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jpeg" Extension="jpg"/>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FECB0692-EDAC-4B34-B6CE-C90368699B26}" xr6:coauthVersionLast="47" xr6:coauthVersionMax="47" xr10:uidLastSave="{00000000-0000-0000-0000-000000000000}"/>
  <workbookProtection lockStructure="1"/>
  <bookViews>
    <workbookView xWindow="-108" yWindow="-108" windowWidth="23256" windowHeight="14856" tabRatio="873" xr2:uid="{00000000-000D-0000-FFFF-FFFF00000000}"/>
  </bookViews>
  <sheets>
    <sheet name="利用方法・注意事項（必ずお読みください。）" sheetId="9" r:id="rId1"/>
    <sheet name="報告書（事業主控）" sheetId="12" r:id="rId2"/>
    <sheet name="報告書（提出用）" sheetId="2" r:id="rId3"/>
    <sheet name="総括表" sheetId="6" r:id="rId4"/>
    <sheet name="申告書記入イメージ" sheetId="11" r:id="rId5"/>
    <sheet name="(参考)e-Govイメージ" sheetId="13" r:id="rId6"/>
    <sheet name="設定シート" sheetId="10" state="hidden" r:id="rId7"/>
    <sheet name="保険料計算シート（非表示）" sheetId="8" state="hidden" r:id="rId8"/>
    <sheet name="申告書記入img(非表示)" sheetId="14" state="hidden" r:id="rId9"/>
  </sheets>
  <definedNames>
    <definedName name="_10月">'報告書（事業主控）'!$BE$25:$BE$27</definedName>
    <definedName name="_11月">'報告書（事業主控）'!$BE$26:$BE$27</definedName>
    <definedName name="_12月">'報告書（事業主控）'!$BE$27</definedName>
    <definedName name="_1月">'報告書（事業主控）'!$BE$16:$BE$27</definedName>
    <definedName name="_2月">'報告書（事業主控）'!$BE$17:$BE$27</definedName>
    <definedName name="_3月">'報告書（事業主控）'!$BE$18:$BE$27</definedName>
    <definedName name="_4月">'報告書（事業主控）'!$BE$19:$BE$27</definedName>
    <definedName name="_5月">'報告書（事業主控）'!$BE$20:$BE$27</definedName>
    <definedName name="_6月">'報告書（事業主控）'!$BE$21:$BE$27</definedName>
    <definedName name="_7月">'報告書（事業主控）'!$BE$22:$BE$27</definedName>
    <definedName name="_8月">'報告書（事業主控）'!$BE$23:$BE$27</definedName>
    <definedName name="_9月">'報告書（事業主控）'!$BE$24:$BE$27</definedName>
    <definedName name="_xlnm._FilterDatabase" localSheetId="7" hidden="1">'保険料計算シート（非表示）'!#REF!</definedName>
    <definedName name="_xlnm.Print_Area" localSheetId="8">'申告書記入img(非表示)'!$A$1:$DK$64</definedName>
    <definedName name="_xlnm.Print_Area" localSheetId="4">申告書記入イメージ!$A$22:$DK$204</definedName>
    <definedName name="_xlnm.Print_Area" localSheetId="3">総括表!$A$6:$BI$198</definedName>
    <definedName name="_xlnm.Print_Area" localSheetId="7">'保険料計算シート（非表示）'!$A$1:$A$36</definedName>
    <definedName name="_xlnm.Print_Area" localSheetId="1">'報告書（事業主控）'!$A$1:$BJ$1230</definedName>
    <definedName name="_xlnm.Print_Area" localSheetId="2">IF('報告書（事業主控）'!$BJ$16="",'報告書（提出用）'!$A$1:$AU$41,'報告書（提出用）'!$A$1:INDEX('報告書（提出用）'!$AU:$AU,'報告書（事業主控）'!$BJ$16*'報告書（事業主控）'!$BJ$14))</definedName>
    <definedName name="_xlnm.Print_Area" localSheetId="0">'利用方法・注意事項（必ずお読みください。）'!$B$1:$L$320</definedName>
    <definedName name="可能" localSheetId="8">'申告書記入img(非表示)'!#REF!</definedName>
    <definedName name="可能">申告書記入イメージ!$DE$106:$DE$107</definedName>
    <definedName name="概算年度">設定シート!$D$34</definedName>
    <definedName name="還付" localSheetId="8">'申告書記入img(非表示)'!$DL$6:$DM$6</definedName>
    <definedName name="還付" localSheetId="4">申告書記入イメージ!$DL$128:$DM$128</definedName>
    <definedName name="空白">'報告書（事業主控）'!$BP$14</definedName>
    <definedName name="行う" localSheetId="8">'申告書記入img(非表示)'!$DM$7</definedName>
    <definedName name="行わない" localSheetId="8">'申告書記入img(非表示)'!$DL$7:$DL$9</definedName>
    <definedName name="事業の期間・最小値">設定シート!$D$28</definedName>
    <definedName name="事業の期間・最大値">設定シート!$D$29</definedName>
    <definedName name="事業の種類">設定シート!$X$53:$X$61</definedName>
    <definedName name="事業の種類控除">設定シート!$Z$59:$Z$60</definedName>
    <definedName name="充当しない" localSheetId="4">申告書記入イメージ!$DM$24</definedName>
    <definedName name="充当を優先" localSheetId="4">申告書記入イメージ!$DM$129:$DM$131</definedName>
    <definedName name="対象年1_3月">'報告書（事業主控）'!$BD$16:$BD$18</definedName>
    <definedName name="対象年2_3月">'報告書（事業主控）'!$BD$17:$BD$18</definedName>
    <definedName name="対象年3月">'報告書（事業主控）'!$BD$18</definedName>
    <definedName name="賃金算定基準">設定シート!$D$77:$D$78</definedName>
    <definedName name="平31_1">'報告書（事業主控）'!$BE$16:$BE$19</definedName>
    <definedName name="平31_2">'報告書（事業主控）'!$BE$17:$BE$19</definedName>
    <definedName name="平31_3">'報告書（事業主控）'!$BE$18:$BE$19</definedName>
    <definedName name="平31_4">'報告書（事業主控）'!$BE$19</definedName>
    <definedName name="労務比率">設定シート!$C$53:$N$56</definedName>
    <definedName name="労務比率2">設定シート!$C$65:$V$69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31" i="13" l="1"/>
  <c r="AT33" i="13"/>
  <c r="AT36" i="13"/>
  <c r="AT19" i="13"/>
  <c r="AT21" i="13"/>
  <c r="AT24" i="13"/>
  <c r="B3" i="6"/>
  <c r="AF84" i="6"/>
  <c r="AV84" i="6" s="1"/>
  <c r="I41" i="8" l="1"/>
  <c r="I44" i="8" l="1"/>
  <c r="I43" i="8"/>
  <c r="I42" i="8"/>
  <c r="AX1222" i="12"/>
  <c r="AX1220" i="12"/>
  <c r="AX1218" i="12"/>
  <c r="AX1216" i="12"/>
  <c r="AX1214" i="12"/>
  <c r="AX1212" i="12"/>
  <c r="AX1210" i="12"/>
  <c r="AX1181" i="12"/>
  <c r="AX1179" i="12"/>
  <c r="AX1177" i="12"/>
  <c r="AX1175" i="12"/>
  <c r="AX1173" i="12"/>
  <c r="AX1171" i="12"/>
  <c r="AX1169" i="12"/>
  <c r="AX1140" i="12"/>
  <c r="AX1138" i="12"/>
  <c r="AX1136" i="12"/>
  <c r="AX1134" i="12"/>
  <c r="AX1132" i="12"/>
  <c r="AX1130" i="12"/>
  <c r="AX1128" i="12"/>
  <c r="AX1099" i="12"/>
  <c r="AX1097" i="12"/>
  <c r="AX1095" i="12"/>
  <c r="AX1093" i="12"/>
  <c r="AX1091" i="12"/>
  <c r="AX1089" i="12"/>
  <c r="AX1087" i="12"/>
  <c r="AX1058" i="12"/>
  <c r="AX1056" i="12"/>
  <c r="AX1054" i="12"/>
  <c r="AX1052" i="12"/>
  <c r="AX1050" i="12"/>
  <c r="AX1048" i="12"/>
  <c r="AX1046" i="12"/>
  <c r="AX1017" i="12"/>
  <c r="AX1015" i="12"/>
  <c r="AX1013" i="12"/>
  <c r="AX1011" i="12"/>
  <c r="AX1009" i="12"/>
  <c r="AX1007" i="12"/>
  <c r="AX1005" i="12"/>
  <c r="AX976" i="12"/>
  <c r="AX974" i="12"/>
  <c r="AX972" i="12"/>
  <c r="AX970" i="12"/>
  <c r="AX968" i="12"/>
  <c r="AX966" i="12"/>
  <c r="AX964" i="12"/>
  <c r="AX935" i="12"/>
  <c r="AX933" i="12"/>
  <c r="AX931" i="12"/>
  <c r="AX929" i="12"/>
  <c r="AX927" i="12"/>
  <c r="AX925" i="12"/>
  <c r="AX923" i="12"/>
  <c r="AX894" i="12"/>
  <c r="AX892" i="12"/>
  <c r="AX890" i="12"/>
  <c r="AX888" i="12"/>
  <c r="AX886" i="12"/>
  <c r="AX884" i="12"/>
  <c r="AX882" i="12"/>
  <c r="AX853" i="12"/>
  <c r="AX851" i="12"/>
  <c r="AX849" i="12"/>
  <c r="AX847" i="12"/>
  <c r="AX845" i="12"/>
  <c r="AX843" i="12"/>
  <c r="AX841" i="12"/>
  <c r="AX812" i="12"/>
  <c r="AX810" i="12"/>
  <c r="AX808" i="12"/>
  <c r="AX806" i="12"/>
  <c r="AX804" i="12"/>
  <c r="AX802" i="12"/>
  <c r="AX800" i="12"/>
  <c r="AX771" i="12"/>
  <c r="AX769" i="12"/>
  <c r="AX767" i="12"/>
  <c r="AX765" i="12"/>
  <c r="AX763" i="12"/>
  <c r="AX761" i="12"/>
  <c r="AX759" i="12"/>
  <c r="AX730" i="12"/>
  <c r="AX728" i="12"/>
  <c r="AX726" i="12"/>
  <c r="AX724" i="12"/>
  <c r="AX722" i="12"/>
  <c r="AX720" i="12"/>
  <c r="AX718" i="12"/>
  <c r="AX689" i="12"/>
  <c r="AX687" i="12"/>
  <c r="AX685" i="12"/>
  <c r="AX683" i="12"/>
  <c r="AX681" i="12"/>
  <c r="AX679" i="12"/>
  <c r="AX677" i="12"/>
  <c r="AX648" i="12"/>
  <c r="AX646" i="12"/>
  <c r="AX644" i="12"/>
  <c r="AX642" i="12"/>
  <c r="AX640" i="12"/>
  <c r="AX638" i="12"/>
  <c r="AX636" i="12"/>
  <c r="AX607" i="12"/>
  <c r="AX605" i="12"/>
  <c r="AX603" i="12"/>
  <c r="AX601" i="12"/>
  <c r="AX599" i="12"/>
  <c r="AX597" i="12"/>
  <c r="AX595" i="12"/>
  <c r="AX566" i="12"/>
  <c r="AX564" i="12"/>
  <c r="AX562" i="12"/>
  <c r="AX560" i="12"/>
  <c r="AX558" i="12"/>
  <c r="AX556" i="12"/>
  <c r="AX554" i="12"/>
  <c r="AX525" i="12"/>
  <c r="AX523" i="12"/>
  <c r="AX521" i="12"/>
  <c r="AX519" i="12"/>
  <c r="AX517" i="12"/>
  <c r="AX515" i="12"/>
  <c r="AX513" i="12"/>
  <c r="AX484" i="12"/>
  <c r="AX482" i="12"/>
  <c r="AX480" i="12"/>
  <c r="AX478" i="12"/>
  <c r="AX476" i="12"/>
  <c r="AX474" i="12"/>
  <c r="AX472" i="12"/>
  <c r="AX443" i="12"/>
  <c r="AX441" i="12"/>
  <c r="AX439" i="12"/>
  <c r="AX437" i="12"/>
  <c r="AX435" i="12"/>
  <c r="AX433" i="12"/>
  <c r="AX431" i="12"/>
  <c r="AX402" i="12"/>
  <c r="AX400" i="12"/>
  <c r="AX398" i="12"/>
  <c r="AX396" i="12"/>
  <c r="AX394" i="12"/>
  <c r="AX392" i="12"/>
  <c r="AX390" i="12"/>
  <c r="AX361" i="12"/>
  <c r="AX359" i="12"/>
  <c r="AX357" i="12"/>
  <c r="AX355" i="12"/>
  <c r="AX353" i="12"/>
  <c r="AX351" i="12"/>
  <c r="AX349" i="12"/>
  <c r="AX320" i="12"/>
  <c r="AX318" i="12"/>
  <c r="AX316" i="12"/>
  <c r="AX314" i="12"/>
  <c r="AX312" i="12"/>
  <c r="AX310" i="12"/>
  <c r="AX308" i="12"/>
  <c r="AX279" i="12"/>
  <c r="AX277" i="12"/>
  <c r="AX275" i="12"/>
  <c r="AX273" i="12"/>
  <c r="AX271" i="12"/>
  <c r="AX269" i="12"/>
  <c r="AX267" i="12"/>
  <c r="AX238" i="12"/>
  <c r="AX236" i="12"/>
  <c r="AX234" i="12"/>
  <c r="AX232" i="12"/>
  <c r="AX230" i="12"/>
  <c r="AX228" i="12"/>
  <c r="AX226" i="12"/>
  <c r="AX197" i="12"/>
  <c r="AX195" i="12"/>
  <c r="AX193" i="12"/>
  <c r="AX191" i="12"/>
  <c r="AX189" i="12"/>
  <c r="AX187" i="12"/>
  <c r="AX185" i="12"/>
  <c r="AW1222" i="12" l="1"/>
  <c r="AW1220" i="12"/>
  <c r="AW1218" i="12"/>
  <c r="AW1216" i="12"/>
  <c r="AW1214" i="12"/>
  <c r="AW1212" i="12"/>
  <c r="AW1210" i="12"/>
  <c r="AW1181" i="12"/>
  <c r="AW1179" i="12"/>
  <c r="AW1177" i="12"/>
  <c r="AW1175" i="12"/>
  <c r="AW1173" i="12"/>
  <c r="AW1171" i="12"/>
  <c r="AW1169" i="12"/>
  <c r="AW1140" i="12"/>
  <c r="AW1138" i="12"/>
  <c r="AW1136" i="12"/>
  <c r="AW1134" i="12"/>
  <c r="AW1132" i="12"/>
  <c r="AW1130" i="12"/>
  <c r="AW1128" i="12"/>
  <c r="AW1099" i="12"/>
  <c r="AW1097" i="12"/>
  <c r="AW1095" i="12"/>
  <c r="AW1093" i="12"/>
  <c r="AW1091" i="12"/>
  <c r="AW1089" i="12"/>
  <c r="AW1087" i="12"/>
  <c r="AW1058" i="12"/>
  <c r="AW1056" i="12"/>
  <c r="AW1054" i="12"/>
  <c r="AW1052" i="12"/>
  <c r="AW1050" i="12"/>
  <c r="AW1048" i="12"/>
  <c r="AW1046" i="12"/>
  <c r="AW1017" i="12"/>
  <c r="AW1015" i="12"/>
  <c r="AW1013" i="12"/>
  <c r="AW1011" i="12"/>
  <c r="AW1009" i="12"/>
  <c r="AW1007" i="12"/>
  <c r="AW1005" i="12"/>
  <c r="AW976" i="12"/>
  <c r="AW974" i="12"/>
  <c r="AW972" i="12"/>
  <c r="AW970" i="12"/>
  <c r="AW968" i="12"/>
  <c r="AW966" i="12"/>
  <c r="AW964" i="12"/>
  <c r="AW935" i="12"/>
  <c r="AW933" i="12"/>
  <c r="AW931" i="12"/>
  <c r="AW929" i="12"/>
  <c r="AW927" i="12"/>
  <c r="AW925" i="12"/>
  <c r="AW923" i="12"/>
  <c r="AW894" i="12"/>
  <c r="AW892" i="12"/>
  <c r="AW890" i="12"/>
  <c r="AW888" i="12"/>
  <c r="AW886" i="12"/>
  <c r="AW884" i="12"/>
  <c r="AW882" i="12"/>
  <c r="AW853" i="12"/>
  <c r="AW851" i="12"/>
  <c r="AW849" i="12"/>
  <c r="AW847" i="12"/>
  <c r="AW845" i="12"/>
  <c r="AW843" i="12"/>
  <c r="AW841" i="12"/>
  <c r="AW812" i="12"/>
  <c r="AW810" i="12"/>
  <c r="AW808" i="12"/>
  <c r="AW806" i="12"/>
  <c r="AW804" i="12"/>
  <c r="AW802" i="12"/>
  <c r="AW800" i="12"/>
  <c r="AW771" i="12"/>
  <c r="AW769" i="12"/>
  <c r="AW767" i="12"/>
  <c r="AW765" i="12"/>
  <c r="AW763" i="12"/>
  <c r="AW761" i="12"/>
  <c r="AW759" i="12"/>
  <c r="AW730" i="12"/>
  <c r="AW728" i="12"/>
  <c r="AW726" i="12"/>
  <c r="AW724" i="12"/>
  <c r="AW722" i="12"/>
  <c r="AW720" i="12"/>
  <c r="AW718" i="12"/>
  <c r="AW689" i="12"/>
  <c r="AW687" i="12"/>
  <c r="AW685" i="12"/>
  <c r="AW683" i="12"/>
  <c r="AW681" i="12"/>
  <c r="AW679" i="12"/>
  <c r="AW677" i="12"/>
  <c r="AW648" i="12"/>
  <c r="AW646" i="12"/>
  <c r="AW644" i="12"/>
  <c r="AW642" i="12"/>
  <c r="AW640" i="12"/>
  <c r="AW638" i="12"/>
  <c r="AW636" i="12"/>
  <c r="AW607" i="12"/>
  <c r="AW605" i="12"/>
  <c r="AW603" i="12"/>
  <c r="AW601" i="12"/>
  <c r="AW599" i="12"/>
  <c r="AW597" i="12"/>
  <c r="AW595" i="12"/>
  <c r="AW566" i="12"/>
  <c r="AW564" i="12"/>
  <c r="AW562" i="12"/>
  <c r="AW560" i="12"/>
  <c r="AW558" i="12"/>
  <c r="AW556" i="12"/>
  <c r="AW554" i="12"/>
  <c r="AW525" i="12"/>
  <c r="AW523" i="12"/>
  <c r="AW521" i="12"/>
  <c r="AW519" i="12"/>
  <c r="AW517" i="12"/>
  <c r="AW515" i="12"/>
  <c r="AW513" i="12"/>
  <c r="AW484" i="12"/>
  <c r="AW482" i="12"/>
  <c r="AW480" i="12"/>
  <c r="AW478" i="12"/>
  <c r="AW476" i="12"/>
  <c r="AW474" i="12"/>
  <c r="AW472" i="12"/>
  <c r="AW443" i="12"/>
  <c r="AW441" i="12"/>
  <c r="AW439" i="12"/>
  <c r="AW437" i="12"/>
  <c r="AW435" i="12"/>
  <c r="AW433" i="12"/>
  <c r="AW431" i="12"/>
  <c r="AW402" i="12"/>
  <c r="AW400" i="12"/>
  <c r="AW398" i="12"/>
  <c r="AW396" i="12"/>
  <c r="AW394" i="12"/>
  <c r="AW392" i="12"/>
  <c r="AW390" i="12"/>
  <c r="AW361" i="12"/>
  <c r="AW359" i="12"/>
  <c r="AW357" i="12"/>
  <c r="AW355" i="12"/>
  <c r="AW353" i="12"/>
  <c r="AW351" i="12"/>
  <c r="AW349" i="12"/>
  <c r="AW320" i="12"/>
  <c r="AW318" i="12"/>
  <c r="AW316" i="12"/>
  <c r="AW314" i="12"/>
  <c r="AW312" i="12"/>
  <c r="AW310" i="12"/>
  <c r="AW308" i="12"/>
  <c r="AW279" i="12"/>
  <c r="AW277" i="12"/>
  <c r="AW275" i="12"/>
  <c r="AW273" i="12"/>
  <c r="AW271" i="12"/>
  <c r="AW269" i="12"/>
  <c r="AW267" i="12"/>
  <c r="AW238" i="12"/>
  <c r="AW236" i="12"/>
  <c r="AW234" i="12"/>
  <c r="AW232" i="12"/>
  <c r="AW230" i="12"/>
  <c r="AW228" i="12"/>
  <c r="AW226" i="12"/>
  <c r="AW197" i="12"/>
  <c r="AW195" i="12"/>
  <c r="AW193" i="12"/>
  <c r="AW191" i="12"/>
  <c r="AW189" i="12"/>
  <c r="AW187" i="12"/>
  <c r="AW185" i="12"/>
  <c r="H41" i="8" l="1"/>
  <c r="H44" i="8"/>
  <c r="H43" i="8"/>
  <c r="H42" i="8"/>
  <c r="I22" i="10" l="1"/>
  <c r="O22" i="10"/>
  <c r="O23" i="10" s="1"/>
  <c r="M22" i="10"/>
  <c r="M23" i="10" s="1"/>
  <c r="K22" i="10"/>
  <c r="K23" i="10" s="1"/>
  <c r="M174" i="6"/>
  <c r="AP181" i="6"/>
  <c r="M164" i="6"/>
  <c r="M166" i="6"/>
  <c r="M158" i="6"/>
  <c r="M138" i="6"/>
  <c r="M118" i="6"/>
  <c r="AL1223" i="12"/>
  <c r="AL1221" i="12"/>
  <c r="AL1219" i="12"/>
  <c r="AL1217" i="12"/>
  <c r="AL1215" i="12"/>
  <c r="AL1213" i="12"/>
  <c r="AL1211" i="12"/>
  <c r="AL1182" i="12"/>
  <c r="AL1180" i="12"/>
  <c r="AL1178" i="12"/>
  <c r="AL1176" i="12"/>
  <c r="AL1174" i="12"/>
  <c r="AL1172" i="12"/>
  <c r="AL1170" i="12"/>
  <c r="AL1141" i="12"/>
  <c r="AL1139" i="12"/>
  <c r="AL1137" i="12"/>
  <c r="AL1135" i="12"/>
  <c r="AL1133" i="12"/>
  <c r="AL1131" i="12"/>
  <c r="AL1129" i="12"/>
  <c r="AL1100" i="12"/>
  <c r="AL1098" i="12"/>
  <c r="AL1096" i="12"/>
  <c r="AL1094" i="12"/>
  <c r="AL1092" i="12"/>
  <c r="AL1090" i="12"/>
  <c r="AL1088" i="12"/>
  <c r="AL1059" i="12"/>
  <c r="AL1057" i="12"/>
  <c r="AL1055" i="12"/>
  <c r="AL1053" i="12"/>
  <c r="AL1051" i="12"/>
  <c r="AL1049" i="12"/>
  <c r="AL1047" i="12"/>
  <c r="AL1018" i="12"/>
  <c r="AL1016" i="12"/>
  <c r="AL1014" i="12"/>
  <c r="AL1012" i="12"/>
  <c r="AL1010" i="12"/>
  <c r="AL1008" i="12"/>
  <c r="AL1006" i="12"/>
  <c r="AL977" i="12"/>
  <c r="AL975" i="12"/>
  <c r="AL973" i="12"/>
  <c r="AL971" i="12"/>
  <c r="AL969" i="12"/>
  <c r="AL967" i="12"/>
  <c r="AL965" i="12"/>
  <c r="AL936" i="12"/>
  <c r="AL934" i="12"/>
  <c r="AL932" i="12"/>
  <c r="AL930" i="12"/>
  <c r="AL928" i="12"/>
  <c r="AL926" i="12"/>
  <c r="AL924" i="12"/>
  <c r="AL895" i="12"/>
  <c r="AL893" i="12"/>
  <c r="AL891" i="12"/>
  <c r="AL889" i="12"/>
  <c r="AL887" i="12"/>
  <c r="AL885" i="12"/>
  <c r="AL883" i="12"/>
  <c r="AL854" i="12"/>
  <c r="AL852" i="12"/>
  <c r="AL850" i="12"/>
  <c r="AL848" i="12"/>
  <c r="AL846" i="12"/>
  <c r="AL844" i="12"/>
  <c r="AL842" i="12"/>
  <c r="AL813" i="12"/>
  <c r="AL811" i="12"/>
  <c r="AL809" i="12"/>
  <c r="AL807" i="12"/>
  <c r="AL805" i="12"/>
  <c r="AL803" i="12"/>
  <c r="AL801" i="12"/>
  <c r="AL772" i="12"/>
  <c r="AL770" i="12"/>
  <c r="AL768" i="12"/>
  <c r="AL766" i="12"/>
  <c r="AL764" i="12"/>
  <c r="AL762" i="12"/>
  <c r="AL760" i="12"/>
  <c r="AL731" i="12"/>
  <c r="AL729" i="12"/>
  <c r="AL727" i="12"/>
  <c r="AL725" i="12"/>
  <c r="AL723" i="12"/>
  <c r="AL721" i="12"/>
  <c r="AL719" i="12"/>
  <c r="AL690" i="12"/>
  <c r="AL688" i="12"/>
  <c r="AL686" i="12"/>
  <c r="AL684" i="12"/>
  <c r="AL682" i="12"/>
  <c r="AL680" i="12"/>
  <c r="AL678" i="12"/>
  <c r="AL649" i="12"/>
  <c r="AL647" i="12"/>
  <c r="AL645" i="12"/>
  <c r="AL643" i="12"/>
  <c r="AL641" i="12"/>
  <c r="AL639" i="12"/>
  <c r="AL637" i="12"/>
  <c r="AL608" i="12"/>
  <c r="AL606" i="12"/>
  <c r="AL604" i="12"/>
  <c r="AL602" i="12"/>
  <c r="AL600" i="12"/>
  <c r="AL598" i="12"/>
  <c r="AL596" i="12"/>
  <c r="AL567" i="12"/>
  <c r="AL565" i="12"/>
  <c r="AL563" i="12"/>
  <c r="AL561" i="12"/>
  <c r="AL559" i="12"/>
  <c r="AL557" i="12"/>
  <c r="AL555" i="12"/>
  <c r="AL526" i="12"/>
  <c r="AL524" i="12"/>
  <c r="AL522" i="12"/>
  <c r="AL520" i="12"/>
  <c r="AL518" i="12"/>
  <c r="AL516" i="12"/>
  <c r="AL514" i="12"/>
  <c r="AL485" i="12"/>
  <c r="AL483" i="12"/>
  <c r="AL481" i="12"/>
  <c r="AL479" i="12"/>
  <c r="AL477" i="12"/>
  <c r="AL475" i="12"/>
  <c r="AL473" i="12"/>
  <c r="AL444" i="12"/>
  <c r="AL442" i="12"/>
  <c r="AL440" i="12"/>
  <c r="AL438" i="12"/>
  <c r="AL436" i="12"/>
  <c r="AL434" i="12"/>
  <c r="AL432" i="12"/>
  <c r="AL403" i="12"/>
  <c r="AL401" i="12"/>
  <c r="AL399" i="12"/>
  <c r="AL397" i="12"/>
  <c r="AL395" i="12"/>
  <c r="AL393" i="12"/>
  <c r="AL391" i="12"/>
  <c r="AL362" i="12"/>
  <c r="AL360" i="12"/>
  <c r="AL358" i="12"/>
  <c r="AL356" i="12"/>
  <c r="AL354" i="12"/>
  <c r="AL352" i="12"/>
  <c r="AL350" i="12"/>
  <c r="AL321" i="12"/>
  <c r="AL319" i="12"/>
  <c r="AL317" i="12"/>
  <c r="AL315" i="12"/>
  <c r="AL313" i="12"/>
  <c r="AL311" i="12"/>
  <c r="AL309" i="12"/>
  <c r="AL280" i="12"/>
  <c r="AL278" i="12"/>
  <c r="AL276" i="12"/>
  <c r="AL274" i="12"/>
  <c r="AL272" i="12"/>
  <c r="AL270" i="12"/>
  <c r="AL268" i="12"/>
  <c r="AL239" i="12"/>
  <c r="AL237" i="12"/>
  <c r="AL235" i="12"/>
  <c r="AL233" i="12"/>
  <c r="AL231" i="12"/>
  <c r="AL229" i="12"/>
  <c r="AL227" i="12"/>
  <c r="AL198" i="12"/>
  <c r="AL196" i="12"/>
  <c r="AL194" i="12"/>
  <c r="AL192" i="12"/>
  <c r="AL190" i="12"/>
  <c r="AL188" i="12"/>
  <c r="AL186" i="12"/>
  <c r="AV281" i="12"/>
  <c r="AX281" i="12" l="1"/>
  <c r="AW281" i="12"/>
  <c r="C22" i="10"/>
  <c r="C23" i="10" s="1"/>
  <c r="Z60" i="10"/>
  <c r="X60" i="10"/>
  <c r="Z59" i="10"/>
  <c r="X61" i="10" l="1"/>
  <c r="X59" i="10"/>
  <c r="X56" i="10"/>
  <c r="X53" i="10"/>
  <c r="X54" i="10"/>
  <c r="I23" i="10"/>
  <c r="G22" i="10"/>
  <c r="G23" i="10" s="1"/>
  <c r="E22" i="10"/>
  <c r="E23" i="10" s="1"/>
  <c r="AV16" i="12" l="1"/>
  <c r="AX16" i="12" s="1"/>
  <c r="AW16" i="12" l="1"/>
  <c r="AL282" i="12"/>
  <c r="BT1224" i="12" l="1"/>
  <c r="BT1222" i="12"/>
  <c r="BT1220" i="12"/>
  <c r="BT1218" i="12"/>
  <c r="BT1216" i="12"/>
  <c r="BT1214" i="12"/>
  <c r="BT1212" i="12"/>
  <c r="BT1210" i="12"/>
  <c r="BT1208" i="12"/>
  <c r="BT1183" i="12"/>
  <c r="BT1181" i="12"/>
  <c r="BT1179" i="12"/>
  <c r="BT1177" i="12"/>
  <c r="BT1175" i="12"/>
  <c r="BT1173" i="12"/>
  <c r="BT1171" i="12"/>
  <c r="BT1169" i="12"/>
  <c r="BT1167" i="12"/>
  <c r="BT1142" i="12"/>
  <c r="BT1140" i="12"/>
  <c r="BT1138" i="12"/>
  <c r="BT1136" i="12"/>
  <c r="BT1134" i="12"/>
  <c r="BT1132" i="12"/>
  <c r="BT1130" i="12"/>
  <c r="BT1128" i="12"/>
  <c r="BT1126" i="12"/>
  <c r="BT1101" i="12"/>
  <c r="BT1099" i="12"/>
  <c r="BT1097" i="12"/>
  <c r="BT1095" i="12"/>
  <c r="BT1093" i="12"/>
  <c r="BT1091" i="12"/>
  <c r="BT1089" i="12"/>
  <c r="BT1087" i="12"/>
  <c r="BT1085" i="12"/>
  <c r="BT1060" i="12"/>
  <c r="BT1058" i="12"/>
  <c r="BT1056" i="12"/>
  <c r="BT1054" i="12"/>
  <c r="BT1052" i="12"/>
  <c r="BT1050" i="12"/>
  <c r="BT1048" i="12"/>
  <c r="BT1046" i="12"/>
  <c r="BT1044" i="12"/>
  <c r="BT1019" i="12"/>
  <c r="BT1017" i="12"/>
  <c r="BT1015" i="12"/>
  <c r="BT1013" i="12"/>
  <c r="BT1011" i="12"/>
  <c r="BT1009" i="12"/>
  <c r="BT1007" i="12"/>
  <c r="BT1005" i="12"/>
  <c r="BT1003" i="12"/>
  <c r="BT978" i="12"/>
  <c r="BT976" i="12"/>
  <c r="BT974" i="12"/>
  <c r="BT972" i="12"/>
  <c r="BT970" i="12"/>
  <c r="BT968" i="12"/>
  <c r="BT966" i="12"/>
  <c r="BT964" i="12"/>
  <c r="BT962" i="12"/>
  <c r="BT937" i="12"/>
  <c r="BT935" i="12"/>
  <c r="BT933" i="12"/>
  <c r="BT931" i="12"/>
  <c r="BT929" i="12"/>
  <c r="BT927" i="12"/>
  <c r="BT925" i="12"/>
  <c r="BT923" i="12"/>
  <c r="BT921" i="12"/>
  <c r="BT896" i="12"/>
  <c r="BT894" i="12"/>
  <c r="BT892" i="12"/>
  <c r="BT890" i="12"/>
  <c r="BT888" i="12"/>
  <c r="BT886" i="12"/>
  <c r="BT884" i="12"/>
  <c r="BT882" i="12"/>
  <c r="BT880" i="12"/>
  <c r="BT855" i="12"/>
  <c r="BT853" i="12"/>
  <c r="BT851" i="12"/>
  <c r="BT849" i="12"/>
  <c r="BT847" i="12"/>
  <c r="BT845" i="12"/>
  <c r="BT843" i="12"/>
  <c r="BT841" i="12"/>
  <c r="BT839" i="12"/>
  <c r="BT814" i="12"/>
  <c r="BT812" i="12"/>
  <c r="BT810" i="12"/>
  <c r="BT808" i="12"/>
  <c r="BT806" i="12"/>
  <c r="BT804" i="12"/>
  <c r="BT802" i="12"/>
  <c r="BT800" i="12"/>
  <c r="BT798" i="12"/>
  <c r="BT773" i="12"/>
  <c r="BT771" i="12"/>
  <c r="BT769" i="12"/>
  <c r="BT767" i="12"/>
  <c r="BT765" i="12"/>
  <c r="BT763" i="12"/>
  <c r="BT761" i="12"/>
  <c r="BT759" i="12"/>
  <c r="BT757" i="12"/>
  <c r="BT732" i="12"/>
  <c r="BT730" i="12"/>
  <c r="BT728" i="12"/>
  <c r="BT726" i="12"/>
  <c r="BT724" i="12"/>
  <c r="BT722" i="12"/>
  <c r="BT720" i="12"/>
  <c r="BT718" i="12"/>
  <c r="BT716" i="12"/>
  <c r="BT691" i="12"/>
  <c r="BT689" i="12"/>
  <c r="BT687" i="12"/>
  <c r="BT685" i="12"/>
  <c r="BT683" i="12"/>
  <c r="BT681" i="12"/>
  <c r="BT679" i="12"/>
  <c r="BT677" i="12"/>
  <c r="BT675" i="12"/>
  <c r="BT650" i="12"/>
  <c r="BT648" i="12"/>
  <c r="BT646" i="12"/>
  <c r="BT644" i="12"/>
  <c r="BT642" i="12"/>
  <c r="BT640" i="12"/>
  <c r="BT638" i="12"/>
  <c r="BT636" i="12"/>
  <c r="BT634" i="12"/>
  <c r="BT609" i="12"/>
  <c r="BT607" i="12"/>
  <c r="BT605" i="12"/>
  <c r="BT603" i="12"/>
  <c r="BT601" i="12"/>
  <c r="BT599" i="12"/>
  <c r="BT597" i="12"/>
  <c r="BT595" i="12"/>
  <c r="BT593" i="12"/>
  <c r="BT568" i="12"/>
  <c r="BT566" i="12"/>
  <c r="BT564" i="12"/>
  <c r="BT562" i="12"/>
  <c r="BT560" i="12"/>
  <c r="BT558" i="12"/>
  <c r="BT556" i="12"/>
  <c r="BT554" i="12"/>
  <c r="BT552" i="12"/>
  <c r="BT527" i="12"/>
  <c r="BT525" i="12"/>
  <c r="BT523" i="12"/>
  <c r="BT521" i="12"/>
  <c r="BT519" i="12"/>
  <c r="BT517" i="12"/>
  <c r="BT515" i="12"/>
  <c r="BT513" i="12"/>
  <c r="BT511" i="12"/>
  <c r="BT486" i="12"/>
  <c r="BT484" i="12"/>
  <c r="BT482" i="12"/>
  <c r="BT480" i="12"/>
  <c r="BT478" i="12"/>
  <c r="BT476" i="12"/>
  <c r="BT474" i="12"/>
  <c r="BT472" i="12"/>
  <c r="BT470" i="12"/>
  <c r="BT445" i="12"/>
  <c r="BT443" i="12"/>
  <c r="BT441" i="12"/>
  <c r="BT439" i="12"/>
  <c r="BT437" i="12"/>
  <c r="BT435" i="12"/>
  <c r="BT433" i="12"/>
  <c r="BT431" i="12"/>
  <c r="BT429" i="12"/>
  <c r="BT404" i="12"/>
  <c r="BT402" i="12"/>
  <c r="BT400" i="12"/>
  <c r="BT398" i="12"/>
  <c r="BT396" i="12"/>
  <c r="BT394" i="12"/>
  <c r="BT392" i="12"/>
  <c r="BT390" i="12"/>
  <c r="BT388" i="12"/>
  <c r="BT363" i="12"/>
  <c r="BT361" i="12"/>
  <c r="BT359" i="12"/>
  <c r="BT357" i="12"/>
  <c r="BT355" i="12"/>
  <c r="BT353" i="12"/>
  <c r="BT351" i="12"/>
  <c r="BT349" i="12"/>
  <c r="BT347" i="12"/>
  <c r="BT322" i="12"/>
  <c r="BT320" i="12"/>
  <c r="BT318" i="12"/>
  <c r="BT316" i="12"/>
  <c r="BT314" i="12"/>
  <c r="BT312" i="12"/>
  <c r="BT310" i="12"/>
  <c r="BT308" i="12"/>
  <c r="BT306" i="12"/>
  <c r="BT281" i="12"/>
  <c r="BT279" i="12"/>
  <c r="BT277" i="12"/>
  <c r="BT275" i="12"/>
  <c r="BT273" i="12"/>
  <c r="BT271" i="12"/>
  <c r="BT269" i="12"/>
  <c r="BT267" i="12"/>
  <c r="BT265" i="12"/>
  <c r="BT240" i="12"/>
  <c r="BT238" i="12"/>
  <c r="BT236" i="12"/>
  <c r="BT234" i="12"/>
  <c r="BT232" i="12"/>
  <c r="BT230" i="12"/>
  <c r="BT228" i="12"/>
  <c r="BT226" i="12"/>
  <c r="BT224" i="12"/>
  <c r="BT199" i="12"/>
  <c r="BT197" i="12"/>
  <c r="BT195" i="12"/>
  <c r="BT193" i="12"/>
  <c r="BT191" i="12"/>
  <c r="BT189" i="12"/>
  <c r="BT187" i="12"/>
  <c r="BT185" i="12"/>
  <c r="BT183" i="12"/>
  <c r="BT158" i="12"/>
  <c r="BT156" i="12"/>
  <c r="BT154" i="12"/>
  <c r="BT152" i="12"/>
  <c r="BT150" i="12"/>
  <c r="BT148" i="12"/>
  <c r="BT146" i="12"/>
  <c r="BT144" i="12"/>
  <c r="BT142" i="12"/>
  <c r="BT117" i="12"/>
  <c r="BT115" i="12"/>
  <c r="BT113" i="12"/>
  <c r="BT111" i="12"/>
  <c r="BT109" i="12"/>
  <c r="BT107" i="12"/>
  <c r="BT105" i="12"/>
  <c r="BT103" i="12"/>
  <c r="BT101" i="12"/>
  <c r="BT76" i="12"/>
  <c r="BT74" i="12"/>
  <c r="BT72" i="12"/>
  <c r="BT70" i="12"/>
  <c r="BT68" i="12"/>
  <c r="BT66" i="12"/>
  <c r="BT64" i="12"/>
  <c r="BT62" i="12"/>
  <c r="BT60" i="12"/>
  <c r="BT24" i="12"/>
  <c r="BT22" i="12"/>
  <c r="BT20" i="12"/>
  <c r="BT18" i="12"/>
  <c r="BT16" i="12"/>
  <c r="AR98" i="6" l="1"/>
  <c r="Z98" i="6"/>
  <c r="D98" i="6"/>
  <c r="AO94" i="6"/>
  <c r="AO93" i="6"/>
  <c r="B91" i="6"/>
  <c r="AO89" i="6"/>
  <c r="M88" i="6"/>
  <c r="I88" i="6"/>
  <c r="D88" i="6"/>
  <c r="BE87" i="6"/>
  <c r="BA87" i="6"/>
  <c r="AW87" i="6"/>
  <c r="BD86" i="6"/>
  <c r="AW86" i="6"/>
  <c r="D35" i="10" l="1"/>
  <c r="C35" i="10"/>
  <c r="D34" i="10"/>
  <c r="C34" i="10"/>
  <c r="C104" i="6" l="1"/>
  <c r="C8" i="6"/>
  <c r="BU1224" i="12"/>
  <c r="BU1222" i="12"/>
  <c r="BU1220" i="12"/>
  <c r="BU1218" i="12"/>
  <c r="BU1216" i="12"/>
  <c r="BU1214" i="12"/>
  <c r="BU1212" i="12"/>
  <c r="BU1210" i="12"/>
  <c r="BU1208" i="12"/>
  <c r="BU1183" i="12"/>
  <c r="BU1181" i="12"/>
  <c r="BU1179" i="12"/>
  <c r="BU1177" i="12"/>
  <c r="BU1175" i="12"/>
  <c r="BU1173" i="12"/>
  <c r="BU1171" i="12"/>
  <c r="BU1169" i="12"/>
  <c r="BU1167" i="12"/>
  <c r="BU1142" i="12"/>
  <c r="BU1140" i="12"/>
  <c r="BU1138" i="12"/>
  <c r="BU1136" i="12"/>
  <c r="BU1134" i="12"/>
  <c r="BU1132" i="12"/>
  <c r="BU1130" i="12"/>
  <c r="BU1128" i="12"/>
  <c r="BU1126" i="12"/>
  <c r="BU1101" i="12"/>
  <c r="BO1101" i="12"/>
  <c r="BS1097" i="12"/>
  <c r="BV1097" i="12" s="1"/>
  <c r="BU1093" i="12"/>
  <c r="BO1093" i="12"/>
  <c r="BS1089" i="12"/>
  <c r="BV1089" i="12" s="1"/>
  <c r="BU1085" i="12"/>
  <c r="BO1085" i="12"/>
  <c r="BO1060" i="12"/>
  <c r="BO1058" i="12"/>
  <c r="BO1056" i="12"/>
  <c r="BO1054" i="12"/>
  <c r="BO1052" i="12"/>
  <c r="BO1050" i="12"/>
  <c r="BO1048" i="12"/>
  <c r="BO1046" i="12"/>
  <c r="BO1044" i="12"/>
  <c r="BO1019" i="12"/>
  <c r="BO1017" i="12"/>
  <c r="BO1015" i="12"/>
  <c r="BO1013" i="12"/>
  <c r="BO1011" i="12"/>
  <c r="BO1009" i="12"/>
  <c r="BO1007" i="12"/>
  <c r="BO1005" i="12"/>
  <c r="BO1003" i="12"/>
  <c r="BO978" i="12"/>
  <c r="BO976" i="12"/>
  <c r="BO974" i="12"/>
  <c r="BO972" i="12"/>
  <c r="BO970" i="12"/>
  <c r="BO968" i="12"/>
  <c r="BO966" i="12"/>
  <c r="BO964" i="12"/>
  <c r="BO962" i="12"/>
  <c r="BO937" i="12"/>
  <c r="BO935" i="12"/>
  <c r="BO933" i="12"/>
  <c r="BO931" i="12"/>
  <c r="BO929" i="12"/>
  <c r="BO927" i="12"/>
  <c r="BO925" i="12"/>
  <c r="BO923" i="12"/>
  <c r="BO921" i="12"/>
  <c r="BO896" i="12"/>
  <c r="BO894" i="12"/>
  <c r="BO892" i="12"/>
  <c r="BO890" i="12"/>
  <c r="BO888" i="12"/>
  <c r="BO886" i="12"/>
  <c r="BO884" i="12"/>
  <c r="BO882" i="12"/>
  <c r="BO880" i="12"/>
  <c r="BO855" i="12"/>
  <c r="BO853" i="12"/>
  <c r="BO851" i="12"/>
  <c r="BU1099" i="12"/>
  <c r="BO1099" i="12"/>
  <c r="BS1095" i="12"/>
  <c r="BV1095" i="12" s="1"/>
  <c r="BU1091" i="12"/>
  <c r="BO1091" i="12"/>
  <c r="BS1087" i="12"/>
  <c r="BV1087" i="12" s="1"/>
  <c r="BU1060" i="12"/>
  <c r="BU1058" i="12"/>
  <c r="BU1056" i="12"/>
  <c r="BU1054" i="12"/>
  <c r="BU1052" i="12"/>
  <c r="BU1050" i="12"/>
  <c r="BU1048" i="12"/>
  <c r="BU1046" i="12"/>
  <c r="BU1044" i="12"/>
  <c r="BU1019" i="12"/>
  <c r="BU1017" i="12"/>
  <c r="BU1015" i="12"/>
  <c r="BU1013" i="12"/>
  <c r="BU1011" i="12"/>
  <c r="BU1009" i="12"/>
  <c r="BU1007" i="12"/>
  <c r="BU1005" i="12"/>
  <c r="BU1003" i="12"/>
  <c r="BU978" i="12"/>
  <c r="BU976" i="12"/>
  <c r="BU974" i="12"/>
  <c r="BU972" i="12"/>
  <c r="BU970" i="12"/>
  <c r="BU968" i="12"/>
  <c r="BU966" i="12"/>
  <c r="BU964" i="12"/>
  <c r="BU962" i="12"/>
  <c r="BU937" i="12"/>
  <c r="BU935" i="12"/>
  <c r="BU933" i="12"/>
  <c r="BU931" i="12"/>
  <c r="BU929" i="12"/>
  <c r="BU927" i="12"/>
  <c r="BU925" i="12"/>
  <c r="BU923" i="12"/>
  <c r="BU921" i="12"/>
  <c r="BU896" i="12"/>
  <c r="BU894" i="12"/>
  <c r="BU892" i="12"/>
  <c r="BU890" i="12"/>
  <c r="BU888" i="12"/>
  <c r="BU886" i="12"/>
  <c r="BU884" i="12"/>
  <c r="BU882" i="12"/>
  <c r="BU880" i="12"/>
  <c r="BU855" i="12"/>
  <c r="BU853" i="12"/>
  <c r="BU851" i="12"/>
  <c r="BU849" i="12"/>
  <c r="BU847" i="12"/>
  <c r="BU845" i="12"/>
  <c r="BU843" i="12"/>
  <c r="BU841" i="12"/>
  <c r="BU839" i="12"/>
  <c r="BS1224" i="12"/>
  <c r="BS1222" i="12"/>
  <c r="BV1222" i="12" s="1"/>
  <c r="BS1220" i="12"/>
  <c r="BS1218" i="12"/>
  <c r="BV1218" i="12" s="1"/>
  <c r="BS1216" i="12"/>
  <c r="BV1216" i="12" s="1"/>
  <c r="BS1214" i="12"/>
  <c r="BV1214" i="12" s="1"/>
  <c r="BS1212" i="12"/>
  <c r="BV1212" i="12" s="1"/>
  <c r="BS1210" i="12"/>
  <c r="BV1210" i="12" s="1"/>
  <c r="BS1208" i="12"/>
  <c r="BS1183" i="12"/>
  <c r="BS1181" i="12"/>
  <c r="BV1181" i="12" s="1"/>
  <c r="BS1179" i="12"/>
  <c r="BV1179" i="12" s="1"/>
  <c r="BS1177" i="12"/>
  <c r="BV1177" i="12" s="1"/>
  <c r="BS1175" i="12"/>
  <c r="BV1175" i="12" s="1"/>
  <c r="BS1173" i="12"/>
  <c r="BV1173" i="12" s="1"/>
  <c r="BS1171" i="12"/>
  <c r="BV1171" i="12" s="1"/>
  <c r="BS1169" i="12"/>
  <c r="BV1169" i="12" s="1"/>
  <c r="BS1167" i="12"/>
  <c r="BS1142" i="12"/>
  <c r="BS1140" i="12"/>
  <c r="BV1140" i="12" s="1"/>
  <c r="BS1138" i="12"/>
  <c r="BV1138" i="12" s="1"/>
  <c r="BS1136" i="12"/>
  <c r="BV1136" i="12" s="1"/>
  <c r="BS1134" i="12"/>
  <c r="BV1134" i="12" s="1"/>
  <c r="BS1132" i="12"/>
  <c r="BV1132" i="12" s="1"/>
  <c r="BS1130" i="12"/>
  <c r="BV1130" i="12" s="1"/>
  <c r="BS1128" i="12"/>
  <c r="BV1128" i="12" s="1"/>
  <c r="BS1126" i="12"/>
  <c r="BO1224" i="12"/>
  <c r="BO1222" i="12"/>
  <c r="BO1220" i="12"/>
  <c r="BO1218" i="12"/>
  <c r="BO1216" i="12"/>
  <c r="BO1214" i="12"/>
  <c r="BO1212" i="12"/>
  <c r="BO1210" i="12"/>
  <c r="BO1208" i="12"/>
  <c r="BO1183" i="12"/>
  <c r="BO1181" i="12"/>
  <c r="BO1179" i="12"/>
  <c r="BO1177" i="12"/>
  <c r="BO1175" i="12"/>
  <c r="BO1173" i="12"/>
  <c r="BO1171" i="12"/>
  <c r="BO1169" i="12"/>
  <c r="BO1167" i="12"/>
  <c r="BO1142" i="12"/>
  <c r="BO1140" i="12"/>
  <c r="BO1138" i="12"/>
  <c r="BO1136" i="12"/>
  <c r="BO1134" i="12"/>
  <c r="BO1132" i="12"/>
  <c r="BO1130" i="12"/>
  <c r="BO1128" i="12"/>
  <c r="BO1126" i="12"/>
  <c r="BS1099" i="12"/>
  <c r="BV1099" i="12" s="1"/>
  <c r="BU1095" i="12"/>
  <c r="BO1095" i="12"/>
  <c r="BS1091" i="12"/>
  <c r="BV1091" i="12" s="1"/>
  <c r="BU1087" i="12"/>
  <c r="BO1087" i="12"/>
  <c r="BS1060" i="12"/>
  <c r="BS1058" i="12"/>
  <c r="BV1058" i="12" s="1"/>
  <c r="BS1056" i="12"/>
  <c r="BV1056" i="12" s="1"/>
  <c r="BS1054" i="12"/>
  <c r="BV1054" i="12" s="1"/>
  <c r="BS1052" i="12"/>
  <c r="BV1052" i="12" s="1"/>
  <c r="BS1050" i="12"/>
  <c r="BV1050" i="12" s="1"/>
  <c r="BS1048" i="12"/>
  <c r="BV1048" i="12" s="1"/>
  <c r="BS1046" i="12"/>
  <c r="BV1046" i="12" s="1"/>
  <c r="BS1044" i="12"/>
  <c r="BS1019" i="12"/>
  <c r="BS1017" i="12"/>
  <c r="BV1017" i="12" s="1"/>
  <c r="BS1015" i="12"/>
  <c r="BV1015" i="12" s="1"/>
  <c r="BS1013" i="12"/>
  <c r="BV1013" i="12" s="1"/>
  <c r="BS1011" i="12"/>
  <c r="BV1011" i="12" s="1"/>
  <c r="BS1009" i="12"/>
  <c r="BV1009" i="12" s="1"/>
  <c r="BS1007" i="12"/>
  <c r="BV1007" i="12" s="1"/>
  <c r="BS1005" i="12"/>
  <c r="BV1005" i="12" s="1"/>
  <c r="BS1101" i="12"/>
  <c r="BO1097" i="12"/>
  <c r="BS1093" i="12"/>
  <c r="BV1093" i="12" s="1"/>
  <c r="BO1089" i="12"/>
  <c r="BS1085" i="12"/>
  <c r="BS847" i="12"/>
  <c r="BV847" i="12" s="1"/>
  <c r="BO845" i="12"/>
  <c r="BS839" i="12"/>
  <c r="BS814" i="12"/>
  <c r="BS812" i="12"/>
  <c r="BV812" i="12" s="1"/>
  <c r="BS810" i="12"/>
  <c r="BV810" i="12" s="1"/>
  <c r="BS808" i="12"/>
  <c r="BV808" i="12" s="1"/>
  <c r="BS806" i="12"/>
  <c r="BV806" i="12" s="1"/>
  <c r="BS804" i="12"/>
  <c r="BV804" i="12" s="1"/>
  <c r="BS802" i="12"/>
  <c r="BV802" i="12" s="1"/>
  <c r="BS800" i="12"/>
  <c r="BV800" i="12" s="1"/>
  <c r="BS798" i="12"/>
  <c r="BS773" i="12"/>
  <c r="BS771" i="12"/>
  <c r="BV771" i="12" s="1"/>
  <c r="BS769" i="12"/>
  <c r="BV769" i="12" s="1"/>
  <c r="BS767" i="12"/>
  <c r="BV767" i="12" s="1"/>
  <c r="BS765" i="12"/>
  <c r="BV765" i="12" s="1"/>
  <c r="BS978" i="12"/>
  <c r="BS974" i="12"/>
  <c r="BV974" i="12" s="1"/>
  <c r="BS970" i="12"/>
  <c r="BV970" i="12" s="1"/>
  <c r="BS966" i="12"/>
  <c r="BV966" i="12" s="1"/>
  <c r="BS962" i="12"/>
  <c r="BS935" i="12"/>
  <c r="BV935" i="12" s="1"/>
  <c r="BS931" i="12"/>
  <c r="BV931" i="12" s="1"/>
  <c r="BS927" i="12"/>
  <c r="BV927" i="12" s="1"/>
  <c r="BS923" i="12"/>
  <c r="BV923" i="12" s="1"/>
  <c r="BS896" i="12"/>
  <c r="BS892" i="12"/>
  <c r="BV892" i="12" s="1"/>
  <c r="BS888" i="12"/>
  <c r="BV888" i="12" s="1"/>
  <c r="BS884" i="12"/>
  <c r="BV884" i="12" s="1"/>
  <c r="BS880" i="12"/>
  <c r="BS853" i="12"/>
  <c r="BV853" i="12" s="1"/>
  <c r="BS849" i="12"/>
  <c r="BV849" i="12" s="1"/>
  <c r="BO847" i="12"/>
  <c r="BS841" i="12"/>
  <c r="BV841" i="12" s="1"/>
  <c r="BO839" i="12"/>
  <c r="BO814" i="12"/>
  <c r="BO812" i="12"/>
  <c r="BO810" i="12"/>
  <c r="BO808" i="12"/>
  <c r="BO806" i="12"/>
  <c r="BO804" i="12"/>
  <c r="BO802" i="12"/>
  <c r="BO800" i="12"/>
  <c r="BO798" i="12"/>
  <c r="BO773" i="12"/>
  <c r="BO771" i="12"/>
  <c r="BO769" i="12"/>
  <c r="BO767" i="12"/>
  <c r="BO765" i="12"/>
  <c r="BO763" i="12"/>
  <c r="BO761" i="12"/>
  <c r="BO759" i="12"/>
  <c r="BO757" i="12"/>
  <c r="BO732" i="12"/>
  <c r="BO730" i="12"/>
  <c r="BO728" i="12"/>
  <c r="BO726" i="12"/>
  <c r="BO724" i="12"/>
  <c r="BO722" i="12"/>
  <c r="BO720" i="12"/>
  <c r="BO718" i="12"/>
  <c r="BO716" i="12"/>
  <c r="BO691" i="12"/>
  <c r="BO689" i="12"/>
  <c r="BO687" i="12"/>
  <c r="BO685" i="12"/>
  <c r="BO683" i="12"/>
  <c r="BO681" i="12"/>
  <c r="BO679" i="12"/>
  <c r="BO677" i="12"/>
  <c r="BO675" i="12"/>
  <c r="BS650" i="12"/>
  <c r="BU1097" i="12"/>
  <c r="BU1089" i="12"/>
  <c r="BO849" i="12"/>
  <c r="BS843" i="12"/>
  <c r="BV843" i="12" s="1"/>
  <c r="BO841" i="12"/>
  <c r="BU814" i="12"/>
  <c r="BU812" i="12"/>
  <c r="BU810" i="12"/>
  <c r="BU808" i="12"/>
  <c r="BU806" i="12"/>
  <c r="BU804" i="12"/>
  <c r="BU802" i="12"/>
  <c r="BU800" i="12"/>
  <c r="BU798" i="12"/>
  <c r="BU773" i="12"/>
  <c r="BU771" i="12"/>
  <c r="BU769" i="12"/>
  <c r="BU767" i="12"/>
  <c r="BU765" i="12"/>
  <c r="BU763" i="12"/>
  <c r="BU761" i="12"/>
  <c r="BU759" i="12"/>
  <c r="BU757" i="12"/>
  <c r="BU732" i="12"/>
  <c r="BU730" i="12"/>
  <c r="BU728" i="12"/>
  <c r="BU726" i="12"/>
  <c r="BU724" i="12"/>
  <c r="BU722" i="12"/>
  <c r="BU720" i="12"/>
  <c r="BU718" i="12"/>
  <c r="BU716" i="12"/>
  <c r="BU691" i="12"/>
  <c r="BU689" i="12"/>
  <c r="BU687" i="12"/>
  <c r="BU685" i="12"/>
  <c r="BU683" i="12"/>
  <c r="BU681" i="12"/>
  <c r="BU679" i="12"/>
  <c r="BU677" i="12"/>
  <c r="BU675" i="12"/>
  <c r="BO636" i="12"/>
  <c r="BO650" i="12"/>
  <c r="BO648" i="12"/>
  <c r="BO646" i="12"/>
  <c r="BO644" i="12"/>
  <c r="BO642" i="12"/>
  <c r="BO640" i="12"/>
  <c r="BO638" i="12"/>
  <c r="BU634" i="12"/>
  <c r="BU609" i="12"/>
  <c r="BU607" i="12"/>
  <c r="BU605" i="12"/>
  <c r="BU603" i="12"/>
  <c r="BU601" i="12"/>
  <c r="BU599" i="12"/>
  <c r="BU597" i="12"/>
  <c r="BU595" i="12"/>
  <c r="BU593" i="12"/>
  <c r="BU568" i="12"/>
  <c r="BU566" i="12"/>
  <c r="BU564" i="12"/>
  <c r="BU562" i="12"/>
  <c r="BU560" i="12"/>
  <c r="BU558" i="12"/>
  <c r="BU556" i="12"/>
  <c r="BU554" i="12"/>
  <c r="BU552" i="12"/>
  <c r="BU527" i="12"/>
  <c r="BU525" i="12"/>
  <c r="BU523" i="12"/>
  <c r="BU521" i="12"/>
  <c r="BU519" i="12"/>
  <c r="BU517" i="12"/>
  <c r="BU515" i="12"/>
  <c r="BU513" i="12"/>
  <c r="BU511" i="12"/>
  <c r="BU486" i="12"/>
  <c r="BU484" i="12"/>
  <c r="BU482" i="12"/>
  <c r="BU480" i="12"/>
  <c r="BU478" i="12"/>
  <c r="BU476" i="12"/>
  <c r="BS972" i="12"/>
  <c r="BV972" i="12" s="1"/>
  <c r="BS933" i="12"/>
  <c r="BV933" i="12" s="1"/>
  <c r="BS894" i="12"/>
  <c r="BV894" i="12" s="1"/>
  <c r="BS855" i="12"/>
  <c r="BU648" i="12"/>
  <c r="BS644" i="12"/>
  <c r="BV644" i="12" s="1"/>
  <c r="BU640" i="12"/>
  <c r="BS636" i="12"/>
  <c r="BV636" i="12" s="1"/>
  <c r="BS607" i="12"/>
  <c r="BV607" i="12" s="1"/>
  <c r="BO605" i="12"/>
  <c r="BS599" i="12"/>
  <c r="BV599" i="12" s="1"/>
  <c r="BO597" i="12"/>
  <c r="BS568" i="12"/>
  <c r="BO566" i="12"/>
  <c r="BS560" i="12"/>
  <c r="BV560" i="12" s="1"/>
  <c r="BO558" i="12"/>
  <c r="BS552" i="12"/>
  <c r="BV552" i="12" s="1"/>
  <c r="BO527" i="12"/>
  <c r="BS521" i="12"/>
  <c r="BV521" i="12" s="1"/>
  <c r="BO519" i="12"/>
  <c r="BS513" i="12"/>
  <c r="BV513" i="12" s="1"/>
  <c r="BO511" i="12"/>
  <c r="BS482" i="12"/>
  <c r="BV482" i="12" s="1"/>
  <c r="BO480" i="12"/>
  <c r="BU68" i="12"/>
  <c r="BS76" i="12"/>
  <c r="BS74" i="12"/>
  <c r="BS72" i="12"/>
  <c r="BO70" i="12"/>
  <c r="BU66" i="12"/>
  <c r="BU64" i="12"/>
  <c r="BU62" i="12"/>
  <c r="BU22" i="12"/>
  <c r="BO24" i="12"/>
  <c r="BO521" i="12"/>
  <c r="BO513" i="12"/>
  <c r="BS484" i="12"/>
  <c r="BV484" i="12" s="1"/>
  <c r="BS474" i="12"/>
  <c r="BV474" i="12" s="1"/>
  <c r="BS472" i="12"/>
  <c r="BV472" i="12" s="1"/>
  <c r="BS445" i="12"/>
  <c r="BS441" i="12"/>
  <c r="BV441" i="12" s="1"/>
  <c r="BS437" i="12"/>
  <c r="BV437" i="12" s="1"/>
  <c r="BS433" i="12"/>
  <c r="BV433" i="12" s="1"/>
  <c r="BS429" i="12"/>
  <c r="BS402" i="12"/>
  <c r="BV402" i="12" s="1"/>
  <c r="BS398" i="12"/>
  <c r="BV398" i="12" s="1"/>
  <c r="BS394" i="12"/>
  <c r="BV394" i="12" s="1"/>
  <c r="BS390" i="12"/>
  <c r="BV390" i="12" s="1"/>
  <c r="BS363" i="12"/>
  <c r="BS359" i="12"/>
  <c r="BV359" i="12" s="1"/>
  <c r="BS355" i="12"/>
  <c r="BV355" i="12" s="1"/>
  <c r="BS351" i="12"/>
  <c r="BV351" i="12" s="1"/>
  <c r="BS347" i="12"/>
  <c r="BS322" i="12"/>
  <c r="BS318" i="12"/>
  <c r="BV318" i="12" s="1"/>
  <c r="BS314" i="12"/>
  <c r="BV314" i="12" s="1"/>
  <c r="BS310" i="12"/>
  <c r="BV310" i="12" s="1"/>
  <c r="BS306" i="12"/>
  <c r="BS279" i="12"/>
  <c r="BV279" i="12" s="1"/>
  <c r="BS275" i="12"/>
  <c r="BV275" i="12" s="1"/>
  <c r="BS271" i="12"/>
  <c r="BV271" i="12" s="1"/>
  <c r="BS267" i="12"/>
  <c r="BV267" i="12" s="1"/>
  <c r="BS240" i="12"/>
  <c r="BS236" i="12"/>
  <c r="BV236" i="12" s="1"/>
  <c r="BS234" i="12"/>
  <c r="BV234" i="12" s="1"/>
  <c r="BS230" i="12"/>
  <c r="BV230" i="12" s="1"/>
  <c r="BS226" i="12"/>
  <c r="BV226" i="12" s="1"/>
  <c r="BS199" i="12"/>
  <c r="BS195" i="12"/>
  <c r="BV195" i="12" s="1"/>
  <c r="BS976" i="12"/>
  <c r="BV976" i="12" s="1"/>
  <c r="BS937" i="12"/>
  <c r="BS921" i="12"/>
  <c r="BS882" i="12"/>
  <c r="BV882" i="12" s="1"/>
  <c r="BO843" i="12"/>
  <c r="BS761" i="12"/>
  <c r="BV761" i="12" s="1"/>
  <c r="BS757" i="12"/>
  <c r="BS730" i="12"/>
  <c r="BV730" i="12" s="1"/>
  <c r="BS726" i="12"/>
  <c r="BV726" i="12" s="1"/>
  <c r="BS722" i="12"/>
  <c r="BV722" i="12" s="1"/>
  <c r="BS718" i="12"/>
  <c r="BV718" i="12" s="1"/>
  <c r="BS691" i="12"/>
  <c r="BS687" i="12"/>
  <c r="BV687" i="12" s="1"/>
  <c r="BS683" i="12"/>
  <c r="BV683" i="12" s="1"/>
  <c r="BS679" i="12"/>
  <c r="BV679" i="12" s="1"/>
  <c r="BS675" i="12"/>
  <c r="BS646" i="12"/>
  <c r="BV646" i="12" s="1"/>
  <c r="BU642" i="12"/>
  <c r="BS638" i="12"/>
  <c r="BV638" i="12" s="1"/>
  <c r="BS609" i="12"/>
  <c r="BO607" i="12"/>
  <c r="BS601" i="12"/>
  <c r="BV601" i="12" s="1"/>
  <c r="BO599" i="12"/>
  <c r="BS593" i="12"/>
  <c r="BO568" i="12"/>
  <c r="BS562" i="12"/>
  <c r="BV562" i="12" s="1"/>
  <c r="BO560" i="12"/>
  <c r="BS554" i="12"/>
  <c r="BV554" i="12" s="1"/>
  <c r="BO552" i="12"/>
  <c r="BS523" i="12"/>
  <c r="BV523" i="12" s="1"/>
  <c r="BS515" i="12"/>
  <c r="BV515" i="12" s="1"/>
  <c r="BO482" i="12"/>
  <c r="BS476" i="12"/>
  <c r="BV476" i="12" s="1"/>
  <c r="BS470" i="12"/>
  <c r="BS443" i="12"/>
  <c r="BV443" i="12" s="1"/>
  <c r="BS439" i="12"/>
  <c r="BV439" i="12" s="1"/>
  <c r="BS435" i="12"/>
  <c r="BV435" i="12" s="1"/>
  <c r="BS431" i="12"/>
  <c r="BV431" i="12" s="1"/>
  <c r="BS404" i="12"/>
  <c r="BS400" i="12"/>
  <c r="BV400" i="12" s="1"/>
  <c r="BS396" i="12"/>
  <c r="BV396" i="12" s="1"/>
  <c r="BS392" i="12"/>
  <c r="BV392" i="12" s="1"/>
  <c r="BS388" i="12"/>
  <c r="BS361" i="12"/>
  <c r="BV361" i="12" s="1"/>
  <c r="BS357" i="12"/>
  <c r="BV357" i="12" s="1"/>
  <c r="BS353" i="12"/>
  <c r="BV353" i="12" s="1"/>
  <c r="BS349" i="12"/>
  <c r="BV349" i="12" s="1"/>
  <c r="BS320" i="12"/>
  <c r="BV320" i="12" s="1"/>
  <c r="BS316" i="12"/>
  <c r="BV316" i="12" s="1"/>
  <c r="BS312" i="12"/>
  <c r="BV312" i="12" s="1"/>
  <c r="BS308" i="12"/>
  <c r="BV308" i="12" s="1"/>
  <c r="BS281" i="12"/>
  <c r="BS277" i="12"/>
  <c r="BV277" i="12" s="1"/>
  <c r="BS273" i="12"/>
  <c r="BV273" i="12" s="1"/>
  <c r="BS269" i="12"/>
  <c r="BV269" i="12" s="1"/>
  <c r="BS265" i="12"/>
  <c r="BS238" i="12"/>
  <c r="BV238" i="12" s="1"/>
  <c r="BS232" i="12"/>
  <c r="BV232" i="12" s="1"/>
  <c r="BS228" i="12"/>
  <c r="BV228" i="12" s="1"/>
  <c r="BS224" i="12"/>
  <c r="BS197" i="12"/>
  <c r="BV197" i="12" s="1"/>
  <c r="BS193" i="12"/>
  <c r="BV193" i="12" s="1"/>
  <c r="BS1003" i="12"/>
  <c r="BS964" i="12"/>
  <c r="BV964" i="12" s="1"/>
  <c r="BS925" i="12"/>
  <c r="BV925" i="12" s="1"/>
  <c r="BS886" i="12"/>
  <c r="BV886" i="12" s="1"/>
  <c r="BU650" i="12"/>
  <c r="BS648" i="12"/>
  <c r="BV648" i="12" s="1"/>
  <c r="BU644" i="12"/>
  <c r="BS640" i="12"/>
  <c r="BV640" i="12" s="1"/>
  <c r="BU636" i="12"/>
  <c r="BS634" i="12"/>
  <c r="BO609" i="12"/>
  <c r="BS603" i="12"/>
  <c r="BV603" i="12" s="1"/>
  <c r="BO601" i="12"/>
  <c r="BS595" i="12"/>
  <c r="BV595" i="12" s="1"/>
  <c r="BO593" i="12"/>
  <c r="BS564" i="12"/>
  <c r="BV564" i="12" s="1"/>
  <c r="BO562" i="12"/>
  <c r="BS556" i="12"/>
  <c r="BV556" i="12" s="1"/>
  <c r="BO554" i="12"/>
  <c r="BS525" i="12"/>
  <c r="BV525" i="12" s="1"/>
  <c r="BO523" i="12"/>
  <c r="BS517" i="12"/>
  <c r="BV517" i="12" s="1"/>
  <c r="BO515" i="12"/>
  <c r="BS486" i="12"/>
  <c r="BV486" i="12" s="1"/>
  <c r="BO484" i="12"/>
  <c r="BS478" i="12"/>
  <c r="BV478" i="12" s="1"/>
  <c r="BO476" i="12"/>
  <c r="BO474" i="12"/>
  <c r="BO472" i="12"/>
  <c r="BO470" i="12"/>
  <c r="BO445" i="12"/>
  <c r="BO443" i="12"/>
  <c r="BO441" i="12"/>
  <c r="BO439" i="12"/>
  <c r="BO437" i="12"/>
  <c r="BO435" i="12"/>
  <c r="BO433" i="12"/>
  <c r="BO431" i="12"/>
  <c r="BO429" i="12"/>
  <c r="BO404" i="12"/>
  <c r="BO402" i="12"/>
  <c r="BO400" i="12"/>
  <c r="BO398" i="12"/>
  <c r="BO396" i="12"/>
  <c r="BO394" i="12"/>
  <c r="BO392" i="12"/>
  <c r="BO390" i="12"/>
  <c r="BO388" i="12"/>
  <c r="BO363" i="12"/>
  <c r="BO361" i="12"/>
  <c r="BO359" i="12"/>
  <c r="BO357" i="12"/>
  <c r="BO355" i="12"/>
  <c r="BO353" i="12"/>
  <c r="BO351" i="12"/>
  <c r="BO349" i="12"/>
  <c r="BO347" i="12"/>
  <c r="BO322" i="12"/>
  <c r="BO320" i="12"/>
  <c r="BO318" i="12"/>
  <c r="BO316" i="12"/>
  <c r="BO314" i="12"/>
  <c r="BO312" i="12"/>
  <c r="BO310" i="12"/>
  <c r="BO308" i="12"/>
  <c r="BO306" i="12"/>
  <c r="BO281" i="12"/>
  <c r="BO279" i="12"/>
  <c r="BO277" i="12"/>
  <c r="BO275" i="12"/>
  <c r="BO273" i="12"/>
  <c r="BO271" i="12"/>
  <c r="BO269" i="12"/>
  <c r="BO267" i="12"/>
  <c r="BO265" i="12"/>
  <c r="BO240" i="12"/>
  <c r="BO238" i="12"/>
  <c r="BO236" i="12"/>
  <c r="BO234" i="12"/>
  <c r="BO232" i="12"/>
  <c r="BO230" i="12"/>
  <c r="BO228" i="12"/>
  <c r="BO226" i="12"/>
  <c r="BO224" i="12"/>
  <c r="BO199" i="12"/>
  <c r="BO197" i="12"/>
  <c r="BO195" i="12"/>
  <c r="BO193" i="12"/>
  <c r="BO191" i="12"/>
  <c r="BO189" i="12"/>
  <c r="BO187" i="12"/>
  <c r="BO185" i="12"/>
  <c r="BO183" i="12"/>
  <c r="BO158" i="12"/>
  <c r="BO156" i="12"/>
  <c r="BO154" i="12"/>
  <c r="BO152" i="12"/>
  <c r="BO150" i="12"/>
  <c r="BO148" i="12"/>
  <c r="BO146" i="12"/>
  <c r="BO144" i="12"/>
  <c r="BO142" i="12"/>
  <c r="BO117" i="12"/>
  <c r="BO115" i="12"/>
  <c r="BO113" i="12"/>
  <c r="BO111" i="12"/>
  <c r="BO109" i="12"/>
  <c r="BO107" i="12"/>
  <c r="BO105" i="12"/>
  <c r="BO103" i="12"/>
  <c r="BO101" i="12"/>
  <c r="BU60" i="12"/>
  <c r="BU74" i="12"/>
  <c r="BU72" i="12"/>
  <c r="BS68" i="12"/>
  <c r="BS66" i="12"/>
  <c r="BV66" i="12" s="1"/>
  <c r="BS64" i="12"/>
  <c r="BV64" i="12" s="1"/>
  <c r="BS62" i="12"/>
  <c r="BV62" i="12" s="1"/>
  <c r="BO60" i="12"/>
  <c r="BS22" i="12"/>
  <c r="BO20" i="12"/>
  <c r="BO18" i="12"/>
  <c r="BS968" i="12"/>
  <c r="BV968" i="12" s="1"/>
  <c r="BS929" i="12"/>
  <c r="BV929" i="12" s="1"/>
  <c r="BS890" i="12"/>
  <c r="BV890" i="12" s="1"/>
  <c r="BS851" i="12"/>
  <c r="BV851" i="12" s="1"/>
  <c r="BS845" i="12"/>
  <c r="BV845" i="12" s="1"/>
  <c r="BS763" i="12"/>
  <c r="BV763" i="12" s="1"/>
  <c r="BS759" i="12"/>
  <c r="BV759" i="12" s="1"/>
  <c r="BS732" i="12"/>
  <c r="BV732" i="12" s="1"/>
  <c r="BS728" i="12"/>
  <c r="BV728" i="12" s="1"/>
  <c r="BS724" i="12"/>
  <c r="BV724" i="12" s="1"/>
  <c r="BS720" i="12"/>
  <c r="BV720" i="12" s="1"/>
  <c r="BS716" i="12"/>
  <c r="BS689" i="12"/>
  <c r="BV689" i="12" s="1"/>
  <c r="BS685" i="12"/>
  <c r="BV685" i="12" s="1"/>
  <c r="BS681" i="12"/>
  <c r="BV681" i="12" s="1"/>
  <c r="BS677" i="12"/>
  <c r="BV677" i="12" s="1"/>
  <c r="BU646" i="12"/>
  <c r="BS642" i="12"/>
  <c r="BV642" i="12" s="1"/>
  <c r="BU638" i="12"/>
  <c r="BO634" i="12"/>
  <c r="BS605" i="12"/>
  <c r="BV605" i="12" s="1"/>
  <c r="BO603" i="12"/>
  <c r="BS597" i="12"/>
  <c r="BV597" i="12" s="1"/>
  <c r="BO595" i="12"/>
  <c r="BS566" i="12"/>
  <c r="BV566" i="12" s="1"/>
  <c r="BO564" i="12"/>
  <c r="BS558" i="12"/>
  <c r="BV558" i="12" s="1"/>
  <c r="BO556" i="12"/>
  <c r="BS527" i="12"/>
  <c r="BV527" i="12" s="1"/>
  <c r="BO525" i="12"/>
  <c r="BS519" i="12"/>
  <c r="BV519" i="12" s="1"/>
  <c r="BO517" i="12"/>
  <c r="BS511" i="12"/>
  <c r="BO486" i="12"/>
  <c r="BS480" i="12"/>
  <c r="BV480" i="12" s="1"/>
  <c r="BO478" i="12"/>
  <c r="BU474" i="12"/>
  <c r="BU472" i="12"/>
  <c r="BU470" i="12"/>
  <c r="BU445" i="12"/>
  <c r="BU443" i="12"/>
  <c r="BU441" i="12"/>
  <c r="BU439" i="12"/>
  <c r="BU437" i="12"/>
  <c r="BU435" i="12"/>
  <c r="BU433" i="12"/>
  <c r="BU431" i="12"/>
  <c r="BU429" i="12"/>
  <c r="BU404" i="12"/>
  <c r="BU400" i="12"/>
  <c r="BU396" i="12"/>
  <c r="BU392" i="12"/>
  <c r="BU388" i="12"/>
  <c r="BU361" i="12"/>
  <c r="BU357" i="12"/>
  <c r="BU353" i="12"/>
  <c r="BU349" i="12"/>
  <c r="BU322" i="12"/>
  <c r="BU318" i="12"/>
  <c r="BU314" i="12"/>
  <c r="BU310" i="12"/>
  <c r="BU306" i="12"/>
  <c r="BU279" i="12"/>
  <c r="BU275" i="12"/>
  <c r="BU271" i="12"/>
  <c r="BU267" i="12"/>
  <c r="BU240" i="12"/>
  <c r="BU236" i="12"/>
  <c r="BU232" i="12"/>
  <c r="BU228" i="12"/>
  <c r="BU224" i="12"/>
  <c r="BU197" i="12"/>
  <c r="BU193" i="12"/>
  <c r="BS191" i="12"/>
  <c r="BV191" i="12" s="1"/>
  <c r="BU187" i="12"/>
  <c r="BS183" i="12"/>
  <c r="BU156" i="12"/>
  <c r="BS152" i="12"/>
  <c r="BU148" i="12"/>
  <c r="BS144" i="12"/>
  <c r="BV144" i="12" s="1"/>
  <c r="BU117" i="12"/>
  <c r="BS113" i="12"/>
  <c r="BV113" i="12" s="1"/>
  <c r="BU109" i="12"/>
  <c r="BS105" i="12"/>
  <c r="BV105" i="12" s="1"/>
  <c r="BU101" i="12"/>
  <c r="BU70" i="12"/>
  <c r="BO74" i="12"/>
  <c r="BS70" i="12"/>
  <c r="BO22" i="12"/>
  <c r="BU189" i="12"/>
  <c r="BS185" i="12"/>
  <c r="BV185" i="12" s="1"/>
  <c r="BU158" i="12"/>
  <c r="BS154" i="12"/>
  <c r="BU150" i="12"/>
  <c r="BS146" i="12"/>
  <c r="BV146" i="12" s="1"/>
  <c r="BU142" i="12"/>
  <c r="BS115" i="12"/>
  <c r="BU111" i="12"/>
  <c r="BS107" i="12"/>
  <c r="BU103" i="12"/>
  <c r="BS18" i="12"/>
  <c r="BU105" i="12"/>
  <c r="BS101" i="12"/>
  <c r="BS24" i="12"/>
  <c r="BU16" i="12"/>
  <c r="BS189" i="12"/>
  <c r="BV189" i="12" s="1"/>
  <c r="BU154" i="12"/>
  <c r="BS150" i="12"/>
  <c r="BU115" i="12"/>
  <c r="BS111" i="12"/>
  <c r="BV111" i="12" s="1"/>
  <c r="BU76" i="12"/>
  <c r="BU18" i="12"/>
  <c r="BO66" i="12"/>
  <c r="BU20" i="12"/>
  <c r="BU402" i="12"/>
  <c r="BU398" i="12"/>
  <c r="BU394" i="12"/>
  <c r="BU390" i="12"/>
  <c r="BU363" i="12"/>
  <c r="BU359" i="12"/>
  <c r="BU355" i="12"/>
  <c r="BU351" i="12"/>
  <c r="BU347" i="12"/>
  <c r="BU320" i="12"/>
  <c r="BU316" i="12"/>
  <c r="BU312" i="12"/>
  <c r="BU308" i="12"/>
  <c r="BU281" i="12"/>
  <c r="BU277" i="12"/>
  <c r="BU273" i="12"/>
  <c r="BU269" i="12"/>
  <c r="BU265" i="12"/>
  <c r="BU238" i="12"/>
  <c r="BU234" i="12"/>
  <c r="BU230" i="12"/>
  <c r="BU226" i="12"/>
  <c r="BU199" i="12"/>
  <c r="BU195" i="12"/>
  <c r="BU191" i="12"/>
  <c r="BS187" i="12"/>
  <c r="BV187" i="12" s="1"/>
  <c r="BU183" i="12"/>
  <c r="BS156" i="12"/>
  <c r="BU152" i="12"/>
  <c r="BS148" i="12"/>
  <c r="BV148" i="12" s="1"/>
  <c r="BU144" i="12"/>
  <c r="BS117" i="12"/>
  <c r="BU113" i="12"/>
  <c r="BS109" i="12"/>
  <c r="BO76" i="12"/>
  <c r="BO72" i="12"/>
  <c r="BO68" i="12"/>
  <c r="BO64" i="12"/>
  <c r="BS60" i="12"/>
  <c r="BS20" i="12"/>
  <c r="BU185" i="12"/>
  <c r="BS158" i="12"/>
  <c r="BV158" i="12" s="1"/>
  <c r="BU146" i="12"/>
  <c r="BS142" i="12"/>
  <c r="BU107" i="12"/>
  <c r="BS103" i="12"/>
  <c r="BU24" i="12"/>
  <c r="BO62" i="12"/>
  <c r="BS16" i="12"/>
  <c r="BO16" i="12"/>
  <c r="F200" i="9"/>
  <c r="AM12" i="6"/>
  <c r="AM108" i="6" s="1"/>
  <c r="AK12" i="6"/>
  <c r="AK108" i="6" s="1"/>
  <c r="AI12" i="6"/>
  <c r="AG12" i="6"/>
  <c r="AG108" i="6" s="1"/>
  <c r="AE12" i="6"/>
  <c r="AE108" i="6" s="1"/>
  <c r="AC12" i="6"/>
  <c r="AC108" i="6" s="1"/>
  <c r="AA12" i="6"/>
  <c r="AA108" i="6" s="1"/>
  <c r="Y12" i="6"/>
  <c r="Y108" i="6" s="1"/>
  <c r="W12" i="6"/>
  <c r="W108" i="6" s="1"/>
  <c r="U12" i="6"/>
  <c r="U108" i="6" s="1"/>
  <c r="S12" i="6"/>
  <c r="S108" i="6" s="1"/>
  <c r="Q12" i="6"/>
  <c r="Q108" i="6" s="1"/>
  <c r="O12" i="6"/>
  <c r="O108" i="6" s="1"/>
  <c r="M12" i="6"/>
  <c r="M108" i="6" s="1"/>
  <c r="AD1228" i="2"/>
  <c r="Z1228" i="2"/>
  <c r="V1228" i="2"/>
  <c r="F1226" i="2"/>
  <c r="AD1225" i="2"/>
  <c r="Z1225" i="2"/>
  <c r="V1225" i="2"/>
  <c r="S1225" i="2"/>
  <c r="Q1225" i="2"/>
  <c r="O1225" i="2"/>
  <c r="AN1224" i="2"/>
  <c r="V1224" i="2"/>
  <c r="S1224" i="2"/>
  <c r="Q1224" i="2"/>
  <c r="O1224" i="2"/>
  <c r="J1224" i="2"/>
  <c r="B1224" i="2"/>
  <c r="AD1223" i="2"/>
  <c r="Z1223" i="2"/>
  <c r="V1223" i="2"/>
  <c r="S1223" i="2"/>
  <c r="Q1223" i="2"/>
  <c r="O1223" i="2"/>
  <c r="AN1222" i="2"/>
  <c r="V1222" i="2"/>
  <c r="S1222" i="2"/>
  <c r="Q1222" i="2"/>
  <c r="O1222" i="2"/>
  <c r="J1222" i="2"/>
  <c r="B1222" i="2"/>
  <c r="AD1221" i="2"/>
  <c r="Z1221" i="2"/>
  <c r="V1221" i="2"/>
  <c r="S1221" i="2"/>
  <c r="Q1221" i="2"/>
  <c r="O1221" i="2"/>
  <c r="AN1220" i="2"/>
  <c r="V1220" i="2"/>
  <c r="S1220" i="2"/>
  <c r="Q1220" i="2"/>
  <c r="O1220" i="2"/>
  <c r="J1220" i="2"/>
  <c r="B1220" i="2"/>
  <c r="AD1219" i="2"/>
  <c r="Z1219" i="2"/>
  <c r="V1219" i="2"/>
  <c r="S1219" i="2"/>
  <c r="Q1219" i="2"/>
  <c r="O1219" i="2"/>
  <c r="AN1218" i="2"/>
  <c r="V1218" i="2"/>
  <c r="S1218" i="2"/>
  <c r="Q1218" i="2"/>
  <c r="O1218" i="2"/>
  <c r="J1218" i="2"/>
  <c r="B1218" i="2"/>
  <c r="AD1217" i="2"/>
  <c r="Z1217" i="2"/>
  <c r="V1217" i="2"/>
  <c r="S1217" i="2"/>
  <c r="Q1217" i="2"/>
  <c r="O1217" i="2"/>
  <c r="AN1216" i="2"/>
  <c r="V1216" i="2"/>
  <c r="S1216" i="2"/>
  <c r="Q1216" i="2"/>
  <c r="O1216" i="2"/>
  <c r="J1216" i="2"/>
  <c r="B1216" i="2"/>
  <c r="AD1215" i="2"/>
  <c r="Z1215" i="2"/>
  <c r="V1215" i="2"/>
  <c r="S1215" i="2"/>
  <c r="Q1215" i="2"/>
  <c r="O1215" i="2"/>
  <c r="AN1214" i="2"/>
  <c r="V1214" i="2"/>
  <c r="S1214" i="2"/>
  <c r="Q1214" i="2"/>
  <c r="O1214" i="2"/>
  <c r="J1214" i="2"/>
  <c r="B1214" i="2"/>
  <c r="AD1213" i="2"/>
  <c r="Z1213" i="2"/>
  <c r="V1213" i="2"/>
  <c r="S1213" i="2"/>
  <c r="Q1213" i="2"/>
  <c r="O1213" i="2"/>
  <c r="AN1212" i="2"/>
  <c r="V1212" i="2"/>
  <c r="S1212" i="2"/>
  <c r="Q1212" i="2"/>
  <c r="O1212" i="2"/>
  <c r="J1212" i="2"/>
  <c r="B1212" i="2"/>
  <c r="AD1211" i="2"/>
  <c r="Z1211" i="2"/>
  <c r="V1211" i="2"/>
  <c r="S1211" i="2"/>
  <c r="Q1211" i="2"/>
  <c r="O1211" i="2"/>
  <c r="AN1210" i="2"/>
  <c r="V1210" i="2"/>
  <c r="S1210" i="2"/>
  <c r="Q1210" i="2"/>
  <c r="O1210" i="2"/>
  <c r="J1210" i="2"/>
  <c r="B1210" i="2"/>
  <c r="AD1209" i="2"/>
  <c r="Z1209" i="2"/>
  <c r="V1209" i="2"/>
  <c r="S1209" i="2"/>
  <c r="Q1209" i="2"/>
  <c r="O1209" i="2"/>
  <c r="AN1208" i="2"/>
  <c r="V1208" i="2"/>
  <c r="S1208" i="2"/>
  <c r="Q1208" i="2"/>
  <c r="O1208" i="2"/>
  <c r="J1208" i="2"/>
  <c r="B1208" i="2"/>
  <c r="AD1187" i="2"/>
  <c r="Z1187" i="2"/>
  <c r="V1187" i="2"/>
  <c r="F1185" i="2"/>
  <c r="AD1184" i="2"/>
  <c r="Z1184" i="2"/>
  <c r="V1184" i="2"/>
  <c r="S1184" i="2"/>
  <c r="Q1184" i="2"/>
  <c r="O1184" i="2"/>
  <c r="AN1183" i="2"/>
  <c r="V1183" i="2"/>
  <c r="S1183" i="2"/>
  <c r="Q1183" i="2"/>
  <c r="O1183" i="2"/>
  <c r="J1183" i="2"/>
  <c r="B1183" i="2"/>
  <c r="AD1182" i="2"/>
  <c r="Z1182" i="2"/>
  <c r="V1182" i="2"/>
  <c r="S1182" i="2"/>
  <c r="Q1182" i="2"/>
  <c r="O1182" i="2"/>
  <c r="AN1181" i="2"/>
  <c r="V1181" i="2"/>
  <c r="S1181" i="2"/>
  <c r="Q1181" i="2"/>
  <c r="O1181" i="2"/>
  <c r="J1181" i="2"/>
  <c r="B1181" i="2"/>
  <c r="AD1180" i="2"/>
  <c r="Z1180" i="2"/>
  <c r="V1180" i="2"/>
  <c r="S1180" i="2"/>
  <c r="Q1180" i="2"/>
  <c r="O1180" i="2"/>
  <c r="AN1179" i="2"/>
  <c r="V1179" i="2"/>
  <c r="S1179" i="2"/>
  <c r="Q1179" i="2"/>
  <c r="O1179" i="2"/>
  <c r="J1179" i="2"/>
  <c r="B1179" i="2"/>
  <c r="AD1178" i="2"/>
  <c r="Z1178" i="2"/>
  <c r="V1178" i="2"/>
  <c r="S1178" i="2"/>
  <c r="Q1178" i="2"/>
  <c r="O1178" i="2"/>
  <c r="AN1177" i="2"/>
  <c r="V1177" i="2"/>
  <c r="S1177" i="2"/>
  <c r="Q1177" i="2"/>
  <c r="O1177" i="2"/>
  <c r="J1177" i="2"/>
  <c r="B1177" i="2"/>
  <c r="AD1176" i="2"/>
  <c r="Z1176" i="2"/>
  <c r="V1176" i="2"/>
  <c r="S1176" i="2"/>
  <c r="Q1176" i="2"/>
  <c r="O1176" i="2"/>
  <c r="AN1175" i="2"/>
  <c r="V1175" i="2"/>
  <c r="S1175" i="2"/>
  <c r="Q1175" i="2"/>
  <c r="O1175" i="2"/>
  <c r="J1175" i="2"/>
  <c r="B1175" i="2"/>
  <c r="AD1174" i="2"/>
  <c r="Z1174" i="2"/>
  <c r="V1174" i="2"/>
  <c r="S1174" i="2"/>
  <c r="Q1174" i="2"/>
  <c r="O1174" i="2"/>
  <c r="AN1173" i="2"/>
  <c r="V1173" i="2"/>
  <c r="S1173" i="2"/>
  <c r="Q1173" i="2"/>
  <c r="O1173" i="2"/>
  <c r="J1173" i="2"/>
  <c r="B1173" i="2"/>
  <c r="AD1172" i="2"/>
  <c r="Z1172" i="2"/>
  <c r="V1172" i="2"/>
  <c r="S1172" i="2"/>
  <c r="Q1172" i="2"/>
  <c r="O1172" i="2"/>
  <c r="AN1171" i="2"/>
  <c r="V1171" i="2"/>
  <c r="S1171" i="2"/>
  <c r="Q1171" i="2"/>
  <c r="O1171" i="2"/>
  <c r="J1171" i="2"/>
  <c r="B1171" i="2"/>
  <c r="AD1170" i="2"/>
  <c r="Z1170" i="2"/>
  <c r="V1170" i="2"/>
  <c r="S1170" i="2"/>
  <c r="Q1170" i="2"/>
  <c r="O1170" i="2"/>
  <c r="AN1169" i="2"/>
  <c r="V1169" i="2"/>
  <c r="S1169" i="2"/>
  <c r="Q1169" i="2"/>
  <c r="O1169" i="2"/>
  <c r="J1169" i="2"/>
  <c r="B1169" i="2"/>
  <c r="AD1168" i="2"/>
  <c r="Z1168" i="2"/>
  <c r="V1168" i="2"/>
  <c r="S1168" i="2"/>
  <c r="Q1168" i="2"/>
  <c r="O1168" i="2"/>
  <c r="AN1167" i="2"/>
  <c r="V1167" i="2"/>
  <c r="S1167" i="2"/>
  <c r="Q1167" i="2"/>
  <c r="O1167" i="2"/>
  <c r="J1167" i="2"/>
  <c r="B1167" i="2"/>
  <c r="AD1146" i="2"/>
  <c r="Z1146" i="2"/>
  <c r="V1146" i="2"/>
  <c r="F1144" i="2"/>
  <c r="AD1143" i="2"/>
  <c r="Z1143" i="2"/>
  <c r="V1143" i="2"/>
  <c r="S1143" i="2"/>
  <c r="Q1143" i="2"/>
  <c r="O1143" i="2"/>
  <c r="AN1142" i="2"/>
  <c r="V1142" i="2"/>
  <c r="S1142" i="2"/>
  <c r="Q1142" i="2"/>
  <c r="O1142" i="2"/>
  <c r="J1142" i="2"/>
  <c r="B1142" i="2"/>
  <c r="AD1141" i="2"/>
  <c r="Z1141" i="2"/>
  <c r="V1141" i="2"/>
  <c r="S1141" i="2"/>
  <c r="Q1141" i="2"/>
  <c r="O1141" i="2"/>
  <c r="AN1140" i="2"/>
  <c r="V1140" i="2"/>
  <c r="S1140" i="2"/>
  <c r="Q1140" i="2"/>
  <c r="O1140" i="2"/>
  <c r="J1140" i="2"/>
  <c r="B1140" i="2"/>
  <c r="AD1139" i="2"/>
  <c r="Z1139" i="2"/>
  <c r="V1139" i="2"/>
  <c r="S1139" i="2"/>
  <c r="Q1139" i="2"/>
  <c r="O1139" i="2"/>
  <c r="AN1138" i="2"/>
  <c r="V1138" i="2"/>
  <c r="S1138" i="2"/>
  <c r="Q1138" i="2"/>
  <c r="O1138" i="2"/>
  <c r="J1138" i="2"/>
  <c r="B1138" i="2"/>
  <c r="AD1137" i="2"/>
  <c r="Z1137" i="2"/>
  <c r="V1137" i="2"/>
  <c r="S1137" i="2"/>
  <c r="Q1137" i="2"/>
  <c r="O1137" i="2"/>
  <c r="AN1136" i="2"/>
  <c r="V1136" i="2"/>
  <c r="S1136" i="2"/>
  <c r="Q1136" i="2"/>
  <c r="O1136" i="2"/>
  <c r="J1136" i="2"/>
  <c r="B1136" i="2"/>
  <c r="AD1135" i="2"/>
  <c r="Z1135" i="2"/>
  <c r="V1135" i="2"/>
  <c r="S1135" i="2"/>
  <c r="Q1135" i="2"/>
  <c r="O1135" i="2"/>
  <c r="AN1134" i="2"/>
  <c r="V1134" i="2"/>
  <c r="S1134" i="2"/>
  <c r="Q1134" i="2"/>
  <c r="O1134" i="2"/>
  <c r="J1134" i="2"/>
  <c r="B1134" i="2"/>
  <c r="AD1133" i="2"/>
  <c r="Z1133" i="2"/>
  <c r="V1133" i="2"/>
  <c r="S1133" i="2"/>
  <c r="Q1133" i="2"/>
  <c r="O1133" i="2"/>
  <c r="AN1132" i="2"/>
  <c r="V1132" i="2"/>
  <c r="S1132" i="2"/>
  <c r="Q1132" i="2"/>
  <c r="O1132" i="2"/>
  <c r="J1132" i="2"/>
  <c r="B1132" i="2"/>
  <c r="AD1131" i="2"/>
  <c r="Z1131" i="2"/>
  <c r="V1131" i="2"/>
  <c r="S1131" i="2"/>
  <c r="Q1131" i="2"/>
  <c r="O1131" i="2"/>
  <c r="AN1130" i="2"/>
  <c r="V1130" i="2"/>
  <c r="S1130" i="2"/>
  <c r="Q1130" i="2"/>
  <c r="O1130" i="2"/>
  <c r="J1130" i="2"/>
  <c r="B1130" i="2"/>
  <c r="AD1129" i="2"/>
  <c r="Z1129" i="2"/>
  <c r="V1129" i="2"/>
  <c r="S1129" i="2"/>
  <c r="Q1129" i="2"/>
  <c r="O1129" i="2"/>
  <c r="AN1128" i="2"/>
  <c r="V1128" i="2"/>
  <c r="S1128" i="2"/>
  <c r="Q1128" i="2"/>
  <c r="O1128" i="2"/>
  <c r="J1128" i="2"/>
  <c r="B1128" i="2"/>
  <c r="AD1127" i="2"/>
  <c r="Z1127" i="2"/>
  <c r="V1127" i="2"/>
  <c r="S1127" i="2"/>
  <c r="Q1127" i="2"/>
  <c r="O1127" i="2"/>
  <c r="AN1126" i="2"/>
  <c r="V1126" i="2"/>
  <c r="S1126" i="2"/>
  <c r="Q1126" i="2"/>
  <c r="O1126" i="2"/>
  <c r="J1126" i="2"/>
  <c r="B1126" i="2"/>
  <c r="AD1105" i="2"/>
  <c r="Z1105" i="2"/>
  <c r="V1105" i="2"/>
  <c r="F1103" i="2"/>
  <c r="AD1102" i="2"/>
  <c r="Z1102" i="2"/>
  <c r="V1102" i="2"/>
  <c r="S1102" i="2"/>
  <c r="Q1102" i="2"/>
  <c r="O1102" i="2"/>
  <c r="AN1101" i="2"/>
  <c r="V1101" i="2"/>
  <c r="S1101" i="2"/>
  <c r="Q1101" i="2"/>
  <c r="O1101" i="2"/>
  <c r="J1101" i="2"/>
  <c r="B1101" i="2"/>
  <c r="AD1100" i="2"/>
  <c r="Z1100" i="2"/>
  <c r="V1100" i="2"/>
  <c r="S1100" i="2"/>
  <c r="Q1100" i="2"/>
  <c r="O1100" i="2"/>
  <c r="AN1099" i="2"/>
  <c r="V1099" i="2"/>
  <c r="S1099" i="2"/>
  <c r="Q1099" i="2"/>
  <c r="O1099" i="2"/>
  <c r="J1099" i="2"/>
  <c r="B1099" i="2"/>
  <c r="AD1098" i="2"/>
  <c r="Z1098" i="2"/>
  <c r="V1098" i="2"/>
  <c r="S1098" i="2"/>
  <c r="Q1098" i="2"/>
  <c r="O1098" i="2"/>
  <c r="AN1097" i="2"/>
  <c r="V1097" i="2"/>
  <c r="S1097" i="2"/>
  <c r="Q1097" i="2"/>
  <c r="O1097" i="2"/>
  <c r="J1097" i="2"/>
  <c r="B1097" i="2"/>
  <c r="AD1096" i="2"/>
  <c r="Z1096" i="2"/>
  <c r="V1096" i="2"/>
  <c r="S1096" i="2"/>
  <c r="Q1096" i="2"/>
  <c r="O1096" i="2"/>
  <c r="AN1095" i="2"/>
  <c r="V1095" i="2"/>
  <c r="S1095" i="2"/>
  <c r="Q1095" i="2"/>
  <c r="O1095" i="2"/>
  <c r="J1095" i="2"/>
  <c r="B1095" i="2"/>
  <c r="AD1094" i="2"/>
  <c r="Z1094" i="2"/>
  <c r="V1094" i="2"/>
  <c r="S1094" i="2"/>
  <c r="Q1094" i="2"/>
  <c r="O1094" i="2"/>
  <c r="AN1093" i="2"/>
  <c r="V1093" i="2"/>
  <c r="S1093" i="2"/>
  <c r="Q1093" i="2"/>
  <c r="O1093" i="2"/>
  <c r="J1093" i="2"/>
  <c r="B1093" i="2"/>
  <c r="AD1092" i="2"/>
  <c r="Z1092" i="2"/>
  <c r="V1092" i="2"/>
  <c r="S1092" i="2"/>
  <c r="Q1092" i="2"/>
  <c r="O1092" i="2"/>
  <c r="AN1091" i="2"/>
  <c r="V1091" i="2"/>
  <c r="S1091" i="2"/>
  <c r="Q1091" i="2"/>
  <c r="O1091" i="2"/>
  <c r="J1091" i="2"/>
  <c r="B1091" i="2"/>
  <c r="AD1090" i="2"/>
  <c r="Z1090" i="2"/>
  <c r="V1090" i="2"/>
  <c r="S1090" i="2"/>
  <c r="Q1090" i="2"/>
  <c r="O1090" i="2"/>
  <c r="AN1089" i="2"/>
  <c r="V1089" i="2"/>
  <c r="S1089" i="2"/>
  <c r="Q1089" i="2"/>
  <c r="O1089" i="2"/>
  <c r="J1089" i="2"/>
  <c r="B1089" i="2"/>
  <c r="AD1088" i="2"/>
  <c r="Z1088" i="2"/>
  <c r="V1088" i="2"/>
  <c r="S1088" i="2"/>
  <c r="Q1088" i="2"/>
  <c r="O1088" i="2"/>
  <c r="AN1087" i="2"/>
  <c r="V1087" i="2"/>
  <c r="S1087" i="2"/>
  <c r="Q1087" i="2"/>
  <c r="O1087" i="2"/>
  <c r="J1087" i="2"/>
  <c r="B1087" i="2"/>
  <c r="AD1086" i="2"/>
  <c r="Z1086" i="2"/>
  <c r="V1086" i="2"/>
  <c r="S1086" i="2"/>
  <c r="Q1086" i="2"/>
  <c r="O1086" i="2"/>
  <c r="AN1085" i="2"/>
  <c r="V1085" i="2"/>
  <c r="S1085" i="2"/>
  <c r="Q1085" i="2"/>
  <c r="O1085" i="2"/>
  <c r="J1085" i="2"/>
  <c r="B1085" i="2"/>
  <c r="AD1064" i="2"/>
  <c r="Z1064" i="2"/>
  <c r="V1064" i="2"/>
  <c r="F1062" i="2"/>
  <c r="AD1061" i="2"/>
  <c r="Z1061" i="2"/>
  <c r="V1061" i="2"/>
  <c r="S1061" i="2"/>
  <c r="Q1061" i="2"/>
  <c r="O1061" i="2"/>
  <c r="AN1060" i="2"/>
  <c r="V1060" i="2"/>
  <c r="S1060" i="2"/>
  <c r="Q1060" i="2"/>
  <c r="O1060" i="2"/>
  <c r="J1060" i="2"/>
  <c r="B1060" i="2"/>
  <c r="AD1059" i="2"/>
  <c r="Z1059" i="2"/>
  <c r="V1059" i="2"/>
  <c r="S1059" i="2"/>
  <c r="Q1059" i="2"/>
  <c r="O1059" i="2"/>
  <c r="AN1058" i="2"/>
  <c r="V1058" i="2"/>
  <c r="S1058" i="2"/>
  <c r="Q1058" i="2"/>
  <c r="O1058" i="2"/>
  <c r="J1058" i="2"/>
  <c r="B1058" i="2"/>
  <c r="AD1057" i="2"/>
  <c r="Z1057" i="2"/>
  <c r="V1057" i="2"/>
  <c r="S1057" i="2"/>
  <c r="Q1057" i="2"/>
  <c r="O1057" i="2"/>
  <c r="AN1056" i="2"/>
  <c r="V1056" i="2"/>
  <c r="S1056" i="2"/>
  <c r="Q1056" i="2"/>
  <c r="O1056" i="2"/>
  <c r="J1056" i="2"/>
  <c r="B1056" i="2"/>
  <c r="AD1055" i="2"/>
  <c r="Z1055" i="2"/>
  <c r="V1055" i="2"/>
  <c r="S1055" i="2"/>
  <c r="Q1055" i="2"/>
  <c r="O1055" i="2"/>
  <c r="AN1054" i="2"/>
  <c r="V1054" i="2"/>
  <c r="S1054" i="2"/>
  <c r="Q1054" i="2"/>
  <c r="O1054" i="2"/>
  <c r="J1054" i="2"/>
  <c r="B1054" i="2"/>
  <c r="AD1053" i="2"/>
  <c r="Z1053" i="2"/>
  <c r="V1053" i="2"/>
  <c r="S1053" i="2"/>
  <c r="Q1053" i="2"/>
  <c r="O1053" i="2"/>
  <c r="AN1052" i="2"/>
  <c r="V1052" i="2"/>
  <c r="S1052" i="2"/>
  <c r="Q1052" i="2"/>
  <c r="O1052" i="2"/>
  <c r="J1052" i="2"/>
  <c r="B1052" i="2"/>
  <c r="AD1051" i="2"/>
  <c r="Z1051" i="2"/>
  <c r="V1051" i="2"/>
  <c r="S1051" i="2"/>
  <c r="Q1051" i="2"/>
  <c r="O1051" i="2"/>
  <c r="AN1050" i="2"/>
  <c r="V1050" i="2"/>
  <c r="S1050" i="2"/>
  <c r="Q1050" i="2"/>
  <c r="O1050" i="2"/>
  <c r="J1050" i="2"/>
  <c r="B1050" i="2"/>
  <c r="AD1049" i="2"/>
  <c r="Z1049" i="2"/>
  <c r="V1049" i="2"/>
  <c r="S1049" i="2"/>
  <c r="Q1049" i="2"/>
  <c r="O1049" i="2"/>
  <c r="AN1048" i="2"/>
  <c r="V1048" i="2"/>
  <c r="S1048" i="2"/>
  <c r="Q1048" i="2"/>
  <c r="O1048" i="2"/>
  <c r="J1048" i="2"/>
  <c r="B1048" i="2"/>
  <c r="AD1047" i="2"/>
  <c r="Z1047" i="2"/>
  <c r="V1047" i="2"/>
  <c r="S1047" i="2"/>
  <c r="Q1047" i="2"/>
  <c r="O1047" i="2"/>
  <c r="AN1046" i="2"/>
  <c r="V1046" i="2"/>
  <c r="S1046" i="2"/>
  <c r="Q1046" i="2"/>
  <c r="O1046" i="2"/>
  <c r="J1046" i="2"/>
  <c r="B1046" i="2"/>
  <c r="AD1045" i="2"/>
  <c r="Z1045" i="2"/>
  <c r="V1045" i="2"/>
  <c r="S1045" i="2"/>
  <c r="Q1045" i="2"/>
  <c r="O1045" i="2"/>
  <c r="AN1044" i="2"/>
  <c r="V1044" i="2"/>
  <c r="S1044" i="2"/>
  <c r="Q1044" i="2"/>
  <c r="O1044" i="2"/>
  <c r="J1044" i="2"/>
  <c r="B1044" i="2"/>
  <c r="AD1023" i="2"/>
  <c r="Z1023" i="2"/>
  <c r="V1023" i="2"/>
  <c r="F1021" i="2"/>
  <c r="AD1020" i="2"/>
  <c r="Z1020" i="2"/>
  <c r="V1020" i="2"/>
  <c r="S1020" i="2"/>
  <c r="Q1020" i="2"/>
  <c r="O1020" i="2"/>
  <c r="AN1019" i="2"/>
  <c r="V1019" i="2"/>
  <c r="S1019" i="2"/>
  <c r="Q1019" i="2"/>
  <c r="O1019" i="2"/>
  <c r="J1019" i="2"/>
  <c r="B1019" i="2"/>
  <c r="AD1018" i="2"/>
  <c r="Z1018" i="2"/>
  <c r="V1018" i="2"/>
  <c r="S1018" i="2"/>
  <c r="Q1018" i="2"/>
  <c r="O1018" i="2"/>
  <c r="AN1017" i="2"/>
  <c r="V1017" i="2"/>
  <c r="S1017" i="2"/>
  <c r="Q1017" i="2"/>
  <c r="O1017" i="2"/>
  <c r="J1017" i="2"/>
  <c r="B1017" i="2"/>
  <c r="AD1016" i="2"/>
  <c r="Z1016" i="2"/>
  <c r="V1016" i="2"/>
  <c r="S1016" i="2"/>
  <c r="Q1016" i="2"/>
  <c r="O1016" i="2"/>
  <c r="AN1015" i="2"/>
  <c r="V1015" i="2"/>
  <c r="S1015" i="2"/>
  <c r="Q1015" i="2"/>
  <c r="O1015" i="2"/>
  <c r="J1015" i="2"/>
  <c r="B1015" i="2"/>
  <c r="AD1014" i="2"/>
  <c r="Z1014" i="2"/>
  <c r="V1014" i="2"/>
  <c r="S1014" i="2"/>
  <c r="Q1014" i="2"/>
  <c r="O1014" i="2"/>
  <c r="AN1013" i="2"/>
  <c r="V1013" i="2"/>
  <c r="S1013" i="2"/>
  <c r="Q1013" i="2"/>
  <c r="O1013" i="2"/>
  <c r="J1013" i="2"/>
  <c r="B1013" i="2"/>
  <c r="AD1012" i="2"/>
  <c r="Z1012" i="2"/>
  <c r="V1012" i="2"/>
  <c r="S1012" i="2"/>
  <c r="Q1012" i="2"/>
  <c r="O1012" i="2"/>
  <c r="AN1011" i="2"/>
  <c r="V1011" i="2"/>
  <c r="S1011" i="2"/>
  <c r="Q1011" i="2"/>
  <c r="O1011" i="2"/>
  <c r="J1011" i="2"/>
  <c r="B1011" i="2"/>
  <c r="AD1010" i="2"/>
  <c r="Z1010" i="2"/>
  <c r="V1010" i="2"/>
  <c r="S1010" i="2"/>
  <c r="Q1010" i="2"/>
  <c r="O1010" i="2"/>
  <c r="AN1009" i="2"/>
  <c r="V1009" i="2"/>
  <c r="S1009" i="2"/>
  <c r="Q1009" i="2"/>
  <c r="O1009" i="2"/>
  <c r="J1009" i="2"/>
  <c r="B1009" i="2"/>
  <c r="AD1008" i="2"/>
  <c r="Z1008" i="2"/>
  <c r="V1008" i="2"/>
  <c r="S1008" i="2"/>
  <c r="Q1008" i="2"/>
  <c r="O1008" i="2"/>
  <c r="AN1007" i="2"/>
  <c r="V1007" i="2"/>
  <c r="S1007" i="2"/>
  <c r="Q1007" i="2"/>
  <c r="O1007" i="2"/>
  <c r="J1007" i="2"/>
  <c r="B1007" i="2"/>
  <c r="AD1006" i="2"/>
  <c r="Z1006" i="2"/>
  <c r="V1006" i="2"/>
  <c r="S1006" i="2"/>
  <c r="Q1006" i="2"/>
  <c r="O1006" i="2"/>
  <c r="AN1005" i="2"/>
  <c r="V1005" i="2"/>
  <c r="S1005" i="2"/>
  <c r="Q1005" i="2"/>
  <c r="O1005" i="2"/>
  <c r="J1005" i="2"/>
  <c r="B1005" i="2"/>
  <c r="AD1004" i="2"/>
  <c r="Z1004" i="2"/>
  <c r="V1004" i="2"/>
  <c r="S1004" i="2"/>
  <c r="Q1004" i="2"/>
  <c r="O1004" i="2"/>
  <c r="AN1003" i="2"/>
  <c r="V1003" i="2"/>
  <c r="S1003" i="2"/>
  <c r="Q1003" i="2"/>
  <c r="O1003" i="2"/>
  <c r="J1003" i="2"/>
  <c r="B1003" i="2"/>
  <c r="AD982" i="2"/>
  <c r="Z982" i="2"/>
  <c r="V982" i="2"/>
  <c r="F980" i="2"/>
  <c r="AD979" i="2"/>
  <c r="Z979" i="2"/>
  <c r="V979" i="2"/>
  <c r="S979" i="2"/>
  <c r="Q979" i="2"/>
  <c r="O979" i="2"/>
  <c r="AN978" i="2"/>
  <c r="V978" i="2"/>
  <c r="S978" i="2"/>
  <c r="Q978" i="2"/>
  <c r="O978" i="2"/>
  <c r="J978" i="2"/>
  <c r="B978" i="2"/>
  <c r="AD977" i="2"/>
  <c r="Z977" i="2"/>
  <c r="V977" i="2"/>
  <c r="S977" i="2"/>
  <c r="Q977" i="2"/>
  <c r="O977" i="2"/>
  <c r="AN976" i="2"/>
  <c r="V976" i="2"/>
  <c r="S976" i="2"/>
  <c r="Q976" i="2"/>
  <c r="O976" i="2"/>
  <c r="J976" i="2"/>
  <c r="B976" i="2"/>
  <c r="AD975" i="2"/>
  <c r="Z975" i="2"/>
  <c r="V975" i="2"/>
  <c r="S975" i="2"/>
  <c r="Q975" i="2"/>
  <c r="O975" i="2"/>
  <c r="AN974" i="2"/>
  <c r="V974" i="2"/>
  <c r="S974" i="2"/>
  <c r="Q974" i="2"/>
  <c r="O974" i="2"/>
  <c r="J974" i="2"/>
  <c r="B974" i="2"/>
  <c r="AD973" i="2"/>
  <c r="Z973" i="2"/>
  <c r="V973" i="2"/>
  <c r="S973" i="2"/>
  <c r="Q973" i="2"/>
  <c r="O973" i="2"/>
  <c r="AN972" i="2"/>
  <c r="V972" i="2"/>
  <c r="S972" i="2"/>
  <c r="Q972" i="2"/>
  <c r="O972" i="2"/>
  <c r="J972" i="2"/>
  <c r="B972" i="2"/>
  <c r="AD971" i="2"/>
  <c r="Z971" i="2"/>
  <c r="V971" i="2"/>
  <c r="S971" i="2"/>
  <c r="Q971" i="2"/>
  <c r="O971" i="2"/>
  <c r="AN970" i="2"/>
  <c r="V970" i="2"/>
  <c r="S970" i="2"/>
  <c r="Q970" i="2"/>
  <c r="O970" i="2"/>
  <c r="J970" i="2"/>
  <c r="B970" i="2"/>
  <c r="AD969" i="2"/>
  <c r="Z969" i="2"/>
  <c r="V969" i="2"/>
  <c r="S969" i="2"/>
  <c r="Q969" i="2"/>
  <c r="O969" i="2"/>
  <c r="AN968" i="2"/>
  <c r="V968" i="2"/>
  <c r="S968" i="2"/>
  <c r="Q968" i="2"/>
  <c r="O968" i="2"/>
  <c r="J968" i="2"/>
  <c r="B968" i="2"/>
  <c r="AD967" i="2"/>
  <c r="Z967" i="2"/>
  <c r="V967" i="2"/>
  <c r="S967" i="2"/>
  <c r="Q967" i="2"/>
  <c r="O967" i="2"/>
  <c r="AN966" i="2"/>
  <c r="V966" i="2"/>
  <c r="S966" i="2"/>
  <c r="Q966" i="2"/>
  <c r="O966" i="2"/>
  <c r="J966" i="2"/>
  <c r="B966" i="2"/>
  <c r="AD965" i="2"/>
  <c r="Z965" i="2"/>
  <c r="V965" i="2"/>
  <c r="S965" i="2"/>
  <c r="Q965" i="2"/>
  <c r="O965" i="2"/>
  <c r="AN964" i="2"/>
  <c r="V964" i="2"/>
  <c r="S964" i="2"/>
  <c r="Q964" i="2"/>
  <c r="O964" i="2"/>
  <c r="J964" i="2"/>
  <c r="B964" i="2"/>
  <c r="AD963" i="2"/>
  <c r="Z963" i="2"/>
  <c r="V963" i="2"/>
  <c r="S963" i="2"/>
  <c r="Q963" i="2"/>
  <c r="O963" i="2"/>
  <c r="AN962" i="2"/>
  <c r="V962" i="2"/>
  <c r="S962" i="2"/>
  <c r="Q962" i="2"/>
  <c r="O962" i="2"/>
  <c r="J962" i="2"/>
  <c r="B962" i="2"/>
  <c r="AD941" i="2"/>
  <c r="Z941" i="2"/>
  <c r="V941" i="2"/>
  <c r="F939" i="2"/>
  <c r="AD938" i="2"/>
  <c r="Z938" i="2"/>
  <c r="V938" i="2"/>
  <c r="S938" i="2"/>
  <c r="Q938" i="2"/>
  <c r="O938" i="2"/>
  <c r="AN937" i="2"/>
  <c r="V937" i="2"/>
  <c r="S937" i="2"/>
  <c r="Q937" i="2"/>
  <c r="O937" i="2"/>
  <c r="J937" i="2"/>
  <c r="B937" i="2"/>
  <c r="AD936" i="2"/>
  <c r="Z936" i="2"/>
  <c r="V936" i="2"/>
  <c r="S936" i="2"/>
  <c r="Q936" i="2"/>
  <c r="O936" i="2"/>
  <c r="AN935" i="2"/>
  <c r="V935" i="2"/>
  <c r="S935" i="2"/>
  <c r="Q935" i="2"/>
  <c r="O935" i="2"/>
  <c r="J935" i="2"/>
  <c r="B935" i="2"/>
  <c r="AD934" i="2"/>
  <c r="Z934" i="2"/>
  <c r="V934" i="2"/>
  <c r="S934" i="2"/>
  <c r="Q934" i="2"/>
  <c r="O934" i="2"/>
  <c r="AN933" i="2"/>
  <c r="V933" i="2"/>
  <c r="S933" i="2"/>
  <c r="Q933" i="2"/>
  <c r="O933" i="2"/>
  <c r="J933" i="2"/>
  <c r="B933" i="2"/>
  <c r="AD932" i="2"/>
  <c r="Z932" i="2"/>
  <c r="V932" i="2"/>
  <c r="S932" i="2"/>
  <c r="Q932" i="2"/>
  <c r="O932" i="2"/>
  <c r="AN931" i="2"/>
  <c r="V931" i="2"/>
  <c r="S931" i="2"/>
  <c r="Q931" i="2"/>
  <c r="O931" i="2"/>
  <c r="J931" i="2"/>
  <c r="B931" i="2"/>
  <c r="AD930" i="2"/>
  <c r="Z930" i="2"/>
  <c r="V930" i="2"/>
  <c r="S930" i="2"/>
  <c r="Q930" i="2"/>
  <c r="O930" i="2"/>
  <c r="AN929" i="2"/>
  <c r="V929" i="2"/>
  <c r="S929" i="2"/>
  <c r="Q929" i="2"/>
  <c r="O929" i="2"/>
  <c r="J929" i="2"/>
  <c r="B929" i="2"/>
  <c r="AD928" i="2"/>
  <c r="Z928" i="2"/>
  <c r="V928" i="2"/>
  <c r="S928" i="2"/>
  <c r="Q928" i="2"/>
  <c r="O928" i="2"/>
  <c r="AN927" i="2"/>
  <c r="V927" i="2"/>
  <c r="S927" i="2"/>
  <c r="Q927" i="2"/>
  <c r="O927" i="2"/>
  <c r="J927" i="2"/>
  <c r="B927" i="2"/>
  <c r="AD926" i="2"/>
  <c r="Z926" i="2"/>
  <c r="V926" i="2"/>
  <c r="S926" i="2"/>
  <c r="Q926" i="2"/>
  <c r="O926" i="2"/>
  <c r="AN925" i="2"/>
  <c r="V925" i="2"/>
  <c r="S925" i="2"/>
  <c r="Q925" i="2"/>
  <c r="O925" i="2"/>
  <c r="J925" i="2"/>
  <c r="B925" i="2"/>
  <c r="AD924" i="2"/>
  <c r="Z924" i="2"/>
  <c r="V924" i="2"/>
  <c r="S924" i="2"/>
  <c r="Q924" i="2"/>
  <c r="O924" i="2"/>
  <c r="AN923" i="2"/>
  <c r="V923" i="2"/>
  <c r="S923" i="2"/>
  <c r="Q923" i="2"/>
  <c r="O923" i="2"/>
  <c r="J923" i="2"/>
  <c r="B923" i="2"/>
  <c r="AD922" i="2"/>
  <c r="Z922" i="2"/>
  <c r="V922" i="2"/>
  <c r="S922" i="2"/>
  <c r="Q922" i="2"/>
  <c r="O922" i="2"/>
  <c r="AN921" i="2"/>
  <c r="V921" i="2"/>
  <c r="S921" i="2"/>
  <c r="Q921" i="2"/>
  <c r="O921" i="2"/>
  <c r="J921" i="2"/>
  <c r="B921" i="2"/>
  <c r="AD900" i="2"/>
  <c r="Z900" i="2"/>
  <c r="V900" i="2"/>
  <c r="F898" i="2"/>
  <c r="AD897" i="2"/>
  <c r="Z897" i="2"/>
  <c r="V897" i="2"/>
  <c r="S897" i="2"/>
  <c r="Q897" i="2"/>
  <c r="O897" i="2"/>
  <c r="AN896" i="2"/>
  <c r="V896" i="2"/>
  <c r="S896" i="2"/>
  <c r="Q896" i="2"/>
  <c r="O896" i="2"/>
  <c r="J896" i="2"/>
  <c r="B896" i="2"/>
  <c r="AD895" i="2"/>
  <c r="Z895" i="2"/>
  <c r="V895" i="2"/>
  <c r="S895" i="2"/>
  <c r="Q895" i="2"/>
  <c r="O895" i="2"/>
  <c r="AN894" i="2"/>
  <c r="V894" i="2"/>
  <c r="S894" i="2"/>
  <c r="Q894" i="2"/>
  <c r="O894" i="2"/>
  <c r="J894" i="2"/>
  <c r="B894" i="2"/>
  <c r="AD893" i="2"/>
  <c r="Z893" i="2"/>
  <c r="V893" i="2"/>
  <c r="S893" i="2"/>
  <c r="Q893" i="2"/>
  <c r="O893" i="2"/>
  <c r="AN892" i="2"/>
  <c r="V892" i="2"/>
  <c r="S892" i="2"/>
  <c r="Q892" i="2"/>
  <c r="O892" i="2"/>
  <c r="J892" i="2"/>
  <c r="B892" i="2"/>
  <c r="AD891" i="2"/>
  <c r="Z891" i="2"/>
  <c r="V891" i="2"/>
  <c r="S891" i="2"/>
  <c r="Q891" i="2"/>
  <c r="O891" i="2"/>
  <c r="AN890" i="2"/>
  <c r="V890" i="2"/>
  <c r="S890" i="2"/>
  <c r="Q890" i="2"/>
  <c r="O890" i="2"/>
  <c r="J890" i="2"/>
  <c r="B890" i="2"/>
  <c r="AD889" i="2"/>
  <c r="Z889" i="2"/>
  <c r="V889" i="2"/>
  <c r="S889" i="2"/>
  <c r="Q889" i="2"/>
  <c r="O889" i="2"/>
  <c r="AN888" i="2"/>
  <c r="V888" i="2"/>
  <c r="S888" i="2"/>
  <c r="Q888" i="2"/>
  <c r="O888" i="2"/>
  <c r="J888" i="2"/>
  <c r="B888" i="2"/>
  <c r="AD887" i="2"/>
  <c r="Z887" i="2"/>
  <c r="V887" i="2"/>
  <c r="S887" i="2"/>
  <c r="Q887" i="2"/>
  <c r="O887" i="2"/>
  <c r="AN886" i="2"/>
  <c r="V886" i="2"/>
  <c r="S886" i="2"/>
  <c r="Q886" i="2"/>
  <c r="O886" i="2"/>
  <c r="J886" i="2"/>
  <c r="B886" i="2"/>
  <c r="AD885" i="2"/>
  <c r="Z885" i="2"/>
  <c r="V885" i="2"/>
  <c r="S885" i="2"/>
  <c r="Q885" i="2"/>
  <c r="O885" i="2"/>
  <c r="AN884" i="2"/>
  <c r="V884" i="2"/>
  <c r="S884" i="2"/>
  <c r="Q884" i="2"/>
  <c r="O884" i="2"/>
  <c r="J884" i="2"/>
  <c r="B884" i="2"/>
  <c r="AD883" i="2"/>
  <c r="Z883" i="2"/>
  <c r="V883" i="2"/>
  <c r="S883" i="2"/>
  <c r="Q883" i="2"/>
  <c r="O883" i="2"/>
  <c r="AN882" i="2"/>
  <c r="V882" i="2"/>
  <c r="S882" i="2"/>
  <c r="Q882" i="2"/>
  <c r="O882" i="2"/>
  <c r="J882" i="2"/>
  <c r="B882" i="2"/>
  <c r="AD881" i="2"/>
  <c r="Z881" i="2"/>
  <c r="V881" i="2"/>
  <c r="S881" i="2"/>
  <c r="Q881" i="2"/>
  <c r="O881" i="2"/>
  <c r="AN880" i="2"/>
  <c r="V880" i="2"/>
  <c r="S880" i="2"/>
  <c r="Q880" i="2"/>
  <c r="O880" i="2"/>
  <c r="J880" i="2"/>
  <c r="B880" i="2"/>
  <c r="AD859" i="2"/>
  <c r="Z859" i="2"/>
  <c r="V859" i="2"/>
  <c r="F857" i="2"/>
  <c r="AD856" i="2"/>
  <c r="Z856" i="2"/>
  <c r="V856" i="2"/>
  <c r="S856" i="2"/>
  <c r="Q856" i="2"/>
  <c r="O856" i="2"/>
  <c r="AN855" i="2"/>
  <c r="V855" i="2"/>
  <c r="S855" i="2"/>
  <c r="Q855" i="2"/>
  <c r="O855" i="2"/>
  <c r="J855" i="2"/>
  <c r="B855" i="2"/>
  <c r="AD854" i="2"/>
  <c r="Z854" i="2"/>
  <c r="V854" i="2"/>
  <c r="S854" i="2"/>
  <c r="Q854" i="2"/>
  <c r="O854" i="2"/>
  <c r="AN853" i="2"/>
  <c r="V853" i="2"/>
  <c r="S853" i="2"/>
  <c r="Q853" i="2"/>
  <c r="O853" i="2"/>
  <c r="J853" i="2"/>
  <c r="B853" i="2"/>
  <c r="AD852" i="2"/>
  <c r="Z852" i="2"/>
  <c r="V852" i="2"/>
  <c r="S852" i="2"/>
  <c r="Q852" i="2"/>
  <c r="O852" i="2"/>
  <c r="AN851" i="2"/>
  <c r="V851" i="2"/>
  <c r="S851" i="2"/>
  <c r="Q851" i="2"/>
  <c r="O851" i="2"/>
  <c r="J851" i="2"/>
  <c r="B851" i="2"/>
  <c r="AD850" i="2"/>
  <c r="Z850" i="2"/>
  <c r="V850" i="2"/>
  <c r="S850" i="2"/>
  <c r="Q850" i="2"/>
  <c r="O850" i="2"/>
  <c r="AN849" i="2"/>
  <c r="V849" i="2"/>
  <c r="S849" i="2"/>
  <c r="Q849" i="2"/>
  <c r="O849" i="2"/>
  <c r="J849" i="2"/>
  <c r="B849" i="2"/>
  <c r="AD848" i="2"/>
  <c r="Z848" i="2"/>
  <c r="V848" i="2"/>
  <c r="S848" i="2"/>
  <c r="Q848" i="2"/>
  <c r="O848" i="2"/>
  <c r="AN847" i="2"/>
  <c r="V847" i="2"/>
  <c r="S847" i="2"/>
  <c r="Q847" i="2"/>
  <c r="O847" i="2"/>
  <c r="J847" i="2"/>
  <c r="B847" i="2"/>
  <c r="AD846" i="2"/>
  <c r="Z846" i="2"/>
  <c r="V846" i="2"/>
  <c r="S846" i="2"/>
  <c r="Q846" i="2"/>
  <c r="O846" i="2"/>
  <c r="AN845" i="2"/>
  <c r="V845" i="2"/>
  <c r="S845" i="2"/>
  <c r="Q845" i="2"/>
  <c r="O845" i="2"/>
  <c r="J845" i="2"/>
  <c r="B845" i="2"/>
  <c r="AD844" i="2"/>
  <c r="Z844" i="2"/>
  <c r="V844" i="2"/>
  <c r="S844" i="2"/>
  <c r="Q844" i="2"/>
  <c r="O844" i="2"/>
  <c r="AN843" i="2"/>
  <c r="V843" i="2"/>
  <c r="S843" i="2"/>
  <c r="Q843" i="2"/>
  <c r="O843" i="2"/>
  <c r="J843" i="2"/>
  <c r="B843" i="2"/>
  <c r="AD842" i="2"/>
  <c r="Z842" i="2"/>
  <c r="V842" i="2"/>
  <c r="S842" i="2"/>
  <c r="Q842" i="2"/>
  <c r="O842" i="2"/>
  <c r="AN841" i="2"/>
  <c r="V841" i="2"/>
  <c r="S841" i="2"/>
  <c r="Q841" i="2"/>
  <c r="O841" i="2"/>
  <c r="J841" i="2"/>
  <c r="B841" i="2"/>
  <c r="AD840" i="2"/>
  <c r="Z840" i="2"/>
  <c r="V840" i="2"/>
  <c r="S840" i="2"/>
  <c r="Q840" i="2"/>
  <c r="O840" i="2"/>
  <c r="AN839" i="2"/>
  <c r="V839" i="2"/>
  <c r="S839" i="2"/>
  <c r="Q839" i="2"/>
  <c r="O839" i="2"/>
  <c r="J839" i="2"/>
  <c r="B839" i="2"/>
  <c r="AD818" i="2"/>
  <c r="Z818" i="2"/>
  <c r="V818" i="2"/>
  <c r="F816" i="2"/>
  <c r="AD815" i="2"/>
  <c r="Z815" i="2"/>
  <c r="V815" i="2"/>
  <c r="S815" i="2"/>
  <c r="Q815" i="2"/>
  <c r="O815" i="2"/>
  <c r="AN814" i="2"/>
  <c r="V814" i="2"/>
  <c r="S814" i="2"/>
  <c r="Q814" i="2"/>
  <c r="O814" i="2"/>
  <c r="J814" i="2"/>
  <c r="B814" i="2"/>
  <c r="AD813" i="2"/>
  <c r="Z813" i="2"/>
  <c r="V813" i="2"/>
  <c r="S813" i="2"/>
  <c r="Q813" i="2"/>
  <c r="O813" i="2"/>
  <c r="AN812" i="2"/>
  <c r="V812" i="2"/>
  <c r="S812" i="2"/>
  <c r="Q812" i="2"/>
  <c r="O812" i="2"/>
  <c r="J812" i="2"/>
  <c r="B812" i="2"/>
  <c r="AD811" i="2"/>
  <c r="Z811" i="2"/>
  <c r="V811" i="2"/>
  <c r="S811" i="2"/>
  <c r="Q811" i="2"/>
  <c r="O811" i="2"/>
  <c r="AN810" i="2"/>
  <c r="V810" i="2"/>
  <c r="S810" i="2"/>
  <c r="Q810" i="2"/>
  <c r="O810" i="2"/>
  <c r="J810" i="2"/>
  <c r="B810" i="2"/>
  <c r="AD809" i="2"/>
  <c r="Z809" i="2"/>
  <c r="V809" i="2"/>
  <c r="S809" i="2"/>
  <c r="Q809" i="2"/>
  <c r="O809" i="2"/>
  <c r="AN808" i="2"/>
  <c r="V808" i="2"/>
  <c r="S808" i="2"/>
  <c r="Q808" i="2"/>
  <c r="O808" i="2"/>
  <c r="J808" i="2"/>
  <c r="B808" i="2"/>
  <c r="AD807" i="2"/>
  <c r="Z807" i="2"/>
  <c r="V807" i="2"/>
  <c r="S807" i="2"/>
  <c r="Q807" i="2"/>
  <c r="O807" i="2"/>
  <c r="AN806" i="2"/>
  <c r="V806" i="2"/>
  <c r="S806" i="2"/>
  <c r="Q806" i="2"/>
  <c r="O806" i="2"/>
  <c r="J806" i="2"/>
  <c r="B806" i="2"/>
  <c r="AD805" i="2"/>
  <c r="Z805" i="2"/>
  <c r="V805" i="2"/>
  <c r="S805" i="2"/>
  <c r="Q805" i="2"/>
  <c r="O805" i="2"/>
  <c r="AN804" i="2"/>
  <c r="V804" i="2"/>
  <c r="S804" i="2"/>
  <c r="Q804" i="2"/>
  <c r="O804" i="2"/>
  <c r="J804" i="2"/>
  <c r="B804" i="2"/>
  <c r="AD803" i="2"/>
  <c r="Z803" i="2"/>
  <c r="V803" i="2"/>
  <c r="S803" i="2"/>
  <c r="Q803" i="2"/>
  <c r="O803" i="2"/>
  <c r="AN802" i="2"/>
  <c r="V802" i="2"/>
  <c r="S802" i="2"/>
  <c r="Q802" i="2"/>
  <c r="O802" i="2"/>
  <c r="J802" i="2"/>
  <c r="B802" i="2"/>
  <c r="AD801" i="2"/>
  <c r="Z801" i="2"/>
  <c r="V801" i="2"/>
  <c r="S801" i="2"/>
  <c r="Q801" i="2"/>
  <c r="O801" i="2"/>
  <c r="AN800" i="2"/>
  <c r="V800" i="2"/>
  <c r="S800" i="2"/>
  <c r="Q800" i="2"/>
  <c r="O800" i="2"/>
  <c r="J800" i="2"/>
  <c r="B800" i="2"/>
  <c r="AD799" i="2"/>
  <c r="Z799" i="2"/>
  <c r="V799" i="2"/>
  <c r="S799" i="2"/>
  <c r="Q799" i="2"/>
  <c r="O799" i="2"/>
  <c r="AN798" i="2"/>
  <c r="V798" i="2"/>
  <c r="S798" i="2"/>
  <c r="Q798" i="2"/>
  <c r="O798" i="2"/>
  <c r="J798" i="2"/>
  <c r="B798" i="2"/>
  <c r="AD777" i="2"/>
  <c r="Z777" i="2"/>
  <c r="V777" i="2"/>
  <c r="F775" i="2"/>
  <c r="AD774" i="2"/>
  <c r="Z774" i="2"/>
  <c r="V774" i="2"/>
  <c r="S774" i="2"/>
  <c r="Q774" i="2"/>
  <c r="O774" i="2"/>
  <c r="AN773" i="2"/>
  <c r="V773" i="2"/>
  <c r="S773" i="2"/>
  <c r="Q773" i="2"/>
  <c r="O773" i="2"/>
  <c r="J773" i="2"/>
  <c r="B773" i="2"/>
  <c r="AD772" i="2"/>
  <c r="Z772" i="2"/>
  <c r="V772" i="2"/>
  <c r="S772" i="2"/>
  <c r="Q772" i="2"/>
  <c r="O772" i="2"/>
  <c r="AN771" i="2"/>
  <c r="V771" i="2"/>
  <c r="S771" i="2"/>
  <c r="Q771" i="2"/>
  <c r="O771" i="2"/>
  <c r="J771" i="2"/>
  <c r="B771" i="2"/>
  <c r="AD770" i="2"/>
  <c r="Z770" i="2"/>
  <c r="V770" i="2"/>
  <c r="S770" i="2"/>
  <c r="Q770" i="2"/>
  <c r="O770" i="2"/>
  <c r="AN769" i="2"/>
  <c r="V769" i="2"/>
  <c r="S769" i="2"/>
  <c r="Q769" i="2"/>
  <c r="O769" i="2"/>
  <c r="J769" i="2"/>
  <c r="B769" i="2"/>
  <c r="AD768" i="2"/>
  <c r="Z768" i="2"/>
  <c r="V768" i="2"/>
  <c r="S768" i="2"/>
  <c r="Q768" i="2"/>
  <c r="O768" i="2"/>
  <c r="AN767" i="2"/>
  <c r="V767" i="2"/>
  <c r="S767" i="2"/>
  <c r="Q767" i="2"/>
  <c r="O767" i="2"/>
  <c r="J767" i="2"/>
  <c r="B767" i="2"/>
  <c r="AD766" i="2"/>
  <c r="Z766" i="2"/>
  <c r="V766" i="2"/>
  <c r="S766" i="2"/>
  <c r="Q766" i="2"/>
  <c r="O766" i="2"/>
  <c r="AN765" i="2"/>
  <c r="V765" i="2"/>
  <c r="S765" i="2"/>
  <c r="Q765" i="2"/>
  <c r="O765" i="2"/>
  <c r="J765" i="2"/>
  <c r="B765" i="2"/>
  <c r="AD764" i="2"/>
  <c r="Z764" i="2"/>
  <c r="V764" i="2"/>
  <c r="S764" i="2"/>
  <c r="Q764" i="2"/>
  <c r="O764" i="2"/>
  <c r="AN763" i="2"/>
  <c r="V763" i="2"/>
  <c r="S763" i="2"/>
  <c r="Q763" i="2"/>
  <c r="O763" i="2"/>
  <c r="J763" i="2"/>
  <c r="B763" i="2"/>
  <c r="AD762" i="2"/>
  <c r="Z762" i="2"/>
  <c r="V762" i="2"/>
  <c r="S762" i="2"/>
  <c r="Q762" i="2"/>
  <c r="O762" i="2"/>
  <c r="AN761" i="2"/>
  <c r="V761" i="2"/>
  <c r="S761" i="2"/>
  <c r="Q761" i="2"/>
  <c r="O761" i="2"/>
  <c r="J761" i="2"/>
  <c r="B761" i="2"/>
  <c r="AD760" i="2"/>
  <c r="Z760" i="2"/>
  <c r="V760" i="2"/>
  <c r="S760" i="2"/>
  <c r="Q760" i="2"/>
  <c r="O760" i="2"/>
  <c r="AN759" i="2"/>
  <c r="V759" i="2"/>
  <c r="S759" i="2"/>
  <c r="Q759" i="2"/>
  <c r="O759" i="2"/>
  <c r="J759" i="2"/>
  <c r="B759" i="2"/>
  <c r="AD758" i="2"/>
  <c r="Z758" i="2"/>
  <c r="V758" i="2"/>
  <c r="S758" i="2"/>
  <c r="Q758" i="2"/>
  <c r="O758" i="2"/>
  <c r="AN757" i="2"/>
  <c r="V757" i="2"/>
  <c r="S757" i="2"/>
  <c r="Q757" i="2"/>
  <c r="O757" i="2"/>
  <c r="J757" i="2"/>
  <c r="B757" i="2"/>
  <c r="AD736" i="2"/>
  <c r="Z736" i="2"/>
  <c r="V736" i="2"/>
  <c r="F734" i="2"/>
  <c r="AD733" i="2"/>
  <c r="Z733" i="2"/>
  <c r="V733" i="2"/>
  <c r="S733" i="2"/>
  <c r="Q733" i="2"/>
  <c r="O733" i="2"/>
  <c r="AN732" i="2"/>
  <c r="V732" i="2"/>
  <c r="S732" i="2"/>
  <c r="Q732" i="2"/>
  <c r="O732" i="2"/>
  <c r="J732" i="2"/>
  <c r="B732" i="2"/>
  <c r="AD731" i="2"/>
  <c r="Z731" i="2"/>
  <c r="V731" i="2"/>
  <c r="S731" i="2"/>
  <c r="Q731" i="2"/>
  <c r="O731" i="2"/>
  <c r="AN730" i="2"/>
  <c r="V730" i="2"/>
  <c r="S730" i="2"/>
  <c r="Q730" i="2"/>
  <c r="O730" i="2"/>
  <c r="J730" i="2"/>
  <c r="B730" i="2"/>
  <c r="AD729" i="2"/>
  <c r="Z729" i="2"/>
  <c r="V729" i="2"/>
  <c r="S729" i="2"/>
  <c r="Q729" i="2"/>
  <c r="O729" i="2"/>
  <c r="AN728" i="2"/>
  <c r="V728" i="2"/>
  <c r="S728" i="2"/>
  <c r="Q728" i="2"/>
  <c r="O728" i="2"/>
  <c r="J728" i="2"/>
  <c r="B728" i="2"/>
  <c r="AD727" i="2"/>
  <c r="Z727" i="2"/>
  <c r="V727" i="2"/>
  <c r="S727" i="2"/>
  <c r="Q727" i="2"/>
  <c r="O727" i="2"/>
  <c r="AN726" i="2"/>
  <c r="V726" i="2"/>
  <c r="S726" i="2"/>
  <c r="Q726" i="2"/>
  <c r="O726" i="2"/>
  <c r="J726" i="2"/>
  <c r="B726" i="2"/>
  <c r="AD725" i="2"/>
  <c r="Z725" i="2"/>
  <c r="V725" i="2"/>
  <c r="S725" i="2"/>
  <c r="Q725" i="2"/>
  <c r="O725" i="2"/>
  <c r="AN724" i="2"/>
  <c r="V724" i="2"/>
  <c r="S724" i="2"/>
  <c r="Q724" i="2"/>
  <c r="O724" i="2"/>
  <c r="J724" i="2"/>
  <c r="B724" i="2"/>
  <c r="AD723" i="2"/>
  <c r="Z723" i="2"/>
  <c r="V723" i="2"/>
  <c r="S723" i="2"/>
  <c r="Q723" i="2"/>
  <c r="O723" i="2"/>
  <c r="AN722" i="2"/>
  <c r="V722" i="2"/>
  <c r="S722" i="2"/>
  <c r="Q722" i="2"/>
  <c r="O722" i="2"/>
  <c r="J722" i="2"/>
  <c r="B722" i="2"/>
  <c r="AD721" i="2"/>
  <c r="Z721" i="2"/>
  <c r="V721" i="2"/>
  <c r="S721" i="2"/>
  <c r="Q721" i="2"/>
  <c r="O721" i="2"/>
  <c r="AN720" i="2"/>
  <c r="V720" i="2"/>
  <c r="S720" i="2"/>
  <c r="Q720" i="2"/>
  <c r="O720" i="2"/>
  <c r="J720" i="2"/>
  <c r="B720" i="2"/>
  <c r="AD719" i="2"/>
  <c r="Z719" i="2"/>
  <c r="V719" i="2"/>
  <c r="S719" i="2"/>
  <c r="Q719" i="2"/>
  <c r="O719" i="2"/>
  <c r="AN718" i="2"/>
  <c r="V718" i="2"/>
  <c r="S718" i="2"/>
  <c r="Q718" i="2"/>
  <c r="O718" i="2"/>
  <c r="J718" i="2"/>
  <c r="B718" i="2"/>
  <c r="AD717" i="2"/>
  <c r="Z717" i="2"/>
  <c r="V717" i="2"/>
  <c r="S717" i="2"/>
  <c r="Q717" i="2"/>
  <c r="O717" i="2"/>
  <c r="AN716" i="2"/>
  <c r="V716" i="2"/>
  <c r="S716" i="2"/>
  <c r="Q716" i="2"/>
  <c r="O716" i="2"/>
  <c r="J716" i="2"/>
  <c r="B716" i="2"/>
  <c r="AD695" i="2"/>
  <c r="Z695" i="2"/>
  <c r="V695" i="2"/>
  <c r="F693" i="2"/>
  <c r="AD692" i="2"/>
  <c r="Z692" i="2"/>
  <c r="V692" i="2"/>
  <c r="S692" i="2"/>
  <c r="Q692" i="2"/>
  <c r="O692" i="2"/>
  <c r="AN691" i="2"/>
  <c r="V691" i="2"/>
  <c r="S691" i="2"/>
  <c r="Q691" i="2"/>
  <c r="O691" i="2"/>
  <c r="J691" i="2"/>
  <c r="B691" i="2"/>
  <c r="AD690" i="2"/>
  <c r="Z690" i="2"/>
  <c r="V690" i="2"/>
  <c r="S690" i="2"/>
  <c r="Q690" i="2"/>
  <c r="O690" i="2"/>
  <c r="AN689" i="2"/>
  <c r="V689" i="2"/>
  <c r="S689" i="2"/>
  <c r="Q689" i="2"/>
  <c r="O689" i="2"/>
  <c r="J689" i="2"/>
  <c r="B689" i="2"/>
  <c r="AD688" i="2"/>
  <c r="Z688" i="2"/>
  <c r="V688" i="2"/>
  <c r="S688" i="2"/>
  <c r="Q688" i="2"/>
  <c r="O688" i="2"/>
  <c r="AN687" i="2"/>
  <c r="V687" i="2"/>
  <c r="S687" i="2"/>
  <c r="Q687" i="2"/>
  <c r="O687" i="2"/>
  <c r="J687" i="2"/>
  <c r="B687" i="2"/>
  <c r="AD686" i="2"/>
  <c r="Z686" i="2"/>
  <c r="V686" i="2"/>
  <c r="S686" i="2"/>
  <c r="Q686" i="2"/>
  <c r="O686" i="2"/>
  <c r="AN685" i="2"/>
  <c r="V685" i="2"/>
  <c r="S685" i="2"/>
  <c r="Q685" i="2"/>
  <c r="O685" i="2"/>
  <c r="J685" i="2"/>
  <c r="B685" i="2"/>
  <c r="AD684" i="2"/>
  <c r="Z684" i="2"/>
  <c r="V684" i="2"/>
  <c r="S684" i="2"/>
  <c r="Q684" i="2"/>
  <c r="O684" i="2"/>
  <c r="AN683" i="2"/>
  <c r="V683" i="2"/>
  <c r="S683" i="2"/>
  <c r="Q683" i="2"/>
  <c r="O683" i="2"/>
  <c r="J683" i="2"/>
  <c r="B683" i="2"/>
  <c r="AD682" i="2"/>
  <c r="Z682" i="2"/>
  <c r="V682" i="2"/>
  <c r="S682" i="2"/>
  <c r="Q682" i="2"/>
  <c r="O682" i="2"/>
  <c r="AN681" i="2"/>
  <c r="V681" i="2"/>
  <c r="S681" i="2"/>
  <c r="Q681" i="2"/>
  <c r="O681" i="2"/>
  <c r="J681" i="2"/>
  <c r="B681" i="2"/>
  <c r="AD680" i="2"/>
  <c r="Z680" i="2"/>
  <c r="V680" i="2"/>
  <c r="S680" i="2"/>
  <c r="Q680" i="2"/>
  <c r="O680" i="2"/>
  <c r="AN679" i="2"/>
  <c r="V679" i="2"/>
  <c r="S679" i="2"/>
  <c r="Q679" i="2"/>
  <c r="O679" i="2"/>
  <c r="J679" i="2"/>
  <c r="B679" i="2"/>
  <c r="AD678" i="2"/>
  <c r="Z678" i="2"/>
  <c r="V678" i="2"/>
  <c r="S678" i="2"/>
  <c r="Q678" i="2"/>
  <c r="O678" i="2"/>
  <c r="AN677" i="2"/>
  <c r="V677" i="2"/>
  <c r="S677" i="2"/>
  <c r="Q677" i="2"/>
  <c r="O677" i="2"/>
  <c r="J677" i="2"/>
  <c r="B677" i="2"/>
  <c r="AD676" i="2"/>
  <c r="Z676" i="2"/>
  <c r="V676" i="2"/>
  <c r="S676" i="2"/>
  <c r="Q676" i="2"/>
  <c r="O676" i="2"/>
  <c r="AN675" i="2"/>
  <c r="V675" i="2"/>
  <c r="S675" i="2"/>
  <c r="Q675" i="2"/>
  <c r="O675" i="2"/>
  <c r="J675" i="2"/>
  <c r="B675" i="2"/>
  <c r="AD654" i="2"/>
  <c r="Z654" i="2"/>
  <c r="V654" i="2"/>
  <c r="F652" i="2"/>
  <c r="AD651" i="2"/>
  <c r="Z651" i="2"/>
  <c r="V651" i="2"/>
  <c r="S651" i="2"/>
  <c r="Q651" i="2"/>
  <c r="O651" i="2"/>
  <c r="AN650" i="2"/>
  <c r="V650" i="2"/>
  <c r="S650" i="2"/>
  <c r="Q650" i="2"/>
  <c r="O650" i="2"/>
  <c r="J650" i="2"/>
  <c r="B650" i="2"/>
  <c r="AD649" i="2"/>
  <c r="Z649" i="2"/>
  <c r="V649" i="2"/>
  <c r="S649" i="2"/>
  <c r="Q649" i="2"/>
  <c r="O649" i="2"/>
  <c r="AN648" i="2"/>
  <c r="V648" i="2"/>
  <c r="S648" i="2"/>
  <c r="Q648" i="2"/>
  <c r="O648" i="2"/>
  <c r="J648" i="2"/>
  <c r="B648" i="2"/>
  <c r="AD647" i="2"/>
  <c r="Z647" i="2"/>
  <c r="V647" i="2"/>
  <c r="S647" i="2"/>
  <c r="Q647" i="2"/>
  <c r="O647" i="2"/>
  <c r="AN646" i="2"/>
  <c r="V646" i="2"/>
  <c r="S646" i="2"/>
  <c r="Q646" i="2"/>
  <c r="O646" i="2"/>
  <c r="J646" i="2"/>
  <c r="B646" i="2"/>
  <c r="AD645" i="2"/>
  <c r="Z645" i="2"/>
  <c r="V645" i="2"/>
  <c r="S645" i="2"/>
  <c r="Q645" i="2"/>
  <c r="O645" i="2"/>
  <c r="AN644" i="2"/>
  <c r="V644" i="2"/>
  <c r="S644" i="2"/>
  <c r="Q644" i="2"/>
  <c r="O644" i="2"/>
  <c r="J644" i="2"/>
  <c r="B644" i="2"/>
  <c r="AD643" i="2"/>
  <c r="Z643" i="2"/>
  <c r="V643" i="2"/>
  <c r="S643" i="2"/>
  <c r="Q643" i="2"/>
  <c r="O643" i="2"/>
  <c r="AN642" i="2"/>
  <c r="V642" i="2"/>
  <c r="S642" i="2"/>
  <c r="Q642" i="2"/>
  <c r="O642" i="2"/>
  <c r="J642" i="2"/>
  <c r="B642" i="2"/>
  <c r="AD641" i="2"/>
  <c r="Z641" i="2"/>
  <c r="V641" i="2"/>
  <c r="S641" i="2"/>
  <c r="Q641" i="2"/>
  <c r="O641" i="2"/>
  <c r="AN640" i="2"/>
  <c r="V640" i="2"/>
  <c r="S640" i="2"/>
  <c r="Q640" i="2"/>
  <c r="O640" i="2"/>
  <c r="J640" i="2"/>
  <c r="B640" i="2"/>
  <c r="AD639" i="2"/>
  <c r="Z639" i="2"/>
  <c r="V639" i="2"/>
  <c r="S639" i="2"/>
  <c r="Q639" i="2"/>
  <c r="O639" i="2"/>
  <c r="AN638" i="2"/>
  <c r="V638" i="2"/>
  <c r="S638" i="2"/>
  <c r="Q638" i="2"/>
  <c r="O638" i="2"/>
  <c r="J638" i="2"/>
  <c r="B638" i="2"/>
  <c r="AD637" i="2"/>
  <c r="Z637" i="2"/>
  <c r="V637" i="2"/>
  <c r="S637" i="2"/>
  <c r="Q637" i="2"/>
  <c r="O637" i="2"/>
  <c r="AN636" i="2"/>
  <c r="V636" i="2"/>
  <c r="S636" i="2"/>
  <c r="Q636" i="2"/>
  <c r="O636" i="2"/>
  <c r="J636" i="2"/>
  <c r="B636" i="2"/>
  <c r="AD635" i="2"/>
  <c r="Z635" i="2"/>
  <c r="V635" i="2"/>
  <c r="S635" i="2"/>
  <c r="Q635" i="2"/>
  <c r="O635" i="2"/>
  <c r="AN634" i="2"/>
  <c r="V634" i="2"/>
  <c r="S634" i="2"/>
  <c r="Q634" i="2"/>
  <c r="O634" i="2"/>
  <c r="J634" i="2"/>
  <c r="B634" i="2"/>
  <c r="AD613" i="2"/>
  <c r="Z613" i="2"/>
  <c r="V613" i="2"/>
  <c r="F611" i="2"/>
  <c r="AD610" i="2"/>
  <c r="Z610" i="2"/>
  <c r="V610" i="2"/>
  <c r="S610" i="2"/>
  <c r="Q610" i="2"/>
  <c r="O610" i="2"/>
  <c r="AN609" i="2"/>
  <c r="V609" i="2"/>
  <c r="S609" i="2"/>
  <c r="Q609" i="2"/>
  <c r="O609" i="2"/>
  <c r="J609" i="2"/>
  <c r="B609" i="2"/>
  <c r="AD608" i="2"/>
  <c r="Z608" i="2"/>
  <c r="V608" i="2"/>
  <c r="S608" i="2"/>
  <c r="Q608" i="2"/>
  <c r="O608" i="2"/>
  <c r="AN607" i="2"/>
  <c r="V607" i="2"/>
  <c r="S607" i="2"/>
  <c r="Q607" i="2"/>
  <c r="O607" i="2"/>
  <c r="J607" i="2"/>
  <c r="B607" i="2"/>
  <c r="AD606" i="2"/>
  <c r="Z606" i="2"/>
  <c r="V606" i="2"/>
  <c r="S606" i="2"/>
  <c r="Q606" i="2"/>
  <c r="O606" i="2"/>
  <c r="AN605" i="2"/>
  <c r="V605" i="2"/>
  <c r="S605" i="2"/>
  <c r="Q605" i="2"/>
  <c r="O605" i="2"/>
  <c r="J605" i="2"/>
  <c r="B605" i="2"/>
  <c r="AD604" i="2"/>
  <c r="Z604" i="2"/>
  <c r="V604" i="2"/>
  <c r="S604" i="2"/>
  <c r="Q604" i="2"/>
  <c r="O604" i="2"/>
  <c r="AN603" i="2"/>
  <c r="V603" i="2"/>
  <c r="S603" i="2"/>
  <c r="Q603" i="2"/>
  <c r="O603" i="2"/>
  <c r="J603" i="2"/>
  <c r="B603" i="2"/>
  <c r="AD602" i="2"/>
  <c r="Z602" i="2"/>
  <c r="V602" i="2"/>
  <c r="S602" i="2"/>
  <c r="Q602" i="2"/>
  <c r="O602" i="2"/>
  <c r="AN601" i="2"/>
  <c r="V601" i="2"/>
  <c r="S601" i="2"/>
  <c r="Q601" i="2"/>
  <c r="O601" i="2"/>
  <c r="J601" i="2"/>
  <c r="B601" i="2"/>
  <c r="AD600" i="2"/>
  <c r="Z600" i="2"/>
  <c r="V600" i="2"/>
  <c r="S600" i="2"/>
  <c r="Q600" i="2"/>
  <c r="O600" i="2"/>
  <c r="AN599" i="2"/>
  <c r="V599" i="2"/>
  <c r="S599" i="2"/>
  <c r="Q599" i="2"/>
  <c r="O599" i="2"/>
  <c r="J599" i="2"/>
  <c r="B599" i="2"/>
  <c r="AD598" i="2"/>
  <c r="Z598" i="2"/>
  <c r="V598" i="2"/>
  <c r="S598" i="2"/>
  <c r="Q598" i="2"/>
  <c r="O598" i="2"/>
  <c r="AN597" i="2"/>
  <c r="V597" i="2"/>
  <c r="S597" i="2"/>
  <c r="Q597" i="2"/>
  <c r="O597" i="2"/>
  <c r="J597" i="2"/>
  <c r="B597" i="2"/>
  <c r="AD596" i="2"/>
  <c r="Z596" i="2"/>
  <c r="V596" i="2"/>
  <c r="S596" i="2"/>
  <c r="Q596" i="2"/>
  <c r="O596" i="2"/>
  <c r="AN595" i="2"/>
  <c r="V595" i="2"/>
  <c r="S595" i="2"/>
  <c r="Q595" i="2"/>
  <c r="O595" i="2"/>
  <c r="J595" i="2"/>
  <c r="B595" i="2"/>
  <c r="AD594" i="2"/>
  <c r="Z594" i="2"/>
  <c r="V594" i="2"/>
  <c r="S594" i="2"/>
  <c r="Q594" i="2"/>
  <c r="O594" i="2"/>
  <c r="AN593" i="2"/>
  <c r="V593" i="2"/>
  <c r="S593" i="2"/>
  <c r="Q593" i="2"/>
  <c r="O593" i="2"/>
  <c r="J593" i="2"/>
  <c r="B593" i="2"/>
  <c r="AD572" i="2"/>
  <c r="Z572" i="2"/>
  <c r="V572" i="2"/>
  <c r="F570" i="2"/>
  <c r="AD569" i="2"/>
  <c r="Z569" i="2"/>
  <c r="V569" i="2"/>
  <c r="S569" i="2"/>
  <c r="Q569" i="2"/>
  <c r="O569" i="2"/>
  <c r="AN568" i="2"/>
  <c r="V568" i="2"/>
  <c r="S568" i="2"/>
  <c r="Q568" i="2"/>
  <c r="O568" i="2"/>
  <c r="J568" i="2"/>
  <c r="B568" i="2"/>
  <c r="AD567" i="2"/>
  <c r="Z567" i="2"/>
  <c r="V567" i="2"/>
  <c r="S567" i="2"/>
  <c r="Q567" i="2"/>
  <c r="O567" i="2"/>
  <c r="AN566" i="2"/>
  <c r="V566" i="2"/>
  <c r="S566" i="2"/>
  <c r="Q566" i="2"/>
  <c r="O566" i="2"/>
  <c r="J566" i="2"/>
  <c r="B566" i="2"/>
  <c r="AD565" i="2"/>
  <c r="Z565" i="2"/>
  <c r="V565" i="2"/>
  <c r="S565" i="2"/>
  <c r="Q565" i="2"/>
  <c r="O565" i="2"/>
  <c r="AN564" i="2"/>
  <c r="V564" i="2"/>
  <c r="S564" i="2"/>
  <c r="Q564" i="2"/>
  <c r="O564" i="2"/>
  <c r="J564" i="2"/>
  <c r="B564" i="2"/>
  <c r="AD563" i="2"/>
  <c r="Z563" i="2"/>
  <c r="V563" i="2"/>
  <c r="S563" i="2"/>
  <c r="Q563" i="2"/>
  <c r="O563" i="2"/>
  <c r="AN562" i="2"/>
  <c r="V562" i="2"/>
  <c r="S562" i="2"/>
  <c r="Q562" i="2"/>
  <c r="O562" i="2"/>
  <c r="J562" i="2"/>
  <c r="B562" i="2"/>
  <c r="AD561" i="2"/>
  <c r="Z561" i="2"/>
  <c r="V561" i="2"/>
  <c r="S561" i="2"/>
  <c r="Q561" i="2"/>
  <c r="O561" i="2"/>
  <c r="AN560" i="2"/>
  <c r="V560" i="2"/>
  <c r="S560" i="2"/>
  <c r="Q560" i="2"/>
  <c r="O560" i="2"/>
  <c r="J560" i="2"/>
  <c r="B560" i="2"/>
  <c r="AD559" i="2"/>
  <c r="Z559" i="2"/>
  <c r="V559" i="2"/>
  <c r="S559" i="2"/>
  <c r="Q559" i="2"/>
  <c r="O559" i="2"/>
  <c r="AN558" i="2"/>
  <c r="V558" i="2"/>
  <c r="S558" i="2"/>
  <c r="Q558" i="2"/>
  <c r="O558" i="2"/>
  <c r="J558" i="2"/>
  <c r="B558" i="2"/>
  <c r="AD557" i="2"/>
  <c r="Z557" i="2"/>
  <c r="V557" i="2"/>
  <c r="S557" i="2"/>
  <c r="Q557" i="2"/>
  <c r="O557" i="2"/>
  <c r="AN556" i="2"/>
  <c r="V556" i="2"/>
  <c r="S556" i="2"/>
  <c r="Q556" i="2"/>
  <c r="O556" i="2"/>
  <c r="J556" i="2"/>
  <c r="B556" i="2"/>
  <c r="AD555" i="2"/>
  <c r="Z555" i="2"/>
  <c r="V555" i="2"/>
  <c r="S555" i="2"/>
  <c r="Q555" i="2"/>
  <c r="O555" i="2"/>
  <c r="AN554" i="2"/>
  <c r="V554" i="2"/>
  <c r="S554" i="2"/>
  <c r="Q554" i="2"/>
  <c r="O554" i="2"/>
  <c r="J554" i="2"/>
  <c r="B554" i="2"/>
  <c r="AD553" i="2"/>
  <c r="Z553" i="2"/>
  <c r="V553" i="2"/>
  <c r="S553" i="2"/>
  <c r="Q553" i="2"/>
  <c r="O553" i="2"/>
  <c r="AN552" i="2"/>
  <c r="V552" i="2"/>
  <c r="S552" i="2"/>
  <c r="Q552" i="2"/>
  <c r="O552" i="2"/>
  <c r="J552" i="2"/>
  <c r="B552" i="2"/>
  <c r="AD531" i="2"/>
  <c r="Z531" i="2"/>
  <c r="V531" i="2"/>
  <c r="F529" i="2"/>
  <c r="AD528" i="2"/>
  <c r="Z528" i="2"/>
  <c r="V528" i="2"/>
  <c r="S528" i="2"/>
  <c r="Q528" i="2"/>
  <c r="O528" i="2"/>
  <c r="AN527" i="2"/>
  <c r="V527" i="2"/>
  <c r="S527" i="2"/>
  <c r="Q527" i="2"/>
  <c r="O527" i="2"/>
  <c r="J527" i="2"/>
  <c r="B527" i="2"/>
  <c r="AD526" i="2"/>
  <c r="Z526" i="2"/>
  <c r="V526" i="2"/>
  <c r="S526" i="2"/>
  <c r="Q526" i="2"/>
  <c r="O526" i="2"/>
  <c r="AN525" i="2"/>
  <c r="V525" i="2"/>
  <c r="S525" i="2"/>
  <c r="Q525" i="2"/>
  <c r="O525" i="2"/>
  <c r="J525" i="2"/>
  <c r="B525" i="2"/>
  <c r="AD524" i="2"/>
  <c r="Z524" i="2"/>
  <c r="V524" i="2"/>
  <c r="S524" i="2"/>
  <c r="Q524" i="2"/>
  <c r="O524" i="2"/>
  <c r="AN523" i="2"/>
  <c r="V523" i="2"/>
  <c r="S523" i="2"/>
  <c r="Q523" i="2"/>
  <c r="O523" i="2"/>
  <c r="J523" i="2"/>
  <c r="B523" i="2"/>
  <c r="AD522" i="2"/>
  <c r="Z522" i="2"/>
  <c r="V522" i="2"/>
  <c r="S522" i="2"/>
  <c r="Q522" i="2"/>
  <c r="O522" i="2"/>
  <c r="AN521" i="2"/>
  <c r="V521" i="2"/>
  <c r="S521" i="2"/>
  <c r="Q521" i="2"/>
  <c r="O521" i="2"/>
  <c r="J521" i="2"/>
  <c r="B521" i="2"/>
  <c r="AD520" i="2"/>
  <c r="Z520" i="2"/>
  <c r="V520" i="2"/>
  <c r="S520" i="2"/>
  <c r="Q520" i="2"/>
  <c r="O520" i="2"/>
  <c r="AN519" i="2"/>
  <c r="V519" i="2"/>
  <c r="S519" i="2"/>
  <c r="Q519" i="2"/>
  <c r="O519" i="2"/>
  <c r="J519" i="2"/>
  <c r="B519" i="2"/>
  <c r="AD518" i="2"/>
  <c r="Z518" i="2"/>
  <c r="V518" i="2"/>
  <c r="S518" i="2"/>
  <c r="Q518" i="2"/>
  <c r="O518" i="2"/>
  <c r="AN517" i="2"/>
  <c r="V517" i="2"/>
  <c r="S517" i="2"/>
  <c r="Q517" i="2"/>
  <c r="O517" i="2"/>
  <c r="J517" i="2"/>
  <c r="B517" i="2"/>
  <c r="AD516" i="2"/>
  <c r="Z516" i="2"/>
  <c r="V516" i="2"/>
  <c r="S516" i="2"/>
  <c r="Q516" i="2"/>
  <c r="O516" i="2"/>
  <c r="AN515" i="2"/>
  <c r="V515" i="2"/>
  <c r="S515" i="2"/>
  <c r="Q515" i="2"/>
  <c r="O515" i="2"/>
  <c r="J515" i="2"/>
  <c r="B515" i="2"/>
  <c r="AD514" i="2"/>
  <c r="Z514" i="2"/>
  <c r="V514" i="2"/>
  <c r="S514" i="2"/>
  <c r="Q514" i="2"/>
  <c r="O514" i="2"/>
  <c r="AN513" i="2"/>
  <c r="V513" i="2"/>
  <c r="S513" i="2"/>
  <c r="Q513" i="2"/>
  <c r="O513" i="2"/>
  <c r="J513" i="2"/>
  <c r="B513" i="2"/>
  <c r="AD512" i="2"/>
  <c r="Z512" i="2"/>
  <c r="V512" i="2"/>
  <c r="S512" i="2"/>
  <c r="Q512" i="2"/>
  <c r="O512" i="2"/>
  <c r="AN511" i="2"/>
  <c r="V511" i="2"/>
  <c r="S511" i="2"/>
  <c r="Q511" i="2"/>
  <c r="O511" i="2"/>
  <c r="J511" i="2"/>
  <c r="B511" i="2"/>
  <c r="AD490" i="2"/>
  <c r="Z490" i="2"/>
  <c r="V490" i="2"/>
  <c r="F488" i="2"/>
  <c r="AD487" i="2"/>
  <c r="Z487" i="2"/>
  <c r="V487" i="2"/>
  <c r="S487" i="2"/>
  <c r="Q487" i="2"/>
  <c r="O487" i="2"/>
  <c r="AN486" i="2"/>
  <c r="V486" i="2"/>
  <c r="S486" i="2"/>
  <c r="Q486" i="2"/>
  <c r="O486" i="2"/>
  <c r="J486" i="2"/>
  <c r="B486" i="2"/>
  <c r="AD485" i="2"/>
  <c r="Z485" i="2"/>
  <c r="V485" i="2"/>
  <c r="S485" i="2"/>
  <c r="Q485" i="2"/>
  <c r="O485" i="2"/>
  <c r="AN484" i="2"/>
  <c r="V484" i="2"/>
  <c r="S484" i="2"/>
  <c r="Q484" i="2"/>
  <c r="O484" i="2"/>
  <c r="J484" i="2"/>
  <c r="B484" i="2"/>
  <c r="AD483" i="2"/>
  <c r="Z483" i="2"/>
  <c r="V483" i="2"/>
  <c r="S483" i="2"/>
  <c r="Q483" i="2"/>
  <c r="O483" i="2"/>
  <c r="AN482" i="2"/>
  <c r="V482" i="2"/>
  <c r="S482" i="2"/>
  <c r="Q482" i="2"/>
  <c r="O482" i="2"/>
  <c r="J482" i="2"/>
  <c r="B482" i="2"/>
  <c r="AD481" i="2"/>
  <c r="Z481" i="2"/>
  <c r="V481" i="2"/>
  <c r="S481" i="2"/>
  <c r="Q481" i="2"/>
  <c r="O481" i="2"/>
  <c r="AN480" i="2"/>
  <c r="V480" i="2"/>
  <c r="S480" i="2"/>
  <c r="Q480" i="2"/>
  <c r="O480" i="2"/>
  <c r="J480" i="2"/>
  <c r="B480" i="2"/>
  <c r="AD479" i="2"/>
  <c r="Z479" i="2"/>
  <c r="V479" i="2"/>
  <c r="S479" i="2"/>
  <c r="Q479" i="2"/>
  <c r="O479" i="2"/>
  <c r="AN478" i="2"/>
  <c r="V478" i="2"/>
  <c r="S478" i="2"/>
  <c r="Q478" i="2"/>
  <c r="O478" i="2"/>
  <c r="J478" i="2"/>
  <c r="B478" i="2"/>
  <c r="AD477" i="2"/>
  <c r="Z477" i="2"/>
  <c r="V477" i="2"/>
  <c r="S477" i="2"/>
  <c r="Q477" i="2"/>
  <c r="O477" i="2"/>
  <c r="AN476" i="2"/>
  <c r="V476" i="2"/>
  <c r="S476" i="2"/>
  <c r="Q476" i="2"/>
  <c r="O476" i="2"/>
  <c r="J476" i="2"/>
  <c r="B476" i="2"/>
  <c r="AD475" i="2"/>
  <c r="Z475" i="2"/>
  <c r="V475" i="2"/>
  <c r="S475" i="2"/>
  <c r="Q475" i="2"/>
  <c r="O475" i="2"/>
  <c r="AN474" i="2"/>
  <c r="V474" i="2"/>
  <c r="S474" i="2"/>
  <c r="Q474" i="2"/>
  <c r="O474" i="2"/>
  <c r="J474" i="2"/>
  <c r="B474" i="2"/>
  <c r="AD473" i="2"/>
  <c r="Z473" i="2"/>
  <c r="V473" i="2"/>
  <c r="S473" i="2"/>
  <c r="Q473" i="2"/>
  <c r="O473" i="2"/>
  <c r="AN472" i="2"/>
  <c r="V472" i="2"/>
  <c r="S472" i="2"/>
  <c r="Q472" i="2"/>
  <c r="O472" i="2"/>
  <c r="J472" i="2"/>
  <c r="B472" i="2"/>
  <c r="AD471" i="2"/>
  <c r="Z471" i="2"/>
  <c r="V471" i="2"/>
  <c r="S471" i="2"/>
  <c r="Q471" i="2"/>
  <c r="O471" i="2"/>
  <c r="AN470" i="2"/>
  <c r="V470" i="2"/>
  <c r="S470" i="2"/>
  <c r="Q470" i="2"/>
  <c r="O470" i="2"/>
  <c r="J470" i="2"/>
  <c r="B470" i="2"/>
  <c r="AD449" i="2"/>
  <c r="Z449" i="2"/>
  <c r="V449" i="2"/>
  <c r="F447" i="2"/>
  <c r="AD446" i="2"/>
  <c r="Z446" i="2"/>
  <c r="V446" i="2"/>
  <c r="S446" i="2"/>
  <c r="Q446" i="2"/>
  <c r="O446" i="2"/>
  <c r="AN445" i="2"/>
  <c r="V445" i="2"/>
  <c r="S445" i="2"/>
  <c r="Q445" i="2"/>
  <c r="O445" i="2"/>
  <c r="J445" i="2"/>
  <c r="B445" i="2"/>
  <c r="AD444" i="2"/>
  <c r="Z444" i="2"/>
  <c r="V444" i="2"/>
  <c r="S444" i="2"/>
  <c r="Q444" i="2"/>
  <c r="O444" i="2"/>
  <c r="AN443" i="2"/>
  <c r="V443" i="2"/>
  <c r="S443" i="2"/>
  <c r="Q443" i="2"/>
  <c r="O443" i="2"/>
  <c r="J443" i="2"/>
  <c r="B443" i="2"/>
  <c r="AD442" i="2"/>
  <c r="Z442" i="2"/>
  <c r="V442" i="2"/>
  <c r="S442" i="2"/>
  <c r="Q442" i="2"/>
  <c r="O442" i="2"/>
  <c r="AN441" i="2"/>
  <c r="V441" i="2"/>
  <c r="S441" i="2"/>
  <c r="Q441" i="2"/>
  <c r="O441" i="2"/>
  <c r="J441" i="2"/>
  <c r="B441" i="2"/>
  <c r="AD440" i="2"/>
  <c r="Z440" i="2"/>
  <c r="V440" i="2"/>
  <c r="S440" i="2"/>
  <c r="Q440" i="2"/>
  <c r="O440" i="2"/>
  <c r="AN439" i="2"/>
  <c r="V439" i="2"/>
  <c r="S439" i="2"/>
  <c r="Q439" i="2"/>
  <c r="O439" i="2"/>
  <c r="J439" i="2"/>
  <c r="B439" i="2"/>
  <c r="AD438" i="2"/>
  <c r="Z438" i="2"/>
  <c r="V438" i="2"/>
  <c r="S438" i="2"/>
  <c r="Q438" i="2"/>
  <c r="O438" i="2"/>
  <c r="AN437" i="2"/>
  <c r="V437" i="2"/>
  <c r="S437" i="2"/>
  <c r="Q437" i="2"/>
  <c r="O437" i="2"/>
  <c r="J437" i="2"/>
  <c r="B437" i="2"/>
  <c r="AD436" i="2"/>
  <c r="Z436" i="2"/>
  <c r="V436" i="2"/>
  <c r="S436" i="2"/>
  <c r="Q436" i="2"/>
  <c r="O436" i="2"/>
  <c r="AN435" i="2"/>
  <c r="V435" i="2"/>
  <c r="S435" i="2"/>
  <c r="Q435" i="2"/>
  <c r="O435" i="2"/>
  <c r="J435" i="2"/>
  <c r="B435" i="2"/>
  <c r="AD434" i="2"/>
  <c r="Z434" i="2"/>
  <c r="V434" i="2"/>
  <c r="S434" i="2"/>
  <c r="Q434" i="2"/>
  <c r="O434" i="2"/>
  <c r="AN433" i="2"/>
  <c r="V433" i="2"/>
  <c r="S433" i="2"/>
  <c r="Q433" i="2"/>
  <c r="O433" i="2"/>
  <c r="J433" i="2"/>
  <c r="B433" i="2"/>
  <c r="AD432" i="2"/>
  <c r="Z432" i="2"/>
  <c r="V432" i="2"/>
  <c r="S432" i="2"/>
  <c r="Q432" i="2"/>
  <c r="O432" i="2"/>
  <c r="AN431" i="2"/>
  <c r="V431" i="2"/>
  <c r="S431" i="2"/>
  <c r="Q431" i="2"/>
  <c r="O431" i="2"/>
  <c r="J431" i="2"/>
  <c r="B431" i="2"/>
  <c r="AD430" i="2"/>
  <c r="Z430" i="2"/>
  <c r="V430" i="2"/>
  <c r="S430" i="2"/>
  <c r="Q430" i="2"/>
  <c r="O430" i="2"/>
  <c r="AN429" i="2"/>
  <c r="V429" i="2"/>
  <c r="S429" i="2"/>
  <c r="Q429" i="2"/>
  <c r="O429" i="2"/>
  <c r="J429" i="2"/>
  <c r="B429" i="2"/>
  <c r="AD408" i="2"/>
  <c r="Z408" i="2"/>
  <c r="V408" i="2"/>
  <c r="F406" i="2"/>
  <c r="AD405" i="2"/>
  <c r="Z405" i="2"/>
  <c r="V405" i="2"/>
  <c r="S405" i="2"/>
  <c r="Q405" i="2"/>
  <c r="O405" i="2"/>
  <c r="AN404" i="2"/>
  <c r="V404" i="2"/>
  <c r="S404" i="2"/>
  <c r="Q404" i="2"/>
  <c r="O404" i="2"/>
  <c r="J404" i="2"/>
  <c r="B404" i="2"/>
  <c r="AD403" i="2"/>
  <c r="Z403" i="2"/>
  <c r="V403" i="2"/>
  <c r="S403" i="2"/>
  <c r="Q403" i="2"/>
  <c r="O403" i="2"/>
  <c r="AN402" i="2"/>
  <c r="V402" i="2"/>
  <c r="S402" i="2"/>
  <c r="Q402" i="2"/>
  <c r="O402" i="2"/>
  <c r="J402" i="2"/>
  <c r="B402" i="2"/>
  <c r="AD401" i="2"/>
  <c r="Z401" i="2"/>
  <c r="V401" i="2"/>
  <c r="S401" i="2"/>
  <c r="Q401" i="2"/>
  <c r="O401" i="2"/>
  <c r="AN400" i="2"/>
  <c r="V400" i="2"/>
  <c r="S400" i="2"/>
  <c r="Q400" i="2"/>
  <c r="O400" i="2"/>
  <c r="J400" i="2"/>
  <c r="B400" i="2"/>
  <c r="AD399" i="2"/>
  <c r="Z399" i="2"/>
  <c r="V399" i="2"/>
  <c r="S399" i="2"/>
  <c r="Q399" i="2"/>
  <c r="O399" i="2"/>
  <c r="AN398" i="2"/>
  <c r="V398" i="2"/>
  <c r="S398" i="2"/>
  <c r="Q398" i="2"/>
  <c r="O398" i="2"/>
  <c r="J398" i="2"/>
  <c r="B398" i="2"/>
  <c r="AD397" i="2"/>
  <c r="Z397" i="2"/>
  <c r="V397" i="2"/>
  <c r="S397" i="2"/>
  <c r="Q397" i="2"/>
  <c r="O397" i="2"/>
  <c r="AN396" i="2"/>
  <c r="V396" i="2"/>
  <c r="S396" i="2"/>
  <c r="Q396" i="2"/>
  <c r="O396" i="2"/>
  <c r="J396" i="2"/>
  <c r="B396" i="2"/>
  <c r="AD395" i="2"/>
  <c r="Z395" i="2"/>
  <c r="V395" i="2"/>
  <c r="S395" i="2"/>
  <c r="Q395" i="2"/>
  <c r="O395" i="2"/>
  <c r="AN394" i="2"/>
  <c r="V394" i="2"/>
  <c r="S394" i="2"/>
  <c r="Q394" i="2"/>
  <c r="O394" i="2"/>
  <c r="J394" i="2"/>
  <c r="B394" i="2"/>
  <c r="AD393" i="2"/>
  <c r="Z393" i="2"/>
  <c r="V393" i="2"/>
  <c r="S393" i="2"/>
  <c r="Q393" i="2"/>
  <c r="O393" i="2"/>
  <c r="AN392" i="2"/>
  <c r="V392" i="2"/>
  <c r="S392" i="2"/>
  <c r="Q392" i="2"/>
  <c r="O392" i="2"/>
  <c r="J392" i="2"/>
  <c r="B392" i="2"/>
  <c r="AD391" i="2"/>
  <c r="Z391" i="2"/>
  <c r="V391" i="2"/>
  <c r="S391" i="2"/>
  <c r="Q391" i="2"/>
  <c r="O391" i="2"/>
  <c r="AN390" i="2"/>
  <c r="V390" i="2"/>
  <c r="S390" i="2"/>
  <c r="Q390" i="2"/>
  <c r="O390" i="2"/>
  <c r="J390" i="2"/>
  <c r="B390" i="2"/>
  <c r="AD389" i="2"/>
  <c r="Z389" i="2"/>
  <c r="V389" i="2"/>
  <c r="S389" i="2"/>
  <c r="Q389" i="2"/>
  <c r="O389" i="2"/>
  <c r="AN388" i="2"/>
  <c r="V388" i="2"/>
  <c r="S388" i="2"/>
  <c r="Q388" i="2"/>
  <c r="O388" i="2"/>
  <c r="J388" i="2"/>
  <c r="B388" i="2"/>
  <c r="AD367" i="2"/>
  <c r="Z367" i="2"/>
  <c r="V367" i="2"/>
  <c r="F365" i="2"/>
  <c r="AD364" i="2"/>
  <c r="Z364" i="2"/>
  <c r="V364" i="2"/>
  <c r="S364" i="2"/>
  <c r="Q364" i="2"/>
  <c r="O364" i="2"/>
  <c r="AN363" i="2"/>
  <c r="V363" i="2"/>
  <c r="S363" i="2"/>
  <c r="Q363" i="2"/>
  <c r="O363" i="2"/>
  <c r="J363" i="2"/>
  <c r="B363" i="2"/>
  <c r="AD362" i="2"/>
  <c r="Z362" i="2"/>
  <c r="V362" i="2"/>
  <c r="S362" i="2"/>
  <c r="Q362" i="2"/>
  <c r="O362" i="2"/>
  <c r="AN361" i="2"/>
  <c r="V361" i="2"/>
  <c r="S361" i="2"/>
  <c r="Q361" i="2"/>
  <c r="O361" i="2"/>
  <c r="J361" i="2"/>
  <c r="B361" i="2"/>
  <c r="AD360" i="2"/>
  <c r="Z360" i="2"/>
  <c r="V360" i="2"/>
  <c r="S360" i="2"/>
  <c r="Q360" i="2"/>
  <c r="O360" i="2"/>
  <c r="AN359" i="2"/>
  <c r="V359" i="2"/>
  <c r="S359" i="2"/>
  <c r="Q359" i="2"/>
  <c r="O359" i="2"/>
  <c r="J359" i="2"/>
  <c r="B359" i="2"/>
  <c r="AD358" i="2"/>
  <c r="Z358" i="2"/>
  <c r="V358" i="2"/>
  <c r="S358" i="2"/>
  <c r="Q358" i="2"/>
  <c r="O358" i="2"/>
  <c r="AN357" i="2"/>
  <c r="V357" i="2"/>
  <c r="S357" i="2"/>
  <c r="Q357" i="2"/>
  <c r="O357" i="2"/>
  <c r="J357" i="2"/>
  <c r="B357" i="2"/>
  <c r="AD356" i="2"/>
  <c r="Z356" i="2"/>
  <c r="V356" i="2"/>
  <c r="S356" i="2"/>
  <c r="Q356" i="2"/>
  <c r="O356" i="2"/>
  <c r="AN355" i="2"/>
  <c r="V355" i="2"/>
  <c r="S355" i="2"/>
  <c r="Q355" i="2"/>
  <c r="O355" i="2"/>
  <c r="J355" i="2"/>
  <c r="B355" i="2"/>
  <c r="AD354" i="2"/>
  <c r="Z354" i="2"/>
  <c r="V354" i="2"/>
  <c r="S354" i="2"/>
  <c r="Q354" i="2"/>
  <c r="O354" i="2"/>
  <c r="AN353" i="2"/>
  <c r="V353" i="2"/>
  <c r="S353" i="2"/>
  <c r="Q353" i="2"/>
  <c r="O353" i="2"/>
  <c r="J353" i="2"/>
  <c r="B353" i="2"/>
  <c r="AD352" i="2"/>
  <c r="Z352" i="2"/>
  <c r="V352" i="2"/>
  <c r="S352" i="2"/>
  <c r="Q352" i="2"/>
  <c r="O352" i="2"/>
  <c r="AN351" i="2"/>
  <c r="V351" i="2"/>
  <c r="S351" i="2"/>
  <c r="Q351" i="2"/>
  <c r="O351" i="2"/>
  <c r="J351" i="2"/>
  <c r="B351" i="2"/>
  <c r="AD350" i="2"/>
  <c r="Z350" i="2"/>
  <c r="V350" i="2"/>
  <c r="S350" i="2"/>
  <c r="Q350" i="2"/>
  <c r="O350" i="2"/>
  <c r="AN349" i="2"/>
  <c r="V349" i="2"/>
  <c r="S349" i="2"/>
  <c r="Q349" i="2"/>
  <c r="O349" i="2"/>
  <c r="J349" i="2"/>
  <c r="B349" i="2"/>
  <c r="AD348" i="2"/>
  <c r="Z348" i="2"/>
  <c r="V348" i="2"/>
  <c r="S348" i="2"/>
  <c r="Q348" i="2"/>
  <c r="O348" i="2"/>
  <c r="AN347" i="2"/>
  <c r="V347" i="2"/>
  <c r="S347" i="2"/>
  <c r="Q347" i="2"/>
  <c r="O347" i="2"/>
  <c r="J347" i="2"/>
  <c r="B347" i="2"/>
  <c r="AD326" i="2"/>
  <c r="Z326" i="2"/>
  <c r="V326" i="2"/>
  <c r="F324" i="2"/>
  <c r="AD323" i="2"/>
  <c r="Z323" i="2"/>
  <c r="V323" i="2"/>
  <c r="S323" i="2"/>
  <c r="Q323" i="2"/>
  <c r="O323" i="2"/>
  <c r="AN322" i="2"/>
  <c r="V322" i="2"/>
  <c r="S322" i="2"/>
  <c r="Q322" i="2"/>
  <c r="O322" i="2"/>
  <c r="J322" i="2"/>
  <c r="B322" i="2"/>
  <c r="AD321" i="2"/>
  <c r="Z321" i="2"/>
  <c r="V321" i="2"/>
  <c r="S321" i="2"/>
  <c r="Q321" i="2"/>
  <c r="O321" i="2"/>
  <c r="AN320" i="2"/>
  <c r="V320" i="2"/>
  <c r="S320" i="2"/>
  <c r="Q320" i="2"/>
  <c r="O320" i="2"/>
  <c r="J320" i="2"/>
  <c r="B320" i="2"/>
  <c r="AD319" i="2"/>
  <c r="Z319" i="2"/>
  <c r="V319" i="2"/>
  <c r="S319" i="2"/>
  <c r="Q319" i="2"/>
  <c r="O319" i="2"/>
  <c r="AN318" i="2"/>
  <c r="V318" i="2"/>
  <c r="S318" i="2"/>
  <c r="Q318" i="2"/>
  <c r="O318" i="2"/>
  <c r="J318" i="2"/>
  <c r="B318" i="2"/>
  <c r="AD317" i="2"/>
  <c r="Z317" i="2"/>
  <c r="V317" i="2"/>
  <c r="S317" i="2"/>
  <c r="Q317" i="2"/>
  <c r="O317" i="2"/>
  <c r="AN316" i="2"/>
  <c r="V316" i="2"/>
  <c r="S316" i="2"/>
  <c r="Q316" i="2"/>
  <c r="O316" i="2"/>
  <c r="J316" i="2"/>
  <c r="B316" i="2"/>
  <c r="AD315" i="2"/>
  <c r="Z315" i="2"/>
  <c r="V315" i="2"/>
  <c r="S315" i="2"/>
  <c r="Q315" i="2"/>
  <c r="O315" i="2"/>
  <c r="AN314" i="2"/>
  <c r="V314" i="2"/>
  <c r="S314" i="2"/>
  <c r="Q314" i="2"/>
  <c r="O314" i="2"/>
  <c r="J314" i="2"/>
  <c r="B314" i="2"/>
  <c r="AD313" i="2"/>
  <c r="Z313" i="2"/>
  <c r="V313" i="2"/>
  <c r="S313" i="2"/>
  <c r="Q313" i="2"/>
  <c r="O313" i="2"/>
  <c r="AN312" i="2"/>
  <c r="V312" i="2"/>
  <c r="S312" i="2"/>
  <c r="Q312" i="2"/>
  <c r="O312" i="2"/>
  <c r="J312" i="2"/>
  <c r="B312" i="2"/>
  <c r="AD311" i="2"/>
  <c r="Z311" i="2"/>
  <c r="V311" i="2"/>
  <c r="S311" i="2"/>
  <c r="Q311" i="2"/>
  <c r="O311" i="2"/>
  <c r="AN310" i="2"/>
  <c r="V310" i="2"/>
  <c r="S310" i="2"/>
  <c r="Q310" i="2"/>
  <c r="O310" i="2"/>
  <c r="J310" i="2"/>
  <c r="B310" i="2"/>
  <c r="AD309" i="2"/>
  <c r="Z309" i="2"/>
  <c r="V309" i="2"/>
  <c r="S309" i="2"/>
  <c r="Q309" i="2"/>
  <c r="O309" i="2"/>
  <c r="AN308" i="2"/>
  <c r="V308" i="2"/>
  <c r="S308" i="2"/>
  <c r="Q308" i="2"/>
  <c r="O308" i="2"/>
  <c r="J308" i="2"/>
  <c r="B308" i="2"/>
  <c r="AD307" i="2"/>
  <c r="Z307" i="2"/>
  <c r="V307" i="2"/>
  <c r="S307" i="2"/>
  <c r="Q307" i="2"/>
  <c r="O307" i="2"/>
  <c r="AN306" i="2"/>
  <c r="V306" i="2"/>
  <c r="S306" i="2"/>
  <c r="Q306" i="2"/>
  <c r="O306" i="2"/>
  <c r="J306" i="2"/>
  <c r="B306" i="2"/>
  <c r="AD285" i="2"/>
  <c r="Z285" i="2"/>
  <c r="V285" i="2"/>
  <c r="F283" i="2"/>
  <c r="AD282" i="2"/>
  <c r="Z282" i="2"/>
  <c r="V282" i="2"/>
  <c r="S282" i="2"/>
  <c r="Q282" i="2"/>
  <c r="O282" i="2"/>
  <c r="AN281" i="2"/>
  <c r="V281" i="2"/>
  <c r="S281" i="2"/>
  <c r="Q281" i="2"/>
  <c r="O281" i="2"/>
  <c r="J281" i="2"/>
  <c r="B281" i="2"/>
  <c r="AD280" i="2"/>
  <c r="Z280" i="2"/>
  <c r="V280" i="2"/>
  <c r="S280" i="2"/>
  <c r="Q280" i="2"/>
  <c r="O280" i="2"/>
  <c r="AN279" i="2"/>
  <c r="V279" i="2"/>
  <c r="S279" i="2"/>
  <c r="Q279" i="2"/>
  <c r="O279" i="2"/>
  <c r="J279" i="2"/>
  <c r="B279" i="2"/>
  <c r="AD278" i="2"/>
  <c r="Z278" i="2"/>
  <c r="V278" i="2"/>
  <c r="S278" i="2"/>
  <c r="Q278" i="2"/>
  <c r="O278" i="2"/>
  <c r="AN277" i="2"/>
  <c r="V277" i="2"/>
  <c r="S277" i="2"/>
  <c r="Q277" i="2"/>
  <c r="O277" i="2"/>
  <c r="J277" i="2"/>
  <c r="B277" i="2"/>
  <c r="AD276" i="2"/>
  <c r="Z276" i="2"/>
  <c r="V276" i="2"/>
  <c r="S276" i="2"/>
  <c r="Q276" i="2"/>
  <c r="O276" i="2"/>
  <c r="AN275" i="2"/>
  <c r="V275" i="2"/>
  <c r="S275" i="2"/>
  <c r="Q275" i="2"/>
  <c r="O275" i="2"/>
  <c r="J275" i="2"/>
  <c r="B275" i="2"/>
  <c r="AD274" i="2"/>
  <c r="Z274" i="2"/>
  <c r="V274" i="2"/>
  <c r="S274" i="2"/>
  <c r="Q274" i="2"/>
  <c r="O274" i="2"/>
  <c r="AN273" i="2"/>
  <c r="V273" i="2"/>
  <c r="S273" i="2"/>
  <c r="Q273" i="2"/>
  <c r="O273" i="2"/>
  <c r="J273" i="2"/>
  <c r="B273" i="2"/>
  <c r="AD272" i="2"/>
  <c r="Z272" i="2"/>
  <c r="V272" i="2"/>
  <c r="S272" i="2"/>
  <c r="Q272" i="2"/>
  <c r="O272" i="2"/>
  <c r="AN271" i="2"/>
  <c r="V271" i="2"/>
  <c r="S271" i="2"/>
  <c r="Q271" i="2"/>
  <c r="O271" i="2"/>
  <c r="J271" i="2"/>
  <c r="B271" i="2"/>
  <c r="AD270" i="2"/>
  <c r="Z270" i="2"/>
  <c r="V270" i="2"/>
  <c r="S270" i="2"/>
  <c r="Q270" i="2"/>
  <c r="O270" i="2"/>
  <c r="AN269" i="2"/>
  <c r="V269" i="2"/>
  <c r="S269" i="2"/>
  <c r="Q269" i="2"/>
  <c r="O269" i="2"/>
  <c r="J269" i="2"/>
  <c r="B269" i="2"/>
  <c r="AD268" i="2"/>
  <c r="Z268" i="2"/>
  <c r="V268" i="2"/>
  <c r="S268" i="2"/>
  <c r="Q268" i="2"/>
  <c r="O268" i="2"/>
  <c r="AN267" i="2"/>
  <c r="V267" i="2"/>
  <c r="S267" i="2"/>
  <c r="Q267" i="2"/>
  <c r="O267" i="2"/>
  <c r="J267" i="2"/>
  <c r="B267" i="2"/>
  <c r="AD266" i="2"/>
  <c r="Z266" i="2"/>
  <c r="V266" i="2"/>
  <c r="S266" i="2"/>
  <c r="Q266" i="2"/>
  <c r="O266" i="2"/>
  <c r="AN265" i="2"/>
  <c r="V265" i="2"/>
  <c r="S265" i="2"/>
  <c r="Q265" i="2"/>
  <c r="O265" i="2"/>
  <c r="J265" i="2"/>
  <c r="B265" i="2"/>
  <c r="AD244" i="2"/>
  <c r="Z244" i="2"/>
  <c r="V244" i="2"/>
  <c r="F242" i="2"/>
  <c r="AD241" i="2"/>
  <c r="Z241" i="2"/>
  <c r="V241" i="2"/>
  <c r="S241" i="2"/>
  <c r="Q241" i="2"/>
  <c r="O241" i="2"/>
  <c r="AN240" i="2"/>
  <c r="V240" i="2"/>
  <c r="S240" i="2"/>
  <c r="Q240" i="2"/>
  <c r="O240" i="2"/>
  <c r="J240" i="2"/>
  <c r="B240" i="2"/>
  <c r="AD239" i="2"/>
  <c r="Z239" i="2"/>
  <c r="V239" i="2"/>
  <c r="S239" i="2"/>
  <c r="Q239" i="2"/>
  <c r="O239" i="2"/>
  <c r="AN238" i="2"/>
  <c r="V238" i="2"/>
  <c r="S238" i="2"/>
  <c r="Q238" i="2"/>
  <c r="O238" i="2"/>
  <c r="J238" i="2"/>
  <c r="B238" i="2"/>
  <c r="AD237" i="2"/>
  <c r="Z237" i="2"/>
  <c r="V237" i="2"/>
  <c r="S237" i="2"/>
  <c r="Q237" i="2"/>
  <c r="O237" i="2"/>
  <c r="AN236" i="2"/>
  <c r="V236" i="2"/>
  <c r="S236" i="2"/>
  <c r="Q236" i="2"/>
  <c r="O236" i="2"/>
  <c r="J236" i="2"/>
  <c r="B236" i="2"/>
  <c r="AD235" i="2"/>
  <c r="Z235" i="2"/>
  <c r="V235" i="2"/>
  <c r="S235" i="2"/>
  <c r="Q235" i="2"/>
  <c r="O235" i="2"/>
  <c r="AN234" i="2"/>
  <c r="V234" i="2"/>
  <c r="S234" i="2"/>
  <c r="Q234" i="2"/>
  <c r="O234" i="2"/>
  <c r="J234" i="2"/>
  <c r="B234" i="2"/>
  <c r="AD233" i="2"/>
  <c r="Z233" i="2"/>
  <c r="V233" i="2"/>
  <c r="S233" i="2"/>
  <c r="Q233" i="2"/>
  <c r="O233" i="2"/>
  <c r="AN232" i="2"/>
  <c r="V232" i="2"/>
  <c r="S232" i="2"/>
  <c r="Q232" i="2"/>
  <c r="O232" i="2"/>
  <c r="J232" i="2"/>
  <c r="B232" i="2"/>
  <c r="AD231" i="2"/>
  <c r="Z231" i="2"/>
  <c r="V231" i="2"/>
  <c r="S231" i="2"/>
  <c r="Q231" i="2"/>
  <c r="O231" i="2"/>
  <c r="AN230" i="2"/>
  <c r="V230" i="2"/>
  <c r="S230" i="2"/>
  <c r="Q230" i="2"/>
  <c r="O230" i="2"/>
  <c r="J230" i="2"/>
  <c r="B230" i="2"/>
  <c r="AD229" i="2"/>
  <c r="Z229" i="2"/>
  <c r="V229" i="2"/>
  <c r="S229" i="2"/>
  <c r="Q229" i="2"/>
  <c r="O229" i="2"/>
  <c r="AN228" i="2"/>
  <c r="V228" i="2"/>
  <c r="S228" i="2"/>
  <c r="Q228" i="2"/>
  <c r="O228" i="2"/>
  <c r="J228" i="2"/>
  <c r="B228" i="2"/>
  <c r="AD227" i="2"/>
  <c r="Z227" i="2"/>
  <c r="V227" i="2"/>
  <c r="S227" i="2"/>
  <c r="Q227" i="2"/>
  <c r="O227" i="2"/>
  <c r="AN226" i="2"/>
  <c r="V226" i="2"/>
  <c r="S226" i="2"/>
  <c r="Q226" i="2"/>
  <c r="O226" i="2"/>
  <c r="J226" i="2"/>
  <c r="B226" i="2"/>
  <c r="AD225" i="2"/>
  <c r="Z225" i="2"/>
  <c r="V225" i="2"/>
  <c r="S225" i="2"/>
  <c r="Q225" i="2"/>
  <c r="O225" i="2"/>
  <c r="AN224" i="2"/>
  <c r="V224" i="2"/>
  <c r="S224" i="2"/>
  <c r="Q224" i="2"/>
  <c r="O224" i="2"/>
  <c r="J224" i="2"/>
  <c r="B224" i="2"/>
  <c r="AD203" i="2"/>
  <c r="Z203" i="2"/>
  <c r="V203" i="2"/>
  <c r="F201" i="2"/>
  <c r="AD200" i="2"/>
  <c r="Z200" i="2"/>
  <c r="V200" i="2"/>
  <c r="S200" i="2"/>
  <c r="Q200" i="2"/>
  <c r="O200" i="2"/>
  <c r="AN199" i="2"/>
  <c r="V199" i="2"/>
  <c r="S199" i="2"/>
  <c r="Q199" i="2"/>
  <c r="O199" i="2"/>
  <c r="J199" i="2"/>
  <c r="B199" i="2"/>
  <c r="AD198" i="2"/>
  <c r="Z198" i="2"/>
  <c r="V198" i="2"/>
  <c r="S198" i="2"/>
  <c r="Q198" i="2"/>
  <c r="O198" i="2"/>
  <c r="AN197" i="2"/>
  <c r="V197" i="2"/>
  <c r="S197" i="2"/>
  <c r="Q197" i="2"/>
  <c r="O197" i="2"/>
  <c r="J197" i="2"/>
  <c r="B197" i="2"/>
  <c r="AD196" i="2"/>
  <c r="Z196" i="2"/>
  <c r="V196" i="2"/>
  <c r="S196" i="2"/>
  <c r="Q196" i="2"/>
  <c r="O196" i="2"/>
  <c r="AN195" i="2"/>
  <c r="V195" i="2"/>
  <c r="S195" i="2"/>
  <c r="Q195" i="2"/>
  <c r="O195" i="2"/>
  <c r="J195" i="2"/>
  <c r="B195" i="2"/>
  <c r="AD194" i="2"/>
  <c r="Z194" i="2"/>
  <c r="V194" i="2"/>
  <c r="S194" i="2"/>
  <c r="Q194" i="2"/>
  <c r="O194" i="2"/>
  <c r="AN193" i="2"/>
  <c r="V193" i="2"/>
  <c r="S193" i="2"/>
  <c r="Q193" i="2"/>
  <c r="O193" i="2"/>
  <c r="J193" i="2"/>
  <c r="B193" i="2"/>
  <c r="AD192" i="2"/>
  <c r="Z192" i="2"/>
  <c r="V192" i="2"/>
  <c r="S192" i="2"/>
  <c r="Q192" i="2"/>
  <c r="O192" i="2"/>
  <c r="AN191" i="2"/>
  <c r="V191" i="2"/>
  <c r="S191" i="2"/>
  <c r="Q191" i="2"/>
  <c r="O191" i="2"/>
  <c r="J191" i="2"/>
  <c r="B191" i="2"/>
  <c r="AD190" i="2"/>
  <c r="Z190" i="2"/>
  <c r="V190" i="2"/>
  <c r="S190" i="2"/>
  <c r="Q190" i="2"/>
  <c r="O190" i="2"/>
  <c r="AN189" i="2"/>
  <c r="V189" i="2"/>
  <c r="S189" i="2"/>
  <c r="Q189" i="2"/>
  <c r="O189" i="2"/>
  <c r="J189" i="2"/>
  <c r="B189" i="2"/>
  <c r="AD188" i="2"/>
  <c r="Z188" i="2"/>
  <c r="V188" i="2"/>
  <c r="S188" i="2"/>
  <c r="Q188" i="2"/>
  <c r="O188" i="2"/>
  <c r="AN187" i="2"/>
  <c r="V187" i="2"/>
  <c r="S187" i="2"/>
  <c r="Q187" i="2"/>
  <c r="O187" i="2"/>
  <c r="J187" i="2"/>
  <c r="B187" i="2"/>
  <c r="AD186" i="2"/>
  <c r="Z186" i="2"/>
  <c r="V186" i="2"/>
  <c r="S186" i="2"/>
  <c r="Q186" i="2"/>
  <c r="O186" i="2"/>
  <c r="AN185" i="2"/>
  <c r="V185" i="2"/>
  <c r="S185" i="2"/>
  <c r="Q185" i="2"/>
  <c r="O185" i="2"/>
  <c r="J185" i="2"/>
  <c r="B185" i="2"/>
  <c r="AD184" i="2"/>
  <c r="Z184" i="2"/>
  <c r="V184" i="2"/>
  <c r="S184" i="2"/>
  <c r="Q184" i="2"/>
  <c r="O184" i="2"/>
  <c r="AN183" i="2"/>
  <c r="V183" i="2"/>
  <c r="S183" i="2"/>
  <c r="Q183" i="2"/>
  <c r="O183" i="2"/>
  <c r="J183" i="2"/>
  <c r="B183" i="2"/>
  <c r="AD162" i="2"/>
  <c r="Z162" i="2"/>
  <c r="V162" i="2"/>
  <c r="F160" i="2"/>
  <c r="AD159" i="2"/>
  <c r="Z159" i="2"/>
  <c r="V159" i="2"/>
  <c r="S159" i="2"/>
  <c r="Q159" i="2"/>
  <c r="O159" i="2"/>
  <c r="AN158" i="2"/>
  <c r="V158" i="2"/>
  <c r="S158" i="2"/>
  <c r="Q158" i="2"/>
  <c r="O158" i="2"/>
  <c r="J158" i="2"/>
  <c r="B158" i="2"/>
  <c r="AD157" i="2"/>
  <c r="Z157" i="2"/>
  <c r="V157" i="2"/>
  <c r="S157" i="2"/>
  <c r="Q157" i="2"/>
  <c r="O157" i="2"/>
  <c r="AN156" i="2"/>
  <c r="V156" i="2"/>
  <c r="S156" i="2"/>
  <c r="Q156" i="2"/>
  <c r="O156" i="2"/>
  <c r="J156" i="2"/>
  <c r="B156" i="2"/>
  <c r="AD155" i="2"/>
  <c r="Z155" i="2"/>
  <c r="V155" i="2"/>
  <c r="S155" i="2"/>
  <c r="Q155" i="2"/>
  <c r="O155" i="2"/>
  <c r="AN154" i="2"/>
  <c r="V154" i="2"/>
  <c r="S154" i="2"/>
  <c r="Q154" i="2"/>
  <c r="O154" i="2"/>
  <c r="J154" i="2"/>
  <c r="B154" i="2"/>
  <c r="AD153" i="2"/>
  <c r="Z153" i="2"/>
  <c r="V153" i="2"/>
  <c r="S153" i="2"/>
  <c r="Q153" i="2"/>
  <c r="O153" i="2"/>
  <c r="AN152" i="2"/>
  <c r="V152" i="2"/>
  <c r="S152" i="2"/>
  <c r="Q152" i="2"/>
  <c r="O152" i="2"/>
  <c r="J152" i="2"/>
  <c r="B152" i="2"/>
  <c r="AD151" i="2"/>
  <c r="Z151" i="2"/>
  <c r="V151" i="2"/>
  <c r="S151" i="2"/>
  <c r="Q151" i="2"/>
  <c r="O151" i="2"/>
  <c r="AN150" i="2"/>
  <c r="V150" i="2"/>
  <c r="S150" i="2"/>
  <c r="Q150" i="2"/>
  <c r="O150" i="2"/>
  <c r="J150" i="2"/>
  <c r="B150" i="2"/>
  <c r="AD149" i="2"/>
  <c r="Z149" i="2"/>
  <c r="V149" i="2"/>
  <c r="S149" i="2"/>
  <c r="Q149" i="2"/>
  <c r="O149" i="2"/>
  <c r="AN148" i="2"/>
  <c r="V148" i="2"/>
  <c r="S148" i="2"/>
  <c r="Q148" i="2"/>
  <c r="O148" i="2"/>
  <c r="J148" i="2"/>
  <c r="B148" i="2"/>
  <c r="AD147" i="2"/>
  <c r="Z147" i="2"/>
  <c r="V147" i="2"/>
  <c r="S147" i="2"/>
  <c r="Q147" i="2"/>
  <c r="O147" i="2"/>
  <c r="AN146" i="2"/>
  <c r="V146" i="2"/>
  <c r="S146" i="2"/>
  <c r="Q146" i="2"/>
  <c r="O146" i="2"/>
  <c r="J146" i="2"/>
  <c r="B146" i="2"/>
  <c r="AD145" i="2"/>
  <c r="Z145" i="2"/>
  <c r="V145" i="2"/>
  <c r="S145" i="2"/>
  <c r="Q145" i="2"/>
  <c r="O145" i="2"/>
  <c r="AN144" i="2"/>
  <c r="V144" i="2"/>
  <c r="S144" i="2"/>
  <c r="Q144" i="2"/>
  <c r="O144" i="2"/>
  <c r="J144" i="2"/>
  <c r="B144" i="2"/>
  <c r="AD143" i="2"/>
  <c r="Z143" i="2"/>
  <c r="V143" i="2"/>
  <c r="S143" i="2"/>
  <c r="Q143" i="2"/>
  <c r="O143" i="2"/>
  <c r="AN142" i="2"/>
  <c r="V142" i="2"/>
  <c r="S142" i="2"/>
  <c r="Q142" i="2"/>
  <c r="O142" i="2"/>
  <c r="J142" i="2"/>
  <c r="B142" i="2"/>
  <c r="AD121" i="2"/>
  <c r="Z121" i="2"/>
  <c r="V121" i="2"/>
  <c r="F119" i="2"/>
  <c r="AD118" i="2"/>
  <c r="Z118" i="2"/>
  <c r="V118" i="2"/>
  <c r="S118" i="2"/>
  <c r="Q118" i="2"/>
  <c r="O118" i="2"/>
  <c r="AN117" i="2"/>
  <c r="V117" i="2"/>
  <c r="S117" i="2"/>
  <c r="Q117" i="2"/>
  <c r="O117" i="2"/>
  <c r="J117" i="2"/>
  <c r="B117" i="2"/>
  <c r="AD116" i="2"/>
  <c r="Z116" i="2"/>
  <c r="V116" i="2"/>
  <c r="S116" i="2"/>
  <c r="Q116" i="2"/>
  <c r="O116" i="2"/>
  <c r="AN115" i="2"/>
  <c r="V115" i="2"/>
  <c r="S115" i="2"/>
  <c r="Q115" i="2"/>
  <c r="O115" i="2"/>
  <c r="J115" i="2"/>
  <c r="B115" i="2"/>
  <c r="AD114" i="2"/>
  <c r="Z114" i="2"/>
  <c r="V114" i="2"/>
  <c r="S114" i="2"/>
  <c r="Q114" i="2"/>
  <c r="O114" i="2"/>
  <c r="AN113" i="2"/>
  <c r="V113" i="2"/>
  <c r="S113" i="2"/>
  <c r="Q113" i="2"/>
  <c r="O113" i="2"/>
  <c r="J113" i="2"/>
  <c r="B113" i="2"/>
  <c r="AD112" i="2"/>
  <c r="Z112" i="2"/>
  <c r="V112" i="2"/>
  <c r="S112" i="2"/>
  <c r="Q112" i="2"/>
  <c r="O112" i="2"/>
  <c r="AN111" i="2"/>
  <c r="V111" i="2"/>
  <c r="S111" i="2"/>
  <c r="Q111" i="2"/>
  <c r="O111" i="2"/>
  <c r="J111" i="2"/>
  <c r="B111" i="2"/>
  <c r="AD110" i="2"/>
  <c r="Z110" i="2"/>
  <c r="V110" i="2"/>
  <c r="S110" i="2"/>
  <c r="Q110" i="2"/>
  <c r="O110" i="2"/>
  <c r="AN109" i="2"/>
  <c r="V109" i="2"/>
  <c r="S109" i="2"/>
  <c r="Q109" i="2"/>
  <c r="O109" i="2"/>
  <c r="J109" i="2"/>
  <c r="B109" i="2"/>
  <c r="AD108" i="2"/>
  <c r="Z108" i="2"/>
  <c r="V108" i="2"/>
  <c r="S108" i="2"/>
  <c r="Q108" i="2"/>
  <c r="O108" i="2"/>
  <c r="AN107" i="2"/>
  <c r="V107" i="2"/>
  <c r="S107" i="2"/>
  <c r="Q107" i="2"/>
  <c r="O107" i="2"/>
  <c r="J107" i="2"/>
  <c r="B107" i="2"/>
  <c r="AD106" i="2"/>
  <c r="Z106" i="2"/>
  <c r="V106" i="2"/>
  <c r="S106" i="2"/>
  <c r="Q106" i="2"/>
  <c r="O106" i="2"/>
  <c r="AN105" i="2"/>
  <c r="V105" i="2"/>
  <c r="S105" i="2"/>
  <c r="Q105" i="2"/>
  <c r="O105" i="2"/>
  <c r="J105" i="2"/>
  <c r="B105" i="2"/>
  <c r="AD104" i="2"/>
  <c r="Z104" i="2"/>
  <c r="V104" i="2"/>
  <c r="S104" i="2"/>
  <c r="Q104" i="2"/>
  <c r="O104" i="2"/>
  <c r="AN103" i="2"/>
  <c r="V103" i="2"/>
  <c r="S103" i="2"/>
  <c r="Q103" i="2"/>
  <c r="O103" i="2"/>
  <c r="J103" i="2"/>
  <c r="B103" i="2"/>
  <c r="AD102" i="2"/>
  <c r="Z102" i="2"/>
  <c r="V102" i="2"/>
  <c r="S102" i="2"/>
  <c r="Q102" i="2"/>
  <c r="O102" i="2"/>
  <c r="AN101" i="2"/>
  <c r="V101" i="2"/>
  <c r="S101" i="2"/>
  <c r="Q101" i="2"/>
  <c r="O101" i="2"/>
  <c r="J101" i="2"/>
  <c r="B101" i="2"/>
  <c r="AD80" i="2"/>
  <c r="Z80" i="2"/>
  <c r="V80" i="2"/>
  <c r="F78" i="2"/>
  <c r="AD77" i="2"/>
  <c r="Z77" i="2"/>
  <c r="V77" i="2"/>
  <c r="S77" i="2"/>
  <c r="Q77" i="2"/>
  <c r="O77" i="2"/>
  <c r="AN76" i="2"/>
  <c r="V76" i="2"/>
  <c r="S76" i="2"/>
  <c r="Q76" i="2"/>
  <c r="O76" i="2"/>
  <c r="J76" i="2"/>
  <c r="B76" i="2"/>
  <c r="AD75" i="2"/>
  <c r="Z75" i="2"/>
  <c r="V75" i="2"/>
  <c r="S75" i="2"/>
  <c r="Q75" i="2"/>
  <c r="O75" i="2"/>
  <c r="AN74" i="2"/>
  <c r="V74" i="2"/>
  <c r="S74" i="2"/>
  <c r="Q74" i="2"/>
  <c r="O74" i="2"/>
  <c r="J74" i="2"/>
  <c r="B74" i="2"/>
  <c r="AD73" i="2"/>
  <c r="Z73" i="2"/>
  <c r="V73" i="2"/>
  <c r="S73" i="2"/>
  <c r="Q73" i="2"/>
  <c r="O73" i="2"/>
  <c r="AN72" i="2"/>
  <c r="V72" i="2"/>
  <c r="S72" i="2"/>
  <c r="Q72" i="2"/>
  <c r="O72" i="2"/>
  <c r="J72" i="2"/>
  <c r="B72" i="2"/>
  <c r="AD71" i="2"/>
  <c r="Z71" i="2"/>
  <c r="V71" i="2"/>
  <c r="S71" i="2"/>
  <c r="Q71" i="2"/>
  <c r="O71" i="2"/>
  <c r="AN70" i="2"/>
  <c r="V70" i="2"/>
  <c r="S70" i="2"/>
  <c r="Q70" i="2"/>
  <c r="O70" i="2"/>
  <c r="J70" i="2"/>
  <c r="B70" i="2"/>
  <c r="AD69" i="2"/>
  <c r="Z69" i="2"/>
  <c r="V69" i="2"/>
  <c r="S69" i="2"/>
  <c r="Q69" i="2"/>
  <c r="O69" i="2"/>
  <c r="AN68" i="2"/>
  <c r="V68" i="2"/>
  <c r="S68" i="2"/>
  <c r="Q68" i="2"/>
  <c r="O68" i="2"/>
  <c r="J68" i="2"/>
  <c r="B68" i="2"/>
  <c r="AD67" i="2"/>
  <c r="Z67" i="2"/>
  <c r="V67" i="2"/>
  <c r="S67" i="2"/>
  <c r="Q67" i="2"/>
  <c r="O67" i="2"/>
  <c r="AN66" i="2"/>
  <c r="V66" i="2"/>
  <c r="S66" i="2"/>
  <c r="Q66" i="2"/>
  <c r="O66" i="2"/>
  <c r="J66" i="2"/>
  <c r="B66" i="2"/>
  <c r="AD65" i="2"/>
  <c r="Z65" i="2"/>
  <c r="V65" i="2"/>
  <c r="S65" i="2"/>
  <c r="Q65" i="2"/>
  <c r="O65" i="2"/>
  <c r="AN64" i="2"/>
  <c r="V64" i="2"/>
  <c r="S64" i="2"/>
  <c r="Q64" i="2"/>
  <c r="O64" i="2"/>
  <c r="J64" i="2"/>
  <c r="B64" i="2"/>
  <c r="AD63" i="2"/>
  <c r="Z63" i="2"/>
  <c r="V63" i="2"/>
  <c r="S63" i="2"/>
  <c r="Q63" i="2"/>
  <c r="O63" i="2"/>
  <c r="AN62" i="2"/>
  <c r="V62" i="2"/>
  <c r="S62" i="2"/>
  <c r="Q62" i="2"/>
  <c r="O62" i="2"/>
  <c r="J62" i="2"/>
  <c r="B62" i="2"/>
  <c r="AD61" i="2"/>
  <c r="Z61" i="2"/>
  <c r="V61" i="2"/>
  <c r="S61" i="2"/>
  <c r="Q61" i="2"/>
  <c r="O61" i="2"/>
  <c r="AN60" i="2"/>
  <c r="V60" i="2"/>
  <c r="S60" i="2"/>
  <c r="Q60" i="2"/>
  <c r="O60" i="2"/>
  <c r="J60" i="2"/>
  <c r="B60" i="2"/>
  <c r="AP38" i="2"/>
  <c r="AI38" i="2"/>
  <c r="AC38" i="2"/>
  <c r="AC34" i="2"/>
  <c r="D34" i="2"/>
  <c r="AC33" i="2"/>
  <c r="AC32" i="2"/>
  <c r="AP31" i="2"/>
  <c r="AM31" i="2"/>
  <c r="AJ31" i="2"/>
  <c r="J31" i="2"/>
  <c r="G31" i="2"/>
  <c r="D31" i="2"/>
  <c r="AO30" i="2"/>
  <c r="AJ30" i="2"/>
  <c r="AD28" i="2"/>
  <c r="Z28" i="2"/>
  <c r="V28" i="2"/>
  <c r="F26" i="2"/>
  <c r="AD25" i="2"/>
  <c r="Z25" i="2"/>
  <c r="V25" i="2"/>
  <c r="S25" i="2"/>
  <c r="Q25" i="2"/>
  <c r="O25" i="2"/>
  <c r="AN24" i="2"/>
  <c r="V24" i="2"/>
  <c r="S24" i="2"/>
  <c r="Q24" i="2"/>
  <c r="O24" i="2"/>
  <c r="J24" i="2"/>
  <c r="B24" i="2"/>
  <c r="AD23" i="2"/>
  <c r="Z23" i="2"/>
  <c r="V23" i="2"/>
  <c r="S23" i="2"/>
  <c r="Q23" i="2"/>
  <c r="O23" i="2"/>
  <c r="AN22" i="2"/>
  <c r="V22" i="2"/>
  <c r="S22" i="2"/>
  <c r="Q22" i="2"/>
  <c r="O22" i="2"/>
  <c r="J22" i="2"/>
  <c r="B22" i="2"/>
  <c r="AD21" i="2"/>
  <c r="Z21" i="2"/>
  <c r="V21" i="2"/>
  <c r="S21" i="2"/>
  <c r="Q21" i="2"/>
  <c r="O21" i="2"/>
  <c r="AN20" i="2"/>
  <c r="V20" i="2"/>
  <c r="S20" i="2"/>
  <c r="Q20" i="2"/>
  <c r="O20" i="2"/>
  <c r="J20" i="2"/>
  <c r="B20" i="2"/>
  <c r="AD19" i="2"/>
  <c r="Z19" i="2"/>
  <c r="V19" i="2"/>
  <c r="S19" i="2"/>
  <c r="Q19" i="2"/>
  <c r="O19" i="2"/>
  <c r="AN18" i="2"/>
  <c r="V18" i="2"/>
  <c r="S18" i="2"/>
  <c r="Q18" i="2"/>
  <c r="O18" i="2"/>
  <c r="J18" i="2"/>
  <c r="B18" i="2"/>
  <c r="AD17" i="2"/>
  <c r="Z17" i="2"/>
  <c r="V17" i="2"/>
  <c r="S17" i="2"/>
  <c r="Q17" i="2"/>
  <c r="O17" i="2"/>
  <c r="AN16" i="2"/>
  <c r="V16" i="2"/>
  <c r="S16" i="2"/>
  <c r="Q16" i="2"/>
  <c r="O16" i="2"/>
  <c r="J16" i="2"/>
  <c r="B16" i="2"/>
  <c r="W10" i="2"/>
  <c r="V10" i="2"/>
  <c r="V1120" i="2" s="1"/>
  <c r="U10" i="2"/>
  <c r="U218" i="2" s="1"/>
  <c r="T10" i="2"/>
  <c r="T382" i="2" s="1"/>
  <c r="S10" i="2"/>
  <c r="R10" i="2"/>
  <c r="R259" i="2" s="1"/>
  <c r="Q10" i="2"/>
  <c r="Q915" i="2" s="1"/>
  <c r="P10" i="2"/>
  <c r="P300" i="2" s="1"/>
  <c r="O10" i="2"/>
  <c r="O1161" i="2" s="1"/>
  <c r="N10" i="2"/>
  <c r="N259" i="2" s="1"/>
  <c r="M10" i="2"/>
  <c r="M751" i="2" s="1"/>
  <c r="L10" i="2"/>
  <c r="L710" i="2" s="1"/>
  <c r="K10" i="2"/>
  <c r="J10" i="2"/>
  <c r="J628" i="2" s="1"/>
  <c r="AP9" i="2"/>
  <c r="AD1227" i="12"/>
  <c r="AD1227" i="2" s="1"/>
  <c r="Z1227" i="12"/>
  <c r="Z1227" i="2" s="1"/>
  <c r="AN1226" i="12"/>
  <c r="AH1225" i="12"/>
  <c r="BA1224" i="12"/>
  <c r="AV1224" i="12"/>
  <c r="AH1224" i="12"/>
  <c r="AH1224" i="2" s="1"/>
  <c r="AH1223" i="12"/>
  <c r="AH1223" i="2" s="1"/>
  <c r="BA1222" i="12"/>
  <c r="AV1222" i="12"/>
  <c r="AH1222" i="12"/>
  <c r="AH1222" i="2" s="1"/>
  <c r="AH1221" i="12"/>
  <c r="AH1221" i="2" s="1"/>
  <c r="BA1220" i="12"/>
  <c r="AV1220" i="12"/>
  <c r="AH1220" i="12"/>
  <c r="AH1220" i="2" s="1"/>
  <c r="AH1219" i="12"/>
  <c r="AH1219" i="2" s="1"/>
  <c r="BA1218" i="12"/>
  <c r="AV1218" i="12"/>
  <c r="AH1218" i="12"/>
  <c r="AH1218" i="2" s="1"/>
  <c r="AH1217" i="12"/>
  <c r="AH1217" i="2" s="1"/>
  <c r="BA1216" i="12"/>
  <c r="AV1216" i="12"/>
  <c r="AH1216" i="12"/>
  <c r="AH1216" i="2" s="1"/>
  <c r="AH1215" i="12"/>
  <c r="AH1215" i="2" s="1"/>
  <c r="BA1214" i="12"/>
  <c r="AV1214" i="12"/>
  <c r="AH1214" i="12"/>
  <c r="AH1214" i="2" s="1"/>
  <c r="AH1213" i="12"/>
  <c r="AH1213" i="2" s="1"/>
  <c r="BA1212" i="12"/>
  <c r="AV1212" i="12"/>
  <c r="AH1212" i="12"/>
  <c r="AH1212" i="2" s="1"/>
  <c r="AH1211" i="12"/>
  <c r="AH1211" i="2" s="1"/>
  <c r="BA1210" i="12"/>
  <c r="AV1210" i="12"/>
  <c r="AH1210" i="12"/>
  <c r="AH1210" i="2" s="1"/>
  <c r="AH1209" i="12"/>
  <c r="BA1208" i="12"/>
  <c r="AV1208" i="12"/>
  <c r="AH1208" i="12"/>
  <c r="AH1208" i="2" s="1"/>
  <c r="W1202" i="12"/>
  <c r="V1202" i="12"/>
  <c r="U1202" i="12"/>
  <c r="T1202" i="12"/>
  <c r="S1202" i="12"/>
  <c r="R1202" i="12"/>
  <c r="Q1202" i="12"/>
  <c r="P1202" i="12"/>
  <c r="O1202" i="12"/>
  <c r="N1202" i="12"/>
  <c r="M1202" i="12"/>
  <c r="L1202" i="12"/>
  <c r="K1202" i="12"/>
  <c r="J1202" i="12"/>
  <c r="AD1186" i="12"/>
  <c r="AD1186" i="2" s="1"/>
  <c r="Z1186" i="12"/>
  <c r="Z1186" i="2" s="1"/>
  <c r="AN1185" i="12"/>
  <c r="AH1184" i="12"/>
  <c r="AH1184" i="2" s="1"/>
  <c r="BA1183" i="12"/>
  <c r="AV1183" i="12"/>
  <c r="AH1183" i="12"/>
  <c r="AH1183" i="2" s="1"/>
  <c r="AH1182" i="12"/>
  <c r="AH1182" i="2" s="1"/>
  <c r="BA1181" i="12"/>
  <c r="AV1181" i="12"/>
  <c r="AN1182" i="12" s="1"/>
  <c r="AN1182" i="2" s="1"/>
  <c r="AH1181" i="12"/>
  <c r="AH1181" i="2" s="1"/>
  <c r="AH1180" i="12"/>
  <c r="AH1180" i="2" s="1"/>
  <c r="BA1179" i="12"/>
  <c r="AV1179" i="12"/>
  <c r="AH1179" i="12"/>
  <c r="AH1179" i="2" s="1"/>
  <c r="AH1178" i="12"/>
  <c r="AH1178" i="2" s="1"/>
  <c r="BA1177" i="12"/>
  <c r="AV1177" i="12"/>
  <c r="AH1177" i="12"/>
  <c r="AH1177" i="2" s="1"/>
  <c r="AH1176" i="12"/>
  <c r="AH1176" i="2" s="1"/>
  <c r="BA1175" i="12"/>
  <c r="AV1175" i="12"/>
  <c r="AH1175" i="12"/>
  <c r="AH1175" i="2" s="1"/>
  <c r="AH1174" i="12"/>
  <c r="BA1173" i="12"/>
  <c r="AV1173" i="12"/>
  <c r="AL1174" i="2" s="1"/>
  <c r="AH1173" i="12"/>
  <c r="AH1173" i="2" s="1"/>
  <c r="AH1172" i="12"/>
  <c r="AH1172" i="2" s="1"/>
  <c r="BA1171" i="12"/>
  <c r="AV1171" i="12"/>
  <c r="AH1171" i="12"/>
  <c r="AH1171" i="2" s="1"/>
  <c r="AH1170" i="12"/>
  <c r="AH1170" i="2" s="1"/>
  <c r="BA1169" i="12"/>
  <c r="AV1169" i="12"/>
  <c r="AH1169" i="12"/>
  <c r="AH1169" i="2" s="1"/>
  <c r="AH1168" i="12"/>
  <c r="AH1168" i="2" s="1"/>
  <c r="BA1167" i="12"/>
  <c r="AV1167" i="12"/>
  <c r="AH1167" i="12"/>
  <c r="AH1167" i="2" s="1"/>
  <c r="W1161" i="12"/>
  <c r="V1161" i="12"/>
  <c r="U1161" i="12"/>
  <c r="T1161" i="12"/>
  <c r="S1161" i="12"/>
  <c r="R1161" i="12"/>
  <c r="Q1161" i="12"/>
  <c r="P1161" i="12"/>
  <c r="O1161" i="12"/>
  <c r="N1161" i="12"/>
  <c r="M1161" i="12"/>
  <c r="L1161" i="12"/>
  <c r="K1161" i="12"/>
  <c r="J1161" i="12"/>
  <c r="AD1145" i="12"/>
  <c r="AD1145" i="2" s="1"/>
  <c r="Z1145" i="12"/>
  <c r="Z1145" i="2" s="1"/>
  <c r="AN1144" i="12"/>
  <c r="AH1143" i="12"/>
  <c r="AH1143" i="2" s="1"/>
  <c r="BA1142" i="12"/>
  <c r="AV1142" i="12"/>
  <c r="AH1142" i="12"/>
  <c r="AH1142" i="2" s="1"/>
  <c r="AH1141" i="12"/>
  <c r="AH1141" i="2" s="1"/>
  <c r="BA1140" i="12"/>
  <c r="AV1140" i="12"/>
  <c r="AH1140" i="12"/>
  <c r="AH1140" i="2" s="1"/>
  <c r="AH1139" i="12"/>
  <c r="AH1139" i="2" s="1"/>
  <c r="BA1138" i="12"/>
  <c r="AV1138" i="12"/>
  <c r="AL1139" i="2" s="1"/>
  <c r="AH1138" i="12"/>
  <c r="AH1138" i="2" s="1"/>
  <c r="AH1137" i="12"/>
  <c r="AH1137" i="2" s="1"/>
  <c r="BA1136" i="12"/>
  <c r="AV1136" i="12"/>
  <c r="AH1136" i="12"/>
  <c r="AH1136" i="2" s="1"/>
  <c r="AH1135" i="12"/>
  <c r="BA1134" i="12"/>
  <c r="AV1134" i="12"/>
  <c r="AH1134" i="12"/>
  <c r="AH1134" i="2" s="1"/>
  <c r="AH1133" i="12"/>
  <c r="BA1132" i="12"/>
  <c r="AV1132" i="12"/>
  <c r="AH1132" i="12"/>
  <c r="AH1132" i="2" s="1"/>
  <c r="AH1131" i="12"/>
  <c r="AH1131" i="2" s="1"/>
  <c r="BA1130" i="12"/>
  <c r="AV1130" i="12"/>
  <c r="AH1130" i="12"/>
  <c r="AH1130" i="2" s="1"/>
  <c r="AH1129" i="12"/>
  <c r="AH1129" i="2" s="1"/>
  <c r="BA1128" i="12"/>
  <c r="AV1128" i="12"/>
  <c r="AH1128" i="12"/>
  <c r="AH1128" i="2" s="1"/>
  <c r="AH1127" i="12"/>
  <c r="AH1127" i="2" s="1"/>
  <c r="BA1126" i="12"/>
  <c r="AV1126" i="12"/>
  <c r="AH1126" i="12"/>
  <c r="AH1126" i="2" s="1"/>
  <c r="W1120" i="12"/>
  <c r="V1120" i="12"/>
  <c r="U1120" i="12"/>
  <c r="T1120" i="12"/>
  <c r="S1120" i="12"/>
  <c r="R1120" i="12"/>
  <c r="Q1120" i="12"/>
  <c r="P1120" i="12"/>
  <c r="O1120" i="12"/>
  <c r="N1120" i="12"/>
  <c r="M1120" i="12"/>
  <c r="L1120" i="12"/>
  <c r="K1120" i="12"/>
  <c r="J1120" i="12"/>
  <c r="AD1104" i="12"/>
  <c r="AD1104" i="2" s="1"/>
  <c r="Z1104" i="12"/>
  <c r="Z1104" i="2" s="1"/>
  <c r="AN1103" i="12"/>
  <c r="AH1102" i="12"/>
  <c r="AH1102" i="2" s="1"/>
  <c r="BA1101" i="12"/>
  <c r="AV1101" i="12"/>
  <c r="AH1101" i="12"/>
  <c r="AH1101" i="2" s="1"/>
  <c r="AH1100" i="12"/>
  <c r="AH1100" i="2" s="1"/>
  <c r="BA1099" i="12"/>
  <c r="AV1099" i="12"/>
  <c r="AL1100" i="2" s="1"/>
  <c r="AH1099" i="12"/>
  <c r="AH1099" i="2" s="1"/>
  <c r="AH1098" i="12"/>
  <c r="AH1098" i="2" s="1"/>
  <c r="BA1097" i="12"/>
  <c r="AV1097" i="12"/>
  <c r="AH1097" i="12"/>
  <c r="AH1097" i="2" s="1"/>
  <c r="AH1096" i="12"/>
  <c r="AH1096" i="2" s="1"/>
  <c r="BA1095" i="12"/>
  <c r="AV1095" i="12"/>
  <c r="AH1095" i="12"/>
  <c r="AH1095" i="2" s="1"/>
  <c r="AH1094" i="12"/>
  <c r="AH1094" i="2" s="1"/>
  <c r="BA1093" i="12"/>
  <c r="AV1093" i="12"/>
  <c r="AH1093" i="12"/>
  <c r="AH1093" i="2" s="1"/>
  <c r="AH1092" i="12"/>
  <c r="BA1091" i="12"/>
  <c r="AV1091" i="12"/>
  <c r="AH1091" i="12"/>
  <c r="AH1091" i="2" s="1"/>
  <c r="AH1090" i="12"/>
  <c r="AH1090" i="2" s="1"/>
  <c r="BA1089" i="12"/>
  <c r="AV1089" i="12"/>
  <c r="AH1089" i="12"/>
  <c r="AH1089" i="2" s="1"/>
  <c r="AH1088" i="12"/>
  <c r="BA1087" i="12"/>
  <c r="AV1087" i="12"/>
  <c r="AL1088" i="2" s="1"/>
  <c r="AH1087" i="12"/>
  <c r="AH1087" i="2" s="1"/>
  <c r="AH1086" i="12"/>
  <c r="AH1086" i="2" s="1"/>
  <c r="BA1085" i="12"/>
  <c r="AV1085" i="12"/>
  <c r="AH1085" i="12"/>
  <c r="W1079" i="12"/>
  <c r="V1079" i="12"/>
  <c r="U1079" i="12"/>
  <c r="T1079" i="12"/>
  <c r="S1079" i="12"/>
  <c r="R1079" i="12"/>
  <c r="Q1079" i="12"/>
  <c r="P1079" i="12"/>
  <c r="O1079" i="12"/>
  <c r="N1079" i="12"/>
  <c r="M1079" i="12"/>
  <c r="L1079" i="12"/>
  <c r="K1079" i="12"/>
  <c r="J1079" i="12"/>
  <c r="AD1063" i="12"/>
  <c r="AD1063" i="2" s="1"/>
  <c r="Z1063" i="12"/>
  <c r="Z1063" i="2" s="1"/>
  <c r="AN1062" i="12"/>
  <c r="AH1061" i="12"/>
  <c r="BA1060" i="12"/>
  <c r="AV1060" i="12"/>
  <c r="AH1060" i="12"/>
  <c r="AH1060" i="2" s="1"/>
  <c r="AH1059" i="12"/>
  <c r="BA1058" i="12"/>
  <c r="AV1058" i="12"/>
  <c r="AH1058" i="12"/>
  <c r="AH1058" i="2" s="1"/>
  <c r="AH1057" i="12"/>
  <c r="AH1057" i="2" s="1"/>
  <c r="BA1056" i="12"/>
  <c r="AV1056" i="12"/>
  <c r="AH1056" i="12"/>
  <c r="AH1056" i="2" s="1"/>
  <c r="AH1055" i="12"/>
  <c r="AH1055" i="2" s="1"/>
  <c r="BA1054" i="12"/>
  <c r="AV1054" i="12"/>
  <c r="AH1054" i="12"/>
  <c r="AH1054" i="2" s="1"/>
  <c r="AH1053" i="12"/>
  <c r="AH1053" i="2" s="1"/>
  <c r="BA1052" i="12"/>
  <c r="AV1052" i="12"/>
  <c r="AH1052" i="12"/>
  <c r="AH1052" i="2" s="1"/>
  <c r="AH1051" i="12"/>
  <c r="AH1051" i="2" s="1"/>
  <c r="BA1050" i="12"/>
  <c r="AV1050" i="12"/>
  <c r="AH1050" i="12"/>
  <c r="AH1050" i="2" s="1"/>
  <c r="AH1049" i="12"/>
  <c r="AY1049" i="12" s="1"/>
  <c r="BA1048" i="12"/>
  <c r="AV1048" i="12"/>
  <c r="AH1048" i="12"/>
  <c r="AH1048" i="2" s="1"/>
  <c r="AH1047" i="12"/>
  <c r="AH1047" i="2" s="1"/>
  <c r="BA1046" i="12"/>
  <c r="AV1046" i="12"/>
  <c r="AH1046" i="12"/>
  <c r="AH1046" i="2" s="1"/>
  <c r="AH1045" i="12"/>
  <c r="AH1045" i="2" s="1"/>
  <c r="BA1044" i="12"/>
  <c r="AV1044" i="12"/>
  <c r="AH1044" i="12"/>
  <c r="AH1044" i="2" s="1"/>
  <c r="W1038" i="12"/>
  <c r="V1038" i="12"/>
  <c r="U1038" i="12"/>
  <c r="T1038" i="12"/>
  <c r="S1038" i="12"/>
  <c r="R1038" i="12"/>
  <c r="Q1038" i="12"/>
  <c r="P1038" i="12"/>
  <c r="O1038" i="12"/>
  <c r="N1038" i="12"/>
  <c r="M1038" i="12"/>
  <c r="L1038" i="12"/>
  <c r="K1038" i="12"/>
  <c r="J1038" i="12"/>
  <c r="AD1022" i="12"/>
  <c r="AD1022" i="2" s="1"/>
  <c r="Z1022" i="12"/>
  <c r="Z1022" i="2" s="1"/>
  <c r="AN1021" i="12"/>
  <c r="AH1020" i="12"/>
  <c r="AH1020" i="2" s="1"/>
  <c r="BA1019" i="12"/>
  <c r="AV1019" i="12"/>
  <c r="AH1019" i="12"/>
  <c r="AH1019" i="2" s="1"/>
  <c r="AH1018" i="12"/>
  <c r="AH1018" i="2" s="1"/>
  <c r="BA1017" i="12"/>
  <c r="AV1017" i="12"/>
  <c r="AH1017" i="12"/>
  <c r="AH1017" i="2" s="1"/>
  <c r="AH1016" i="12"/>
  <c r="AH1016" i="2" s="1"/>
  <c r="BA1015" i="12"/>
  <c r="AV1015" i="12"/>
  <c r="AL1016" i="2" s="1"/>
  <c r="AH1015" i="12"/>
  <c r="AH1015" i="2" s="1"/>
  <c r="AH1014" i="12"/>
  <c r="BA1013" i="12"/>
  <c r="AV1013" i="12"/>
  <c r="AL1014" i="2" s="1"/>
  <c r="AH1013" i="12"/>
  <c r="AH1013" i="2" s="1"/>
  <c r="AH1012" i="12"/>
  <c r="AH1012" i="2" s="1"/>
  <c r="BA1011" i="12"/>
  <c r="AV1011" i="12"/>
  <c r="AH1011" i="12"/>
  <c r="AH1011" i="2" s="1"/>
  <c r="AH1010" i="12"/>
  <c r="AH1010" i="2" s="1"/>
  <c r="BA1009" i="12"/>
  <c r="AV1009" i="12"/>
  <c r="AH1009" i="12"/>
  <c r="AH1009" i="2" s="1"/>
  <c r="AH1008" i="12"/>
  <c r="AH1008" i="2" s="1"/>
  <c r="BA1007" i="12"/>
  <c r="AV1007" i="12"/>
  <c r="AH1007" i="12"/>
  <c r="AH1007" i="2" s="1"/>
  <c r="AH1006" i="12"/>
  <c r="AH1006" i="2" s="1"/>
  <c r="BA1005" i="12"/>
  <c r="AV1005" i="12"/>
  <c r="AL1006" i="2" s="1"/>
  <c r="AH1005" i="12"/>
  <c r="AH1005" i="2" s="1"/>
  <c r="AH1004" i="12"/>
  <c r="BA1003" i="12"/>
  <c r="AV1003" i="12"/>
  <c r="AH1003" i="12"/>
  <c r="AH1003" i="2" s="1"/>
  <c r="W997" i="12"/>
  <c r="V997" i="12"/>
  <c r="U997" i="12"/>
  <c r="T997" i="12"/>
  <c r="S997" i="12"/>
  <c r="R997" i="12"/>
  <c r="Q997" i="12"/>
  <c r="P997" i="12"/>
  <c r="O997" i="12"/>
  <c r="N997" i="12"/>
  <c r="M997" i="12"/>
  <c r="L997" i="12"/>
  <c r="K997" i="12"/>
  <c r="J997" i="12"/>
  <c r="AD981" i="12"/>
  <c r="AD981" i="2" s="1"/>
  <c r="Z981" i="12"/>
  <c r="Z981" i="2" s="1"/>
  <c r="AN980" i="12"/>
  <c r="AH979" i="12"/>
  <c r="AH979" i="2" s="1"/>
  <c r="BA978" i="12"/>
  <c r="AV978" i="12"/>
  <c r="AH978" i="12"/>
  <c r="AH978" i="2" s="1"/>
  <c r="AH977" i="12"/>
  <c r="AH977" i="2" s="1"/>
  <c r="BA976" i="12"/>
  <c r="AV976" i="12"/>
  <c r="AH976" i="12"/>
  <c r="AH976" i="2" s="1"/>
  <c r="AH975" i="12"/>
  <c r="AH975" i="2" s="1"/>
  <c r="BA974" i="12"/>
  <c r="AV974" i="12"/>
  <c r="AH974" i="12"/>
  <c r="AH974" i="2" s="1"/>
  <c r="AH973" i="12"/>
  <c r="AH973" i="2" s="1"/>
  <c r="BA972" i="12"/>
  <c r="AV972" i="12"/>
  <c r="AH972" i="12"/>
  <c r="AH972" i="2" s="1"/>
  <c r="AH971" i="12"/>
  <c r="AH971" i="2" s="1"/>
  <c r="BA970" i="12"/>
  <c r="AV970" i="12"/>
  <c r="AH970" i="12"/>
  <c r="AH970" i="2" s="1"/>
  <c r="AH969" i="12"/>
  <c r="AH969" i="2" s="1"/>
  <c r="BA968" i="12"/>
  <c r="AV968" i="12"/>
  <c r="AH968" i="12"/>
  <c r="AH968" i="2" s="1"/>
  <c r="AH967" i="12"/>
  <c r="BA966" i="12"/>
  <c r="AV966" i="12"/>
  <c r="AL967" i="2" s="1"/>
  <c r="AH966" i="12"/>
  <c r="AH966" i="2" s="1"/>
  <c r="AH965" i="12"/>
  <c r="AH965" i="2" s="1"/>
  <c r="BA964" i="12"/>
  <c r="AV964" i="12"/>
  <c r="AH964" i="12"/>
  <c r="AH964" i="2" s="1"/>
  <c r="AH963" i="12"/>
  <c r="AH963" i="2" s="1"/>
  <c r="BA962" i="12"/>
  <c r="AV962" i="12"/>
  <c r="AH962" i="12"/>
  <c r="AH962" i="2" s="1"/>
  <c r="W956" i="12"/>
  <c r="V956" i="12"/>
  <c r="U956" i="12"/>
  <c r="T956" i="12"/>
  <c r="S956" i="12"/>
  <c r="R956" i="12"/>
  <c r="Q956" i="12"/>
  <c r="P956" i="12"/>
  <c r="O956" i="12"/>
  <c r="N956" i="12"/>
  <c r="M956" i="12"/>
  <c r="L956" i="12"/>
  <c r="K956" i="12"/>
  <c r="J956" i="12"/>
  <c r="AD940" i="12"/>
  <c r="AD940" i="2" s="1"/>
  <c r="Z940" i="12"/>
  <c r="Z940" i="2" s="1"/>
  <c r="AN939" i="12"/>
  <c r="AN939" i="2" s="1"/>
  <c r="AH938" i="12"/>
  <c r="AH938" i="2" s="1"/>
  <c r="BA937" i="12"/>
  <c r="AV937" i="12"/>
  <c r="AH937" i="12"/>
  <c r="AH937" i="2" s="1"/>
  <c r="AH936" i="12"/>
  <c r="AH936" i="2" s="1"/>
  <c r="BA935" i="12"/>
  <c r="AV935" i="12"/>
  <c r="AH935" i="12"/>
  <c r="AH935" i="2" s="1"/>
  <c r="AH934" i="12"/>
  <c r="AH934" i="2" s="1"/>
  <c r="BA933" i="12"/>
  <c r="AV933" i="12"/>
  <c r="AH933" i="12"/>
  <c r="AH933" i="2" s="1"/>
  <c r="AH932" i="12"/>
  <c r="AH932" i="2" s="1"/>
  <c r="BA931" i="12"/>
  <c r="AV931" i="12"/>
  <c r="AH931" i="12"/>
  <c r="AH931" i="2" s="1"/>
  <c r="AH930" i="12"/>
  <c r="AH930" i="2" s="1"/>
  <c r="BA929" i="12"/>
  <c r="AV929" i="12"/>
  <c r="AL930" i="2" s="1"/>
  <c r="AH929" i="12"/>
  <c r="AH929" i="2" s="1"/>
  <c r="AH928" i="12"/>
  <c r="BA927" i="12"/>
  <c r="AV927" i="12"/>
  <c r="AL928" i="2" s="1"/>
  <c r="AH927" i="12"/>
  <c r="AH927" i="2" s="1"/>
  <c r="AH926" i="12"/>
  <c r="AH926" i="2" s="1"/>
  <c r="BA925" i="12"/>
  <c r="AV925" i="12"/>
  <c r="AH925" i="12"/>
  <c r="AH925" i="2" s="1"/>
  <c r="AH924" i="12"/>
  <c r="AH924" i="2" s="1"/>
  <c r="BA923" i="12"/>
  <c r="AV923" i="12"/>
  <c r="AH923" i="12"/>
  <c r="AH923" i="2" s="1"/>
  <c r="AH922" i="12"/>
  <c r="AH922" i="2" s="1"/>
  <c r="BA921" i="12"/>
  <c r="AV921" i="12"/>
  <c r="AH921" i="12"/>
  <c r="AH921" i="2" s="1"/>
  <c r="W915" i="12"/>
  <c r="V915" i="12"/>
  <c r="U915" i="12"/>
  <c r="T915" i="12"/>
  <c r="S915" i="12"/>
  <c r="R915" i="12"/>
  <c r="Q915" i="12"/>
  <c r="P915" i="12"/>
  <c r="O915" i="12"/>
  <c r="N915" i="12"/>
  <c r="M915" i="12"/>
  <c r="L915" i="12"/>
  <c r="K915" i="12"/>
  <c r="J915" i="12"/>
  <c r="AD899" i="12"/>
  <c r="AD899" i="2" s="1"/>
  <c r="Z899" i="12"/>
  <c r="Z899" i="2" s="1"/>
  <c r="AN898" i="12"/>
  <c r="AH897" i="12"/>
  <c r="AH897" i="2" s="1"/>
  <c r="BA896" i="12"/>
  <c r="AV896" i="12"/>
  <c r="AH896" i="12"/>
  <c r="AH896" i="2" s="1"/>
  <c r="AH895" i="12"/>
  <c r="AH895" i="2" s="1"/>
  <c r="BA894" i="12"/>
  <c r="AV894" i="12"/>
  <c r="AL895" i="2" s="1"/>
  <c r="AH894" i="12"/>
  <c r="AH894" i="2" s="1"/>
  <c r="AH893" i="12"/>
  <c r="BA892" i="12"/>
  <c r="AV892" i="12"/>
  <c r="AL893" i="2" s="1"/>
  <c r="AH892" i="12"/>
  <c r="AH892" i="2" s="1"/>
  <c r="AH891" i="12"/>
  <c r="AH891" i="2" s="1"/>
  <c r="BA890" i="12"/>
  <c r="AV890" i="12"/>
  <c r="AH890" i="12"/>
  <c r="AH890" i="2" s="1"/>
  <c r="AH889" i="12"/>
  <c r="AH889" i="2" s="1"/>
  <c r="BA888" i="12"/>
  <c r="AV888" i="12"/>
  <c r="AH888" i="12"/>
  <c r="AH888" i="2" s="1"/>
  <c r="AH887" i="12"/>
  <c r="AH887" i="2" s="1"/>
  <c r="BA886" i="12"/>
  <c r="AV886" i="12"/>
  <c r="AH886" i="12"/>
  <c r="AH886" i="2" s="1"/>
  <c r="AH885" i="12"/>
  <c r="BA884" i="12"/>
  <c r="AV884" i="12"/>
  <c r="AL885" i="2" s="1"/>
  <c r="AH884" i="12"/>
  <c r="AH884" i="2" s="1"/>
  <c r="AH883" i="12"/>
  <c r="AH883" i="2" s="1"/>
  <c r="BA882" i="12"/>
  <c r="AV882" i="12"/>
  <c r="AH882" i="12"/>
  <c r="AH882" i="2" s="1"/>
  <c r="AH881" i="12"/>
  <c r="AH881" i="2" s="1"/>
  <c r="BA880" i="12"/>
  <c r="AV880" i="12"/>
  <c r="AH880" i="12"/>
  <c r="AH880" i="2" s="1"/>
  <c r="W874" i="12"/>
  <c r="V874" i="12"/>
  <c r="U874" i="12"/>
  <c r="T874" i="12"/>
  <c r="S874" i="12"/>
  <c r="R874" i="12"/>
  <c r="Q874" i="12"/>
  <c r="P874" i="12"/>
  <c r="O874" i="12"/>
  <c r="N874" i="12"/>
  <c r="M874" i="12"/>
  <c r="L874" i="12"/>
  <c r="K874" i="12"/>
  <c r="J874" i="12"/>
  <c r="AD858" i="12"/>
  <c r="AD858" i="2" s="1"/>
  <c r="Z858" i="12"/>
  <c r="Z858" i="2" s="1"/>
  <c r="AN857" i="12"/>
  <c r="AH856" i="12"/>
  <c r="AH856" i="2" s="1"/>
  <c r="BA855" i="12"/>
  <c r="AV855" i="12"/>
  <c r="AH855" i="12"/>
  <c r="AH855" i="2" s="1"/>
  <c r="AH854" i="12"/>
  <c r="AY854" i="12" s="1"/>
  <c r="BA853" i="12"/>
  <c r="AV853" i="12"/>
  <c r="AH853" i="12"/>
  <c r="AH853" i="2" s="1"/>
  <c r="AH852" i="12"/>
  <c r="AH852" i="2" s="1"/>
  <c r="BA851" i="12"/>
  <c r="AV851" i="12"/>
  <c r="AH851" i="12"/>
  <c r="AH851" i="2" s="1"/>
  <c r="AH850" i="12"/>
  <c r="BA849" i="12"/>
  <c r="AV849" i="12"/>
  <c r="AH849" i="12"/>
  <c r="AH849" i="2" s="1"/>
  <c r="AH848" i="12"/>
  <c r="AH848" i="2" s="1"/>
  <c r="BA847" i="12"/>
  <c r="AV847" i="12"/>
  <c r="AH847" i="12"/>
  <c r="AH847" i="2" s="1"/>
  <c r="AH846" i="12"/>
  <c r="BA845" i="12"/>
  <c r="AV845" i="12"/>
  <c r="AH845" i="12"/>
  <c r="AH845" i="2" s="1"/>
  <c r="AH844" i="12"/>
  <c r="AH844" i="2" s="1"/>
  <c r="BA843" i="12"/>
  <c r="AV843" i="12"/>
  <c r="AH843" i="12"/>
  <c r="AH843" i="2" s="1"/>
  <c r="AH842" i="12"/>
  <c r="AH842" i="2" s="1"/>
  <c r="BA841" i="12"/>
  <c r="AV841" i="12"/>
  <c r="AH841" i="12"/>
  <c r="AH841" i="2" s="1"/>
  <c r="AH840" i="12"/>
  <c r="AH840" i="2" s="1"/>
  <c r="BA839" i="12"/>
  <c r="AV839" i="12"/>
  <c r="AH839" i="12"/>
  <c r="W833" i="12"/>
  <c r="V833" i="12"/>
  <c r="U833" i="12"/>
  <c r="T833" i="12"/>
  <c r="S833" i="12"/>
  <c r="R833" i="12"/>
  <c r="Q833" i="12"/>
  <c r="P833" i="12"/>
  <c r="O833" i="12"/>
  <c r="N833" i="12"/>
  <c r="M833" i="12"/>
  <c r="L833" i="12"/>
  <c r="K833" i="12"/>
  <c r="J833" i="12"/>
  <c r="AD817" i="12"/>
  <c r="AD817" i="2" s="1"/>
  <c r="Z817" i="12"/>
  <c r="Z817" i="2" s="1"/>
  <c r="AN816" i="12"/>
  <c r="AN816" i="2" s="1"/>
  <c r="AH815" i="12"/>
  <c r="AH815" i="2" s="1"/>
  <c r="BA814" i="12"/>
  <c r="AV814" i="12"/>
  <c r="AH814" i="12"/>
  <c r="AH814" i="2" s="1"/>
  <c r="AH813" i="12"/>
  <c r="AH813" i="2" s="1"/>
  <c r="BA812" i="12"/>
  <c r="AV812" i="12"/>
  <c r="AH812" i="12"/>
  <c r="AH812" i="2" s="1"/>
  <c r="AH811" i="12"/>
  <c r="BA810" i="12"/>
  <c r="AV810" i="12"/>
  <c r="AH810" i="12"/>
  <c r="AH810" i="2" s="1"/>
  <c r="AY809" i="12"/>
  <c r="AH809" i="12"/>
  <c r="AH809" i="2" s="1"/>
  <c r="BA808" i="12"/>
  <c r="AV808" i="12"/>
  <c r="AH808" i="12"/>
  <c r="AH808" i="2" s="1"/>
  <c r="AH807" i="12"/>
  <c r="BA806" i="12"/>
  <c r="AV806" i="12"/>
  <c r="AH806" i="12"/>
  <c r="AH806" i="2" s="1"/>
  <c r="AH805" i="12"/>
  <c r="AH805" i="2" s="1"/>
  <c r="BA804" i="12"/>
  <c r="AV804" i="12"/>
  <c r="AH804" i="12"/>
  <c r="AH804" i="2" s="1"/>
  <c r="AH803" i="12"/>
  <c r="AH803" i="2" s="1"/>
  <c r="BA802" i="12"/>
  <c r="AV802" i="12"/>
  <c r="AH802" i="12"/>
  <c r="AH802" i="2" s="1"/>
  <c r="AH801" i="12"/>
  <c r="BA800" i="12"/>
  <c r="AV800" i="12"/>
  <c r="AH800" i="12"/>
  <c r="AH799" i="12"/>
  <c r="AH799" i="2" s="1"/>
  <c r="BA798" i="12"/>
  <c r="AV798" i="12"/>
  <c r="AH798" i="12"/>
  <c r="AH798" i="2" s="1"/>
  <c r="W792" i="12"/>
  <c r="V792" i="12"/>
  <c r="U792" i="12"/>
  <c r="T792" i="12"/>
  <c r="S792" i="12"/>
  <c r="R792" i="12"/>
  <c r="Q792" i="12"/>
  <c r="P792" i="12"/>
  <c r="O792" i="12"/>
  <c r="N792" i="12"/>
  <c r="M792" i="12"/>
  <c r="L792" i="12"/>
  <c r="K792" i="12"/>
  <c r="J792" i="12"/>
  <c r="AD776" i="12"/>
  <c r="AD776" i="2" s="1"/>
  <c r="Z776" i="12"/>
  <c r="Z776" i="2" s="1"/>
  <c r="AN775" i="12"/>
  <c r="AH774" i="12"/>
  <c r="AH774" i="2" s="1"/>
  <c r="BA773" i="12"/>
  <c r="AV773" i="12"/>
  <c r="AH773" i="12"/>
  <c r="AH773" i="2" s="1"/>
  <c r="AH772" i="12"/>
  <c r="AH772" i="2" s="1"/>
  <c r="BA771" i="12"/>
  <c r="AV771" i="12"/>
  <c r="AH771" i="12"/>
  <c r="AH771" i="2" s="1"/>
  <c r="AH770" i="12"/>
  <c r="BA769" i="12"/>
  <c r="AV769" i="12"/>
  <c r="AH769" i="12"/>
  <c r="AH769" i="2" s="1"/>
  <c r="AH768" i="12"/>
  <c r="AH768" i="2" s="1"/>
  <c r="BA767" i="12"/>
  <c r="AV767" i="12"/>
  <c r="AH767" i="12"/>
  <c r="AH767" i="2" s="1"/>
  <c r="AH766" i="12"/>
  <c r="AH766" i="2" s="1"/>
  <c r="BA765" i="12"/>
  <c r="AV765" i="12"/>
  <c r="AH765" i="12"/>
  <c r="AH765" i="2" s="1"/>
  <c r="AH764" i="12"/>
  <c r="AY764" i="12" s="1"/>
  <c r="BA763" i="12"/>
  <c r="AV763" i="12"/>
  <c r="AH763" i="12"/>
  <c r="AH763" i="2" s="1"/>
  <c r="AH762" i="12"/>
  <c r="AH762" i="2" s="1"/>
  <c r="BA761" i="12"/>
  <c r="AV761" i="12"/>
  <c r="AH761" i="12"/>
  <c r="AH761" i="2" s="1"/>
  <c r="AH760" i="12"/>
  <c r="BA759" i="12"/>
  <c r="AV759" i="12"/>
  <c r="AH759" i="12"/>
  <c r="AH758" i="12"/>
  <c r="AH758" i="2" s="1"/>
  <c r="BA757" i="12"/>
  <c r="AV757" i="12"/>
  <c r="AH757" i="12"/>
  <c r="AH757" i="2" s="1"/>
  <c r="W751" i="12"/>
  <c r="V751" i="12"/>
  <c r="U751" i="12"/>
  <c r="T751" i="12"/>
  <c r="S751" i="12"/>
  <c r="R751" i="12"/>
  <c r="Q751" i="12"/>
  <c r="P751" i="12"/>
  <c r="O751" i="12"/>
  <c r="N751" i="12"/>
  <c r="M751" i="12"/>
  <c r="L751" i="12"/>
  <c r="K751" i="12"/>
  <c r="J751" i="12"/>
  <c r="AD735" i="12"/>
  <c r="AD735" i="2" s="1"/>
  <c r="Z735" i="12"/>
  <c r="Z735" i="2" s="1"/>
  <c r="AN734" i="12"/>
  <c r="AH733" i="12"/>
  <c r="AH733" i="2" s="1"/>
  <c r="BA732" i="12"/>
  <c r="AV732" i="12"/>
  <c r="AH732" i="12"/>
  <c r="AH732" i="2" s="1"/>
  <c r="AH731" i="12"/>
  <c r="AH731" i="2" s="1"/>
  <c r="BA730" i="12"/>
  <c r="AV730" i="12"/>
  <c r="AH730" i="12"/>
  <c r="AH730" i="2" s="1"/>
  <c r="AH729" i="12"/>
  <c r="BA728" i="12"/>
  <c r="AV728" i="12"/>
  <c r="AH728" i="12"/>
  <c r="AH728" i="2" s="1"/>
  <c r="AH727" i="12"/>
  <c r="AH727" i="2" s="1"/>
  <c r="BA726" i="12"/>
  <c r="AV726" i="12"/>
  <c r="AH726" i="12"/>
  <c r="AH726" i="2" s="1"/>
  <c r="AH725" i="12"/>
  <c r="AH725" i="2" s="1"/>
  <c r="BA724" i="12"/>
  <c r="AV724" i="12"/>
  <c r="AH724" i="12"/>
  <c r="AH724" i="2" s="1"/>
  <c r="AH723" i="12"/>
  <c r="AH723" i="2" s="1"/>
  <c r="BA722" i="12"/>
  <c r="AV722" i="12"/>
  <c r="AH722" i="12"/>
  <c r="AH722" i="2" s="1"/>
  <c r="AH721" i="12"/>
  <c r="AH721" i="2" s="1"/>
  <c r="BA720" i="12"/>
  <c r="AV720" i="12"/>
  <c r="AH720" i="12"/>
  <c r="AH719" i="12"/>
  <c r="AH719" i="2" s="1"/>
  <c r="BA718" i="12"/>
  <c r="AV718" i="12"/>
  <c r="AH718" i="12"/>
  <c r="AH718" i="2" s="1"/>
  <c r="AH717" i="12"/>
  <c r="AH717" i="2" s="1"/>
  <c r="BA716" i="12"/>
  <c r="AV716" i="12"/>
  <c r="AH716" i="12"/>
  <c r="AH716" i="2" s="1"/>
  <c r="W710" i="12"/>
  <c r="V710" i="12"/>
  <c r="U710" i="12"/>
  <c r="T710" i="12"/>
  <c r="S710" i="12"/>
  <c r="R710" i="12"/>
  <c r="Q710" i="12"/>
  <c r="P710" i="12"/>
  <c r="O710" i="12"/>
  <c r="N710" i="12"/>
  <c r="M710" i="12"/>
  <c r="L710" i="12"/>
  <c r="K710" i="12"/>
  <c r="J710" i="12"/>
  <c r="AD694" i="12"/>
  <c r="AD694" i="2" s="1"/>
  <c r="Z694" i="12"/>
  <c r="Z694" i="2" s="1"/>
  <c r="AN693" i="12"/>
  <c r="AN693" i="2" s="1"/>
  <c r="AH692" i="12"/>
  <c r="AH692" i="2" s="1"/>
  <c r="BA691" i="12"/>
  <c r="AV691" i="12"/>
  <c r="AH691" i="12"/>
  <c r="AH691" i="2" s="1"/>
  <c r="AH690" i="12"/>
  <c r="AH690" i="2" s="1"/>
  <c r="BA689" i="12"/>
  <c r="AV689" i="12"/>
  <c r="AH689" i="12"/>
  <c r="AH689" i="2" s="1"/>
  <c r="AH688" i="12"/>
  <c r="AH688" i="2" s="1"/>
  <c r="BA687" i="12"/>
  <c r="AV687" i="12"/>
  <c r="AH687" i="12"/>
  <c r="AH687" i="2" s="1"/>
  <c r="AH686" i="12"/>
  <c r="BA685" i="12"/>
  <c r="AV685" i="12"/>
  <c r="AH685" i="12"/>
  <c r="AH685" i="2" s="1"/>
  <c r="AH684" i="12"/>
  <c r="AH684" i="2" s="1"/>
  <c r="BA683" i="12"/>
  <c r="AV683" i="12"/>
  <c r="AH683" i="12"/>
  <c r="AH683" i="2" s="1"/>
  <c r="AH682" i="12"/>
  <c r="AH682" i="2" s="1"/>
  <c r="BA681" i="12"/>
  <c r="AV681" i="12"/>
  <c r="AH681" i="12"/>
  <c r="AH681" i="2" s="1"/>
  <c r="AH680" i="12"/>
  <c r="AH680" i="2" s="1"/>
  <c r="BA679" i="12"/>
  <c r="AV679" i="12"/>
  <c r="AH679" i="12"/>
  <c r="AH679" i="2" s="1"/>
  <c r="AH678" i="12"/>
  <c r="AH678" i="2" s="1"/>
  <c r="BA677" i="12"/>
  <c r="AV677" i="12"/>
  <c r="AH677" i="12"/>
  <c r="AH677" i="2" s="1"/>
  <c r="AH676" i="12"/>
  <c r="AH676" i="2" s="1"/>
  <c r="BA675" i="12"/>
  <c r="AV675" i="12"/>
  <c r="AH675" i="12"/>
  <c r="AH675" i="2" s="1"/>
  <c r="W669" i="12"/>
  <c r="V669" i="12"/>
  <c r="U669" i="12"/>
  <c r="T669" i="12"/>
  <c r="S669" i="12"/>
  <c r="R669" i="12"/>
  <c r="Q669" i="12"/>
  <c r="P669" i="12"/>
  <c r="O669" i="12"/>
  <c r="N669" i="12"/>
  <c r="M669" i="12"/>
  <c r="L669" i="12"/>
  <c r="K669" i="12"/>
  <c r="J669" i="12"/>
  <c r="AD653" i="12"/>
  <c r="AD653" i="2" s="1"/>
  <c r="Z653" i="12"/>
  <c r="Z653" i="2" s="1"/>
  <c r="AN652" i="12"/>
  <c r="AH651" i="12"/>
  <c r="AH651" i="2" s="1"/>
  <c r="BA650" i="12"/>
  <c r="AV650" i="12"/>
  <c r="AH650" i="12"/>
  <c r="AH650" i="2" s="1"/>
  <c r="AH649" i="12"/>
  <c r="AH649" i="2" s="1"/>
  <c r="BA648" i="12"/>
  <c r="AV648" i="12"/>
  <c r="AH648" i="12"/>
  <c r="AH648" i="2" s="1"/>
  <c r="AH647" i="12"/>
  <c r="AH647" i="2" s="1"/>
  <c r="BA646" i="12"/>
  <c r="AV646" i="12"/>
  <c r="AH646" i="12"/>
  <c r="AH646" i="2" s="1"/>
  <c r="AH645" i="12"/>
  <c r="BA644" i="12"/>
  <c r="AV644" i="12"/>
  <c r="AH644" i="12"/>
  <c r="AH644" i="2" s="1"/>
  <c r="AH643" i="12"/>
  <c r="AH643" i="2" s="1"/>
  <c r="BA642" i="12"/>
  <c r="AV642" i="12"/>
  <c r="AH642" i="12"/>
  <c r="AH642" i="2" s="1"/>
  <c r="AH641" i="12"/>
  <c r="AH641" i="2" s="1"/>
  <c r="BA640" i="12"/>
  <c r="AV640" i="12"/>
  <c r="AH640" i="12"/>
  <c r="AH640" i="2" s="1"/>
  <c r="AH639" i="12"/>
  <c r="AH639" i="2" s="1"/>
  <c r="BA638" i="12"/>
  <c r="AV638" i="12"/>
  <c r="AH638" i="12"/>
  <c r="AH638" i="2" s="1"/>
  <c r="AH637" i="12"/>
  <c r="AH637" i="2" s="1"/>
  <c r="BA636" i="12"/>
  <c r="AV636" i="12"/>
  <c r="AH636" i="12"/>
  <c r="AH636" i="2" s="1"/>
  <c r="AH635" i="12"/>
  <c r="BA634" i="12"/>
  <c r="AV634" i="12"/>
  <c r="AH634" i="12"/>
  <c r="AH634" i="2" s="1"/>
  <c r="W628" i="12"/>
  <c r="V628" i="12"/>
  <c r="U628" i="12"/>
  <c r="T628" i="12"/>
  <c r="S628" i="12"/>
  <c r="R628" i="12"/>
  <c r="Q628" i="12"/>
  <c r="P628" i="12"/>
  <c r="O628" i="12"/>
  <c r="N628" i="12"/>
  <c r="M628" i="12"/>
  <c r="L628" i="12"/>
  <c r="K628" i="12"/>
  <c r="J628" i="12"/>
  <c r="AD612" i="12"/>
  <c r="AD612" i="2" s="1"/>
  <c r="Z612" i="12"/>
  <c r="Z612" i="2" s="1"/>
  <c r="AN611" i="12"/>
  <c r="AN611" i="2" s="1"/>
  <c r="AH610" i="12"/>
  <c r="AH610" i="2" s="1"/>
  <c r="BA609" i="12"/>
  <c r="AV609" i="12"/>
  <c r="AH609" i="12"/>
  <c r="AH609" i="2" s="1"/>
  <c r="AH608" i="12"/>
  <c r="BA607" i="12"/>
  <c r="AV607" i="12"/>
  <c r="AH607" i="12"/>
  <c r="AH607" i="2" s="1"/>
  <c r="AH606" i="12"/>
  <c r="AH606" i="2" s="1"/>
  <c r="BA605" i="12"/>
  <c r="AV605" i="12"/>
  <c r="AH605" i="12"/>
  <c r="AH605" i="2" s="1"/>
  <c r="AH604" i="12"/>
  <c r="AH604" i="2" s="1"/>
  <c r="BA603" i="12"/>
  <c r="AV603" i="12"/>
  <c r="AH603" i="12"/>
  <c r="AH602" i="12"/>
  <c r="BA601" i="12"/>
  <c r="AV601" i="12"/>
  <c r="AH601" i="12"/>
  <c r="AH601" i="2" s="1"/>
  <c r="AH600" i="12"/>
  <c r="AH600" i="2" s="1"/>
  <c r="BA599" i="12"/>
  <c r="AV599" i="12"/>
  <c r="AH599" i="12"/>
  <c r="AH599" i="2" s="1"/>
  <c r="AH598" i="12"/>
  <c r="BA597" i="12"/>
  <c r="AV597" i="12"/>
  <c r="AH597" i="12"/>
  <c r="AH597" i="2" s="1"/>
  <c r="AH596" i="12"/>
  <c r="BA595" i="12"/>
  <c r="AV595" i="12"/>
  <c r="AH595" i="12"/>
  <c r="AH595" i="2" s="1"/>
  <c r="AH594" i="12"/>
  <c r="AH594" i="2" s="1"/>
  <c r="BA593" i="12"/>
  <c r="AV593" i="12"/>
  <c r="AH593" i="12"/>
  <c r="AH593" i="2" s="1"/>
  <c r="W587" i="12"/>
  <c r="V587" i="12"/>
  <c r="U587" i="12"/>
  <c r="T587" i="12"/>
  <c r="S587" i="12"/>
  <c r="R587" i="12"/>
  <c r="Q587" i="12"/>
  <c r="P587" i="12"/>
  <c r="O587" i="12"/>
  <c r="N587" i="12"/>
  <c r="M587" i="12"/>
  <c r="L587" i="12"/>
  <c r="K587" i="12"/>
  <c r="J587" i="12"/>
  <c r="AD571" i="12"/>
  <c r="AD571" i="2" s="1"/>
  <c r="Z571" i="12"/>
  <c r="Z571" i="2" s="1"/>
  <c r="AN570" i="12"/>
  <c r="AH569" i="12"/>
  <c r="AH569" i="2" s="1"/>
  <c r="BA568" i="12"/>
  <c r="AV568" i="12"/>
  <c r="AH568" i="12"/>
  <c r="AH568" i="2" s="1"/>
  <c r="AH567" i="12"/>
  <c r="AY567" i="12" s="1"/>
  <c r="BA566" i="12"/>
  <c r="AV566" i="12"/>
  <c r="AL567" i="2" s="1"/>
  <c r="AH566" i="12"/>
  <c r="AH566" i="2" s="1"/>
  <c r="AH565" i="12"/>
  <c r="AH565" i="2" s="1"/>
  <c r="BA564" i="12"/>
  <c r="AV564" i="12"/>
  <c r="AH564" i="12"/>
  <c r="AH564" i="2" s="1"/>
  <c r="AH563" i="12"/>
  <c r="AH563" i="2" s="1"/>
  <c r="BA562" i="12"/>
  <c r="AV562" i="12"/>
  <c r="AH562" i="12"/>
  <c r="AH562" i="2" s="1"/>
  <c r="AH561" i="12"/>
  <c r="BA560" i="12"/>
  <c r="AV560" i="12"/>
  <c r="AH560" i="12"/>
  <c r="AH560" i="2" s="1"/>
  <c r="AH559" i="12"/>
  <c r="AH559" i="2" s="1"/>
  <c r="BA558" i="12"/>
  <c r="AV558" i="12"/>
  <c r="AH558" i="12"/>
  <c r="AH558" i="2" s="1"/>
  <c r="AH557" i="12"/>
  <c r="AH557" i="2" s="1"/>
  <c r="BA556" i="12"/>
  <c r="AV556" i="12"/>
  <c r="AH556" i="12"/>
  <c r="AH556" i="2" s="1"/>
  <c r="AH555" i="12"/>
  <c r="BA554" i="12"/>
  <c r="AV554" i="12"/>
  <c r="AH554" i="12"/>
  <c r="AH554" i="2" s="1"/>
  <c r="AH553" i="12"/>
  <c r="AH553" i="2" s="1"/>
  <c r="BA552" i="12"/>
  <c r="AV552" i="12"/>
  <c r="AH552" i="12"/>
  <c r="AH552" i="2" s="1"/>
  <c r="W546" i="12"/>
  <c r="V546" i="12"/>
  <c r="U546" i="12"/>
  <c r="T546" i="12"/>
  <c r="S546" i="12"/>
  <c r="R546" i="12"/>
  <c r="Q546" i="12"/>
  <c r="P546" i="12"/>
  <c r="O546" i="12"/>
  <c r="N546" i="12"/>
  <c r="M546" i="12"/>
  <c r="L546" i="12"/>
  <c r="K546" i="12"/>
  <c r="J546" i="12"/>
  <c r="AD530" i="12"/>
  <c r="AD530" i="2" s="1"/>
  <c r="Z530" i="12"/>
  <c r="Z530" i="2" s="1"/>
  <c r="AN529" i="12"/>
  <c r="AH528" i="12"/>
  <c r="BA527" i="12"/>
  <c r="AV527" i="12"/>
  <c r="AH527" i="12"/>
  <c r="AH527" i="2" s="1"/>
  <c r="AH526" i="12"/>
  <c r="BA525" i="12"/>
  <c r="AV525" i="12"/>
  <c r="AH525" i="12"/>
  <c r="AH525" i="2" s="1"/>
  <c r="AH524" i="12"/>
  <c r="BA523" i="12"/>
  <c r="AV523" i="12"/>
  <c r="AH523" i="12"/>
  <c r="AH523" i="2" s="1"/>
  <c r="AH522" i="12"/>
  <c r="AH522" i="2" s="1"/>
  <c r="BA521" i="12"/>
  <c r="AV521" i="12"/>
  <c r="AH521" i="12"/>
  <c r="AH521" i="2" s="1"/>
  <c r="AH520" i="12"/>
  <c r="AH520" i="2" s="1"/>
  <c r="BA519" i="12"/>
  <c r="AV519" i="12"/>
  <c r="AH519" i="12"/>
  <c r="AH519" i="2" s="1"/>
  <c r="AH518" i="12"/>
  <c r="BA517" i="12"/>
  <c r="AV517" i="12"/>
  <c r="AH517" i="12"/>
  <c r="AH517" i="2" s="1"/>
  <c r="AH516" i="12"/>
  <c r="AH516" i="2" s="1"/>
  <c r="BA515" i="12"/>
  <c r="AV515" i="12"/>
  <c r="AH515" i="12"/>
  <c r="AH515" i="2" s="1"/>
  <c r="AH514" i="12"/>
  <c r="AH514" i="2" s="1"/>
  <c r="BA513" i="12"/>
  <c r="AV513" i="12"/>
  <c r="AH513" i="12"/>
  <c r="AH512" i="12"/>
  <c r="BA511" i="12"/>
  <c r="AV511" i="12"/>
  <c r="AH511" i="12"/>
  <c r="AH511" i="2" s="1"/>
  <c r="W505" i="12"/>
  <c r="V505" i="12"/>
  <c r="U505" i="12"/>
  <c r="T505" i="12"/>
  <c r="S505" i="12"/>
  <c r="R505" i="12"/>
  <c r="Q505" i="12"/>
  <c r="P505" i="12"/>
  <c r="O505" i="12"/>
  <c r="N505" i="12"/>
  <c r="M505" i="12"/>
  <c r="L505" i="12"/>
  <c r="K505" i="12"/>
  <c r="J505" i="12"/>
  <c r="AD489" i="12"/>
  <c r="AD489" i="2" s="1"/>
  <c r="Z489" i="12"/>
  <c r="Z489" i="2" s="1"/>
  <c r="AN488" i="12"/>
  <c r="AH487" i="12"/>
  <c r="BA486" i="12"/>
  <c r="AV486" i="12"/>
  <c r="AH486" i="12"/>
  <c r="AH486" i="2" s="1"/>
  <c r="AH485" i="12"/>
  <c r="AH485" i="2" s="1"/>
  <c r="BA484" i="12"/>
  <c r="AV484" i="12"/>
  <c r="AH484" i="12"/>
  <c r="AH484" i="2" s="1"/>
  <c r="AH483" i="12"/>
  <c r="AH483" i="2" s="1"/>
  <c r="BA482" i="12"/>
  <c r="AV482" i="12"/>
  <c r="AH482" i="12"/>
  <c r="AH482" i="2" s="1"/>
  <c r="AH481" i="12"/>
  <c r="BA480" i="12"/>
  <c r="AV480" i="12"/>
  <c r="AH480" i="12"/>
  <c r="AH480" i="2" s="1"/>
  <c r="AH479" i="12"/>
  <c r="AH479" i="2" s="1"/>
  <c r="BA478" i="12"/>
  <c r="AV478" i="12"/>
  <c r="AH478" i="12"/>
  <c r="AH478" i="2" s="1"/>
  <c r="AH477" i="12"/>
  <c r="BA476" i="12"/>
  <c r="AV476" i="12"/>
  <c r="AL477" i="2" s="1"/>
  <c r="AH476" i="12"/>
  <c r="AH476" i="2" s="1"/>
  <c r="AH475" i="12"/>
  <c r="AH475" i="2" s="1"/>
  <c r="BA474" i="12"/>
  <c r="AV474" i="12"/>
  <c r="AH474" i="12"/>
  <c r="AH474" i="2" s="1"/>
  <c r="AH473" i="12"/>
  <c r="AH473" i="2" s="1"/>
  <c r="BA472" i="12"/>
  <c r="AV472" i="12"/>
  <c r="AH472" i="12"/>
  <c r="AH472" i="2" s="1"/>
  <c r="AH471" i="12"/>
  <c r="BA470" i="12"/>
  <c r="AV470" i="12"/>
  <c r="AH470" i="12"/>
  <c r="AH470" i="2" s="1"/>
  <c r="W464" i="12"/>
  <c r="V464" i="12"/>
  <c r="U464" i="12"/>
  <c r="T464" i="12"/>
  <c r="S464" i="12"/>
  <c r="R464" i="12"/>
  <c r="Q464" i="12"/>
  <c r="P464" i="12"/>
  <c r="O464" i="12"/>
  <c r="N464" i="12"/>
  <c r="M464" i="12"/>
  <c r="L464" i="12"/>
  <c r="K464" i="12"/>
  <c r="J464" i="12"/>
  <c r="AD448" i="12"/>
  <c r="AD448" i="2" s="1"/>
  <c r="Z448" i="12"/>
  <c r="Z448" i="2" s="1"/>
  <c r="AN447" i="12"/>
  <c r="AN447" i="2" s="1"/>
  <c r="AH446" i="12"/>
  <c r="AH446" i="2" s="1"/>
  <c r="BA445" i="12"/>
  <c r="AV445" i="12"/>
  <c r="AH445" i="12"/>
  <c r="AH445" i="2" s="1"/>
  <c r="AH444" i="12"/>
  <c r="BA443" i="12"/>
  <c r="AV443" i="12"/>
  <c r="AH443" i="12"/>
  <c r="AH443" i="2" s="1"/>
  <c r="AH442" i="12"/>
  <c r="AH442" i="2" s="1"/>
  <c r="BA441" i="12"/>
  <c r="AV441" i="12"/>
  <c r="AH441" i="12"/>
  <c r="AH441" i="2" s="1"/>
  <c r="AH440" i="12"/>
  <c r="AH440" i="2" s="1"/>
  <c r="BA439" i="12"/>
  <c r="AV439" i="12"/>
  <c r="AH439" i="12"/>
  <c r="AH438" i="12"/>
  <c r="BA437" i="12"/>
  <c r="AV437" i="12"/>
  <c r="AH437" i="12"/>
  <c r="AH437" i="2" s="1"/>
  <c r="AH436" i="12"/>
  <c r="AH436" i="2" s="1"/>
  <c r="BA435" i="12"/>
  <c r="AV435" i="12"/>
  <c r="AH435" i="12"/>
  <c r="AH435" i="2" s="1"/>
  <c r="AH434" i="12"/>
  <c r="AY434" i="12" s="1"/>
  <c r="BA433" i="12"/>
  <c r="AV433" i="12"/>
  <c r="AH433" i="12"/>
  <c r="AH433" i="2" s="1"/>
  <c r="AH432" i="12"/>
  <c r="BA431" i="12"/>
  <c r="AV431" i="12"/>
  <c r="AH431" i="12"/>
  <c r="AH431" i="2" s="1"/>
  <c r="AH430" i="12"/>
  <c r="AH430" i="2" s="1"/>
  <c r="BA429" i="12"/>
  <c r="AV429" i="12"/>
  <c r="AH429" i="12"/>
  <c r="AH429" i="2" s="1"/>
  <c r="W423" i="12"/>
  <c r="V423" i="12"/>
  <c r="U423" i="12"/>
  <c r="T423" i="12"/>
  <c r="S423" i="12"/>
  <c r="R423" i="12"/>
  <c r="Q423" i="12"/>
  <c r="P423" i="12"/>
  <c r="O423" i="12"/>
  <c r="N423" i="12"/>
  <c r="M423" i="12"/>
  <c r="L423" i="12"/>
  <c r="K423" i="12"/>
  <c r="J423" i="12"/>
  <c r="AD407" i="12"/>
  <c r="AD407" i="2" s="1"/>
  <c r="Z407" i="12"/>
  <c r="Z407" i="2" s="1"/>
  <c r="AN406" i="12"/>
  <c r="AH405" i="12"/>
  <c r="AH405" i="2" s="1"/>
  <c r="BA404" i="12"/>
  <c r="AV404" i="12"/>
  <c r="AH404" i="12"/>
  <c r="AH404" i="2" s="1"/>
  <c r="AH403" i="12"/>
  <c r="BA402" i="12"/>
  <c r="AV402" i="12"/>
  <c r="AH402" i="12"/>
  <c r="AH402" i="2" s="1"/>
  <c r="AH401" i="12"/>
  <c r="AH401" i="2" s="1"/>
  <c r="BA400" i="12"/>
  <c r="AV400" i="12"/>
  <c r="AH400" i="12"/>
  <c r="AH400" i="2" s="1"/>
  <c r="AH399" i="12"/>
  <c r="AH399" i="2" s="1"/>
  <c r="BA398" i="12"/>
  <c r="AV398" i="12"/>
  <c r="AH398" i="12"/>
  <c r="AH398" i="2" s="1"/>
  <c r="AH397" i="12"/>
  <c r="AH397" i="2" s="1"/>
  <c r="BA396" i="12"/>
  <c r="AV396" i="12"/>
  <c r="AH396" i="12"/>
  <c r="AH396" i="2" s="1"/>
  <c r="AH395" i="12"/>
  <c r="BA394" i="12"/>
  <c r="AV394" i="12"/>
  <c r="AL395" i="2" s="1"/>
  <c r="AH394" i="12"/>
  <c r="AH394" i="2" s="1"/>
  <c r="AH393" i="12"/>
  <c r="AH393" i="2" s="1"/>
  <c r="BA392" i="12"/>
  <c r="AV392" i="12"/>
  <c r="AH392" i="12"/>
  <c r="AH392" i="2" s="1"/>
  <c r="AH391" i="12"/>
  <c r="AH391" i="2" s="1"/>
  <c r="BA390" i="12"/>
  <c r="AV390" i="12"/>
  <c r="AL391" i="2" s="1"/>
  <c r="AH390" i="12"/>
  <c r="AH389" i="12"/>
  <c r="AH389" i="2" s="1"/>
  <c r="BA388" i="12"/>
  <c r="AV388" i="12"/>
  <c r="AH388" i="12"/>
  <c r="AH388" i="2" s="1"/>
  <c r="W382" i="12"/>
  <c r="V382" i="12"/>
  <c r="U382" i="12"/>
  <c r="T382" i="12"/>
  <c r="S382" i="12"/>
  <c r="R382" i="12"/>
  <c r="Q382" i="12"/>
  <c r="P382" i="12"/>
  <c r="O382" i="12"/>
  <c r="N382" i="12"/>
  <c r="M382" i="12"/>
  <c r="L382" i="12"/>
  <c r="K382" i="12"/>
  <c r="J382" i="12"/>
  <c r="AD366" i="12"/>
  <c r="AD366" i="2" s="1"/>
  <c r="Z366" i="12"/>
  <c r="Z366" i="2" s="1"/>
  <c r="AN365" i="12"/>
  <c r="AH364" i="12"/>
  <c r="AH364" i="2" s="1"/>
  <c r="BA363" i="12"/>
  <c r="AV363" i="12"/>
  <c r="AH363" i="12"/>
  <c r="AH363" i="2" s="1"/>
  <c r="AH362" i="12"/>
  <c r="AH362" i="2" s="1"/>
  <c r="BA361" i="12"/>
  <c r="AV361" i="12"/>
  <c r="AH361" i="12"/>
  <c r="AH361" i="2" s="1"/>
  <c r="AH360" i="12"/>
  <c r="AH360" i="2" s="1"/>
  <c r="BA359" i="12"/>
  <c r="AV359" i="12"/>
  <c r="AH359" i="12"/>
  <c r="AH359" i="2" s="1"/>
  <c r="AH358" i="12"/>
  <c r="AH358" i="2" s="1"/>
  <c r="BA357" i="12"/>
  <c r="AV357" i="12"/>
  <c r="AH357" i="12"/>
  <c r="AH357" i="2" s="1"/>
  <c r="AH356" i="12"/>
  <c r="AH356" i="2" s="1"/>
  <c r="BA355" i="12"/>
  <c r="AV355" i="12"/>
  <c r="AH355" i="12"/>
  <c r="AH355" i="2" s="1"/>
  <c r="AH354" i="12"/>
  <c r="AH354" i="2" s="1"/>
  <c r="BA353" i="12"/>
  <c r="AV353" i="12"/>
  <c r="AH353" i="12"/>
  <c r="AH353" i="2" s="1"/>
  <c r="AH352" i="12"/>
  <c r="AH352" i="2" s="1"/>
  <c r="BA351" i="12"/>
  <c r="AV351" i="12"/>
  <c r="AH351" i="12"/>
  <c r="AH351" i="2" s="1"/>
  <c r="AH350" i="12"/>
  <c r="AH350" i="2" s="1"/>
  <c r="BA349" i="12"/>
  <c r="AV349" i="12"/>
  <c r="AH349" i="12"/>
  <c r="AH349" i="2" s="1"/>
  <c r="AH348" i="12"/>
  <c r="BA347" i="12"/>
  <c r="AV347" i="12"/>
  <c r="AH347" i="12"/>
  <c r="W341" i="12"/>
  <c r="V341" i="12"/>
  <c r="U341" i="12"/>
  <c r="T341" i="12"/>
  <c r="S341" i="12"/>
  <c r="R341" i="12"/>
  <c r="Q341" i="12"/>
  <c r="P341" i="12"/>
  <c r="O341" i="12"/>
  <c r="N341" i="12"/>
  <c r="M341" i="12"/>
  <c r="L341" i="12"/>
  <c r="K341" i="12"/>
  <c r="J341" i="12"/>
  <c r="AD325" i="12"/>
  <c r="AD325" i="2" s="1"/>
  <c r="Z325" i="12"/>
  <c r="Z325" i="2" s="1"/>
  <c r="AN324" i="12"/>
  <c r="AN324" i="2" s="1"/>
  <c r="AH323" i="12"/>
  <c r="AH323" i="2" s="1"/>
  <c r="BA322" i="12"/>
  <c r="AV322" i="12"/>
  <c r="AH322" i="12"/>
  <c r="AH322" i="2" s="1"/>
  <c r="AH321" i="12"/>
  <c r="AH321" i="2" s="1"/>
  <c r="BA320" i="12"/>
  <c r="AV320" i="12"/>
  <c r="AH320" i="12"/>
  <c r="AH320" i="2" s="1"/>
  <c r="AH319" i="12"/>
  <c r="AH319" i="2" s="1"/>
  <c r="BA318" i="12"/>
  <c r="AV318" i="12"/>
  <c r="AH318" i="12"/>
  <c r="AH318" i="2" s="1"/>
  <c r="AY317" i="12"/>
  <c r="AH317" i="12"/>
  <c r="AH317" i="2" s="1"/>
  <c r="BA316" i="12"/>
  <c r="AV316" i="12"/>
  <c r="AH316" i="12"/>
  <c r="AH316" i="2" s="1"/>
  <c r="AH315" i="12"/>
  <c r="AH315" i="2" s="1"/>
  <c r="BA314" i="12"/>
  <c r="AV314" i="12"/>
  <c r="AH314" i="12"/>
  <c r="AH314" i="2" s="1"/>
  <c r="AH313" i="12"/>
  <c r="AH313" i="2" s="1"/>
  <c r="BA312" i="12"/>
  <c r="AV312" i="12"/>
  <c r="AH312" i="12"/>
  <c r="AH312" i="2" s="1"/>
  <c r="AH311" i="12"/>
  <c r="AH311" i="2" s="1"/>
  <c r="BA310" i="12"/>
  <c r="AV310" i="12"/>
  <c r="AH310" i="12"/>
  <c r="AH310" i="2" s="1"/>
  <c r="AH309" i="12"/>
  <c r="AH309" i="2" s="1"/>
  <c r="BA308" i="12"/>
  <c r="AV308" i="12"/>
  <c r="AH308" i="12"/>
  <c r="AH308" i="2" s="1"/>
  <c r="AH307" i="12"/>
  <c r="AH307" i="2" s="1"/>
  <c r="BA306" i="12"/>
  <c r="AV306" i="12"/>
  <c r="AH306" i="12"/>
  <c r="W300" i="12"/>
  <c r="V300" i="12"/>
  <c r="U300" i="12"/>
  <c r="T300" i="12"/>
  <c r="S300" i="12"/>
  <c r="R300" i="12"/>
  <c r="Q300" i="12"/>
  <c r="P300" i="12"/>
  <c r="O300" i="12"/>
  <c r="N300" i="12"/>
  <c r="M300" i="12"/>
  <c r="L300" i="12"/>
  <c r="K300" i="12"/>
  <c r="J300" i="12"/>
  <c r="AD284" i="12"/>
  <c r="AD284" i="2" s="1"/>
  <c r="Z284" i="12"/>
  <c r="Z284" i="2" s="1"/>
  <c r="AN283" i="12"/>
  <c r="AH282" i="12"/>
  <c r="AH282" i="2" s="1"/>
  <c r="BA281" i="12"/>
  <c r="AH281" i="12"/>
  <c r="AH281" i="2" s="1"/>
  <c r="AH280" i="12"/>
  <c r="AH280" i="2" s="1"/>
  <c r="BA279" i="12"/>
  <c r="AV279" i="12"/>
  <c r="AH279" i="12"/>
  <c r="AH279" i="2" s="1"/>
  <c r="AH278" i="12"/>
  <c r="AH278" i="2" s="1"/>
  <c r="BA277" i="12"/>
  <c r="AV277" i="12"/>
  <c r="AH277" i="12"/>
  <c r="AH277" i="2" s="1"/>
  <c r="AH276" i="12"/>
  <c r="AH276" i="2" s="1"/>
  <c r="BA275" i="12"/>
  <c r="AV275" i="12"/>
  <c r="AH275" i="12"/>
  <c r="AH275" i="2" s="1"/>
  <c r="AH274" i="12"/>
  <c r="BA273" i="12"/>
  <c r="AV273" i="12"/>
  <c r="AH273" i="12"/>
  <c r="AH273" i="2" s="1"/>
  <c r="AH272" i="12"/>
  <c r="AH272" i="2" s="1"/>
  <c r="BA271" i="12"/>
  <c r="AV271" i="12"/>
  <c r="AH271" i="12"/>
  <c r="AH271" i="2" s="1"/>
  <c r="AH270" i="12"/>
  <c r="AH270" i="2" s="1"/>
  <c r="BA269" i="12"/>
  <c r="AV269" i="12"/>
  <c r="AH269" i="12"/>
  <c r="AH269" i="2" s="1"/>
  <c r="AH268" i="12"/>
  <c r="AH268" i="2" s="1"/>
  <c r="BA267" i="12"/>
  <c r="AV267" i="12"/>
  <c r="AH267" i="12"/>
  <c r="AH267" i="2" s="1"/>
  <c r="AH266" i="12"/>
  <c r="BA265" i="12"/>
  <c r="AV265" i="12"/>
  <c r="AH265" i="12"/>
  <c r="W259" i="12"/>
  <c r="V259" i="12"/>
  <c r="U259" i="12"/>
  <c r="T259" i="12"/>
  <c r="S259" i="12"/>
  <c r="R259" i="12"/>
  <c r="Q259" i="12"/>
  <c r="P259" i="12"/>
  <c r="O259" i="12"/>
  <c r="N259" i="12"/>
  <c r="M259" i="12"/>
  <c r="L259" i="12"/>
  <c r="K259" i="12"/>
  <c r="J259" i="12"/>
  <c r="AD243" i="12"/>
  <c r="AD243" i="2" s="1"/>
  <c r="Z243" i="12"/>
  <c r="Z243" i="2" s="1"/>
  <c r="AN242" i="12"/>
  <c r="AH241" i="12"/>
  <c r="AH241" i="2" s="1"/>
  <c r="BA240" i="12"/>
  <c r="AV240" i="12"/>
  <c r="AH240" i="12"/>
  <c r="AH240" i="2" s="1"/>
  <c r="AH239" i="12"/>
  <c r="BA238" i="12"/>
  <c r="AV238" i="12"/>
  <c r="AH238" i="12"/>
  <c r="AH238" i="2" s="1"/>
  <c r="AH237" i="12"/>
  <c r="AH237" i="2" s="1"/>
  <c r="BA236" i="12"/>
  <c r="AV236" i="12"/>
  <c r="AH236" i="12"/>
  <c r="AH236" i="2" s="1"/>
  <c r="AH235" i="12"/>
  <c r="AH235" i="2" s="1"/>
  <c r="BA234" i="12"/>
  <c r="AV234" i="12"/>
  <c r="AH234" i="12"/>
  <c r="AH234" i="2" s="1"/>
  <c r="AH233" i="12"/>
  <c r="AH233" i="2" s="1"/>
  <c r="BA232" i="12"/>
  <c r="AV232" i="12"/>
  <c r="AL233" i="2" s="1"/>
  <c r="AH232" i="12"/>
  <c r="AH232" i="2" s="1"/>
  <c r="AH231" i="12"/>
  <c r="AH231" i="2" s="1"/>
  <c r="BA230" i="12"/>
  <c r="AV230" i="12"/>
  <c r="AH230" i="12"/>
  <c r="AH230" i="2" s="1"/>
  <c r="AH229" i="12"/>
  <c r="AH229" i="2" s="1"/>
  <c r="BA228" i="12"/>
  <c r="AV228" i="12"/>
  <c r="AH228" i="12"/>
  <c r="AH228" i="2" s="1"/>
  <c r="AH227" i="12"/>
  <c r="BA226" i="12"/>
  <c r="AV226" i="12"/>
  <c r="AH226" i="12"/>
  <c r="AH226" i="2" s="1"/>
  <c r="AH225" i="12"/>
  <c r="AH225" i="2" s="1"/>
  <c r="BA224" i="12"/>
  <c r="AV224" i="12"/>
  <c r="AH224" i="12"/>
  <c r="AH224" i="2" s="1"/>
  <c r="W218" i="12"/>
  <c r="V218" i="12"/>
  <c r="U218" i="12"/>
  <c r="T218" i="12"/>
  <c r="S218" i="12"/>
  <c r="R218" i="12"/>
  <c r="Q218" i="12"/>
  <c r="P218" i="12"/>
  <c r="O218" i="12"/>
  <c r="N218" i="12"/>
  <c r="M218" i="12"/>
  <c r="L218" i="12"/>
  <c r="K218" i="12"/>
  <c r="J218" i="12"/>
  <c r="AD202" i="12"/>
  <c r="AD202" i="2" s="1"/>
  <c r="Z202" i="12"/>
  <c r="Z202" i="2" s="1"/>
  <c r="AN201" i="12"/>
  <c r="AH200" i="12"/>
  <c r="AH200" i="2" s="1"/>
  <c r="BA199" i="12"/>
  <c r="AV199" i="12"/>
  <c r="AH199" i="12"/>
  <c r="AH199" i="2" s="1"/>
  <c r="AH198" i="12"/>
  <c r="AH198" i="2" s="1"/>
  <c r="BA197" i="12"/>
  <c r="AV197" i="12"/>
  <c r="AH197" i="12"/>
  <c r="AH197" i="2" s="1"/>
  <c r="AH196" i="12"/>
  <c r="AH196" i="2" s="1"/>
  <c r="BA195" i="12"/>
  <c r="AV195" i="12"/>
  <c r="AH195" i="12"/>
  <c r="AH195" i="2" s="1"/>
  <c r="AH194" i="12"/>
  <c r="AH194" i="2" s="1"/>
  <c r="BA193" i="12"/>
  <c r="AV193" i="12"/>
  <c r="AH193" i="12"/>
  <c r="AH193" i="2" s="1"/>
  <c r="AH192" i="12"/>
  <c r="AH192" i="2" s="1"/>
  <c r="BA191" i="12"/>
  <c r="AV191" i="12"/>
  <c r="AH191" i="12"/>
  <c r="AH191" i="2" s="1"/>
  <c r="AH190" i="12"/>
  <c r="AH190" i="2" s="1"/>
  <c r="BA189" i="12"/>
  <c r="AV189" i="12"/>
  <c r="AH189" i="12"/>
  <c r="AH189" i="2" s="1"/>
  <c r="AY188" i="12"/>
  <c r="AH188" i="12"/>
  <c r="AH188" i="2" s="1"/>
  <c r="BA187" i="12"/>
  <c r="AV187" i="12"/>
  <c r="AH187" i="12"/>
  <c r="AH187" i="2" s="1"/>
  <c r="AH186" i="12"/>
  <c r="AH186" i="2" s="1"/>
  <c r="BA185" i="12"/>
  <c r="AV185" i="12"/>
  <c r="AH185" i="12"/>
  <c r="AH185" i="2" s="1"/>
  <c r="AH184" i="12"/>
  <c r="BA183" i="12"/>
  <c r="AV183" i="12"/>
  <c r="AH183" i="12"/>
  <c r="W177" i="12"/>
  <c r="V177" i="12"/>
  <c r="U177" i="12"/>
  <c r="T177" i="12"/>
  <c r="S177" i="12"/>
  <c r="R177" i="12"/>
  <c r="Q177" i="12"/>
  <c r="P177" i="12"/>
  <c r="O177" i="12"/>
  <c r="N177" i="12"/>
  <c r="M177" i="12"/>
  <c r="L177" i="12"/>
  <c r="K177" i="12"/>
  <c r="J177" i="12"/>
  <c r="AD161" i="12"/>
  <c r="AD161" i="2" s="1"/>
  <c r="Z161" i="12"/>
  <c r="Z161" i="2" s="1"/>
  <c r="AN160" i="12"/>
  <c r="AH159" i="12"/>
  <c r="AH159" i="2" s="1"/>
  <c r="BA158" i="12"/>
  <c r="AV158" i="12"/>
  <c r="AH158" i="12"/>
  <c r="AH158" i="2" s="1"/>
  <c r="AH157" i="12"/>
  <c r="AH157" i="2" s="1"/>
  <c r="BA156" i="12"/>
  <c r="AV156" i="12"/>
  <c r="AH156" i="12"/>
  <c r="AH156" i="2" s="1"/>
  <c r="AH155" i="12"/>
  <c r="AH155" i="2" s="1"/>
  <c r="BA154" i="12"/>
  <c r="AV154" i="12"/>
  <c r="AH154" i="12"/>
  <c r="AH154" i="2" s="1"/>
  <c r="AH153" i="12"/>
  <c r="AH153" i="2" s="1"/>
  <c r="BA152" i="12"/>
  <c r="AV152" i="12"/>
  <c r="AH152" i="12"/>
  <c r="AH152" i="2" s="1"/>
  <c r="AH151" i="12"/>
  <c r="AH151" i="2" s="1"/>
  <c r="BA150" i="12"/>
  <c r="AV150" i="12"/>
  <c r="AH150" i="12"/>
  <c r="AH150" i="2" s="1"/>
  <c r="AH149" i="12"/>
  <c r="AH149" i="2" s="1"/>
  <c r="BA148" i="12"/>
  <c r="AV148" i="12"/>
  <c r="AH148" i="12"/>
  <c r="AH148" i="2" s="1"/>
  <c r="AH147" i="12"/>
  <c r="AH147" i="2" s="1"/>
  <c r="BA146" i="12"/>
  <c r="AV146" i="12"/>
  <c r="AH146" i="12"/>
  <c r="AH146" i="2" s="1"/>
  <c r="AH145" i="12"/>
  <c r="BA144" i="12"/>
  <c r="AV144" i="12"/>
  <c r="AH144" i="12"/>
  <c r="AH144" i="2" s="1"/>
  <c r="AH143" i="12"/>
  <c r="AH143" i="2" s="1"/>
  <c r="BA142" i="12"/>
  <c r="AV142" i="12"/>
  <c r="AH142" i="12"/>
  <c r="AH142" i="2" s="1"/>
  <c r="W136" i="12"/>
  <c r="V136" i="12"/>
  <c r="U136" i="12"/>
  <c r="T136" i="12"/>
  <c r="S136" i="12"/>
  <c r="R136" i="12"/>
  <c r="Q136" i="12"/>
  <c r="P136" i="12"/>
  <c r="O136" i="12"/>
  <c r="N136" i="12"/>
  <c r="M136" i="12"/>
  <c r="L136" i="12"/>
  <c r="K136" i="12"/>
  <c r="J136" i="12"/>
  <c r="AD120" i="12"/>
  <c r="AD120" i="2" s="1"/>
  <c r="Z120" i="12"/>
  <c r="Z120" i="2" s="1"/>
  <c r="AN119" i="12"/>
  <c r="AN119" i="2" s="1"/>
  <c r="AH118" i="12"/>
  <c r="AY118" i="12" s="1"/>
  <c r="BA117" i="12"/>
  <c r="AV117" i="12"/>
  <c r="AH117" i="12"/>
  <c r="AH117" i="2" s="1"/>
  <c r="AH116" i="12"/>
  <c r="AH116" i="2" s="1"/>
  <c r="BA115" i="12"/>
  <c r="AV115" i="12"/>
  <c r="AH115" i="12"/>
  <c r="AH115" i="2" s="1"/>
  <c r="AH114" i="12"/>
  <c r="AH114" i="2" s="1"/>
  <c r="BA113" i="12"/>
  <c r="AV113" i="12"/>
  <c r="AH113" i="12"/>
  <c r="AH113" i="2" s="1"/>
  <c r="AH112" i="12"/>
  <c r="AY112" i="12" s="1"/>
  <c r="BA111" i="12"/>
  <c r="AV111" i="12"/>
  <c r="AH111" i="12"/>
  <c r="AH111" i="2" s="1"/>
  <c r="AH110" i="12"/>
  <c r="AH110" i="2" s="1"/>
  <c r="BA109" i="12"/>
  <c r="AV109" i="12"/>
  <c r="AH109" i="12"/>
  <c r="AH109" i="2" s="1"/>
  <c r="AH108" i="12"/>
  <c r="AH108" i="2" s="1"/>
  <c r="BA107" i="12"/>
  <c r="AV107" i="12"/>
  <c r="AH107" i="12"/>
  <c r="AH107" i="2" s="1"/>
  <c r="AH106" i="12"/>
  <c r="AY106" i="12" s="1"/>
  <c r="BA105" i="12"/>
  <c r="AV105" i="12"/>
  <c r="AH105" i="12"/>
  <c r="AH105" i="2" s="1"/>
  <c r="AH104" i="12"/>
  <c r="AY104" i="12" s="1"/>
  <c r="BA103" i="12"/>
  <c r="AV103" i="12"/>
  <c r="AH103" i="12"/>
  <c r="AH103" i="2" s="1"/>
  <c r="AH102" i="12"/>
  <c r="BA101" i="12"/>
  <c r="AV101" i="12"/>
  <c r="AH101" i="12"/>
  <c r="AH101" i="2" s="1"/>
  <c r="W95" i="12"/>
  <c r="V95" i="12"/>
  <c r="U95" i="12"/>
  <c r="T95" i="12"/>
  <c r="S95" i="12"/>
  <c r="R95" i="12"/>
  <c r="Q95" i="12"/>
  <c r="P95" i="12"/>
  <c r="O95" i="12"/>
  <c r="N95" i="12"/>
  <c r="M95" i="12"/>
  <c r="L95" i="12"/>
  <c r="K95" i="12"/>
  <c r="J95" i="12"/>
  <c r="AD79" i="12"/>
  <c r="AD79" i="2" s="1"/>
  <c r="Z79" i="12"/>
  <c r="Z79" i="2" s="1"/>
  <c r="AN78" i="12"/>
  <c r="AH77" i="12"/>
  <c r="AH77" i="2" s="1"/>
  <c r="BA76" i="12"/>
  <c r="AV76" i="12"/>
  <c r="AH76" i="12"/>
  <c r="AH76" i="2" s="1"/>
  <c r="AH75" i="12"/>
  <c r="BA74" i="12"/>
  <c r="AV74" i="12"/>
  <c r="AH74" i="12"/>
  <c r="AH74" i="2" s="1"/>
  <c r="AH73" i="12"/>
  <c r="BA72" i="12"/>
  <c r="AV72" i="12"/>
  <c r="AH72" i="12"/>
  <c r="AH72" i="2" s="1"/>
  <c r="AH71" i="12"/>
  <c r="AH71" i="2" s="1"/>
  <c r="BA70" i="12"/>
  <c r="AV70" i="12"/>
  <c r="AH70" i="12"/>
  <c r="AH70" i="2" s="1"/>
  <c r="AH69" i="12"/>
  <c r="AH69" i="2" s="1"/>
  <c r="BA68" i="12"/>
  <c r="AV68" i="12"/>
  <c r="AH68" i="12"/>
  <c r="AH68" i="2" s="1"/>
  <c r="AH67" i="12"/>
  <c r="AH67" i="2" s="1"/>
  <c r="BA66" i="12"/>
  <c r="AV66" i="12"/>
  <c r="AH66" i="12"/>
  <c r="AH66" i="2" s="1"/>
  <c r="AH65" i="12"/>
  <c r="AH65" i="2" s="1"/>
  <c r="BA64" i="12"/>
  <c r="AV64" i="12"/>
  <c r="AH64" i="12"/>
  <c r="AH64" i="2" s="1"/>
  <c r="AH63" i="12"/>
  <c r="AH63" i="2" s="1"/>
  <c r="BA62" i="12"/>
  <c r="AV62" i="12"/>
  <c r="AH62" i="12"/>
  <c r="AH62" i="2" s="1"/>
  <c r="AH61" i="12"/>
  <c r="AH61" i="2" s="1"/>
  <c r="BA60" i="12"/>
  <c r="AV60" i="12"/>
  <c r="AH60" i="12"/>
  <c r="AH60" i="2" s="1"/>
  <c r="W54" i="12"/>
  <c r="V54" i="12"/>
  <c r="U54" i="12"/>
  <c r="T54" i="12"/>
  <c r="S54" i="12"/>
  <c r="R54" i="12"/>
  <c r="Q54" i="12"/>
  <c r="P54" i="12"/>
  <c r="O54" i="12"/>
  <c r="N54" i="12"/>
  <c r="M54" i="12"/>
  <c r="L54" i="12"/>
  <c r="K54" i="12"/>
  <c r="J54" i="12"/>
  <c r="AD27" i="12"/>
  <c r="AD27" i="2" s="1"/>
  <c r="Z27" i="12"/>
  <c r="Z27" i="2" s="1"/>
  <c r="AN26" i="12"/>
  <c r="AN26" i="2" s="1"/>
  <c r="AH25" i="12"/>
  <c r="BA24" i="12"/>
  <c r="AV24" i="12"/>
  <c r="AH24" i="12"/>
  <c r="AH24" i="2" s="1"/>
  <c r="AH23" i="12"/>
  <c r="AH23" i="2" s="1"/>
  <c r="BA22" i="12"/>
  <c r="AV22" i="12"/>
  <c r="AH22" i="12"/>
  <c r="AH22" i="2" s="1"/>
  <c r="AH21" i="12"/>
  <c r="AY21" i="12" s="1"/>
  <c r="BA20" i="12"/>
  <c r="AV20" i="12"/>
  <c r="AH20" i="12"/>
  <c r="AH20" i="2" s="1"/>
  <c r="AH19" i="12"/>
  <c r="AY19" i="12" s="1"/>
  <c r="BG18" i="12"/>
  <c r="BG19" i="12" s="1"/>
  <c r="BA18" i="12"/>
  <c r="AV18" i="12"/>
  <c r="AH18" i="12"/>
  <c r="AH18" i="2" s="1"/>
  <c r="BH17" i="12"/>
  <c r="AH17" i="12"/>
  <c r="BA16" i="12"/>
  <c r="AH16" i="12"/>
  <c r="AH16" i="2" s="1"/>
  <c r="U1079" i="2"/>
  <c r="P874" i="2"/>
  <c r="L177" i="2"/>
  <c r="W833" i="2"/>
  <c r="U915" i="2"/>
  <c r="M587" i="2"/>
  <c r="I100" i="10"/>
  <c r="I101" i="10" s="1"/>
  <c r="G100" i="10"/>
  <c r="G101" i="10" s="1"/>
  <c r="E100" i="10"/>
  <c r="C100" i="10"/>
  <c r="C94" i="10" s="1"/>
  <c r="X58" i="10"/>
  <c r="X57" i="10"/>
  <c r="X55" i="10"/>
  <c r="M43" i="10"/>
  <c r="M44" i="10" s="1"/>
  <c r="I43" i="10"/>
  <c r="I44" i="10" s="1"/>
  <c r="E43" i="10"/>
  <c r="E44" i="10" s="1"/>
  <c r="C43" i="10"/>
  <c r="O42" i="10"/>
  <c r="O43" i="10" s="1"/>
  <c r="K42" i="10"/>
  <c r="K43" i="10" s="1"/>
  <c r="G42" i="10"/>
  <c r="G43" i="10" s="1"/>
  <c r="I14" i="10"/>
  <c r="G14" i="10"/>
  <c r="E14" i="10"/>
  <c r="M16" i="6" s="1"/>
  <c r="C14" i="10"/>
  <c r="C15" i="10" s="1"/>
  <c r="AS176" i="6"/>
  <c r="AI108" i="6"/>
  <c r="AR194" i="6"/>
  <c r="Z194" i="6"/>
  <c r="D194" i="6"/>
  <c r="AO190" i="6"/>
  <c r="AO189" i="6"/>
  <c r="B187" i="6"/>
  <c r="AO185" i="6"/>
  <c r="M184" i="6"/>
  <c r="I184" i="6"/>
  <c r="D184" i="6"/>
  <c r="BE183" i="6"/>
  <c r="BA183" i="6"/>
  <c r="AW183" i="6"/>
  <c r="BD182" i="6"/>
  <c r="AW182" i="6"/>
  <c r="BI16" i="12"/>
  <c r="BI17" i="12"/>
  <c r="M54" i="2" l="1"/>
  <c r="Q54" i="2"/>
  <c r="U54" i="2"/>
  <c r="M218" i="2"/>
  <c r="U300" i="2"/>
  <c r="U423" i="2"/>
  <c r="T177" i="2"/>
  <c r="Q218" i="2"/>
  <c r="Q751" i="2"/>
  <c r="BV156" i="12"/>
  <c r="AX156" i="12"/>
  <c r="AW156" i="12"/>
  <c r="AL157" i="12"/>
  <c r="AL157" i="2" s="1"/>
  <c r="BV154" i="12"/>
  <c r="AX154" i="12"/>
  <c r="AW154" i="12"/>
  <c r="AL155" i="12"/>
  <c r="AL155" i="2" s="1"/>
  <c r="BV152" i="12"/>
  <c r="AX152" i="12"/>
  <c r="AW152" i="12"/>
  <c r="AL153" i="12"/>
  <c r="AL153" i="2" s="1"/>
  <c r="AX150" i="12"/>
  <c r="AW150" i="12"/>
  <c r="AL151" i="12"/>
  <c r="AL151" i="2" s="1"/>
  <c r="BV150" i="12"/>
  <c r="AX148" i="12"/>
  <c r="AW148" i="12"/>
  <c r="AL149" i="12"/>
  <c r="AL149" i="2" s="1"/>
  <c r="AX146" i="12"/>
  <c r="AW146" i="12"/>
  <c r="AL147" i="12"/>
  <c r="AL147" i="2" s="1"/>
  <c r="AX144" i="12"/>
  <c r="AW144" i="12"/>
  <c r="AL145" i="12"/>
  <c r="AL145" i="2" s="1"/>
  <c r="BV142" i="12"/>
  <c r="AY116" i="12"/>
  <c r="BV115" i="12"/>
  <c r="AX115" i="12"/>
  <c r="AW115" i="12"/>
  <c r="AL116" i="12"/>
  <c r="AN116" i="12" s="1"/>
  <c r="AN116" i="2" s="1"/>
  <c r="AX113" i="12"/>
  <c r="AW113" i="12"/>
  <c r="AL114" i="12"/>
  <c r="AX111" i="12"/>
  <c r="AW111" i="12"/>
  <c r="AL112" i="12"/>
  <c r="BV109" i="12"/>
  <c r="AX109" i="12"/>
  <c r="AW109" i="12"/>
  <c r="AL110" i="12"/>
  <c r="BV107" i="12"/>
  <c r="AX107" i="12"/>
  <c r="AW107" i="12"/>
  <c r="AL108" i="12"/>
  <c r="AN108" i="12" s="1"/>
  <c r="AN108" i="2" s="1"/>
  <c r="AX105" i="12"/>
  <c r="AW105" i="12"/>
  <c r="AL106" i="12"/>
  <c r="AL106" i="2" s="1"/>
  <c r="BV103" i="12"/>
  <c r="AX103" i="12"/>
  <c r="AW103" i="12"/>
  <c r="AL104" i="12"/>
  <c r="AN104" i="12" s="1"/>
  <c r="AN104" i="2" s="1"/>
  <c r="BV74" i="12"/>
  <c r="BV68" i="12"/>
  <c r="AX74" i="12"/>
  <c r="AW74" i="12"/>
  <c r="AL75" i="12"/>
  <c r="AX72" i="12"/>
  <c r="AW72" i="12"/>
  <c r="AL73" i="12"/>
  <c r="AN73" i="12" s="1"/>
  <c r="AN73" i="2" s="1"/>
  <c r="BV72" i="12"/>
  <c r="AX70" i="12"/>
  <c r="AL71" i="12" s="1"/>
  <c r="AN71" i="12" s="1"/>
  <c r="AN71" i="2" s="1"/>
  <c r="AW70" i="12"/>
  <c r="BV70" i="12"/>
  <c r="AX68" i="12"/>
  <c r="AW68" i="12"/>
  <c r="AL69" i="12"/>
  <c r="AN69" i="12" s="1"/>
  <c r="AN69" i="2" s="1"/>
  <c r="AX66" i="12"/>
  <c r="AW66" i="12"/>
  <c r="AL67" i="12"/>
  <c r="AL67" i="2" s="1"/>
  <c r="AX64" i="12"/>
  <c r="AL65" i="12" s="1"/>
  <c r="AW64" i="12"/>
  <c r="AX62" i="12"/>
  <c r="AW62" i="12"/>
  <c r="AL63" i="12"/>
  <c r="AN63" i="12" s="1"/>
  <c r="AN63" i="2" s="1"/>
  <c r="I65" i="8"/>
  <c r="AW24" i="12"/>
  <c r="AX24" i="12"/>
  <c r="AW22" i="12"/>
  <c r="AX22" i="12"/>
  <c r="AW20" i="12"/>
  <c r="AX20" i="12"/>
  <c r="AW18" i="12"/>
  <c r="AX18" i="12"/>
  <c r="AX1224" i="12"/>
  <c r="AW1224" i="12"/>
  <c r="BV1208" i="12"/>
  <c r="AX1208" i="12"/>
  <c r="AW1208" i="12"/>
  <c r="AX1183" i="12"/>
  <c r="AW1183" i="12"/>
  <c r="AX1167" i="12"/>
  <c r="AW1167" i="12"/>
  <c r="BV1142" i="12"/>
  <c r="AX1142" i="12"/>
  <c r="AW1142" i="12"/>
  <c r="BV1126" i="12"/>
  <c r="AX1126" i="12"/>
  <c r="AW1126" i="12"/>
  <c r="AX1101" i="12"/>
  <c r="AW1101" i="12"/>
  <c r="AX1085" i="12"/>
  <c r="AW1085" i="12"/>
  <c r="AX1060" i="12"/>
  <c r="AW1060" i="12"/>
  <c r="AX1044" i="12"/>
  <c r="AW1044" i="12"/>
  <c r="AX1019" i="12"/>
  <c r="AW1019" i="12"/>
  <c r="BV1003" i="12"/>
  <c r="AX1003" i="12"/>
  <c r="AW1003" i="12"/>
  <c r="AX978" i="12"/>
  <c r="AW978" i="12"/>
  <c r="AX962" i="12"/>
  <c r="AW962" i="12"/>
  <c r="AX937" i="12"/>
  <c r="AW937" i="12"/>
  <c r="AX921" i="12"/>
  <c r="AW921" i="12"/>
  <c r="AX896" i="12"/>
  <c r="AW896" i="12"/>
  <c r="AX880" i="12"/>
  <c r="AW880" i="12"/>
  <c r="AX855" i="12"/>
  <c r="AW855" i="12"/>
  <c r="AX839" i="12"/>
  <c r="AW839" i="12"/>
  <c r="AX814" i="12"/>
  <c r="AW814" i="12"/>
  <c r="AX798" i="12"/>
  <c r="AW798" i="12"/>
  <c r="AX773" i="12"/>
  <c r="AW773" i="12"/>
  <c r="BV757" i="12"/>
  <c r="AX757" i="12"/>
  <c r="AW757" i="12"/>
  <c r="AX732" i="12"/>
  <c r="AW732" i="12"/>
  <c r="AX716" i="12"/>
  <c r="AW716" i="12"/>
  <c r="AX691" i="12"/>
  <c r="AL692" i="12" s="1"/>
  <c r="AL692" i="2" s="1"/>
  <c r="AW691" i="12"/>
  <c r="AX675" i="12"/>
  <c r="AW675" i="12"/>
  <c r="AX650" i="12"/>
  <c r="AW650" i="12"/>
  <c r="AX634" i="12"/>
  <c r="AW634" i="12"/>
  <c r="AX609" i="12"/>
  <c r="AW609" i="12"/>
  <c r="AX593" i="12"/>
  <c r="AW593" i="12"/>
  <c r="AX568" i="12"/>
  <c r="AL569" i="12" s="1"/>
  <c r="AW568" i="12"/>
  <c r="AX552" i="12"/>
  <c r="AW552" i="12"/>
  <c r="AX527" i="12"/>
  <c r="AW527" i="12"/>
  <c r="AX511" i="12"/>
  <c r="AW511" i="12"/>
  <c r="AX486" i="12"/>
  <c r="AW486" i="12"/>
  <c r="AX470" i="12"/>
  <c r="AW470" i="12"/>
  <c r="AX445" i="12"/>
  <c r="AL446" i="12" s="1"/>
  <c r="AN446" i="12" s="1"/>
  <c r="AN446" i="2" s="1"/>
  <c r="AW445" i="12"/>
  <c r="AX429" i="12"/>
  <c r="AW429" i="12"/>
  <c r="AX404" i="12"/>
  <c r="AL405" i="12" s="1"/>
  <c r="AW404" i="12"/>
  <c r="AX388" i="12"/>
  <c r="AW388" i="12"/>
  <c r="AX363" i="12"/>
  <c r="AW363" i="12"/>
  <c r="AX347" i="12"/>
  <c r="AW347" i="12"/>
  <c r="AX322" i="12"/>
  <c r="AW322" i="12"/>
  <c r="AX306" i="12"/>
  <c r="AW306" i="12"/>
  <c r="AX265" i="12"/>
  <c r="AW265" i="12"/>
  <c r="AX240" i="12"/>
  <c r="AL241" i="12" s="1"/>
  <c r="AW240" i="12"/>
  <c r="AX224" i="12"/>
  <c r="AL225" i="12" s="1"/>
  <c r="AL225" i="2" s="1"/>
  <c r="AW224" i="12"/>
  <c r="AX199" i="12"/>
  <c r="AW199" i="12"/>
  <c r="AX183" i="12"/>
  <c r="AL184" i="12" s="1"/>
  <c r="AW183" i="12"/>
  <c r="AX158" i="12"/>
  <c r="AW158" i="12"/>
  <c r="AX142" i="12"/>
  <c r="AL143" i="12" s="1"/>
  <c r="AN143" i="12" s="1"/>
  <c r="AN143" i="2" s="1"/>
  <c r="AW142" i="12"/>
  <c r="AX117" i="12"/>
  <c r="AW117" i="12"/>
  <c r="AX101" i="12"/>
  <c r="AW101" i="12"/>
  <c r="AX76" i="12"/>
  <c r="AW76" i="12"/>
  <c r="AX60" i="12"/>
  <c r="AW60" i="12"/>
  <c r="BV22" i="12"/>
  <c r="BV634" i="12"/>
  <c r="BV609" i="12"/>
  <c r="BV593" i="12"/>
  <c r="C44" i="10"/>
  <c r="G47" i="10"/>
  <c r="BV322" i="12"/>
  <c r="AL23" i="12"/>
  <c r="BV1224" i="12"/>
  <c r="BV1183" i="12"/>
  <c r="BV1101" i="12"/>
  <c r="BV1060" i="12"/>
  <c r="BV1019" i="12"/>
  <c r="BV978" i="12"/>
  <c r="BV962" i="12"/>
  <c r="BV937" i="12"/>
  <c r="BV921" i="12"/>
  <c r="AY897" i="12"/>
  <c r="BV896" i="12"/>
  <c r="AY881" i="12"/>
  <c r="BV855" i="12"/>
  <c r="BV814" i="12"/>
  <c r="BV773" i="12"/>
  <c r="AY733" i="12"/>
  <c r="BV716" i="12"/>
  <c r="BV691" i="12"/>
  <c r="BV650" i="12"/>
  <c r="BV568" i="12"/>
  <c r="BV445" i="12"/>
  <c r="BV404" i="12"/>
  <c r="BV388" i="12"/>
  <c r="BV363" i="12"/>
  <c r="AL364" i="12"/>
  <c r="AL364" i="2" s="1"/>
  <c r="BV347" i="12"/>
  <c r="BV281" i="12"/>
  <c r="BV240" i="12"/>
  <c r="BV199" i="12"/>
  <c r="BV117" i="12"/>
  <c r="BV1167" i="12"/>
  <c r="BV1085" i="12"/>
  <c r="BV1044" i="12"/>
  <c r="BV880" i="12"/>
  <c r="BV839" i="12"/>
  <c r="BV798" i="12"/>
  <c r="BV675" i="12"/>
  <c r="BV511" i="12"/>
  <c r="BV470" i="12"/>
  <c r="BV429" i="12"/>
  <c r="BV306" i="12"/>
  <c r="BV265" i="12"/>
  <c r="BV224" i="12"/>
  <c r="BV183" i="12"/>
  <c r="BV101" i="12"/>
  <c r="BV76" i="12"/>
  <c r="BV60" i="12"/>
  <c r="K44" i="10"/>
  <c r="K47" i="10"/>
  <c r="BV18" i="12"/>
  <c r="BV20" i="12"/>
  <c r="BV16" i="12"/>
  <c r="BV1220" i="12"/>
  <c r="BV24" i="12"/>
  <c r="BR62" i="12"/>
  <c r="BQ62" i="12"/>
  <c r="BP62" i="12"/>
  <c r="BR72" i="12"/>
  <c r="BQ72" i="12"/>
  <c r="BP72" i="12"/>
  <c r="BR677" i="12"/>
  <c r="BQ677" i="12"/>
  <c r="BP677" i="12"/>
  <c r="BR724" i="12"/>
  <c r="BP724" i="12"/>
  <c r="BQ724" i="12"/>
  <c r="BR1136" i="12"/>
  <c r="BP1136" i="12"/>
  <c r="BQ1136" i="12"/>
  <c r="BQ1091" i="12"/>
  <c r="BR1091" i="12"/>
  <c r="BP1091" i="12"/>
  <c r="BR880" i="12"/>
  <c r="BP880" i="12"/>
  <c r="BQ880" i="12"/>
  <c r="BR888" i="12"/>
  <c r="BP888" i="12"/>
  <c r="BQ888" i="12"/>
  <c r="BR896" i="12"/>
  <c r="BP896" i="12"/>
  <c r="BQ896" i="12"/>
  <c r="BR927" i="12"/>
  <c r="BQ927" i="12"/>
  <c r="BP927" i="12"/>
  <c r="BR935" i="12"/>
  <c r="BQ935" i="12"/>
  <c r="BP935" i="12"/>
  <c r="BR966" i="12"/>
  <c r="BP966" i="12"/>
  <c r="BQ966" i="12"/>
  <c r="BR974" i="12"/>
  <c r="BP974" i="12"/>
  <c r="BQ974" i="12"/>
  <c r="BR1005" i="12"/>
  <c r="BP1005" i="12"/>
  <c r="BQ1005" i="12"/>
  <c r="BR1013" i="12"/>
  <c r="BP1013" i="12"/>
  <c r="BQ1013" i="12"/>
  <c r="BR1044" i="12"/>
  <c r="BQ1044" i="12"/>
  <c r="BP1044" i="12"/>
  <c r="BR1052" i="12"/>
  <c r="BQ1052" i="12"/>
  <c r="BP1052" i="12"/>
  <c r="BR1060" i="12"/>
  <c r="BQ1060" i="12"/>
  <c r="BP1060" i="12"/>
  <c r="BQ1093" i="12"/>
  <c r="BR1093" i="12"/>
  <c r="BP1093" i="12"/>
  <c r="BR76" i="12"/>
  <c r="BQ76" i="12"/>
  <c r="BP76" i="12"/>
  <c r="BR66" i="12"/>
  <c r="BQ66" i="12"/>
  <c r="BP66" i="12"/>
  <c r="BR22" i="12"/>
  <c r="BP22" i="12"/>
  <c r="BQ22" i="12"/>
  <c r="BR60" i="12"/>
  <c r="BQ60" i="12"/>
  <c r="BP60" i="12"/>
  <c r="BR101" i="12"/>
  <c r="BQ101" i="12"/>
  <c r="BP101" i="12"/>
  <c r="BR109" i="12"/>
  <c r="BQ109" i="12"/>
  <c r="BP109" i="12"/>
  <c r="BR117" i="12"/>
  <c r="BQ117" i="12"/>
  <c r="BP117" i="12"/>
  <c r="BR148" i="12"/>
  <c r="BP148" i="12"/>
  <c r="BQ148" i="12"/>
  <c r="BR156" i="12"/>
  <c r="BP156" i="12"/>
  <c r="BQ156" i="12"/>
  <c r="BR187" i="12"/>
  <c r="BP187" i="12"/>
  <c r="BQ187" i="12"/>
  <c r="BR195" i="12"/>
  <c r="BP195" i="12"/>
  <c r="BQ195" i="12"/>
  <c r="BR226" i="12"/>
  <c r="BQ226" i="12"/>
  <c r="BP226" i="12"/>
  <c r="BR234" i="12"/>
  <c r="BP234" i="12"/>
  <c r="BQ234" i="12"/>
  <c r="BR265" i="12"/>
  <c r="BP265" i="12"/>
  <c r="BQ265" i="12"/>
  <c r="BR273" i="12"/>
  <c r="BP273" i="12"/>
  <c r="BQ273" i="12"/>
  <c r="BR281" i="12"/>
  <c r="BP281" i="12"/>
  <c r="BQ281" i="12"/>
  <c r="BR312" i="12"/>
  <c r="BQ312" i="12"/>
  <c r="BP312" i="12"/>
  <c r="BR320" i="12"/>
  <c r="BQ320" i="12"/>
  <c r="BP320" i="12"/>
  <c r="BR351" i="12"/>
  <c r="BP351" i="12"/>
  <c r="BQ351" i="12"/>
  <c r="BR359" i="12"/>
  <c r="BP359" i="12"/>
  <c r="BQ359" i="12"/>
  <c r="BR390" i="12"/>
  <c r="BQ390" i="12"/>
  <c r="BP390" i="12"/>
  <c r="BR398" i="12"/>
  <c r="BQ398" i="12"/>
  <c r="BP398" i="12"/>
  <c r="BR429" i="12"/>
  <c r="BP429" i="12"/>
  <c r="BQ429" i="12"/>
  <c r="BR437" i="12"/>
  <c r="BP437" i="12"/>
  <c r="BQ437" i="12"/>
  <c r="BR445" i="12"/>
  <c r="BP445" i="12"/>
  <c r="BQ445" i="12"/>
  <c r="BR476" i="12"/>
  <c r="BQ476" i="12"/>
  <c r="BP476" i="12"/>
  <c r="BR515" i="12"/>
  <c r="BP515" i="12"/>
  <c r="BQ515" i="12"/>
  <c r="BR554" i="12"/>
  <c r="BP554" i="12"/>
  <c r="BQ554" i="12"/>
  <c r="BR593" i="12"/>
  <c r="BP593" i="12"/>
  <c r="BQ593" i="12"/>
  <c r="BR609" i="12"/>
  <c r="BP609" i="12"/>
  <c r="BQ609" i="12"/>
  <c r="BR552" i="12"/>
  <c r="BQ552" i="12"/>
  <c r="BP552" i="12"/>
  <c r="BR568" i="12"/>
  <c r="BP568" i="12"/>
  <c r="BQ568" i="12"/>
  <c r="BR607" i="12"/>
  <c r="BP607" i="12"/>
  <c r="BQ607" i="12"/>
  <c r="BR843" i="12"/>
  <c r="BP843" i="12"/>
  <c r="BQ843" i="12"/>
  <c r="BR24" i="12"/>
  <c r="BQ24" i="12"/>
  <c r="BP24" i="12"/>
  <c r="BR511" i="12"/>
  <c r="BP511" i="12"/>
  <c r="BQ511" i="12"/>
  <c r="BR527" i="12"/>
  <c r="BP527" i="12"/>
  <c r="BQ527" i="12"/>
  <c r="BR566" i="12"/>
  <c r="BP566" i="12"/>
  <c r="BQ566" i="12"/>
  <c r="BR605" i="12"/>
  <c r="BP605" i="12"/>
  <c r="BQ605" i="12"/>
  <c r="BR638" i="12"/>
  <c r="BP638" i="12"/>
  <c r="BQ638" i="12"/>
  <c r="BR646" i="12"/>
  <c r="BQ646" i="12"/>
  <c r="BP646" i="12"/>
  <c r="BR841" i="12"/>
  <c r="BQ841" i="12"/>
  <c r="BP841" i="12"/>
  <c r="BR679" i="12"/>
  <c r="BP679" i="12"/>
  <c r="BQ679" i="12"/>
  <c r="BR687" i="12"/>
  <c r="BP687" i="12"/>
  <c r="BQ687" i="12"/>
  <c r="BR718" i="12"/>
  <c r="BQ718" i="12"/>
  <c r="BP718" i="12"/>
  <c r="BR726" i="12"/>
  <c r="BQ726" i="12"/>
  <c r="BP726" i="12"/>
  <c r="BR757" i="12"/>
  <c r="BP757" i="12"/>
  <c r="BQ757" i="12"/>
  <c r="BR765" i="12"/>
  <c r="BP765" i="12"/>
  <c r="BQ765" i="12"/>
  <c r="BR773" i="12"/>
  <c r="BP773" i="12"/>
  <c r="BQ773" i="12"/>
  <c r="BR804" i="12"/>
  <c r="BQ804" i="12"/>
  <c r="BP804" i="12"/>
  <c r="BR812" i="12"/>
  <c r="BQ812" i="12"/>
  <c r="BP812" i="12"/>
  <c r="BR847" i="12"/>
  <c r="BP847" i="12"/>
  <c r="BQ847" i="12"/>
  <c r="BR845" i="12"/>
  <c r="BP845" i="12"/>
  <c r="BQ845" i="12"/>
  <c r="BQ1087" i="12"/>
  <c r="BR1087" i="12"/>
  <c r="BP1087" i="12"/>
  <c r="BR1130" i="12"/>
  <c r="BP1130" i="12"/>
  <c r="BQ1130" i="12"/>
  <c r="BR1138" i="12"/>
  <c r="BQ1138" i="12"/>
  <c r="BP1138" i="12"/>
  <c r="BR1169" i="12"/>
  <c r="BQ1169" i="12"/>
  <c r="BP1169" i="12"/>
  <c r="BR1177" i="12"/>
  <c r="BP1177" i="12"/>
  <c r="BQ1177" i="12"/>
  <c r="BR1208" i="12"/>
  <c r="BQ1208" i="12"/>
  <c r="BP1208" i="12"/>
  <c r="BR1216" i="12"/>
  <c r="BQ1216" i="12"/>
  <c r="BP1216" i="12"/>
  <c r="BR1224" i="12"/>
  <c r="BQ1224" i="12"/>
  <c r="BP1224" i="12"/>
  <c r="BR851" i="12"/>
  <c r="BP851" i="12"/>
  <c r="BQ851" i="12"/>
  <c r="BR882" i="12"/>
  <c r="BQ882" i="12"/>
  <c r="BP882" i="12"/>
  <c r="BR890" i="12"/>
  <c r="BQ890" i="12"/>
  <c r="BP890" i="12"/>
  <c r="BR921" i="12"/>
  <c r="BP921" i="12"/>
  <c r="BQ921" i="12"/>
  <c r="BR929" i="12"/>
  <c r="BP929" i="12"/>
  <c r="BQ929" i="12"/>
  <c r="BR937" i="12"/>
  <c r="BP937" i="12"/>
  <c r="BQ937" i="12"/>
  <c r="BR968" i="12"/>
  <c r="BP968" i="12"/>
  <c r="BQ968" i="12"/>
  <c r="BR976" i="12"/>
  <c r="BP976" i="12"/>
  <c r="BQ976" i="12"/>
  <c r="BR1007" i="12"/>
  <c r="BP1007" i="12"/>
  <c r="BQ1007" i="12"/>
  <c r="BR1015" i="12"/>
  <c r="BP1015" i="12"/>
  <c r="BQ1015" i="12"/>
  <c r="BR1046" i="12"/>
  <c r="BQ1046" i="12"/>
  <c r="BP1046" i="12"/>
  <c r="BR1054" i="12"/>
  <c r="BP1054" i="12"/>
  <c r="BQ1054" i="12"/>
  <c r="BQ1085" i="12"/>
  <c r="BR1085" i="12"/>
  <c r="BP1085" i="12"/>
  <c r="BR486" i="12"/>
  <c r="BP486" i="12"/>
  <c r="BQ486" i="12"/>
  <c r="BR525" i="12"/>
  <c r="BQ525" i="12"/>
  <c r="BP525" i="12"/>
  <c r="BR564" i="12"/>
  <c r="BP564" i="12"/>
  <c r="BQ564" i="12"/>
  <c r="BR603" i="12"/>
  <c r="BP603" i="12"/>
  <c r="BQ603" i="12"/>
  <c r="BR115" i="12"/>
  <c r="BQ115" i="12"/>
  <c r="BP115" i="12"/>
  <c r="BR154" i="12"/>
  <c r="BQ154" i="12"/>
  <c r="BP154" i="12"/>
  <c r="BR193" i="12"/>
  <c r="BP193" i="12"/>
  <c r="BQ193" i="12"/>
  <c r="BR232" i="12"/>
  <c r="BP232" i="12"/>
  <c r="BQ232" i="12"/>
  <c r="BR271" i="12"/>
  <c r="BQ271" i="12"/>
  <c r="BP271" i="12"/>
  <c r="BR310" i="12"/>
  <c r="BP310" i="12"/>
  <c r="BQ310" i="12"/>
  <c r="BR357" i="12"/>
  <c r="BQ357" i="12"/>
  <c r="BP357" i="12"/>
  <c r="BR644" i="12"/>
  <c r="BP644" i="12"/>
  <c r="BQ644" i="12"/>
  <c r="BP636" i="12"/>
  <c r="BR636" i="12"/>
  <c r="BQ636" i="12"/>
  <c r="BR716" i="12"/>
  <c r="BQ716" i="12"/>
  <c r="BP716" i="12"/>
  <c r="BR1128" i="12"/>
  <c r="BP1128" i="12"/>
  <c r="BQ1128" i="12"/>
  <c r="BR1167" i="12"/>
  <c r="BP1167" i="12"/>
  <c r="BQ1167" i="12"/>
  <c r="BR1183" i="12"/>
  <c r="BP1183" i="12"/>
  <c r="BQ1183" i="12"/>
  <c r="BR1214" i="12"/>
  <c r="BP1214" i="12"/>
  <c r="BQ1214" i="12"/>
  <c r="BR1222" i="12"/>
  <c r="BQ1222" i="12"/>
  <c r="BP1222" i="12"/>
  <c r="BR16" i="12"/>
  <c r="BQ16" i="12"/>
  <c r="BP16" i="12"/>
  <c r="BR64" i="12"/>
  <c r="BP64" i="12"/>
  <c r="BQ64" i="12"/>
  <c r="BR478" i="12"/>
  <c r="BP478" i="12"/>
  <c r="BQ478" i="12"/>
  <c r="BR517" i="12"/>
  <c r="BQ517" i="12"/>
  <c r="BP517" i="12"/>
  <c r="BR556" i="12"/>
  <c r="BP556" i="12"/>
  <c r="BQ556" i="12"/>
  <c r="BR595" i="12"/>
  <c r="BP595" i="12"/>
  <c r="BQ595" i="12"/>
  <c r="BR634" i="12"/>
  <c r="BQ634" i="12"/>
  <c r="BP634" i="12"/>
  <c r="BR18" i="12"/>
  <c r="BP18" i="12"/>
  <c r="BQ18" i="12"/>
  <c r="BR103" i="12"/>
  <c r="BP103" i="12"/>
  <c r="BQ103" i="12"/>
  <c r="BR111" i="12"/>
  <c r="BP111" i="12"/>
  <c r="BQ111" i="12"/>
  <c r="BR142" i="12"/>
  <c r="BP142" i="12"/>
  <c r="BQ142" i="12"/>
  <c r="BR150" i="12"/>
  <c r="BP150" i="12"/>
  <c r="BQ150" i="12"/>
  <c r="BR158" i="12"/>
  <c r="BP158" i="12"/>
  <c r="BQ158" i="12"/>
  <c r="BR189" i="12"/>
  <c r="BQ189" i="12"/>
  <c r="BP189" i="12"/>
  <c r="BR197" i="12"/>
  <c r="BQ197" i="12"/>
  <c r="BP197" i="12"/>
  <c r="BR228" i="12"/>
  <c r="BP228" i="12"/>
  <c r="BQ228" i="12"/>
  <c r="BR236" i="12"/>
  <c r="BQ236" i="12"/>
  <c r="BP236" i="12"/>
  <c r="BR267" i="12"/>
  <c r="BP267" i="12"/>
  <c r="BQ267" i="12"/>
  <c r="BR275" i="12"/>
  <c r="BQ275" i="12"/>
  <c r="BP275" i="12"/>
  <c r="BR306" i="12"/>
  <c r="BP306" i="12"/>
  <c r="BQ306" i="12"/>
  <c r="BR314" i="12"/>
  <c r="BP314" i="12"/>
  <c r="BQ314" i="12"/>
  <c r="BR322" i="12"/>
  <c r="BP322" i="12"/>
  <c r="BQ322" i="12"/>
  <c r="BR353" i="12"/>
  <c r="BQ353" i="12"/>
  <c r="BP353" i="12"/>
  <c r="BR361" i="12"/>
  <c r="BQ361" i="12"/>
  <c r="BP361" i="12"/>
  <c r="BR392" i="12"/>
  <c r="BP392" i="12"/>
  <c r="BQ392" i="12"/>
  <c r="BR400" i="12"/>
  <c r="BP400" i="12"/>
  <c r="BQ400" i="12"/>
  <c r="BR431" i="12"/>
  <c r="BQ431" i="12"/>
  <c r="BP431" i="12"/>
  <c r="BR439" i="12"/>
  <c r="BQ439" i="12"/>
  <c r="BP439" i="12"/>
  <c r="BR470" i="12"/>
  <c r="BP470" i="12"/>
  <c r="BQ470" i="12"/>
  <c r="BR482" i="12"/>
  <c r="BP482" i="12"/>
  <c r="BQ482" i="12"/>
  <c r="BR70" i="12"/>
  <c r="BQ70" i="12"/>
  <c r="BP70" i="12"/>
  <c r="BR640" i="12"/>
  <c r="BQ640" i="12"/>
  <c r="BP640" i="12"/>
  <c r="BR648" i="12"/>
  <c r="BP648" i="12"/>
  <c r="BQ648" i="12"/>
  <c r="BR681" i="12"/>
  <c r="BP681" i="12"/>
  <c r="BQ681" i="12"/>
  <c r="BR689" i="12"/>
  <c r="BQ689" i="12"/>
  <c r="BP689" i="12"/>
  <c r="BR720" i="12"/>
  <c r="BQ720" i="12"/>
  <c r="BP720" i="12"/>
  <c r="BR728" i="12"/>
  <c r="BQ728" i="12"/>
  <c r="BP728" i="12"/>
  <c r="BR759" i="12"/>
  <c r="BQ759" i="12"/>
  <c r="BP759" i="12"/>
  <c r="BR767" i="12"/>
  <c r="BQ767" i="12"/>
  <c r="BP767" i="12"/>
  <c r="BR798" i="12"/>
  <c r="BP798" i="12"/>
  <c r="BQ798" i="12"/>
  <c r="BR806" i="12"/>
  <c r="BP806" i="12"/>
  <c r="BQ806" i="12"/>
  <c r="BR814" i="12"/>
  <c r="BP814" i="12"/>
  <c r="BQ814" i="12"/>
  <c r="BQ1097" i="12"/>
  <c r="BR1097" i="12"/>
  <c r="BP1097" i="12"/>
  <c r="BR1132" i="12"/>
  <c r="BP1132" i="12"/>
  <c r="BQ1132" i="12"/>
  <c r="BR1140" i="12"/>
  <c r="BQ1140" i="12"/>
  <c r="BP1140" i="12"/>
  <c r="BR1171" i="12"/>
  <c r="BP1171" i="12"/>
  <c r="BQ1171" i="12"/>
  <c r="BR1179" i="12"/>
  <c r="BQ1179" i="12"/>
  <c r="BP1179" i="12"/>
  <c r="BR1210" i="12"/>
  <c r="BP1210" i="12"/>
  <c r="BQ1210" i="12"/>
  <c r="BR1218" i="12"/>
  <c r="BP1218" i="12"/>
  <c r="BQ1218" i="12"/>
  <c r="BR853" i="12"/>
  <c r="BP853" i="12"/>
  <c r="BQ853" i="12"/>
  <c r="BR884" i="12"/>
  <c r="BP884" i="12"/>
  <c r="BQ884" i="12"/>
  <c r="BR892" i="12"/>
  <c r="BP892" i="12"/>
  <c r="BQ892" i="12"/>
  <c r="BR923" i="12"/>
  <c r="BP923" i="12"/>
  <c r="BQ923" i="12"/>
  <c r="BR931" i="12"/>
  <c r="BP931" i="12"/>
  <c r="BQ931" i="12"/>
  <c r="BR962" i="12"/>
  <c r="BP962" i="12"/>
  <c r="BQ962" i="12"/>
  <c r="BR970" i="12"/>
  <c r="BP970" i="12"/>
  <c r="BQ970" i="12"/>
  <c r="BR978" i="12"/>
  <c r="BP978" i="12"/>
  <c r="BQ978" i="12"/>
  <c r="BR1009" i="12"/>
  <c r="BQ1009" i="12"/>
  <c r="BP1009" i="12"/>
  <c r="BR1017" i="12"/>
  <c r="BQ1017" i="12"/>
  <c r="BP1017" i="12"/>
  <c r="BR1048" i="12"/>
  <c r="BQ1048" i="12"/>
  <c r="BP1048" i="12"/>
  <c r="BR1056" i="12"/>
  <c r="BP1056" i="12"/>
  <c r="BQ1056" i="12"/>
  <c r="BR107" i="12"/>
  <c r="BQ107" i="12"/>
  <c r="BP107" i="12"/>
  <c r="BR146" i="12"/>
  <c r="BQ146" i="12"/>
  <c r="BP146" i="12"/>
  <c r="BR185" i="12"/>
  <c r="BQ185" i="12"/>
  <c r="BP185" i="12"/>
  <c r="BR224" i="12"/>
  <c r="BQ224" i="12"/>
  <c r="BP224" i="12"/>
  <c r="BR240" i="12"/>
  <c r="BQ240" i="12"/>
  <c r="BP240" i="12"/>
  <c r="BR279" i="12"/>
  <c r="BP279" i="12"/>
  <c r="BQ279" i="12"/>
  <c r="BR318" i="12"/>
  <c r="BP318" i="12"/>
  <c r="BQ318" i="12"/>
  <c r="BR349" i="12"/>
  <c r="BQ349" i="12"/>
  <c r="BP349" i="12"/>
  <c r="BR388" i="12"/>
  <c r="BP388" i="12"/>
  <c r="BQ388" i="12"/>
  <c r="BR396" i="12"/>
  <c r="BP396" i="12"/>
  <c r="BQ396" i="12"/>
  <c r="BR404" i="12"/>
  <c r="BP404" i="12"/>
  <c r="BQ404" i="12"/>
  <c r="BR435" i="12"/>
  <c r="BQ435" i="12"/>
  <c r="BP435" i="12"/>
  <c r="BR443" i="12"/>
  <c r="BQ443" i="12"/>
  <c r="BP443" i="12"/>
  <c r="BR474" i="12"/>
  <c r="BP474" i="12"/>
  <c r="BQ474" i="12"/>
  <c r="BR521" i="12"/>
  <c r="BQ521" i="12"/>
  <c r="BP521" i="12"/>
  <c r="BR685" i="12"/>
  <c r="BQ685" i="12"/>
  <c r="BP685" i="12"/>
  <c r="BR732" i="12"/>
  <c r="BQ732" i="12"/>
  <c r="BP732" i="12"/>
  <c r="BR763" i="12"/>
  <c r="BQ763" i="12"/>
  <c r="BP763" i="12"/>
  <c r="BR771" i="12"/>
  <c r="BQ771" i="12"/>
  <c r="BP771" i="12"/>
  <c r="BR802" i="12"/>
  <c r="BP802" i="12"/>
  <c r="BQ802" i="12"/>
  <c r="BR810" i="12"/>
  <c r="BP810" i="12"/>
  <c r="BQ810" i="12"/>
  <c r="BQ1089" i="12"/>
  <c r="BR1089" i="12"/>
  <c r="BP1089" i="12"/>
  <c r="BQ1095" i="12"/>
  <c r="BR1095" i="12"/>
  <c r="BP1095" i="12"/>
  <c r="BR1175" i="12"/>
  <c r="BP1175" i="12"/>
  <c r="BQ1175" i="12"/>
  <c r="BR68" i="12"/>
  <c r="BP68" i="12"/>
  <c r="BQ68" i="12"/>
  <c r="BR74" i="12"/>
  <c r="BP74" i="12"/>
  <c r="BQ74" i="12"/>
  <c r="BR20" i="12"/>
  <c r="BQ20" i="12"/>
  <c r="BP20" i="12"/>
  <c r="BR105" i="12"/>
  <c r="BP105" i="12"/>
  <c r="BQ105" i="12"/>
  <c r="BR113" i="12"/>
  <c r="BP113" i="12"/>
  <c r="BQ113" i="12"/>
  <c r="BR144" i="12"/>
  <c r="BP144" i="12"/>
  <c r="BQ144" i="12"/>
  <c r="BR152" i="12"/>
  <c r="BQ152" i="12"/>
  <c r="BP152" i="12"/>
  <c r="BR183" i="12"/>
  <c r="BQ183" i="12"/>
  <c r="BP183" i="12"/>
  <c r="BR191" i="12"/>
  <c r="BQ191" i="12"/>
  <c r="BP191" i="12"/>
  <c r="BR199" i="12"/>
  <c r="BQ199" i="12"/>
  <c r="BP199" i="12"/>
  <c r="BR230" i="12"/>
  <c r="BP230" i="12"/>
  <c r="BQ230" i="12"/>
  <c r="BR238" i="12"/>
  <c r="BQ238" i="12"/>
  <c r="BP238" i="12"/>
  <c r="BR269" i="12"/>
  <c r="BP269" i="12"/>
  <c r="BQ269" i="12"/>
  <c r="BR277" i="12"/>
  <c r="BQ277" i="12"/>
  <c r="BP277" i="12"/>
  <c r="BR308" i="12"/>
  <c r="BQ308" i="12"/>
  <c r="BP308" i="12"/>
  <c r="BR316" i="12"/>
  <c r="BQ316" i="12"/>
  <c r="BP316" i="12"/>
  <c r="BR347" i="12"/>
  <c r="BP347" i="12"/>
  <c r="BQ347" i="12"/>
  <c r="BR355" i="12"/>
  <c r="BP355" i="12"/>
  <c r="BQ355" i="12"/>
  <c r="BR363" i="12"/>
  <c r="BP363" i="12"/>
  <c r="BQ363" i="12"/>
  <c r="BR394" i="12"/>
  <c r="BQ394" i="12"/>
  <c r="BP394" i="12"/>
  <c r="BR402" i="12"/>
  <c r="BQ402" i="12"/>
  <c r="BP402" i="12"/>
  <c r="BR433" i="12"/>
  <c r="BP433" i="12"/>
  <c r="BQ433" i="12"/>
  <c r="BR441" i="12"/>
  <c r="BP441" i="12"/>
  <c r="BQ441" i="12"/>
  <c r="BR472" i="12"/>
  <c r="BQ472" i="12"/>
  <c r="BP472" i="12"/>
  <c r="BR484" i="12"/>
  <c r="BQ484" i="12"/>
  <c r="BP484" i="12"/>
  <c r="BR523" i="12"/>
  <c r="BP523" i="12"/>
  <c r="BQ523" i="12"/>
  <c r="BR562" i="12"/>
  <c r="BQ562" i="12"/>
  <c r="BP562" i="12"/>
  <c r="BR601" i="12"/>
  <c r="BP601" i="12"/>
  <c r="BQ601" i="12"/>
  <c r="BR560" i="12"/>
  <c r="BQ560" i="12"/>
  <c r="BP560" i="12"/>
  <c r="BR599" i="12"/>
  <c r="BP599" i="12"/>
  <c r="BQ599" i="12"/>
  <c r="BR513" i="12"/>
  <c r="BQ513" i="12"/>
  <c r="BP513" i="12"/>
  <c r="BR480" i="12"/>
  <c r="BQ480" i="12"/>
  <c r="BP480" i="12"/>
  <c r="BR519" i="12"/>
  <c r="BP519" i="12"/>
  <c r="BQ519" i="12"/>
  <c r="BR558" i="12"/>
  <c r="BQ558" i="12"/>
  <c r="BP558" i="12"/>
  <c r="BR597" i="12"/>
  <c r="BP597" i="12"/>
  <c r="BQ597" i="12"/>
  <c r="BR642" i="12"/>
  <c r="BQ642" i="12"/>
  <c r="BP642" i="12"/>
  <c r="BR650" i="12"/>
  <c r="BP650" i="12"/>
  <c r="BQ650" i="12"/>
  <c r="BR849" i="12"/>
  <c r="BP849" i="12"/>
  <c r="BQ849" i="12"/>
  <c r="BR675" i="12"/>
  <c r="BP675" i="12"/>
  <c r="BQ675" i="12"/>
  <c r="BR683" i="12"/>
  <c r="BP683" i="12"/>
  <c r="BQ683" i="12"/>
  <c r="BR691" i="12"/>
  <c r="BP691" i="12"/>
  <c r="BQ691" i="12"/>
  <c r="BR722" i="12"/>
  <c r="BP722" i="12"/>
  <c r="BQ722" i="12"/>
  <c r="BR730" i="12"/>
  <c r="BP730" i="12"/>
  <c r="BQ730" i="12"/>
  <c r="BR761" i="12"/>
  <c r="BP761" i="12"/>
  <c r="BQ761" i="12"/>
  <c r="BR769" i="12"/>
  <c r="BP769" i="12"/>
  <c r="BQ769" i="12"/>
  <c r="BR800" i="12"/>
  <c r="BQ800" i="12"/>
  <c r="BP800" i="12"/>
  <c r="BR808" i="12"/>
  <c r="BQ808" i="12"/>
  <c r="BP808" i="12"/>
  <c r="BR839" i="12"/>
  <c r="BP839" i="12"/>
  <c r="BQ839" i="12"/>
  <c r="BR1126" i="12"/>
  <c r="BQ1126" i="12"/>
  <c r="BP1126" i="12"/>
  <c r="BR1134" i="12"/>
  <c r="BQ1134" i="12"/>
  <c r="BP1134" i="12"/>
  <c r="BR1142" i="12"/>
  <c r="BQ1142" i="12"/>
  <c r="BP1142" i="12"/>
  <c r="BR1173" i="12"/>
  <c r="BP1173" i="12"/>
  <c r="BQ1173" i="12"/>
  <c r="BR1181" i="12"/>
  <c r="BP1181" i="12"/>
  <c r="BQ1181" i="12"/>
  <c r="BR1212" i="12"/>
  <c r="BP1212" i="12"/>
  <c r="BQ1212" i="12"/>
  <c r="BR1220" i="12"/>
  <c r="BP1220" i="12"/>
  <c r="BQ1220" i="12"/>
  <c r="BQ1099" i="12"/>
  <c r="BR1099" i="12"/>
  <c r="BP1099" i="12"/>
  <c r="BR855" i="12"/>
  <c r="BP855" i="12"/>
  <c r="BQ855" i="12"/>
  <c r="BR886" i="12"/>
  <c r="BP886" i="12"/>
  <c r="BQ886" i="12"/>
  <c r="BR894" i="12"/>
  <c r="BP894" i="12"/>
  <c r="BQ894" i="12"/>
  <c r="BR925" i="12"/>
  <c r="BP925" i="12"/>
  <c r="BQ925" i="12"/>
  <c r="BR933" i="12"/>
  <c r="BP933" i="12"/>
  <c r="BQ933" i="12"/>
  <c r="BR964" i="12"/>
  <c r="BQ964" i="12"/>
  <c r="BP964" i="12"/>
  <c r="BR972" i="12"/>
  <c r="BQ972" i="12"/>
  <c r="BP972" i="12"/>
  <c r="BR1003" i="12"/>
  <c r="BP1003" i="12"/>
  <c r="BQ1003" i="12"/>
  <c r="BR1011" i="12"/>
  <c r="BP1011" i="12"/>
  <c r="BQ1011" i="12"/>
  <c r="BR1019" i="12"/>
  <c r="BP1019" i="12"/>
  <c r="BQ1019" i="12"/>
  <c r="BR1050" i="12"/>
  <c r="BP1050" i="12"/>
  <c r="BQ1050" i="12"/>
  <c r="BR1058" i="12"/>
  <c r="BP1058" i="12"/>
  <c r="BQ1058" i="12"/>
  <c r="BQ1101" i="12"/>
  <c r="BR1101" i="12"/>
  <c r="BP1101" i="12"/>
  <c r="AY1018" i="12"/>
  <c r="AY1102" i="12"/>
  <c r="AY1139" i="12"/>
  <c r="AY1221" i="12"/>
  <c r="AY682" i="12"/>
  <c r="AY971" i="12"/>
  <c r="AY643" i="12"/>
  <c r="AY762" i="12"/>
  <c r="AY844" i="12"/>
  <c r="AN924" i="12"/>
  <c r="AN924" i="2" s="1"/>
  <c r="AY1008" i="12"/>
  <c r="BA1185" i="12"/>
  <c r="AY231" i="12"/>
  <c r="AY77" i="12"/>
  <c r="AY364" i="12"/>
  <c r="AY405" i="12"/>
  <c r="AY475" i="12"/>
  <c r="AY647" i="12"/>
  <c r="AY721" i="12"/>
  <c r="AY924" i="12"/>
  <c r="AY963" i="12"/>
  <c r="AY973" i="12"/>
  <c r="AY1010" i="12"/>
  <c r="AY1045" i="12"/>
  <c r="AY1094" i="12"/>
  <c r="AY1127" i="12"/>
  <c r="AY1213" i="12"/>
  <c r="V259" i="2"/>
  <c r="AY69" i="12"/>
  <c r="AY108" i="12"/>
  <c r="N1120" i="2"/>
  <c r="R95" i="2"/>
  <c r="R956" i="2"/>
  <c r="AN112" i="12"/>
  <c r="AN112" i="2" s="1"/>
  <c r="AN403" i="12"/>
  <c r="AN403" i="2" s="1"/>
  <c r="J95" i="2"/>
  <c r="J956" i="2"/>
  <c r="J259" i="2"/>
  <c r="BA488" i="12"/>
  <c r="E94" i="10"/>
  <c r="R628" i="2"/>
  <c r="N95" i="2"/>
  <c r="P177" i="2"/>
  <c r="V464" i="2"/>
  <c r="N792" i="2"/>
  <c r="T1038" i="2"/>
  <c r="AY114" i="12"/>
  <c r="AY235" i="12"/>
  <c r="AY309" i="12"/>
  <c r="AY360" i="12"/>
  <c r="AY391" i="12"/>
  <c r="AY522" i="12"/>
  <c r="AY651" i="12"/>
  <c r="AY690" i="12"/>
  <c r="AN696" i="12"/>
  <c r="AN696" i="2" s="1"/>
  <c r="AY725" i="12"/>
  <c r="AY774" i="12"/>
  <c r="AY889" i="12"/>
  <c r="AY969" i="12"/>
  <c r="AY1006" i="12"/>
  <c r="AY1020" i="12"/>
  <c r="AY1090" i="12"/>
  <c r="AY1137" i="12"/>
  <c r="AY1170" i="12"/>
  <c r="AY1182" i="12"/>
  <c r="BB1182" i="12" s="1"/>
  <c r="AH118" i="2"/>
  <c r="AY110" i="12"/>
  <c r="AY932" i="12"/>
  <c r="AY979" i="12"/>
  <c r="AY1217" i="12"/>
  <c r="V792" i="2"/>
  <c r="V95" i="2"/>
  <c r="AY270" i="12"/>
  <c r="AY321" i="12"/>
  <c r="AY436" i="12"/>
  <c r="AN450" i="12"/>
  <c r="AN450" i="2" s="1"/>
  <c r="AY565" i="12"/>
  <c r="AY600" i="12"/>
  <c r="AN614" i="12"/>
  <c r="AN614" i="2" s="1"/>
  <c r="AY678" i="12"/>
  <c r="AY805" i="12"/>
  <c r="AY934" i="12"/>
  <c r="AN942" i="12"/>
  <c r="AN942" i="2" s="1"/>
  <c r="AY1178" i="12"/>
  <c r="AH764" i="2"/>
  <c r="AH73" i="2"/>
  <c r="AY73" i="12"/>
  <c r="BA201" i="12"/>
  <c r="BB188" i="12"/>
  <c r="AY196" i="12"/>
  <c r="AH266" i="2"/>
  <c r="AY266" i="12"/>
  <c r="AH348" i="2"/>
  <c r="AY348" i="12"/>
  <c r="AH395" i="2"/>
  <c r="AY395" i="12"/>
  <c r="AY401" i="12"/>
  <c r="AH432" i="2"/>
  <c r="AY432" i="12"/>
  <c r="BA775" i="12"/>
  <c r="AL936" i="2"/>
  <c r="AH1004" i="2"/>
  <c r="AY1004" i="12"/>
  <c r="AH1135" i="2"/>
  <c r="AY1135" i="12"/>
  <c r="AN1229" i="12"/>
  <c r="AN1229" i="2" s="1"/>
  <c r="AN1226" i="2"/>
  <c r="AY65" i="12"/>
  <c r="AY67" i="12"/>
  <c r="AY149" i="12"/>
  <c r="AH184" i="2"/>
  <c r="AY184" i="12"/>
  <c r="AN242" i="2"/>
  <c r="AN245" i="12"/>
  <c r="AN245" i="2" s="1"/>
  <c r="AN356" i="12"/>
  <c r="AN356" i="2" s="1"/>
  <c r="AN368" i="12"/>
  <c r="AN368" i="2" s="1"/>
  <c r="AN365" i="2"/>
  <c r="AH406" i="12"/>
  <c r="AH390" i="2"/>
  <c r="AH760" i="2"/>
  <c r="AY760" i="12"/>
  <c r="AN980" i="2"/>
  <c r="AN983" i="12"/>
  <c r="AN983" i="2" s="1"/>
  <c r="AN1135" i="12"/>
  <c r="AN1135" i="2" s="1"/>
  <c r="AH104" i="2"/>
  <c r="AH112" i="2"/>
  <c r="AH1049" i="2"/>
  <c r="AY63" i="12"/>
  <c r="AY143" i="12"/>
  <c r="AN160" i="2"/>
  <c r="AY352" i="12"/>
  <c r="AH734" i="12"/>
  <c r="AH720" i="2"/>
  <c r="AH729" i="2"/>
  <c r="AY729" i="12"/>
  <c r="AY852" i="12"/>
  <c r="AL975" i="2"/>
  <c r="AN1062" i="2"/>
  <c r="AN1065" i="12"/>
  <c r="AN1065" i="2" s="1"/>
  <c r="AL1170" i="2"/>
  <c r="AH1209" i="2"/>
  <c r="AY1209" i="12"/>
  <c r="AN1213" i="12"/>
  <c r="AN1213" i="2" s="1"/>
  <c r="AY61" i="12"/>
  <c r="AY153" i="12"/>
  <c r="AH239" i="2"/>
  <c r="AY239" i="12"/>
  <c r="AH274" i="2"/>
  <c r="AY274" i="12"/>
  <c r="AH324" i="12"/>
  <c r="AH306" i="2"/>
  <c r="AN313" i="12"/>
  <c r="AN313" i="2" s="1"/>
  <c r="AN327" i="12"/>
  <c r="AN327" i="2" s="1"/>
  <c r="AN529" i="2"/>
  <c r="AN532" i="12"/>
  <c r="AN532" i="2" s="1"/>
  <c r="AN602" i="12"/>
  <c r="AN602" i="2" s="1"/>
  <c r="AY608" i="12"/>
  <c r="AH608" i="2"/>
  <c r="AH652" i="12"/>
  <c r="BB690" i="12"/>
  <c r="AN901" i="12"/>
  <c r="AN901" i="2" s="1"/>
  <c r="AN898" i="2"/>
  <c r="AY922" i="12"/>
  <c r="AH928" i="2"/>
  <c r="AY928" i="12"/>
  <c r="AH967" i="2"/>
  <c r="AY967" i="12"/>
  <c r="AH1059" i="2"/>
  <c r="AY1059" i="12"/>
  <c r="AH1133" i="2"/>
  <c r="AY1133" i="12"/>
  <c r="AN1185" i="2"/>
  <c r="AN1188" i="12"/>
  <c r="AN1188" i="2" s="1"/>
  <c r="AH75" i="2"/>
  <c r="AY75" i="12"/>
  <c r="AH102" i="2"/>
  <c r="AY102" i="12"/>
  <c r="BB196" i="12"/>
  <c r="BA242" i="12"/>
  <c r="AL231" i="2"/>
  <c r="AH283" i="12"/>
  <c r="AH265" i="2"/>
  <c r="AL282" i="2"/>
  <c r="AY481" i="12"/>
  <c r="AH481" i="2"/>
  <c r="AH529" i="12"/>
  <c r="AH513" i="2"/>
  <c r="AH526" i="2"/>
  <c r="AY526" i="12"/>
  <c r="AL641" i="2"/>
  <c r="AL647" i="2"/>
  <c r="AN655" i="12"/>
  <c r="AN655" i="2" s="1"/>
  <c r="AN652" i="2"/>
  <c r="AH686" i="2"/>
  <c r="AY686" i="12"/>
  <c r="AY850" i="12"/>
  <c r="AH850" i="2"/>
  <c r="AH1014" i="2"/>
  <c r="AY1014" i="12"/>
  <c r="AN1106" i="12"/>
  <c r="AN1106" i="2" s="1"/>
  <c r="AN1103" i="2"/>
  <c r="AL1131" i="2"/>
  <c r="E84" i="10"/>
  <c r="M36" i="6"/>
  <c r="M132" i="6" s="1"/>
  <c r="M56" i="6"/>
  <c r="M152" i="6" s="1"/>
  <c r="M72" i="6"/>
  <c r="M168" i="6" s="1"/>
  <c r="M50" i="6"/>
  <c r="M146" i="6" s="1"/>
  <c r="M64" i="6"/>
  <c r="M160" i="6" s="1"/>
  <c r="M30" i="6"/>
  <c r="M126" i="6" s="1"/>
  <c r="M24" i="6"/>
  <c r="M120" i="6" s="1"/>
  <c r="M44" i="6"/>
  <c r="M140" i="6" s="1"/>
  <c r="M112" i="6"/>
  <c r="G84" i="10"/>
  <c r="M52" i="6"/>
  <c r="M148" i="6" s="1"/>
  <c r="M38" i="6"/>
  <c r="M134" i="6" s="1"/>
  <c r="M18" i="6"/>
  <c r="M114" i="6" s="1"/>
  <c r="M32" i="6"/>
  <c r="M128" i="6" s="1"/>
  <c r="M46" i="6"/>
  <c r="M142" i="6" s="1"/>
  <c r="M74" i="6"/>
  <c r="M170" i="6" s="1"/>
  <c r="M66" i="6"/>
  <c r="M162" i="6" s="1"/>
  <c r="M58" i="6"/>
  <c r="M154" i="6" s="1"/>
  <c r="M26" i="6"/>
  <c r="M122" i="6" s="1"/>
  <c r="I84" i="10"/>
  <c r="M116" i="6"/>
  <c r="M172" i="6"/>
  <c r="M28" i="6"/>
  <c r="M124" i="6" s="1"/>
  <c r="M136" i="6"/>
  <c r="M34" i="6"/>
  <c r="M130" i="6" s="1"/>
  <c r="M156" i="6"/>
  <c r="M54" i="6"/>
  <c r="M150" i="6" s="1"/>
  <c r="M48" i="6"/>
  <c r="M144" i="6" s="1"/>
  <c r="I94" i="10"/>
  <c r="AH201" i="12"/>
  <c r="AH183" i="2"/>
  <c r="AY192" i="12"/>
  <c r="AH227" i="2"/>
  <c r="AY227" i="12"/>
  <c r="AY278" i="12"/>
  <c r="AY444" i="12"/>
  <c r="AH444" i="2"/>
  <c r="AL524" i="2"/>
  <c r="AH596" i="2"/>
  <c r="AY596" i="12"/>
  <c r="AY887" i="12"/>
  <c r="AH893" i="2"/>
  <c r="AY893" i="12"/>
  <c r="BB893" i="12" s="1"/>
  <c r="BA1062" i="12"/>
  <c r="AY1088" i="12"/>
  <c r="AH1088" i="2"/>
  <c r="AL1098" i="2"/>
  <c r="AH106" i="2"/>
  <c r="AN270" i="12"/>
  <c r="AN270" i="2" s="1"/>
  <c r="BB352" i="12"/>
  <c r="AY555" i="12"/>
  <c r="AH555" i="2"/>
  <c r="AY807" i="12"/>
  <c r="AH807" i="2"/>
  <c r="AH885" i="2"/>
  <c r="AY885" i="12"/>
  <c r="BB885" i="12" s="1"/>
  <c r="BB1092" i="12"/>
  <c r="AH1174" i="2"/>
  <c r="AY1174" i="12"/>
  <c r="AN1178" i="12"/>
  <c r="AN1178" i="2" s="1"/>
  <c r="M80" i="6"/>
  <c r="M176" i="6" s="1"/>
  <c r="AN78" i="2"/>
  <c r="AL239" i="2"/>
  <c r="AN317" i="12"/>
  <c r="AN317" i="2" s="1"/>
  <c r="AH365" i="12"/>
  <c r="AH347" i="2"/>
  <c r="AN360" i="12"/>
  <c r="AN360" i="2" s="1"/>
  <c r="AY438" i="12"/>
  <c r="AH438" i="2"/>
  <c r="BA529" i="12"/>
  <c r="AY602" i="12"/>
  <c r="AH602" i="2"/>
  <c r="AL678" i="2"/>
  <c r="AL721" i="2"/>
  <c r="AL727" i="2"/>
  <c r="BB764" i="12"/>
  <c r="AY770" i="12"/>
  <c r="AH770" i="2"/>
  <c r="AY801" i="12"/>
  <c r="AH801" i="2"/>
  <c r="AN811" i="12"/>
  <c r="AN811" i="2" s="1"/>
  <c r="AN819" i="12"/>
  <c r="AN819" i="2" s="1"/>
  <c r="AN850" i="12"/>
  <c r="AN850" i="2" s="1"/>
  <c r="AH434" i="2"/>
  <c r="AY157" i="12"/>
  <c r="AL192" i="2"/>
  <c r="AY200" i="12"/>
  <c r="AN274" i="12"/>
  <c r="AN274" i="2" s="1"/>
  <c r="AY282" i="12"/>
  <c r="AY313" i="12"/>
  <c r="AY356" i="12"/>
  <c r="AH447" i="12"/>
  <c r="AH439" i="2"/>
  <c r="AY479" i="12"/>
  <c r="AY524" i="12"/>
  <c r="AH524" i="2"/>
  <c r="AY553" i="12"/>
  <c r="AY569" i="12"/>
  <c r="AH611" i="12"/>
  <c r="AH603" i="2"/>
  <c r="AY717" i="12"/>
  <c r="AH857" i="12"/>
  <c r="AH839" i="2"/>
  <c r="AY883" i="12"/>
  <c r="AY938" i="12"/>
  <c r="AY1086" i="12"/>
  <c r="AY1092" i="12"/>
  <c r="AH1092" i="2"/>
  <c r="AY1098" i="12"/>
  <c r="AY1172" i="12"/>
  <c r="AY71" i="12"/>
  <c r="BA160" i="12"/>
  <c r="AY145" i="12"/>
  <c r="AH145" i="2"/>
  <c r="AN204" i="12"/>
  <c r="AN204" i="2" s="1"/>
  <c r="AN201" i="2"/>
  <c r="AL235" i="2"/>
  <c r="AN286" i="12"/>
  <c r="AN286" i="2" s="1"/>
  <c r="AN283" i="2"/>
  <c r="AN321" i="12"/>
  <c r="AN321" i="2" s="1"/>
  <c r="AY477" i="12"/>
  <c r="AH477" i="2"/>
  <c r="AY518" i="12"/>
  <c r="AH518" i="2"/>
  <c r="AH570" i="12"/>
  <c r="AL682" i="2"/>
  <c r="AL688" i="2"/>
  <c r="BB725" i="12"/>
  <c r="AY811" i="12"/>
  <c r="AH811" i="2"/>
  <c r="AN860" i="12"/>
  <c r="AN860" i="2" s="1"/>
  <c r="AN857" i="2"/>
  <c r="AY936" i="12"/>
  <c r="AY975" i="12"/>
  <c r="AY1131" i="12"/>
  <c r="AY1143" i="12"/>
  <c r="AH1226" i="12"/>
  <c r="AH567" i="2"/>
  <c r="AH854" i="2"/>
  <c r="AY403" i="12"/>
  <c r="AH403" i="2"/>
  <c r="AN409" i="12"/>
  <c r="AN409" i="2" s="1"/>
  <c r="AN406" i="2"/>
  <c r="AY471" i="12"/>
  <c r="AH471" i="2"/>
  <c r="BB481" i="12"/>
  <c r="AY487" i="12"/>
  <c r="AH487" i="2"/>
  <c r="AN555" i="12"/>
  <c r="AN555" i="2" s="1"/>
  <c r="AY561" i="12"/>
  <c r="AH561" i="2"/>
  <c r="AN573" i="12"/>
  <c r="AN573" i="2" s="1"/>
  <c r="AN570" i="2"/>
  <c r="AY635" i="12"/>
  <c r="AH635" i="2"/>
  <c r="AY645" i="12"/>
  <c r="AH645" i="2"/>
  <c r="BA693" i="12"/>
  <c r="AN737" i="12"/>
  <c r="AN737" i="2" s="1"/>
  <c r="AN734" i="2"/>
  <c r="AH775" i="12"/>
  <c r="AH759" i="2"/>
  <c r="AN778" i="12"/>
  <c r="AN778" i="2" s="1"/>
  <c r="AN775" i="2"/>
  <c r="AY846" i="12"/>
  <c r="BB846" i="12" s="1"/>
  <c r="AH846" i="2"/>
  <c r="BA1021" i="12"/>
  <c r="AN1024" i="12"/>
  <c r="AN1024" i="2" s="1"/>
  <c r="AN1021" i="2"/>
  <c r="BB1094" i="12"/>
  <c r="AN1147" i="12"/>
  <c r="AN1147" i="2" s="1"/>
  <c r="AN1144" i="2"/>
  <c r="AY1168" i="12"/>
  <c r="AL227" i="2"/>
  <c r="AN491" i="12"/>
  <c r="AN491" i="2" s="1"/>
  <c r="AN488" i="2"/>
  <c r="AY512" i="12"/>
  <c r="AH512" i="2"/>
  <c r="AY528" i="12"/>
  <c r="AH528" i="2"/>
  <c r="AY598" i="12"/>
  <c r="BB598" i="12" s="1"/>
  <c r="AH598" i="2"/>
  <c r="AL686" i="2"/>
  <c r="BB729" i="12"/>
  <c r="AL760" i="2"/>
  <c r="AH816" i="12"/>
  <c r="AH800" i="2"/>
  <c r="BB932" i="12"/>
  <c r="AY1061" i="12"/>
  <c r="AH1061" i="2"/>
  <c r="AH1103" i="12"/>
  <c r="AH1085" i="2"/>
  <c r="BA1226" i="12"/>
  <c r="AH1225" i="2"/>
  <c r="AY1225" i="12"/>
  <c r="AH25" i="2"/>
  <c r="AY17" i="12"/>
  <c r="AN1014" i="12"/>
  <c r="AN1014" i="2" s="1"/>
  <c r="AN395" i="12"/>
  <c r="AN395" i="2" s="1"/>
  <c r="AN1139" i="12"/>
  <c r="AN1139" i="2" s="1"/>
  <c r="AN893" i="12"/>
  <c r="AN893" i="2" s="1"/>
  <c r="BB1014" i="12"/>
  <c r="AH21" i="2"/>
  <c r="AH17" i="2"/>
  <c r="AH19" i="2"/>
  <c r="BB645" i="12"/>
  <c r="AL645" i="2"/>
  <c r="AN854" i="12"/>
  <c r="AN854" i="2" s="1"/>
  <c r="AL854" i="2"/>
  <c r="BB1010" i="12"/>
  <c r="AL1010" i="2"/>
  <c r="AN1018" i="12"/>
  <c r="AN1018" i="2" s="1"/>
  <c r="AL1018" i="2"/>
  <c r="AL403" i="2"/>
  <c r="AN645" i="12"/>
  <c r="AN645" i="2" s="1"/>
  <c r="BB807" i="12"/>
  <c r="AL807" i="2"/>
  <c r="AN1010" i="12"/>
  <c r="AN1010" i="2" s="1"/>
  <c r="BB1135" i="12"/>
  <c r="AL1135" i="2"/>
  <c r="AN1174" i="12"/>
  <c r="AN1174" i="2" s="1"/>
  <c r="AL1182" i="2"/>
  <c r="AL104" i="2"/>
  <c r="AL112" i="2"/>
  <c r="BB434" i="12"/>
  <c r="AL434" i="2"/>
  <c r="AL598" i="2"/>
  <c r="BB889" i="12"/>
  <c r="AL889" i="2"/>
  <c r="BB1018" i="12"/>
  <c r="BB1217" i="12"/>
  <c r="AL1217" i="2"/>
  <c r="BB1221" i="12"/>
  <c r="AL1221" i="2"/>
  <c r="AL114" i="2"/>
  <c r="AN391" i="12"/>
  <c r="AN391" i="2" s="1"/>
  <c r="AN598" i="12"/>
  <c r="AN598" i="2" s="1"/>
  <c r="AN846" i="12"/>
  <c r="AN846" i="2" s="1"/>
  <c r="AL846" i="2"/>
  <c r="AN889" i="12"/>
  <c r="AN889" i="2" s="1"/>
  <c r="BB924" i="12"/>
  <c r="AL924" i="2"/>
  <c r="AN928" i="12"/>
  <c r="AN928" i="2" s="1"/>
  <c r="AN932" i="12"/>
  <c r="AN932" i="2" s="1"/>
  <c r="AL932" i="2"/>
  <c r="BB971" i="12"/>
  <c r="AL971" i="2"/>
  <c r="BB1049" i="12"/>
  <c r="AL1049" i="2"/>
  <c r="BB1133" i="12"/>
  <c r="AL1133" i="2"/>
  <c r="AN1217" i="12"/>
  <c r="AN1217" i="2" s="1"/>
  <c r="AN1221" i="12"/>
  <c r="AN1221" i="2" s="1"/>
  <c r="AL108" i="2"/>
  <c r="AY639" i="12"/>
  <c r="AH26" i="12"/>
  <c r="BA26" i="12"/>
  <c r="AY190" i="12"/>
  <c r="AY276" i="12"/>
  <c r="AY311" i="12"/>
  <c r="AY358" i="12"/>
  <c r="AY23" i="12"/>
  <c r="BG20" i="12"/>
  <c r="BA119" i="12"/>
  <c r="AH160" i="12"/>
  <c r="BH18" i="12"/>
  <c r="BH19" i="12" s="1"/>
  <c r="BH20" i="12" s="1"/>
  <c r="BH21" i="12" s="1"/>
  <c r="BH22" i="12" s="1"/>
  <c r="BH23" i="12" s="1"/>
  <c r="BH24" i="12" s="1"/>
  <c r="BH25" i="12" s="1"/>
  <c r="BH26" i="12" s="1"/>
  <c r="BH27" i="12" s="1"/>
  <c r="BH28" i="12" s="1"/>
  <c r="BH29" i="12" s="1"/>
  <c r="BH30" i="12" s="1"/>
  <c r="BH31" i="12" s="1"/>
  <c r="BH32" i="12" s="1"/>
  <c r="BH33" i="12" s="1"/>
  <c r="BH34" i="12" s="1"/>
  <c r="BH35" i="12" s="1"/>
  <c r="BH36" i="12" s="1"/>
  <c r="BH37" i="12" s="1"/>
  <c r="BH38" i="12" s="1"/>
  <c r="BH39" i="12" s="1"/>
  <c r="BH40" i="12" s="1"/>
  <c r="BH41" i="12" s="1"/>
  <c r="BH42" i="12" s="1"/>
  <c r="BH43" i="12" s="1"/>
  <c r="BH44" i="12" s="1"/>
  <c r="BH45" i="12" s="1"/>
  <c r="AY25" i="12"/>
  <c r="AH78" i="12"/>
  <c r="BA78" i="12"/>
  <c r="AH119" i="12"/>
  <c r="AY159" i="12"/>
  <c r="AY198" i="12"/>
  <c r="AY268" i="12"/>
  <c r="AY606" i="12"/>
  <c r="AY147" i="12"/>
  <c r="AY155" i="12"/>
  <c r="AL190" i="2"/>
  <c r="AY229" i="12"/>
  <c r="AY307" i="12"/>
  <c r="AY323" i="12"/>
  <c r="BA365" i="12"/>
  <c r="AY354" i="12"/>
  <c r="AY397" i="12"/>
  <c r="AL432" i="2"/>
  <c r="BB477" i="12"/>
  <c r="AN477" i="12"/>
  <c r="AN477" i="2" s="1"/>
  <c r="AL637" i="2"/>
  <c r="BB854" i="12"/>
  <c r="BB104" i="12"/>
  <c r="BB108" i="12"/>
  <c r="BB112" i="12"/>
  <c r="AY186" i="12"/>
  <c r="AY194" i="12"/>
  <c r="AY237" i="12"/>
  <c r="AY241" i="12"/>
  <c r="BA283" i="12"/>
  <c r="AY272" i="12"/>
  <c r="AY280" i="12"/>
  <c r="AY319" i="12"/>
  <c r="AY350" i="12"/>
  <c r="AY393" i="12"/>
  <c r="AY399" i="12"/>
  <c r="AY594" i="12"/>
  <c r="AY151" i="12"/>
  <c r="AH242" i="12"/>
  <c r="AY225" i="12"/>
  <c r="AY233" i="12"/>
  <c r="BB233" i="12" s="1"/>
  <c r="AN233" i="12"/>
  <c r="AN233" i="2" s="1"/>
  <c r="AN272" i="12"/>
  <c r="AN272" i="2" s="1"/>
  <c r="BA324" i="12"/>
  <c r="AY315" i="12"/>
  <c r="AY362" i="12"/>
  <c r="AY389" i="12"/>
  <c r="BB567" i="12"/>
  <c r="AN567" i="12"/>
  <c r="AN567" i="2" s="1"/>
  <c r="AN362" i="12"/>
  <c r="AN362" i="2" s="1"/>
  <c r="AL401" i="2"/>
  <c r="AY440" i="12"/>
  <c r="AY446" i="12"/>
  <c r="AY473" i="12"/>
  <c r="AY485" i="12"/>
  <c r="AY514" i="12"/>
  <c r="AL516" i="2"/>
  <c r="AY520" i="12"/>
  <c r="BA570" i="12"/>
  <c r="AY557" i="12"/>
  <c r="AL559" i="2"/>
  <c r="AY563" i="12"/>
  <c r="AL596" i="2"/>
  <c r="AN844" i="12"/>
  <c r="AN844" i="2" s="1"/>
  <c r="BA447" i="12"/>
  <c r="AH488" i="12"/>
  <c r="AL475" i="2"/>
  <c r="AL522" i="2"/>
  <c r="AL565" i="2"/>
  <c r="AY604" i="12"/>
  <c r="AY610" i="12"/>
  <c r="AY637" i="12"/>
  <c r="AY727" i="12"/>
  <c r="AY758" i="12"/>
  <c r="AN350" i="12"/>
  <c r="AN350" i="2" s="1"/>
  <c r="BA406" i="12"/>
  <c r="BB391" i="12"/>
  <c r="BB395" i="12"/>
  <c r="AY430" i="12"/>
  <c r="AN434" i="12"/>
  <c r="AN434" i="2" s="1"/>
  <c r="AY442" i="12"/>
  <c r="AL444" i="2"/>
  <c r="AY483" i="12"/>
  <c r="AY516" i="12"/>
  <c r="AL518" i="2"/>
  <c r="AY559" i="12"/>
  <c r="AL561" i="2"/>
  <c r="AY641" i="12"/>
  <c r="AY719" i="12"/>
  <c r="AN770" i="12"/>
  <c r="AN770" i="2" s="1"/>
  <c r="AY926" i="12"/>
  <c r="AY768" i="12"/>
  <c r="AL801" i="2"/>
  <c r="AY891" i="12"/>
  <c r="AN1016" i="12"/>
  <c r="AN1016" i="2" s="1"/>
  <c r="AY1016" i="12"/>
  <c r="BB1016" i="12" s="1"/>
  <c r="AL514" i="2"/>
  <c r="BA611" i="12"/>
  <c r="BA652" i="12"/>
  <c r="AL805" i="2"/>
  <c r="AY842" i="12"/>
  <c r="AN930" i="12"/>
  <c r="AN930" i="2" s="1"/>
  <c r="AY930" i="12"/>
  <c r="BB1006" i="12"/>
  <c r="AN1006" i="12"/>
  <c r="AN1006" i="2" s="1"/>
  <c r="AY1055" i="12"/>
  <c r="AL1180" i="2"/>
  <c r="AN526" i="12"/>
  <c r="AN526" i="2" s="1"/>
  <c r="AL643" i="2"/>
  <c r="AY680" i="12"/>
  <c r="AY688" i="12"/>
  <c r="AY799" i="12"/>
  <c r="AL803" i="2"/>
  <c r="AY815" i="12"/>
  <c r="AH980" i="12"/>
  <c r="AN967" i="12"/>
  <c r="AN967" i="2" s="1"/>
  <c r="BB967" i="12"/>
  <c r="AN971" i="12"/>
  <c r="AN971" i="2" s="1"/>
  <c r="AN1049" i="12"/>
  <c r="AN1049" i="2" s="1"/>
  <c r="AY649" i="12"/>
  <c r="AH693" i="12"/>
  <c r="AL684" i="2"/>
  <c r="AL723" i="2"/>
  <c r="AL731" i="2"/>
  <c r="AL772" i="2"/>
  <c r="AY803" i="12"/>
  <c r="AN807" i="12"/>
  <c r="AN807" i="2" s="1"/>
  <c r="AY840" i="12"/>
  <c r="AY856" i="12"/>
  <c r="AN885" i="12"/>
  <c r="AN885" i="2" s="1"/>
  <c r="AH898" i="12"/>
  <c r="AN895" i="12"/>
  <c r="AN895" i="2" s="1"/>
  <c r="AY895" i="12"/>
  <c r="BA939" i="12"/>
  <c r="AY676" i="12"/>
  <c r="AY684" i="12"/>
  <c r="AY692" i="12"/>
  <c r="BA734" i="12"/>
  <c r="AY723" i="12"/>
  <c r="AY731" i="12"/>
  <c r="AY766" i="12"/>
  <c r="AL768" i="2"/>
  <c r="AY772" i="12"/>
  <c r="BA816" i="12"/>
  <c r="AY813" i="12"/>
  <c r="BA857" i="12"/>
  <c r="AY848" i="12"/>
  <c r="AY1012" i="12"/>
  <c r="AL1057" i="2"/>
  <c r="AL1059" i="2"/>
  <c r="AL1129" i="2"/>
  <c r="BA980" i="12"/>
  <c r="AN969" i="12"/>
  <c r="AN969" i="2" s="1"/>
  <c r="AL1053" i="2"/>
  <c r="AY1057" i="12"/>
  <c r="BB1088" i="12"/>
  <c r="AN1088" i="12"/>
  <c r="AN1088" i="2" s="1"/>
  <c r="AN883" i="12"/>
  <c r="AN883" i="2" s="1"/>
  <c r="AN934" i="12"/>
  <c r="AN934" i="2" s="1"/>
  <c r="AY965" i="12"/>
  <c r="AY977" i="12"/>
  <c r="AY1047" i="12"/>
  <c r="AY1051" i="12"/>
  <c r="AH939" i="12"/>
  <c r="AL1051" i="2"/>
  <c r="AY1053" i="12"/>
  <c r="BB1139" i="12"/>
  <c r="BA898" i="12"/>
  <c r="AH1021" i="12"/>
  <c r="AH1062" i="12"/>
  <c r="AY1100" i="12"/>
  <c r="AN1100" i="12"/>
  <c r="AN1100" i="2" s="1"/>
  <c r="AH1144" i="12"/>
  <c r="AY1141" i="12"/>
  <c r="BA1103" i="12"/>
  <c r="AY1096" i="12"/>
  <c r="BA1144" i="12"/>
  <c r="AY1129" i="12"/>
  <c r="BB1174" i="12"/>
  <c r="AY1180" i="12"/>
  <c r="AY1176" i="12"/>
  <c r="AL1141" i="2"/>
  <c r="AY1184" i="12"/>
  <c r="AY1211" i="12"/>
  <c r="AY1215" i="12"/>
  <c r="AY1219" i="12"/>
  <c r="AY1223" i="12"/>
  <c r="AN1133" i="12"/>
  <c r="AN1133" i="2" s="1"/>
  <c r="AH1185" i="12"/>
  <c r="AL1211" i="2"/>
  <c r="AL1219" i="2"/>
  <c r="K1202" i="2"/>
  <c r="K1038" i="2"/>
  <c r="K874" i="2"/>
  <c r="K710" i="2"/>
  <c r="K546" i="2"/>
  <c r="K382" i="2"/>
  <c r="K1079" i="2"/>
  <c r="K915" i="2"/>
  <c r="K751" i="2"/>
  <c r="K587" i="2"/>
  <c r="K423" i="2"/>
  <c r="K1120" i="2"/>
  <c r="K956" i="2"/>
  <c r="K792" i="2"/>
  <c r="K628" i="2"/>
  <c r="K464" i="2"/>
  <c r="S1202" i="2"/>
  <c r="S1038" i="2"/>
  <c r="S874" i="2"/>
  <c r="S710" i="2"/>
  <c r="S546" i="2"/>
  <c r="S382" i="2"/>
  <c r="S1079" i="2"/>
  <c r="S915" i="2"/>
  <c r="S751" i="2"/>
  <c r="S587" i="2"/>
  <c r="S423" i="2"/>
  <c r="S1120" i="2"/>
  <c r="S956" i="2"/>
  <c r="S792" i="2"/>
  <c r="S628" i="2"/>
  <c r="S464" i="2"/>
  <c r="S300" i="2"/>
  <c r="O136" i="2"/>
  <c r="S136" i="2"/>
  <c r="O833" i="2"/>
  <c r="L1079" i="2"/>
  <c r="L915" i="2"/>
  <c r="L751" i="2"/>
  <c r="L587" i="2"/>
  <c r="L423" i="2"/>
  <c r="L1120" i="2"/>
  <c r="L956" i="2"/>
  <c r="L792" i="2"/>
  <c r="L628" i="2"/>
  <c r="L464" i="2"/>
  <c r="L1161" i="2"/>
  <c r="L997" i="2"/>
  <c r="L833" i="2"/>
  <c r="L669" i="2"/>
  <c r="L505" i="2"/>
  <c r="L341" i="2"/>
  <c r="P1079" i="2"/>
  <c r="P915" i="2"/>
  <c r="P751" i="2"/>
  <c r="P587" i="2"/>
  <c r="P423" i="2"/>
  <c r="P1120" i="2"/>
  <c r="P956" i="2"/>
  <c r="P792" i="2"/>
  <c r="P628" i="2"/>
  <c r="P464" i="2"/>
  <c r="P1161" i="2"/>
  <c r="P997" i="2"/>
  <c r="P833" i="2"/>
  <c r="P669" i="2"/>
  <c r="P505" i="2"/>
  <c r="P341" i="2"/>
  <c r="T1079" i="2"/>
  <c r="T915" i="2"/>
  <c r="T751" i="2"/>
  <c r="T587" i="2"/>
  <c r="T423" i="2"/>
  <c r="T1120" i="2"/>
  <c r="T956" i="2"/>
  <c r="T792" i="2"/>
  <c r="T628" i="2"/>
  <c r="T464" i="2"/>
  <c r="T1161" i="2"/>
  <c r="T997" i="2"/>
  <c r="T833" i="2"/>
  <c r="T669" i="2"/>
  <c r="T505" i="2"/>
  <c r="T341" i="2"/>
  <c r="J54" i="2"/>
  <c r="N54" i="2"/>
  <c r="R54" i="2"/>
  <c r="V54" i="2"/>
  <c r="K95" i="2"/>
  <c r="O95" i="2"/>
  <c r="S95" i="2"/>
  <c r="W95" i="2"/>
  <c r="L136" i="2"/>
  <c r="P136" i="2"/>
  <c r="T136" i="2"/>
  <c r="M177" i="2"/>
  <c r="Q177" i="2"/>
  <c r="U177" i="2"/>
  <c r="J218" i="2"/>
  <c r="N218" i="2"/>
  <c r="R218" i="2"/>
  <c r="V218" i="2"/>
  <c r="K259" i="2"/>
  <c r="O259" i="2"/>
  <c r="S259" i="2"/>
  <c r="W259" i="2"/>
  <c r="L300" i="2"/>
  <c r="Q300" i="2"/>
  <c r="V300" i="2"/>
  <c r="W341" i="2"/>
  <c r="J464" i="2"/>
  <c r="K505" i="2"/>
  <c r="L546" i="2"/>
  <c r="N628" i="2"/>
  <c r="O669" i="2"/>
  <c r="P710" i="2"/>
  <c r="R792" i="2"/>
  <c r="S833" i="2"/>
  <c r="T874" i="2"/>
  <c r="V956" i="2"/>
  <c r="W997" i="2"/>
  <c r="J1120" i="2"/>
  <c r="K1161" i="2"/>
  <c r="L1202" i="2"/>
  <c r="W136" i="2"/>
  <c r="W505" i="2"/>
  <c r="K669" i="2"/>
  <c r="M1120" i="2"/>
  <c r="M956" i="2"/>
  <c r="M792" i="2"/>
  <c r="M628" i="2"/>
  <c r="M464" i="2"/>
  <c r="M1161" i="2"/>
  <c r="M997" i="2"/>
  <c r="M833" i="2"/>
  <c r="M669" i="2"/>
  <c r="M505" i="2"/>
  <c r="M341" i="2"/>
  <c r="M1202" i="2"/>
  <c r="M1038" i="2"/>
  <c r="M874" i="2"/>
  <c r="M710" i="2"/>
  <c r="M546" i="2"/>
  <c r="M382" i="2"/>
  <c r="Q1120" i="2"/>
  <c r="Q956" i="2"/>
  <c r="Q792" i="2"/>
  <c r="Q628" i="2"/>
  <c r="Q464" i="2"/>
  <c r="Q1161" i="2"/>
  <c r="Q997" i="2"/>
  <c r="Q833" i="2"/>
  <c r="Q669" i="2"/>
  <c r="Q505" i="2"/>
  <c r="Q341" i="2"/>
  <c r="Q1202" i="2"/>
  <c r="Q1038" i="2"/>
  <c r="Q874" i="2"/>
  <c r="Q710" i="2"/>
  <c r="Q546" i="2"/>
  <c r="Q382" i="2"/>
  <c r="U1120" i="2"/>
  <c r="U956" i="2"/>
  <c r="U792" i="2"/>
  <c r="U628" i="2"/>
  <c r="U464" i="2"/>
  <c r="U1161" i="2"/>
  <c r="U997" i="2"/>
  <c r="U833" i="2"/>
  <c r="U669" i="2"/>
  <c r="U505" i="2"/>
  <c r="U341" i="2"/>
  <c r="U1202" i="2"/>
  <c r="U1038" i="2"/>
  <c r="U874" i="2"/>
  <c r="U710" i="2"/>
  <c r="U546" i="2"/>
  <c r="U382" i="2"/>
  <c r="K54" i="2"/>
  <c r="O54" i="2"/>
  <c r="S54" i="2"/>
  <c r="W54" i="2"/>
  <c r="L95" i="2"/>
  <c r="P95" i="2"/>
  <c r="T95" i="2"/>
  <c r="M136" i="2"/>
  <c r="Q136" i="2"/>
  <c r="U136" i="2"/>
  <c r="J177" i="2"/>
  <c r="N177" i="2"/>
  <c r="R177" i="2"/>
  <c r="V177" i="2"/>
  <c r="K218" i="2"/>
  <c r="O218" i="2"/>
  <c r="S218" i="2"/>
  <c r="W218" i="2"/>
  <c r="L259" i="2"/>
  <c r="P259" i="2"/>
  <c r="T259" i="2"/>
  <c r="M300" i="2"/>
  <c r="R300" i="2"/>
  <c r="K341" i="2"/>
  <c r="L382" i="2"/>
  <c r="M423" i="2"/>
  <c r="N464" i="2"/>
  <c r="O505" i="2"/>
  <c r="P546" i="2"/>
  <c r="Q587" i="2"/>
  <c r="S669" i="2"/>
  <c r="T710" i="2"/>
  <c r="U751" i="2"/>
  <c r="K997" i="2"/>
  <c r="L1038" i="2"/>
  <c r="M1079" i="2"/>
  <c r="P1202" i="2"/>
  <c r="O1202" i="2"/>
  <c r="O1038" i="2"/>
  <c r="O874" i="2"/>
  <c r="O710" i="2"/>
  <c r="O546" i="2"/>
  <c r="O382" i="2"/>
  <c r="O1079" i="2"/>
  <c r="O915" i="2"/>
  <c r="O751" i="2"/>
  <c r="O587" i="2"/>
  <c r="O423" i="2"/>
  <c r="O1120" i="2"/>
  <c r="O956" i="2"/>
  <c r="O792" i="2"/>
  <c r="O628" i="2"/>
  <c r="O464" i="2"/>
  <c r="O300" i="2"/>
  <c r="W1202" i="2"/>
  <c r="W1038" i="2"/>
  <c r="W874" i="2"/>
  <c r="W710" i="2"/>
  <c r="W546" i="2"/>
  <c r="W382" i="2"/>
  <c r="W1079" i="2"/>
  <c r="W915" i="2"/>
  <c r="W751" i="2"/>
  <c r="W587" i="2"/>
  <c r="W423" i="2"/>
  <c r="W1120" i="2"/>
  <c r="W956" i="2"/>
  <c r="W792" i="2"/>
  <c r="W628" i="2"/>
  <c r="W464" i="2"/>
  <c r="W300" i="2"/>
  <c r="K136" i="2"/>
  <c r="K300" i="2"/>
  <c r="S341" i="2"/>
  <c r="S997" i="2"/>
  <c r="W1161" i="2"/>
  <c r="J1161" i="2"/>
  <c r="J997" i="2"/>
  <c r="J833" i="2"/>
  <c r="J669" i="2"/>
  <c r="J505" i="2"/>
  <c r="J341" i="2"/>
  <c r="J1202" i="2"/>
  <c r="J1038" i="2"/>
  <c r="J874" i="2"/>
  <c r="J710" i="2"/>
  <c r="J546" i="2"/>
  <c r="J382" i="2"/>
  <c r="J1079" i="2"/>
  <c r="J915" i="2"/>
  <c r="J751" i="2"/>
  <c r="J587" i="2"/>
  <c r="J423" i="2"/>
  <c r="N1161" i="2"/>
  <c r="N997" i="2"/>
  <c r="N833" i="2"/>
  <c r="N669" i="2"/>
  <c r="N505" i="2"/>
  <c r="N341" i="2"/>
  <c r="N1202" i="2"/>
  <c r="N1038" i="2"/>
  <c r="N874" i="2"/>
  <c r="N710" i="2"/>
  <c r="N546" i="2"/>
  <c r="N382" i="2"/>
  <c r="N1079" i="2"/>
  <c r="N915" i="2"/>
  <c r="N751" i="2"/>
  <c r="N587" i="2"/>
  <c r="N423" i="2"/>
  <c r="R1161" i="2"/>
  <c r="R997" i="2"/>
  <c r="R833" i="2"/>
  <c r="R669" i="2"/>
  <c r="R505" i="2"/>
  <c r="R341" i="2"/>
  <c r="R1202" i="2"/>
  <c r="R1038" i="2"/>
  <c r="R874" i="2"/>
  <c r="R710" i="2"/>
  <c r="R546" i="2"/>
  <c r="R382" i="2"/>
  <c r="R1079" i="2"/>
  <c r="R915" i="2"/>
  <c r="R751" i="2"/>
  <c r="R587" i="2"/>
  <c r="R423" i="2"/>
  <c r="V1161" i="2"/>
  <c r="V997" i="2"/>
  <c r="V833" i="2"/>
  <c r="V669" i="2"/>
  <c r="V505" i="2"/>
  <c r="V341" i="2"/>
  <c r="V1202" i="2"/>
  <c r="V1038" i="2"/>
  <c r="V874" i="2"/>
  <c r="V710" i="2"/>
  <c r="V546" i="2"/>
  <c r="V382" i="2"/>
  <c r="V1079" i="2"/>
  <c r="V915" i="2"/>
  <c r="V751" i="2"/>
  <c r="V587" i="2"/>
  <c r="V423" i="2"/>
  <c r="L54" i="2"/>
  <c r="P54" i="2"/>
  <c r="T54" i="2"/>
  <c r="M95" i="2"/>
  <c r="Q95" i="2"/>
  <c r="U95" i="2"/>
  <c r="J136" i="2"/>
  <c r="N136" i="2"/>
  <c r="R136" i="2"/>
  <c r="V136" i="2"/>
  <c r="K177" i="2"/>
  <c r="O177" i="2"/>
  <c r="S177" i="2"/>
  <c r="W177" i="2"/>
  <c r="L218" i="2"/>
  <c r="P218" i="2"/>
  <c r="T218" i="2"/>
  <c r="M259" i="2"/>
  <c r="Q259" i="2"/>
  <c r="U259" i="2"/>
  <c r="J300" i="2"/>
  <c r="N300" i="2"/>
  <c r="T300" i="2"/>
  <c r="O341" i="2"/>
  <c r="P382" i="2"/>
  <c r="Q423" i="2"/>
  <c r="R464" i="2"/>
  <c r="S505" i="2"/>
  <c r="T546" i="2"/>
  <c r="U587" i="2"/>
  <c r="V628" i="2"/>
  <c r="W669" i="2"/>
  <c r="J792" i="2"/>
  <c r="K833" i="2"/>
  <c r="L874" i="2"/>
  <c r="M915" i="2"/>
  <c r="N956" i="2"/>
  <c r="O997" i="2"/>
  <c r="P1038" i="2"/>
  <c r="Q1079" i="2"/>
  <c r="R1120" i="2"/>
  <c r="S1161" i="2"/>
  <c r="T1202" i="2"/>
  <c r="M47" i="10"/>
  <c r="O44" i="10"/>
  <c r="I47" i="10"/>
  <c r="G44" i="10"/>
  <c r="C101" i="10"/>
  <c r="C84" i="10"/>
  <c r="E101" i="10"/>
  <c r="E15" i="10"/>
  <c r="I15" i="10"/>
  <c r="G15" i="10"/>
  <c r="BB114" i="12" l="1"/>
  <c r="BB110" i="12"/>
  <c r="AN67" i="12"/>
  <c r="AN67" i="2" s="1"/>
  <c r="AL25" i="12"/>
  <c r="AL25" i="2" s="1"/>
  <c r="AN114" i="12"/>
  <c r="AN114" i="2" s="1"/>
  <c r="AN110" i="12"/>
  <c r="AN110" i="2" s="1"/>
  <c r="AL110" i="2"/>
  <c r="AY120" i="12"/>
  <c r="AH120" i="12" s="1"/>
  <c r="AH120" i="2" s="1"/>
  <c r="BB106" i="12"/>
  <c r="AN106" i="12"/>
  <c r="AN106" i="2" s="1"/>
  <c r="BB75" i="12"/>
  <c r="AN65" i="12"/>
  <c r="AN65" i="2" s="1"/>
  <c r="BB65" i="12"/>
  <c r="AL65" i="2"/>
  <c r="AL63" i="2"/>
  <c r="BB63" i="12"/>
  <c r="AL389" i="12"/>
  <c r="AL389" i="2" s="1"/>
  <c r="AL17" i="12"/>
  <c r="AL19" i="12"/>
  <c r="AL430" i="12"/>
  <c r="AN430" i="12" s="1"/>
  <c r="AN430" i="2" s="1"/>
  <c r="AL676" i="12"/>
  <c r="BB676" i="12" s="1"/>
  <c r="AL118" i="12"/>
  <c r="BB118" i="12" s="1"/>
  <c r="AL651" i="12"/>
  <c r="AN651" i="12" s="1"/>
  <c r="AN651" i="2" s="1"/>
  <c r="AL733" i="12"/>
  <c r="BB733" i="12" s="1"/>
  <c r="AL528" i="12"/>
  <c r="AN528" i="12" s="1"/>
  <c r="AN528" i="2" s="1"/>
  <c r="AL307" i="12"/>
  <c r="BB307" i="12" s="1"/>
  <c r="AL553" i="12"/>
  <c r="AN553" i="12" s="1"/>
  <c r="AN553" i="2" s="1"/>
  <c r="AL200" i="12"/>
  <c r="AL200" i="2" s="1"/>
  <c r="AL717" i="12"/>
  <c r="AL717" i="2" s="1"/>
  <c r="AL21" i="12"/>
  <c r="AL21" i="2" s="1"/>
  <c r="AL323" i="12"/>
  <c r="BB323" i="12" s="1"/>
  <c r="AL471" i="12"/>
  <c r="AL471" i="2" s="1"/>
  <c r="AL594" i="12"/>
  <c r="AL594" i="2" s="1"/>
  <c r="AL758" i="12"/>
  <c r="AL758" i="2" s="1"/>
  <c r="AL774" i="12"/>
  <c r="AL774" i="2" s="1"/>
  <c r="AL1061" i="12"/>
  <c r="BB1061" i="12" s="1"/>
  <c r="AL61" i="12"/>
  <c r="AN61" i="12" s="1"/>
  <c r="AN61" i="2" s="1"/>
  <c r="AL348" i="12"/>
  <c r="AN348" i="12" s="1"/>
  <c r="AN348" i="2" s="1"/>
  <c r="AL487" i="12"/>
  <c r="AL487" i="2" s="1"/>
  <c r="AL610" i="12"/>
  <c r="BB610" i="12" s="1"/>
  <c r="AL102" i="12"/>
  <c r="AN102" i="12" s="1"/>
  <c r="AN102" i="2" s="1"/>
  <c r="AL266" i="12"/>
  <c r="AL266" i="2" s="1"/>
  <c r="AL512" i="12"/>
  <c r="AN512" i="12" s="1"/>
  <c r="AN512" i="2" s="1"/>
  <c r="AL77" i="12"/>
  <c r="AL77" i="2" s="1"/>
  <c r="AL159" i="12"/>
  <c r="AL159" i="2" s="1"/>
  <c r="AL635" i="12"/>
  <c r="AL635" i="2" s="1"/>
  <c r="F65" i="8"/>
  <c r="AL143" i="2"/>
  <c r="AL356" i="2"/>
  <c r="AL188" i="2"/>
  <c r="BB524" i="12"/>
  <c r="AN641" i="12"/>
  <c r="AN641" i="2" s="1"/>
  <c r="AN1092" i="12"/>
  <c r="AN1092" i="2" s="1"/>
  <c r="AN151" i="12"/>
  <c r="AN151" i="2" s="1"/>
  <c r="AN157" i="12"/>
  <c r="AN157" i="2" s="1"/>
  <c r="AN1098" i="12"/>
  <c r="AN1098" i="2" s="1"/>
  <c r="AN352" i="12"/>
  <c r="AN352" i="2" s="1"/>
  <c r="AN682" i="12"/>
  <c r="AN682" i="2" s="1"/>
  <c r="AN686" i="12"/>
  <c r="AN686" i="2" s="1"/>
  <c r="BB686" i="12"/>
  <c r="BB73" i="12"/>
  <c r="AL1092" i="2"/>
  <c r="BB313" i="12"/>
  <c r="AL321" i="2"/>
  <c r="AL725" i="2"/>
  <c r="AL764" i="2"/>
  <c r="AN1094" i="12"/>
  <c r="AN1094" i="2" s="1"/>
  <c r="BB235" i="12"/>
  <c r="BB721" i="12"/>
  <c r="AL729" i="2"/>
  <c r="AL69" i="2"/>
  <c r="AN764" i="12"/>
  <c r="AN764" i="2" s="1"/>
  <c r="AN936" i="12"/>
  <c r="AN936" i="2" s="1"/>
  <c r="BB184" i="12"/>
  <c r="AN516" i="12"/>
  <c r="AN516" i="2" s="1"/>
  <c r="BB225" i="12"/>
  <c r="AL555" i="2"/>
  <c r="AL313" i="2"/>
  <c r="AL270" i="2"/>
  <c r="AL602" i="2"/>
  <c r="AL73" i="2"/>
  <c r="AN975" i="12"/>
  <c r="AN975" i="2" s="1"/>
  <c r="AN727" i="12"/>
  <c r="AN727" i="2" s="1"/>
  <c r="BB727" i="12"/>
  <c r="BB602" i="12"/>
  <c r="AN188" i="12"/>
  <c r="AN188" i="2" s="1"/>
  <c r="AN196" i="12"/>
  <c r="AN196" i="2" s="1"/>
  <c r="AL196" i="2"/>
  <c r="BB151" i="12"/>
  <c r="AN149" i="12"/>
  <c r="AN149" i="2" s="1"/>
  <c r="AL1178" i="2"/>
  <c r="AN1131" i="12"/>
  <c r="AN1131" i="2" s="1"/>
  <c r="BB1131" i="12"/>
  <c r="AN760" i="12"/>
  <c r="AN760" i="2" s="1"/>
  <c r="BB760" i="12"/>
  <c r="BB678" i="12"/>
  <c r="BB282" i="12"/>
  <c r="BB227" i="12"/>
  <c r="AN192" i="12"/>
  <c r="AN192" i="2" s="1"/>
  <c r="AN1180" i="12"/>
  <c r="AN1180" i="2" s="1"/>
  <c r="BB1098" i="12"/>
  <c r="BB975" i="12"/>
  <c r="BB936" i="12"/>
  <c r="AL850" i="2"/>
  <c r="BB850" i="12"/>
  <c r="AN731" i="12"/>
  <c r="AN731" i="2" s="1"/>
  <c r="AN725" i="12"/>
  <c r="AN725" i="2" s="1"/>
  <c r="BB682" i="12"/>
  <c r="AN690" i="12"/>
  <c r="AN690" i="2" s="1"/>
  <c r="AN678" i="12"/>
  <c r="AN678" i="2" s="1"/>
  <c r="AN524" i="12"/>
  <c r="AN524" i="2" s="1"/>
  <c r="AN282" i="12"/>
  <c r="AN282" i="2" s="1"/>
  <c r="AN231" i="12"/>
  <c r="AN231" i="2" s="1"/>
  <c r="BB231" i="12"/>
  <c r="AN225" i="12"/>
  <c r="AN225" i="2" s="1"/>
  <c r="AN227" i="12"/>
  <c r="AN227" i="2" s="1"/>
  <c r="AN184" i="12"/>
  <c r="AN184" i="2" s="1"/>
  <c r="AL184" i="2"/>
  <c r="BB145" i="12"/>
  <c r="AN145" i="12"/>
  <c r="AN145" i="2" s="1"/>
  <c r="AN688" i="12"/>
  <c r="AN688" i="2" s="1"/>
  <c r="AY79" i="12"/>
  <c r="AH79" i="12" s="1"/>
  <c r="AH79" i="2" s="1"/>
  <c r="BB309" i="12"/>
  <c r="AN1129" i="12"/>
  <c r="AN1129" i="2" s="1"/>
  <c r="AL1094" i="2"/>
  <c r="AN721" i="12"/>
  <c r="AN721" i="2" s="1"/>
  <c r="BB116" i="12"/>
  <c r="AZ717" i="12"/>
  <c r="BL717" i="12" s="1"/>
  <c r="BB1178" i="12"/>
  <c r="AN647" i="12"/>
  <c r="AN647" i="2" s="1"/>
  <c r="AN1170" i="12"/>
  <c r="AN1170" i="2" s="1"/>
  <c r="AN364" i="12"/>
  <c r="AN364" i="2" s="1"/>
  <c r="AN481" i="12"/>
  <c r="AN481" i="2" s="1"/>
  <c r="BB239" i="12"/>
  <c r="AN75" i="12"/>
  <c r="AN75" i="2" s="1"/>
  <c r="AL1213" i="2"/>
  <c r="AL481" i="2"/>
  <c r="AL274" i="2"/>
  <c r="AL352" i="2"/>
  <c r="AN239" i="12"/>
  <c r="AN239" i="2" s="1"/>
  <c r="BB356" i="12"/>
  <c r="BB270" i="12"/>
  <c r="AN729" i="12"/>
  <c r="AN729" i="2" s="1"/>
  <c r="AN692" i="12"/>
  <c r="AN692" i="2" s="1"/>
  <c r="AN803" i="12"/>
  <c r="AN803" i="2" s="1"/>
  <c r="BB647" i="12"/>
  <c r="BB1170" i="12"/>
  <c r="BB364" i="12"/>
  <c r="AN153" i="12"/>
  <c r="AN153" i="2" s="1"/>
  <c r="AL75" i="2"/>
  <c r="BB1213" i="12"/>
  <c r="AL71" i="2"/>
  <c r="BB555" i="12"/>
  <c r="BB192" i="12"/>
  <c r="AN1057" i="12"/>
  <c r="AN1057" i="2" s="1"/>
  <c r="AZ266" i="12"/>
  <c r="BL266" i="12" s="1"/>
  <c r="AZ1096" i="12"/>
  <c r="BL1096" i="12" s="1"/>
  <c r="BM1096" i="12" s="1"/>
  <c r="AY653" i="12"/>
  <c r="AH653" i="12" s="1"/>
  <c r="AH653" i="2" s="1"/>
  <c r="BB438" i="12"/>
  <c r="AZ842" i="12"/>
  <c r="BL842" i="12" s="1"/>
  <c r="BM842" i="12" s="1"/>
  <c r="BB143" i="12"/>
  <c r="V1144" i="12"/>
  <c r="V1144" i="2" s="1"/>
  <c r="AH1144" i="2"/>
  <c r="AY1022" i="12"/>
  <c r="AH1022" i="12" s="1"/>
  <c r="AH1022" i="2" s="1"/>
  <c r="BB928" i="12"/>
  <c r="AL360" i="2"/>
  <c r="AZ692" i="12"/>
  <c r="BL692" i="12" s="1"/>
  <c r="BM692" i="12" s="1"/>
  <c r="AZ969" i="12"/>
  <c r="BL969" i="12" s="1"/>
  <c r="BM969" i="12" s="1"/>
  <c r="AZ764" i="12"/>
  <c r="AZ483" i="12"/>
  <c r="AZ1223" i="12"/>
  <c r="BL1223" i="12" s="1"/>
  <c r="BM1223" i="12" s="1"/>
  <c r="AZ805" i="12"/>
  <c r="BL805" i="12" s="1"/>
  <c r="BM805" i="12" s="1"/>
  <c r="AZ241" i="12"/>
  <c r="BL241" i="12" s="1"/>
  <c r="BM241" i="12" s="1"/>
  <c r="BB149" i="12"/>
  <c r="AZ729" i="12"/>
  <c r="BL729" i="12" s="1"/>
  <c r="BM729" i="12" s="1"/>
  <c r="AL965" i="2"/>
  <c r="AN965" i="12"/>
  <c r="AN965" i="2" s="1"/>
  <c r="V1062" i="12"/>
  <c r="V1062" i="2" s="1"/>
  <c r="AH1062" i="2"/>
  <c r="V898" i="12"/>
  <c r="V898" i="2" s="1"/>
  <c r="AH898" i="2"/>
  <c r="AZ760" i="12"/>
  <c r="BL760" i="12" s="1"/>
  <c r="BM760" i="12" s="1"/>
  <c r="AL719" i="2"/>
  <c r="AN719" i="12"/>
  <c r="AN719" i="2" s="1"/>
  <c r="AN438" i="12"/>
  <c r="AN438" i="2" s="1"/>
  <c r="V160" i="12"/>
  <c r="V160" i="2" s="1"/>
  <c r="AH160" i="2"/>
  <c r="BB360" i="12"/>
  <c r="AZ893" i="12"/>
  <c r="AZ639" i="12"/>
  <c r="AZ397" i="12"/>
  <c r="AZ186" i="12"/>
  <c r="AZ442" i="12"/>
  <c r="BL442" i="12" s="1"/>
  <c r="BM442" i="12" s="1"/>
  <c r="AZ200" i="12"/>
  <c r="BL200" i="12" s="1"/>
  <c r="BM200" i="12" s="1"/>
  <c r="AZ473" i="12"/>
  <c r="BL473" i="12" s="1"/>
  <c r="BM473" i="12" s="1"/>
  <c r="BB278" i="12"/>
  <c r="AL278" i="2"/>
  <c r="AN278" i="12"/>
  <c r="AN278" i="2" s="1"/>
  <c r="AL309" i="2"/>
  <c r="AN309" i="12"/>
  <c r="AN309" i="2" s="1"/>
  <c r="AZ1221" i="12"/>
  <c r="AZ1184" i="12"/>
  <c r="BL1184" i="12" s="1"/>
  <c r="AZ1004" i="12"/>
  <c r="BL1004" i="12" s="1"/>
  <c r="AZ807" i="12"/>
  <c r="BL807" i="12" s="1"/>
  <c r="BM807" i="12" s="1"/>
  <c r="AZ487" i="12"/>
  <c r="BL487" i="12" s="1"/>
  <c r="AZ360" i="12"/>
  <c r="AZ235" i="12"/>
  <c r="AZ73" i="12"/>
  <c r="BL73" i="12" s="1"/>
  <c r="BM73" i="12" s="1"/>
  <c r="AZ934" i="12"/>
  <c r="BL934" i="12" s="1"/>
  <c r="BM934" i="12" s="1"/>
  <c r="AZ321" i="12"/>
  <c r="BL321" i="12" s="1"/>
  <c r="BM321" i="12" s="1"/>
  <c r="AZ233" i="12"/>
  <c r="AZ928" i="12"/>
  <c r="BL928" i="12" s="1"/>
  <c r="BM928" i="12" s="1"/>
  <c r="AZ762" i="12"/>
  <c r="BL762" i="12" s="1"/>
  <c r="BM762" i="12" s="1"/>
  <c r="AZ635" i="12"/>
  <c r="BL635" i="12" s="1"/>
  <c r="AZ446" i="12"/>
  <c r="BL446" i="12" s="1"/>
  <c r="BM446" i="12" s="1"/>
  <c r="AZ596" i="12"/>
  <c r="BL596" i="12" s="1"/>
  <c r="BM596" i="12" s="1"/>
  <c r="AZ63" i="12"/>
  <c r="AZ1055" i="12"/>
  <c r="BL1055" i="12" s="1"/>
  <c r="BM1055" i="12" s="1"/>
  <c r="AZ887" i="12"/>
  <c r="BL887" i="12" s="1"/>
  <c r="BM887" i="12" s="1"/>
  <c r="AZ594" i="12"/>
  <c r="BL594" i="12" s="1"/>
  <c r="AZ1053" i="12"/>
  <c r="AZ848" i="12"/>
  <c r="AZ721" i="12"/>
  <c r="BL721" i="12" s="1"/>
  <c r="BM721" i="12" s="1"/>
  <c r="AZ555" i="12"/>
  <c r="AZ272" i="12"/>
  <c r="AZ526" i="12"/>
  <c r="BL526" i="12" s="1"/>
  <c r="BM526" i="12" s="1"/>
  <c r="AZ106" i="12"/>
  <c r="AZ116" i="12"/>
  <c r="BL116" i="12" s="1"/>
  <c r="BM116" i="12" s="1"/>
  <c r="AZ895" i="12"/>
  <c r="BL895" i="12" s="1"/>
  <c r="BM895" i="12" s="1"/>
  <c r="AZ1016" i="12"/>
  <c r="BL1016" i="12" s="1"/>
  <c r="BM1016" i="12" s="1"/>
  <c r="AZ71" i="12"/>
  <c r="BL71" i="12" s="1"/>
  <c r="BM71" i="12" s="1"/>
  <c r="AZ471" i="12"/>
  <c r="BL471" i="12" s="1"/>
  <c r="AZ733" i="12"/>
  <c r="AZ1008" i="12"/>
  <c r="BL1008" i="12" s="1"/>
  <c r="BM1008" i="12" s="1"/>
  <c r="AZ108" i="12"/>
  <c r="BL108" i="12" s="1"/>
  <c r="BM108" i="12" s="1"/>
  <c r="AZ227" i="12"/>
  <c r="BL227" i="12" s="1"/>
  <c r="BM227" i="12" s="1"/>
  <c r="AZ637" i="12"/>
  <c r="BL637" i="12" s="1"/>
  <c r="BM637" i="12" s="1"/>
  <c r="AZ690" i="12"/>
  <c r="BL690" i="12" s="1"/>
  <c r="BM690" i="12" s="1"/>
  <c r="AZ118" i="12"/>
  <c r="AZ647" i="12"/>
  <c r="AZ1217" i="12"/>
  <c r="AZ801" i="12"/>
  <c r="BL801" i="12" s="1"/>
  <c r="BM801" i="12" s="1"/>
  <c r="AZ311" i="12"/>
  <c r="BL311" i="12" s="1"/>
  <c r="BM311" i="12" s="1"/>
  <c r="AZ569" i="12"/>
  <c r="BL569" i="12" s="1"/>
  <c r="BM569" i="12" s="1"/>
  <c r="AZ317" i="12"/>
  <c r="AZ811" i="12"/>
  <c r="BL811" i="12" s="1"/>
  <c r="BM811" i="12" s="1"/>
  <c r="AZ323" i="12"/>
  <c r="BL323" i="12" s="1"/>
  <c r="AZ403" i="12"/>
  <c r="BL403" i="12" s="1"/>
  <c r="BM403" i="12" s="1"/>
  <c r="AZ1129" i="12"/>
  <c r="BL1129" i="12" s="1"/>
  <c r="BM1129" i="12" s="1"/>
  <c r="AZ684" i="12"/>
  <c r="BL684" i="12" s="1"/>
  <c r="BM684" i="12" s="1"/>
  <c r="AZ565" i="12"/>
  <c r="BL565" i="12" s="1"/>
  <c r="BM565" i="12" s="1"/>
  <c r="AZ1127" i="12"/>
  <c r="BL1127" i="12" s="1"/>
  <c r="AZ1182" i="12"/>
  <c r="AZ110" i="12"/>
  <c r="AZ840" i="12"/>
  <c r="BL840" i="12" s="1"/>
  <c r="AZ485" i="12"/>
  <c r="BL485" i="12" s="1"/>
  <c r="BM485" i="12" s="1"/>
  <c r="AZ23" i="12"/>
  <c r="BL23" i="12" s="1"/>
  <c r="BM23" i="12" s="1"/>
  <c r="AZ282" i="12"/>
  <c r="BL282" i="12" s="1"/>
  <c r="BM282" i="12" s="1"/>
  <c r="AZ553" i="12"/>
  <c r="BL553" i="12" s="1"/>
  <c r="BM553" i="12" s="1"/>
  <c r="AZ1215" i="12"/>
  <c r="BL1215" i="12" s="1"/>
  <c r="BM1215" i="12" s="1"/>
  <c r="AZ643" i="12"/>
  <c r="BL643" i="12" s="1"/>
  <c r="BM643" i="12" s="1"/>
  <c r="AZ278" i="12"/>
  <c r="BL278" i="12" s="1"/>
  <c r="BM278" i="12" s="1"/>
  <c r="AZ350" i="12"/>
  <c r="BL350" i="12" s="1"/>
  <c r="BM350" i="12" s="1"/>
  <c r="AZ1213" i="12"/>
  <c r="AZ1137" i="12"/>
  <c r="BL1137" i="12" s="1"/>
  <c r="BM1137" i="12" s="1"/>
  <c r="AZ965" i="12"/>
  <c r="AZ1131" i="12"/>
  <c r="BL1131" i="12" s="1"/>
  <c r="BM1131" i="12" s="1"/>
  <c r="AZ358" i="12"/>
  <c r="BL358" i="12" s="1"/>
  <c r="BM358" i="12" s="1"/>
  <c r="AZ438" i="12"/>
  <c r="AZ1086" i="12"/>
  <c r="BL1086" i="12" s="1"/>
  <c r="AZ610" i="12"/>
  <c r="BL610" i="12" s="1"/>
  <c r="AZ926" i="12"/>
  <c r="AZ348" i="12"/>
  <c r="BL348" i="12" s="1"/>
  <c r="AZ561" i="12"/>
  <c r="BL561" i="12" s="1"/>
  <c r="BM561" i="12" s="1"/>
  <c r="AZ645" i="12"/>
  <c r="BL645" i="12" s="1"/>
  <c r="BM645" i="12" s="1"/>
  <c r="AZ889" i="12"/>
  <c r="AZ932" i="12"/>
  <c r="AZ143" i="12"/>
  <c r="BL143" i="12" s="1"/>
  <c r="BM143" i="12" s="1"/>
  <c r="AZ772" i="12"/>
  <c r="BL772" i="12" s="1"/>
  <c r="BM772" i="12" s="1"/>
  <c r="AZ1051" i="12"/>
  <c r="BL1051" i="12" s="1"/>
  <c r="BM1051" i="12" s="1"/>
  <c r="AZ897" i="12"/>
  <c r="AZ719" i="12"/>
  <c r="BL719" i="12" s="1"/>
  <c r="BM719" i="12" s="1"/>
  <c r="AZ852" i="12"/>
  <c r="BL852" i="12" s="1"/>
  <c r="BM852" i="12" s="1"/>
  <c r="AZ1088" i="12"/>
  <c r="BL1088" i="12" s="1"/>
  <c r="BM1088" i="12" s="1"/>
  <c r="AZ1174" i="12"/>
  <c r="BL1174" i="12" s="1"/>
  <c r="BM1174" i="12" s="1"/>
  <c r="AZ280" i="12"/>
  <c r="BL280" i="12" s="1"/>
  <c r="BM280" i="12" s="1"/>
  <c r="AZ432" i="12"/>
  <c r="BL432" i="12" s="1"/>
  <c r="BM432" i="12" s="1"/>
  <c r="AZ649" i="12"/>
  <c r="AZ766" i="12"/>
  <c r="BL766" i="12" s="1"/>
  <c r="BM766" i="12" s="1"/>
  <c r="AZ813" i="12"/>
  <c r="BL813" i="12" s="1"/>
  <c r="BM813" i="12" s="1"/>
  <c r="AZ19" i="12"/>
  <c r="AZ225" i="12"/>
  <c r="BL225" i="12" s="1"/>
  <c r="AZ188" i="12"/>
  <c r="BL188" i="12" s="1"/>
  <c r="BM188" i="12" s="1"/>
  <c r="AZ362" i="12"/>
  <c r="BL362" i="12" s="1"/>
  <c r="BM362" i="12" s="1"/>
  <c r="AZ774" i="12"/>
  <c r="BL774" i="12" s="1"/>
  <c r="AZ936" i="12"/>
  <c r="BL936" i="12" s="1"/>
  <c r="BM936" i="12" s="1"/>
  <c r="AZ239" i="12"/>
  <c r="BL239" i="12" s="1"/>
  <c r="BM239" i="12" s="1"/>
  <c r="AZ309" i="12"/>
  <c r="BL309" i="12" s="1"/>
  <c r="BM309" i="12" s="1"/>
  <c r="AZ102" i="12"/>
  <c r="AZ856" i="12"/>
  <c r="BL856" i="12" s="1"/>
  <c r="AZ975" i="12"/>
  <c r="BL975" i="12" s="1"/>
  <c r="BM975" i="12" s="1"/>
  <c r="AZ1170" i="12"/>
  <c r="BL1170" i="12" s="1"/>
  <c r="BM1170" i="12" s="1"/>
  <c r="AZ313" i="12"/>
  <c r="BL313" i="12" s="1"/>
  <c r="BM313" i="12" s="1"/>
  <c r="AZ602" i="12"/>
  <c r="AZ641" i="12"/>
  <c r="BL641" i="12" s="1"/>
  <c r="BM641" i="12" s="1"/>
  <c r="AZ1047" i="12"/>
  <c r="BL1047" i="12" s="1"/>
  <c r="BM1047" i="12" s="1"/>
  <c r="AZ147" i="12"/>
  <c r="BL147" i="12" s="1"/>
  <c r="BM147" i="12" s="1"/>
  <c r="AZ479" i="12"/>
  <c r="BL479" i="12" s="1"/>
  <c r="BM479" i="12" s="1"/>
  <c r="AZ524" i="12"/>
  <c r="BL524" i="12" s="1"/>
  <c r="BM524" i="12" s="1"/>
  <c r="AZ61" i="12"/>
  <c r="BL61" i="12" s="1"/>
  <c r="AZ184" i="12"/>
  <c r="AZ1178" i="12"/>
  <c r="BL1178" i="12" s="1"/>
  <c r="BM1178" i="12" s="1"/>
  <c r="AZ600" i="12"/>
  <c r="BL600" i="12" s="1"/>
  <c r="BM600" i="12" s="1"/>
  <c r="AZ1168" i="12"/>
  <c r="BL1168" i="12" s="1"/>
  <c r="AZ430" i="12"/>
  <c r="BL430" i="12" s="1"/>
  <c r="AZ149" i="12"/>
  <c r="BL149" i="12" s="1"/>
  <c r="BM149" i="12" s="1"/>
  <c r="AZ192" i="12"/>
  <c r="AZ846" i="12"/>
  <c r="BC846" i="12" s="1"/>
  <c r="AZ1139" i="12"/>
  <c r="BL1139" i="12" s="1"/>
  <c r="BM1139" i="12" s="1"/>
  <c r="AZ274" i="12"/>
  <c r="AZ268" i="12"/>
  <c r="BL268" i="12" s="1"/>
  <c r="BM268" i="12" s="1"/>
  <c r="AZ364" i="12"/>
  <c r="BL364" i="12" s="1"/>
  <c r="BM364" i="12" s="1"/>
  <c r="AZ434" i="12"/>
  <c r="BL434" i="12" s="1"/>
  <c r="BM434" i="12" s="1"/>
  <c r="AZ725" i="12"/>
  <c r="AZ1006" i="12"/>
  <c r="BL1006" i="12" s="1"/>
  <c r="BM1006" i="12" s="1"/>
  <c r="AZ395" i="12"/>
  <c r="BL395" i="12" s="1"/>
  <c r="BM395" i="12" s="1"/>
  <c r="AZ922" i="12"/>
  <c r="BL922" i="12" s="1"/>
  <c r="AZ967" i="12"/>
  <c r="BL967" i="12" s="1"/>
  <c r="BM967" i="12" s="1"/>
  <c r="AZ1135" i="12"/>
  <c r="BC1135" i="12" s="1"/>
  <c r="AZ971" i="12"/>
  <c r="BL971" i="12" s="1"/>
  <c r="BM971" i="12" s="1"/>
  <c r="AZ520" i="12"/>
  <c r="AZ559" i="12"/>
  <c r="AZ114" i="12"/>
  <c r="AZ21" i="12"/>
  <c r="BL21" i="12" s="1"/>
  <c r="AZ405" i="12"/>
  <c r="BL405" i="12" s="1"/>
  <c r="BM405" i="12" s="1"/>
  <c r="AZ25" i="12"/>
  <c r="BL25" i="12" s="1"/>
  <c r="AZ157" i="12"/>
  <c r="BL157" i="12" s="1"/>
  <c r="BM157" i="12" s="1"/>
  <c r="AZ516" i="12"/>
  <c r="BL516" i="12" s="1"/>
  <c r="BM516" i="12" s="1"/>
  <c r="AZ680" i="12"/>
  <c r="BL680" i="12" s="1"/>
  <c r="BM680" i="12" s="1"/>
  <c r="AZ276" i="12"/>
  <c r="BL276" i="12" s="1"/>
  <c r="BM276" i="12" s="1"/>
  <c r="AZ389" i="12"/>
  <c r="BL389" i="12" s="1"/>
  <c r="AZ1143" i="12"/>
  <c r="AZ352" i="12"/>
  <c r="BC352" i="12" s="1"/>
  <c r="AZ770" i="12"/>
  <c r="BL770" i="12" s="1"/>
  <c r="BM770" i="12" s="1"/>
  <c r="AZ237" i="12"/>
  <c r="AZ758" i="12"/>
  <c r="BL758" i="12" s="1"/>
  <c r="AZ973" i="12"/>
  <c r="BL973" i="12" s="1"/>
  <c r="BM973" i="12" s="1"/>
  <c r="AZ112" i="12"/>
  <c r="BL112" i="12" s="1"/>
  <c r="BM112" i="12" s="1"/>
  <c r="AZ522" i="12"/>
  <c r="BL522" i="12" s="1"/>
  <c r="BM522" i="12" s="1"/>
  <c r="AZ815" i="12"/>
  <c r="BL815" i="12" s="1"/>
  <c r="AZ1102" i="12"/>
  <c r="BL1102" i="12" s="1"/>
  <c r="AZ391" i="12"/>
  <c r="BL391" i="12" s="1"/>
  <c r="BM391" i="12" s="1"/>
  <c r="AZ598" i="12"/>
  <c r="AZ803" i="12"/>
  <c r="BL803" i="12" s="1"/>
  <c r="BM803" i="12" s="1"/>
  <c r="AZ1219" i="12"/>
  <c r="BL1219" i="12" s="1"/>
  <c r="BM1219" i="12" s="1"/>
  <c r="AZ518" i="12"/>
  <c r="BL518" i="12" s="1"/>
  <c r="BM518" i="12" s="1"/>
  <c r="AZ1018" i="12"/>
  <c r="BL1018" i="12" s="1"/>
  <c r="BM1018" i="12" s="1"/>
  <c r="AZ481" i="12"/>
  <c r="BC481" i="12" s="1"/>
  <c r="AZ608" i="12"/>
  <c r="BL608" i="12" s="1"/>
  <c r="BM608" i="12" s="1"/>
  <c r="AZ844" i="12"/>
  <c r="BL844" i="12" s="1"/>
  <c r="BM844" i="12" s="1"/>
  <c r="AZ1049" i="12"/>
  <c r="BL1049" i="12" s="1"/>
  <c r="BM1049" i="12" s="1"/>
  <c r="AZ1209" i="12"/>
  <c r="BL1209" i="12" s="1"/>
  <c r="AZ198" i="12"/>
  <c r="AZ1100" i="12"/>
  <c r="BL1100" i="12" s="1"/>
  <c r="BM1100" i="12" s="1"/>
  <c r="AZ682" i="12"/>
  <c r="BL682" i="12" s="1"/>
  <c r="BM682" i="12" s="1"/>
  <c r="AZ319" i="12"/>
  <c r="BL319" i="12" s="1"/>
  <c r="BM319" i="12" s="1"/>
  <c r="AZ881" i="12"/>
  <c r="AZ196" i="12"/>
  <c r="BL196" i="12" s="1"/>
  <c r="BM196" i="12" s="1"/>
  <c r="AZ606" i="12"/>
  <c r="BL606" i="12" s="1"/>
  <c r="BM606" i="12" s="1"/>
  <c r="AZ938" i="12"/>
  <c r="BL938" i="12" s="1"/>
  <c r="AZ563" i="12"/>
  <c r="BL563" i="12" s="1"/>
  <c r="BM563" i="12" s="1"/>
  <c r="AZ979" i="12"/>
  <c r="BL979" i="12" s="1"/>
  <c r="AZ688" i="12"/>
  <c r="BL688" i="12" s="1"/>
  <c r="BM688" i="12" s="1"/>
  <c r="AZ1225" i="12"/>
  <c r="AZ930" i="12"/>
  <c r="BL930" i="12" s="1"/>
  <c r="BM930" i="12" s="1"/>
  <c r="AZ145" i="12"/>
  <c r="BL145" i="12" s="1"/>
  <c r="BM145" i="12" s="1"/>
  <c r="AZ686" i="12"/>
  <c r="AZ977" i="12"/>
  <c r="BL977" i="12" s="1"/>
  <c r="BM977" i="12" s="1"/>
  <c r="AZ190" i="12"/>
  <c r="BL190" i="12" s="1"/>
  <c r="BM190" i="12" s="1"/>
  <c r="AZ153" i="12"/>
  <c r="BL153" i="12" s="1"/>
  <c r="BM153" i="12" s="1"/>
  <c r="AZ315" i="12"/>
  <c r="AZ1172" i="12"/>
  <c r="BL1172" i="12" s="1"/>
  <c r="BM1172" i="12" s="1"/>
  <c r="AZ723" i="12"/>
  <c r="BL723" i="12" s="1"/>
  <c r="BM723" i="12" s="1"/>
  <c r="AZ809" i="12"/>
  <c r="BL809" i="12" s="1"/>
  <c r="BM809" i="12" s="1"/>
  <c r="AZ69" i="12"/>
  <c r="BL69" i="12" s="1"/>
  <c r="BM69" i="12" s="1"/>
  <c r="AZ65" i="12"/>
  <c r="AZ231" i="12"/>
  <c r="AZ307" i="12"/>
  <c r="BL307" i="12" s="1"/>
  <c r="AZ477" i="12"/>
  <c r="BL477" i="12" s="1"/>
  <c r="BM477" i="12" s="1"/>
  <c r="AZ678" i="12"/>
  <c r="BL678" i="12" s="1"/>
  <c r="BM678" i="12" s="1"/>
  <c r="AZ1045" i="12"/>
  <c r="BL1045" i="12" s="1"/>
  <c r="AZ354" i="12"/>
  <c r="BL354" i="12" s="1"/>
  <c r="BM354" i="12" s="1"/>
  <c r="AZ854" i="12"/>
  <c r="BL854" i="12" s="1"/>
  <c r="BM854" i="12" s="1"/>
  <c r="AZ229" i="12"/>
  <c r="BL229" i="12" s="1"/>
  <c r="BM229" i="12" s="1"/>
  <c r="AZ440" i="12"/>
  <c r="BL440" i="12" s="1"/>
  <c r="BM440" i="12" s="1"/>
  <c r="AZ528" i="12"/>
  <c r="BL528" i="12" s="1"/>
  <c r="AZ1061" i="12"/>
  <c r="BL1061" i="12" s="1"/>
  <c r="AZ1176" i="12"/>
  <c r="BL1176" i="12" s="1"/>
  <c r="BM1176" i="12" s="1"/>
  <c r="AZ604" i="12"/>
  <c r="BL604" i="12" s="1"/>
  <c r="BM604" i="12" s="1"/>
  <c r="AZ1090" i="12"/>
  <c r="BL1090" i="12" s="1"/>
  <c r="BM1090" i="12" s="1"/>
  <c r="AZ444" i="12"/>
  <c r="BL444" i="12" s="1"/>
  <c r="BM444" i="12" s="1"/>
  <c r="AZ676" i="12"/>
  <c r="BL676" i="12" s="1"/>
  <c r="AZ885" i="12"/>
  <c r="BC885" i="12" s="1"/>
  <c r="AZ850" i="12"/>
  <c r="AZ1059" i="12"/>
  <c r="BL1059" i="12" s="1"/>
  <c r="BM1059" i="12" s="1"/>
  <c r="AZ1133" i="12"/>
  <c r="AZ651" i="12"/>
  <c r="BL651" i="12" s="1"/>
  <c r="AZ17" i="12"/>
  <c r="BL17" i="12" s="1"/>
  <c r="AZ77" i="12"/>
  <c r="BL77" i="12" s="1"/>
  <c r="BM77" i="12" s="1"/>
  <c r="AZ356" i="12"/>
  <c r="BL356" i="12" s="1"/>
  <c r="BM356" i="12" s="1"/>
  <c r="AZ393" i="12"/>
  <c r="BL393" i="12" s="1"/>
  <c r="BM393" i="12" s="1"/>
  <c r="AZ768" i="12"/>
  <c r="AZ151" i="12"/>
  <c r="BL151" i="12" s="1"/>
  <c r="BM151" i="12" s="1"/>
  <c r="AZ514" i="12"/>
  <c r="BL514" i="12" s="1"/>
  <c r="BM514" i="12" s="1"/>
  <c r="AZ270" i="12"/>
  <c r="AZ1092" i="12"/>
  <c r="AZ436" i="12"/>
  <c r="BL436" i="12" s="1"/>
  <c r="BM436" i="12" s="1"/>
  <c r="AZ567" i="12"/>
  <c r="BL567" i="12" s="1"/>
  <c r="BM567" i="12" s="1"/>
  <c r="AZ891" i="12"/>
  <c r="BL891" i="12" s="1"/>
  <c r="BM891" i="12" s="1"/>
  <c r="AZ963" i="12"/>
  <c r="BL963" i="12" s="1"/>
  <c r="AZ1010" i="12"/>
  <c r="AZ155" i="12"/>
  <c r="BL155" i="12" s="1"/>
  <c r="BM155" i="12" s="1"/>
  <c r="AZ924" i="12"/>
  <c r="AZ1141" i="12"/>
  <c r="BL1141" i="12" s="1"/>
  <c r="BM1141" i="12" s="1"/>
  <c r="AZ512" i="12"/>
  <c r="BL512" i="12" s="1"/>
  <c r="AZ1211" i="12"/>
  <c r="BL1211" i="12" s="1"/>
  <c r="AZ401" i="12"/>
  <c r="BL401" i="12" s="1"/>
  <c r="BM401" i="12" s="1"/>
  <c r="AZ1014" i="12"/>
  <c r="AZ1094" i="12"/>
  <c r="AZ731" i="12"/>
  <c r="BL731" i="12" s="1"/>
  <c r="BM731" i="12" s="1"/>
  <c r="AZ799" i="12"/>
  <c r="BL799" i="12" s="1"/>
  <c r="AZ475" i="12"/>
  <c r="BL475" i="12" s="1"/>
  <c r="BM475" i="12" s="1"/>
  <c r="V488" i="12"/>
  <c r="V488" i="2" s="1"/>
  <c r="AH488" i="2"/>
  <c r="V119" i="12"/>
  <c r="V119" i="2" s="1"/>
  <c r="AH119" i="2"/>
  <c r="BB403" i="12"/>
  <c r="AZ557" i="12"/>
  <c r="BL557" i="12" s="1"/>
  <c r="BM557" i="12" s="1"/>
  <c r="AZ1012" i="12"/>
  <c r="AZ1180" i="12"/>
  <c r="BL1180" i="12" s="1"/>
  <c r="BM1180" i="12" s="1"/>
  <c r="AZ399" i="12"/>
  <c r="BL399" i="12" s="1"/>
  <c r="BM399" i="12" s="1"/>
  <c r="AZ159" i="12"/>
  <c r="BL159" i="12" s="1"/>
  <c r="AL442" i="2"/>
  <c r="AN442" i="12"/>
  <c r="AN442" i="2" s="1"/>
  <c r="AN559" i="12"/>
  <c r="AN559" i="2" s="1"/>
  <c r="AZ104" i="12"/>
  <c r="BL104" i="12" s="1"/>
  <c r="BM104" i="12" s="1"/>
  <c r="AZ1098" i="12"/>
  <c r="AZ67" i="12"/>
  <c r="BB153" i="12"/>
  <c r="AZ883" i="12"/>
  <c r="BL883" i="12" s="1"/>
  <c r="BM883" i="12" s="1"/>
  <c r="V693" i="12"/>
  <c r="V693" i="2" s="1"/>
  <c r="AH693" i="2"/>
  <c r="AL438" i="2"/>
  <c r="AZ1057" i="12"/>
  <c r="BL1057" i="12" s="1"/>
  <c r="BM1057" i="12" s="1"/>
  <c r="AZ727" i="12"/>
  <c r="BL727" i="12" s="1"/>
  <c r="BM727" i="12" s="1"/>
  <c r="AZ1020" i="12"/>
  <c r="BL1020" i="12" s="1"/>
  <c r="AZ75" i="12"/>
  <c r="AZ194" i="12"/>
  <c r="BL194" i="12" s="1"/>
  <c r="BM194" i="12" s="1"/>
  <c r="V857" i="12"/>
  <c r="AH857" i="2"/>
  <c r="V201" i="12"/>
  <c r="AH201" i="2"/>
  <c r="V283" i="12"/>
  <c r="AH283" i="2"/>
  <c r="V324" i="12"/>
  <c r="AH324" i="2"/>
  <c r="V939" i="12"/>
  <c r="V939" i="2" s="1"/>
  <c r="AH939" i="2"/>
  <c r="AL116" i="2"/>
  <c r="BB274" i="12"/>
  <c r="BB321" i="12"/>
  <c r="AL317" i="2"/>
  <c r="V611" i="12"/>
  <c r="AH611" i="2"/>
  <c r="V365" i="12"/>
  <c r="AH365" i="2"/>
  <c r="V775" i="12"/>
  <c r="AH775" i="2"/>
  <c r="V1021" i="12"/>
  <c r="V1021" i="2" s="1"/>
  <c r="AH1021" i="2"/>
  <c r="V78" i="12"/>
  <c r="V78" i="2" s="1"/>
  <c r="AH78" i="2"/>
  <c r="BB67" i="12"/>
  <c r="BB317" i="12"/>
  <c r="V816" i="12"/>
  <c r="AH816" i="2"/>
  <c r="V1226" i="12"/>
  <c r="AH1226" i="2"/>
  <c r="V980" i="12"/>
  <c r="V980" i="2" s="1"/>
  <c r="AH980" i="2"/>
  <c r="AL690" i="2"/>
  <c r="AL811" i="2"/>
  <c r="AN235" i="12"/>
  <c r="AN235" i="2" s="1"/>
  <c r="V447" i="12"/>
  <c r="AH447" i="2"/>
  <c r="V406" i="12"/>
  <c r="AH406" i="2"/>
  <c r="BB71" i="12"/>
  <c r="BB811" i="12"/>
  <c r="V570" i="12"/>
  <c r="AH570" i="2"/>
  <c r="V652" i="12"/>
  <c r="AH652" i="2"/>
  <c r="V734" i="12"/>
  <c r="AH734" i="2"/>
  <c r="V1185" i="12"/>
  <c r="V1185" i="2" s="1"/>
  <c r="AH1185" i="2"/>
  <c r="BB719" i="12"/>
  <c r="V242" i="12"/>
  <c r="V242" i="2" s="1"/>
  <c r="AH242" i="2"/>
  <c r="BB69" i="12"/>
  <c r="V1103" i="12"/>
  <c r="AH1103" i="2"/>
  <c r="AH529" i="2"/>
  <c r="V529" i="12"/>
  <c r="BB157" i="12"/>
  <c r="AN772" i="12"/>
  <c r="AN772" i="2" s="1"/>
  <c r="AN684" i="12"/>
  <c r="AN684" i="2" s="1"/>
  <c r="V26" i="12"/>
  <c r="V26" i="2" s="1"/>
  <c r="AH26" i="2"/>
  <c r="BB1223" i="12"/>
  <c r="BC1223" i="12" s="1"/>
  <c r="AL1223" i="2"/>
  <c r="BB1137" i="12"/>
  <c r="AL1137" i="2"/>
  <c r="BB1096" i="12"/>
  <c r="AL1096" i="2"/>
  <c r="BB973" i="12"/>
  <c r="AL973" i="2"/>
  <c r="BB1055" i="12"/>
  <c r="AL1055" i="2"/>
  <c r="BB1012" i="12"/>
  <c r="AL1012" i="2"/>
  <c r="BB934" i="12"/>
  <c r="AL934" i="2"/>
  <c r="BB883" i="12"/>
  <c r="AL883" i="2"/>
  <c r="BB762" i="12"/>
  <c r="AL762" i="2"/>
  <c r="BB766" i="12"/>
  <c r="AL766" i="2"/>
  <c r="AN1012" i="12"/>
  <c r="AN1012" i="2" s="1"/>
  <c r="BB569" i="12"/>
  <c r="AL569" i="2"/>
  <c r="BB436" i="12"/>
  <c r="AL436" i="2"/>
  <c r="BB557" i="12"/>
  <c r="AL557" i="2"/>
  <c r="BB770" i="12"/>
  <c r="AL770" i="2"/>
  <c r="BB319" i="12"/>
  <c r="AL319" i="2"/>
  <c r="BB520" i="12"/>
  <c r="AL520" i="2"/>
  <c r="BB397" i="12"/>
  <c r="AL397" i="2"/>
  <c r="BB354" i="12"/>
  <c r="AL354" i="2"/>
  <c r="AN155" i="12"/>
  <c r="AN155" i="2" s="1"/>
  <c r="AN147" i="12"/>
  <c r="AN147" i="2" s="1"/>
  <c r="AN569" i="12"/>
  <c r="AN569" i="2" s="1"/>
  <c r="BB1172" i="12"/>
  <c r="AL1172" i="2"/>
  <c r="BB887" i="12"/>
  <c r="AL887" i="2"/>
  <c r="AN977" i="12"/>
  <c r="AN977" i="2" s="1"/>
  <c r="AL977" i="2"/>
  <c r="BB891" i="12"/>
  <c r="AL891" i="2"/>
  <c r="BB809" i="12"/>
  <c r="AL809" i="2"/>
  <c r="BB842" i="12"/>
  <c r="BC842" i="12" s="1"/>
  <c r="AL842" i="2"/>
  <c r="BB526" i="12"/>
  <c r="AL526" i="2"/>
  <c r="BB479" i="12"/>
  <c r="AL479" i="2"/>
  <c r="BB604" i="12"/>
  <c r="AL604" i="2"/>
  <c r="BB483" i="12"/>
  <c r="AL483" i="2"/>
  <c r="BB311" i="12"/>
  <c r="AL311" i="2"/>
  <c r="BB606" i="12"/>
  <c r="AL606" i="2"/>
  <c r="BB563" i="12"/>
  <c r="AL563" i="2"/>
  <c r="BB446" i="12"/>
  <c r="AL446" i="2"/>
  <c r="BB393" i="12"/>
  <c r="AL393" i="2"/>
  <c r="BB241" i="12"/>
  <c r="AL241" i="2"/>
  <c r="BB198" i="12"/>
  <c r="AL198" i="2"/>
  <c r="BB1215" i="12"/>
  <c r="AL1215" i="2"/>
  <c r="BB1090" i="12"/>
  <c r="AL1090" i="2"/>
  <c r="BB1008" i="12"/>
  <c r="AL1008" i="2"/>
  <c r="AN973" i="12"/>
  <c r="AN973" i="2" s="1"/>
  <c r="BB848" i="12"/>
  <c r="AL848" i="2"/>
  <c r="BB969" i="12"/>
  <c r="AL969" i="2"/>
  <c r="BB813" i="12"/>
  <c r="AL813" i="2"/>
  <c r="BB852" i="12"/>
  <c r="AL852" i="2"/>
  <c r="AN813" i="12"/>
  <c r="AN813" i="2" s="1"/>
  <c r="BB649" i="12"/>
  <c r="AL649" i="2"/>
  <c r="BB600" i="12"/>
  <c r="AL600" i="2"/>
  <c r="BB405" i="12"/>
  <c r="AL405" i="2"/>
  <c r="BB358" i="12"/>
  <c r="AL358" i="2"/>
  <c r="AN436" i="12"/>
  <c r="AN436" i="2" s="1"/>
  <c r="BB844" i="12"/>
  <c r="AL844" i="2"/>
  <c r="BB315" i="12"/>
  <c r="AL315" i="2"/>
  <c r="BB280" i="12"/>
  <c r="AL280" i="2"/>
  <c r="BB237" i="12"/>
  <c r="AL237" i="2"/>
  <c r="BB194" i="12"/>
  <c r="AL194" i="2"/>
  <c r="BB608" i="12"/>
  <c r="AL608" i="2"/>
  <c r="AN393" i="12"/>
  <c r="AN393" i="2" s="1"/>
  <c r="BB276" i="12"/>
  <c r="AL276" i="2"/>
  <c r="BB23" i="12"/>
  <c r="AL23" i="2"/>
  <c r="AN1176" i="12"/>
  <c r="AN1176" i="2" s="1"/>
  <c r="AL1176" i="2"/>
  <c r="BB1047" i="12"/>
  <c r="AL1047" i="2"/>
  <c r="BB926" i="12"/>
  <c r="AL926" i="2"/>
  <c r="AN809" i="12"/>
  <c r="AN809" i="2" s="1"/>
  <c r="BB639" i="12"/>
  <c r="AL639" i="2"/>
  <c r="BB440" i="12"/>
  <c r="AL440" i="2"/>
  <c r="BB485" i="12"/>
  <c r="AL485" i="2"/>
  <c r="BB350" i="12"/>
  <c r="AL350" i="2"/>
  <c r="BB473" i="12"/>
  <c r="AL473" i="2"/>
  <c r="AN557" i="12"/>
  <c r="AN557" i="2" s="1"/>
  <c r="BB399" i="12"/>
  <c r="AL399" i="2"/>
  <c r="BB362" i="12"/>
  <c r="AL362" i="2"/>
  <c r="BB272" i="12"/>
  <c r="AL272" i="2"/>
  <c r="BB186" i="12"/>
  <c r="AL186" i="2"/>
  <c r="BB229" i="12"/>
  <c r="AL229" i="2"/>
  <c r="BB268" i="12"/>
  <c r="BC268" i="12" s="1"/>
  <c r="AL268" i="2"/>
  <c r="BB680" i="12"/>
  <c r="AL680" i="2"/>
  <c r="AY1227" i="12"/>
  <c r="BB475" i="12"/>
  <c r="AN475" i="12"/>
  <c r="AN475" i="2" s="1"/>
  <c r="AN311" i="12"/>
  <c r="AN311" i="2" s="1"/>
  <c r="V1063" i="12"/>
  <c r="BL1053" i="12"/>
  <c r="BM1053" i="12" s="1"/>
  <c r="BB1053" i="12"/>
  <c r="BB1211" i="12"/>
  <c r="AN1223" i="12"/>
  <c r="AN1223" i="2" s="1"/>
  <c r="AN1215" i="12"/>
  <c r="AN1215" i="2" s="1"/>
  <c r="BB1141" i="12"/>
  <c r="BC1094" i="12"/>
  <c r="BL1094" i="12"/>
  <c r="BM1094" i="12" s="1"/>
  <c r="AN1141" i="12"/>
  <c r="AN1141" i="2" s="1"/>
  <c r="BL965" i="12"/>
  <c r="BM965" i="12" s="1"/>
  <c r="AN852" i="12"/>
  <c r="AN852" i="2" s="1"/>
  <c r="AN766" i="12"/>
  <c r="AN766" i="2" s="1"/>
  <c r="BB692" i="12"/>
  <c r="AN649" i="12"/>
  <c r="AN649" i="2" s="1"/>
  <c r="BB803" i="12"/>
  <c r="BB1180" i="12"/>
  <c r="BB805" i="12"/>
  <c r="AN805" i="12"/>
  <c r="AN805" i="2" s="1"/>
  <c r="BB895" i="12"/>
  <c r="BB801" i="12"/>
  <c r="AN801" i="12"/>
  <c r="AN801" i="2" s="1"/>
  <c r="AN600" i="12"/>
  <c r="AN600" i="2" s="1"/>
  <c r="BB561" i="12"/>
  <c r="AN561" i="12"/>
  <c r="AN561" i="2" s="1"/>
  <c r="AN483" i="12"/>
  <c r="AN483" i="2" s="1"/>
  <c r="BB965" i="12"/>
  <c r="BB596" i="12"/>
  <c r="AN596" i="12"/>
  <c r="AN596" i="2" s="1"/>
  <c r="BB516" i="12"/>
  <c r="AN485" i="12"/>
  <c r="AN485" i="2" s="1"/>
  <c r="AN440" i="12"/>
  <c r="AN440" i="2" s="1"/>
  <c r="AN315" i="12"/>
  <c r="AN315" i="2" s="1"/>
  <c r="AN399" i="12"/>
  <c r="AN399" i="2" s="1"/>
  <c r="AN280" i="12"/>
  <c r="AN280" i="2" s="1"/>
  <c r="BL272" i="12"/>
  <c r="BM272" i="12" s="1"/>
  <c r="AN186" i="12"/>
  <c r="AN186" i="2" s="1"/>
  <c r="BB155" i="12"/>
  <c r="BB190" i="12"/>
  <c r="AY366" i="12"/>
  <c r="AH366" i="12" s="1"/>
  <c r="AH366" i="2" s="1"/>
  <c r="AN268" i="12"/>
  <c r="AN268" i="2" s="1"/>
  <c r="AN23" i="12"/>
  <c r="AN23" i="2" s="1"/>
  <c r="AN358" i="12"/>
  <c r="AN358" i="2" s="1"/>
  <c r="AN1172" i="12"/>
  <c r="AN1172" i="2" s="1"/>
  <c r="BB723" i="12"/>
  <c r="BL317" i="12"/>
  <c r="BM317" i="12" s="1"/>
  <c r="BL768" i="12"/>
  <c r="BM768" i="12" s="1"/>
  <c r="AY530" i="12"/>
  <c r="AH530" i="12" s="1"/>
  <c r="AH530" i="2" s="1"/>
  <c r="AY612" i="12"/>
  <c r="AH612" i="12" s="1"/>
  <c r="AH612" i="2" s="1"/>
  <c r="BB637" i="12"/>
  <c r="AN229" i="12"/>
  <c r="AN229" i="2" s="1"/>
  <c r="AN1137" i="12"/>
  <c r="AN1137" i="2" s="1"/>
  <c r="AN1096" i="12"/>
  <c r="AN1096" i="2" s="1"/>
  <c r="AN1008" i="12"/>
  <c r="AN1008" i="2" s="1"/>
  <c r="AN887" i="12"/>
  <c r="AN887" i="2" s="1"/>
  <c r="AN1047" i="12"/>
  <c r="AN1047" i="2" s="1"/>
  <c r="BB1129" i="12"/>
  <c r="BB1059" i="12"/>
  <c r="AN1059" i="12"/>
  <c r="AN1059" i="2" s="1"/>
  <c r="AY694" i="12"/>
  <c r="AH694" i="12" s="1"/>
  <c r="AH694" i="2" s="1"/>
  <c r="BB772" i="12"/>
  <c r="AN762" i="12"/>
  <c r="AN762" i="2" s="1"/>
  <c r="BB684" i="12"/>
  <c r="BL649" i="12"/>
  <c r="BM649" i="12" s="1"/>
  <c r="AY817" i="12"/>
  <c r="AH817" i="12" s="1"/>
  <c r="AH817" i="2" s="1"/>
  <c r="AN680" i="12"/>
  <c r="AN680" i="2" s="1"/>
  <c r="BB643" i="12"/>
  <c r="AN643" i="12"/>
  <c r="AN643" i="2" s="1"/>
  <c r="AN1055" i="12"/>
  <c r="AN1055" i="2" s="1"/>
  <c r="BB514" i="12"/>
  <c r="AY1186" i="12"/>
  <c r="AH1186" i="12" s="1"/>
  <c r="AH1186" i="2" s="1"/>
  <c r="AY899" i="12"/>
  <c r="AH899" i="12" s="1"/>
  <c r="AH899" i="2" s="1"/>
  <c r="AY735" i="12"/>
  <c r="AH735" i="12" s="1"/>
  <c r="AH735" i="2" s="1"/>
  <c r="AY571" i="12"/>
  <c r="AH571" i="12" s="1"/>
  <c r="AH571" i="2" s="1"/>
  <c r="BB518" i="12"/>
  <c r="AN518" i="12"/>
  <c r="AN518" i="2" s="1"/>
  <c r="BB444" i="12"/>
  <c r="BC444" i="12" s="1"/>
  <c r="AN444" i="12"/>
  <c r="AN444" i="2" s="1"/>
  <c r="AY448" i="12"/>
  <c r="AH448" i="12" s="1"/>
  <c r="AH448" i="2" s="1"/>
  <c r="AN604" i="12"/>
  <c r="AN604" i="2" s="1"/>
  <c r="BB522" i="12"/>
  <c r="AN522" i="12"/>
  <c r="AN522" i="2" s="1"/>
  <c r="BB559" i="12"/>
  <c r="BC559" i="12" s="1"/>
  <c r="AN520" i="12"/>
  <c r="AN520" i="2" s="1"/>
  <c r="AN473" i="12"/>
  <c r="AN473" i="2" s="1"/>
  <c r="BB401" i="12"/>
  <c r="AN401" i="12"/>
  <c r="AN401" i="2" s="1"/>
  <c r="BL315" i="12"/>
  <c r="BM315" i="12" s="1"/>
  <c r="AN319" i="12"/>
  <c r="AN319" i="2" s="1"/>
  <c r="AN237" i="12"/>
  <c r="AN237" i="2" s="1"/>
  <c r="AN194" i="12"/>
  <c r="AN194" i="2" s="1"/>
  <c r="AY202" i="12"/>
  <c r="AH202" i="12" s="1"/>
  <c r="AH202" i="2" s="1"/>
  <c r="BB147" i="12"/>
  <c r="BB432" i="12"/>
  <c r="AN432" i="12"/>
  <c r="AN432" i="2" s="1"/>
  <c r="AN354" i="12"/>
  <c r="AN354" i="2" s="1"/>
  <c r="AY325" i="12"/>
  <c r="AH325" i="12" s="1"/>
  <c r="AH325" i="2" s="1"/>
  <c r="AY284" i="12"/>
  <c r="AH284" i="12" s="1"/>
  <c r="AH284" i="2" s="1"/>
  <c r="AN198" i="12"/>
  <c r="AN198" i="2" s="1"/>
  <c r="AY161" i="12"/>
  <c r="AH161" i="12" s="1"/>
  <c r="AH161" i="2" s="1"/>
  <c r="AN639" i="12"/>
  <c r="AN639" i="2" s="1"/>
  <c r="AY776" i="12"/>
  <c r="AH776" i="12" s="1"/>
  <c r="AH776" i="2" s="1"/>
  <c r="AY243" i="12"/>
  <c r="AH243" i="12" s="1"/>
  <c r="AH243" i="2" s="1"/>
  <c r="AN241" i="12"/>
  <c r="AN241" i="2" s="1"/>
  <c r="BL397" i="12"/>
  <c r="BM397" i="12" s="1"/>
  <c r="BB1219" i="12"/>
  <c r="AN1219" i="12"/>
  <c r="AN1219" i="2" s="1"/>
  <c r="AN1211" i="12"/>
  <c r="AN1211" i="2" s="1"/>
  <c r="BB1176" i="12"/>
  <c r="AY1063" i="12"/>
  <c r="AH1063" i="12" s="1"/>
  <c r="AH1063" i="2" s="1"/>
  <c r="AY1145" i="12"/>
  <c r="AH1145" i="12" s="1"/>
  <c r="AH1145" i="2" s="1"/>
  <c r="AN1090" i="12"/>
  <c r="AN1090" i="2" s="1"/>
  <c r="AN1053" i="12"/>
  <c r="AN1053" i="2" s="1"/>
  <c r="BB1051" i="12"/>
  <c r="BB977" i="12"/>
  <c r="AN1051" i="12"/>
  <c r="AN1051" i="2" s="1"/>
  <c r="AY940" i="12"/>
  <c r="AH940" i="12" s="1"/>
  <c r="AH940" i="2" s="1"/>
  <c r="BB1100" i="12"/>
  <c r="BC1100" i="12" s="1"/>
  <c r="AY1104" i="12"/>
  <c r="AH1104" i="12" s="1"/>
  <c r="AH1104" i="2" s="1"/>
  <c r="AY981" i="12"/>
  <c r="AH981" i="12" s="1"/>
  <c r="AH981" i="2" s="1"/>
  <c r="BB1057" i="12"/>
  <c r="AN848" i="12"/>
  <c r="AN848" i="2" s="1"/>
  <c r="BB768" i="12"/>
  <c r="AN723" i="12"/>
  <c r="AN723" i="2" s="1"/>
  <c r="AY858" i="12"/>
  <c r="AH858" i="12" s="1"/>
  <c r="AH858" i="2" s="1"/>
  <c r="BB731" i="12"/>
  <c r="BB930" i="12"/>
  <c r="AN842" i="12"/>
  <c r="AN842" i="2" s="1"/>
  <c r="AN891" i="12"/>
  <c r="AN891" i="2" s="1"/>
  <c r="AN768" i="12"/>
  <c r="AN768" i="2" s="1"/>
  <c r="AN926" i="12"/>
  <c r="AN926" i="2" s="1"/>
  <c r="AN608" i="12"/>
  <c r="AN608" i="2" s="1"/>
  <c r="BL559" i="12"/>
  <c r="BM559" i="12" s="1"/>
  <c r="AN405" i="12"/>
  <c r="AN405" i="2" s="1"/>
  <c r="AN637" i="12"/>
  <c r="AN637" i="2" s="1"/>
  <c r="BB565" i="12"/>
  <c r="AN565" i="12"/>
  <c r="AN565" i="2" s="1"/>
  <c r="AN563" i="12"/>
  <c r="AN563" i="2" s="1"/>
  <c r="BL520" i="12"/>
  <c r="BM520" i="12" s="1"/>
  <c r="AN514" i="12"/>
  <c r="AN514" i="2" s="1"/>
  <c r="AY489" i="12"/>
  <c r="AH489" i="12" s="1"/>
  <c r="AH489" i="2" s="1"/>
  <c r="BB442" i="12"/>
  <c r="AY407" i="12"/>
  <c r="AH407" i="12" s="1"/>
  <c r="AH407" i="2" s="1"/>
  <c r="BL233" i="12"/>
  <c r="BM233" i="12" s="1"/>
  <c r="BC233" i="12"/>
  <c r="AN479" i="12"/>
  <c r="AN479" i="2" s="1"/>
  <c r="BL237" i="12"/>
  <c r="BM237" i="12" s="1"/>
  <c r="AN397" i="12"/>
  <c r="AN397" i="2" s="1"/>
  <c r="AN606" i="12"/>
  <c r="AN606" i="2" s="1"/>
  <c r="BB641" i="12"/>
  <c r="BG21" i="12"/>
  <c r="BB688" i="12"/>
  <c r="BC688" i="12" s="1"/>
  <c r="AN276" i="12"/>
  <c r="AN276" i="2" s="1"/>
  <c r="AN190" i="12"/>
  <c r="AN190" i="2" s="1"/>
  <c r="BL639" i="12"/>
  <c r="BM639" i="12" s="1"/>
  <c r="AY27" i="12"/>
  <c r="AH27" i="12" s="1"/>
  <c r="AH27" i="2" s="1"/>
  <c r="BI20" i="12"/>
  <c r="BI19" i="12"/>
  <c r="BI18" i="12"/>
  <c r="BC65" i="12" l="1"/>
  <c r="BC75" i="12"/>
  <c r="BB25" i="12"/>
  <c r="BC25" i="12" s="1"/>
  <c r="BM25" i="12"/>
  <c r="AN25" i="12"/>
  <c r="AN25" i="2" s="1"/>
  <c r="AN17" i="12"/>
  <c r="AN17" i="2" s="1"/>
  <c r="V1145" i="12"/>
  <c r="V1145" i="2" s="1"/>
  <c r="BM1061" i="12"/>
  <c r="BM774" i="12"/>
  <c r="AN774" i="12"/>
  <c r="AN774" i="2" s="1"/>
  <c r="AN758" i="12"/>
  <c r="AN758" i="2" s="1"/>
  <c r="BB774" i="12"/>
  <c r="BC774" i="12" s="1"/>
  <c r="BM717" i="12"/>
  <c r="AN676" i="12"/>
  <c r="AN676" i="2" s="1"/>
  <c r="AL676" i="2"/>
  <c r="BM651" i="12"/>
  <c r="BM635" i="12"/>
  <c r="BM610" i="12"/>
  <c r="AL610" i="2"/>
  <c r="BB594" i="12"/>
  <c r="BC594" i="12" s="1"/>
  <c r="AL553" i="2"/>
  <c r="BB553" i="12"/>
  <c r="BC553" i="12" s="1"/>
  <c r="BM528" i="12"/>
  <c r="BM512" i="12"/>
  <c r="BM487" i="12"/>
  <c r="V489" i="12"/>
  <c r="AD491" i="12" s="1"/>
  <c r="AN471" i="12"/>
  <c r="AN471" i="2" s="1"/>
  <c r="AN487" i="12"/>
  <c r="AN487" i="2" s="1"/>
  <c r="BB487" i="12"/>
  <c r="BC487" i="12" s="1"/>
  <c r="BB471" i="12"/>
  <c r="BB389" i="12"/>
  <c r="BC389" i="12" s="1"/>
  <c r="AN389" i="12"/>
  <c r="AN389" i="2" s="1"/>
  <c r="BM323" i="12"/>
  <c r="AL323" i="2"/>
  <c r="V243" i="12"/>
  <c r="V243" i="2" s="1"/>
  <c r="BM159" i="12"/>
  <c r="BM160" i="12" s="1"/>
  <c r="V161" i="12"/>
  <c r="AD163" i="12" s="1"/>
  <c r="AL118" i="2"/>
  <c r="BM61" i="12"/>
  <c r="AN733" i="12"/>
  <c r="AN733" i="2" s="1"/>
  <c r="BB651" i="12"/>
  <c r="BC651" i="12" s="1"/>
  <c r="AL528" i="2"/>
  <c r="AL799" i="12"/>
  <c r="BB799" i="12" s="1"/>
  <c r="BC799" i="12" s="1"/>
  <c r="AN610" i="12"/>
  <c r="AN610" i="2" s="1"/>
  <c r="AL651" i="2"/>
  <c r="AN323" i="12"/>
  <c r="AN323" i="2" s="1"/>
  <c r="BB758" i="12"/>
  <c r="BC758" i="12" s="1"/>
  <c r="AN307" i="12"/>
  <c r="AN307" i="2" s="1"/>
  <c r="AL307" i="2"/>
  <c r="BC733" i="12"/>
  <c r="AN594" i="12"/>
  <c r="AN594" i="2" s="1"/>
  <c r="BB102" i="12"/>
  <c r="BB119" i="12" s="1"/>
  <c r="BB120" i="12" s="1"/>
  <c r="AN120" i="12" s="1"/>
  <c r="AN120" i="2" s="1"/>
  <c r="BB200" i="12"/>
  <c r="BB201" i="12" s="1"/>
  <c r="BB202" i="12" s="1"/>
  <c r="AN202" i="12" s="1"/>
  <c r="AN202" i="2" s="1"/>
  <c r="BB21" i="12"/>
  <c r="BC21" i="12" s="1"/>
  <c r="BM21" i="12"/>
  <c r="AN266" i="12"/>
  <c r="AN266" i="2" s="1"/>
  <c r="AN717" i="12"/>
  <c r="AN717" i="2" s="1"/>
  <c r="BB266" i="12"/>
  <c r="BB283" i="12" s="1"/>
  <c r="BB284" i="12" s="1"/>
  <c r="AN284" i="12" s="1"/>
  <c r="AN284" i="2" s="1"/>
  <c r="BB512" i="12"/>
  <c r="BC512" i="12" s="1"/>
  <c r="AN635" i="12"/>
  <c r="AN635" i="2" s="1"/>
  <c r="AL733" i="2"/>
  <c r="AL512" i="2"/>
  <c r="BB635" i="12"/>
  <c r="BC635" i="12" s="1"/>
  <c r="BB348" i="12"/>
  <c r="BB365" i="12" s="1"/>
  <c r="BB366" i="12" s="1"/>
  <c r="AN366" i="12" s="1"/>
  <c r="AN366" i="2" s="1"/>
  <c r="BB528" i="12"/>
  <c r="BC528" i="12" s="1"/>
  <c r="AN118" i="12"/>
  <c r="AN118" i="2" s="1"/>
  <c r="AN200" i="12"/>
  <c r="AN200" i="2" s="1"/>
  <c r="AN21" i="12"/>
  <c r="AN21" i="2" s="1"/>
  <c r="AN77" i="12"/>
  <c r="AN77" i="2" s="1"/>
  <c r="BB717" i="12"/>
  <c r="BC717" i="12" s="1"/>
  <c r="BC1180" i="12"/>
  <c r="BB159" i="12"/>
  <c r="BC159" i="12" s="1"/>
  <c r="AL430" i="2"/>
  <c r="AL1061" i="2"/>
  <c r="BB430" i="12"/>
  <c r="BB447" i="12" s="1"/>
  <c r="BB448" i="12" s="1"/>
  <c r="AN448" i="12" s="1"/>
  <c r="AN448" i="2" s="1"/>
  <c r="AN159" i="12"/>
  <c r="AN159" i="2" s="1"/>
  <c r="BC1051" i="12"/>
  <c r="BC399" i="12"/>
  <c r="AL348" i="2"/>
  <c r="BC680" i="12"/>
  <c r="BC272" i="12"/>
  <c r="BC276" i="12"/>
  <c r="BC358" i="12"/>
  <c r="BC645" i="12"/>
  <c r="BC887" i="12"/>
  <c r="BC520" i="12"/>
  <c r="BC434" i="12"/>
  <c r="BC315" i="12"/>
  <c r="BB77" i="12"/>
  <c r="BC77" i="12" s="1"/>
  <c r="AN1061" i="12"/>
  <c r="AN1061" i="2" s="1"/>
  <c r="AL1086" i="12"/>
  <c r="BM1086" i="12" s="1"/>
  <c r="AL1045" i="12"/>
  <c r="BM1045" i="12" s="1"/>
  <c r="AL1184" i="12"/>
  <c r="BM1184" i="12" s="1"/>
  <c r="AL938" i="12"/>
  <c r="BM938" i="12" s="1"/>
  <c r="AL1102" i="12"/>
  <c r="BM1102" i="12" s="1"/>
  <c r="AL840" i="12"/>
  <c r="BM840" i="12" s="1"/>
  <c r="AL1127" i="12"/>
  <c r="BM1127" i="12" s="1"/>
  <c r="AL1020" i="12"/>
  <c r="BM1020" i="12" s="1"/>
  <c r="AL856" i="12"/>
  <c r="BM856" i="12" s="1"/>
  <c r="AL102" i="2"/>
  <c r="AL897" i="12"/>
  <c r="AL1143" i="12"/>
  <c r="AL1004" i="12"/>
  <c r="BM1004" i="12" s="1"/>
  <c r="AL1225" i="12"/>
  <c r="AL922" i="12"/>
  <c r="BM922" i="12" s="1"/>
  <c r="BB61" i="12"/>
  <c r="BC61" i="12" s="1"/>
  <c r="AL881" i="12"/>
  <c r="AL963" i="12"/>
  <c r="BM963" i="12" s="1"/>
  <c r="AL61" i="2"/>
  <c r="AL1168" i="12"/>
  <c r="BM1168" i="12" s="1"/>
  <c r="AL979" i="12"/>
  <c r="BM979" i="12" s="1"/>
  <c r="AL1209" i="12"/>
  <c r="BM1209" i="12" s="1"/>
  <c r="AL815" i="12"/>
  <c r="BM815" i="12" s="1"/>
  <c r="V1186" i="12"/>
  <c r="V1186" i="2" s="1"/>
  <c r="V981" i="12"/>
  <c r="V981" i="2" s="1"/>
  <c r="V940" i="12"/>
  <c r="AD942" i="12" s="1"/>
  <c r="V694" i="12"/>
  <c r="V694" i="2" s="1"/>
  <c r="V120" i="12"/>
  <c r="AD122" i="12" s="1"/>
  <c r="V79" i="12"/>
  <c r="AD81" i="12" s="1"/>
  <c r="BC108" i="12"/>
  <c r="BC151" i="12"/>
  <c r="BL352" i="12"/>
  <c r="BM352" i="12" s="1"/>
  <c r="BC760" i="12"/>
  <c r="BC977" i="12"/>
  <c r="BC1141" i="12"/>
  <c r="BC965" i="12"/>
  <c r="BC770" i="12"/>
  <c r="BC196" i="12"/>
  <c r="BC485" i="12"/>
  <c r="BC967" i="12"/>
  <c r="BC975" i="12"/>
  <c r="BC813" i="12"/>
  <c r="BC1008" i="12"/>
  <c r="BC684" i="12"/>
  <c r="BC719" i="12"/>
  <c r="BC235" i="12"/>
  <c r="BC676" i="12"/>
  <c r="BC803" i="12"/>
  <c r="BC1055" i="12"/>
  <c r="BC801" i="12"/>
  <c r="BC153" i="12"/>
  <c r="BC436" i="12"/>
  <c r="BC184" i="12"/>
  <c r="BC1178" i="12"/>
  <c r="BC682" i="12"/>
  <c r="BC227" i="12"/>
  <c r="BC727" i="12"/>
  <c r="BC145" i="12"/>
  <c r="BC192" i="12"/>
  <c r="BC225" i="12"/>
  <c r="BC936" i="12"/>
  <c r="BC270" i="12"/>
  <c r="BL885" i="12"/>
  <c r="BM885" i="12" s="1"/>
  <c r="BC350" i="12"/>
  <c r="BL184" i="12"/>
  <c r="BM184" i="12" s="1"/>
  <c r="BC1096" i="12"/>
  <c r="BL235" i="12"/>
  <c r="BM235" i="12" s="1"/>
  <c r="BC604" i="12"/>
  <c r="BC731" i="12"/>
  <c r="BC319" i="12"/>
  <c r="BC690" i="12"/>
  <c r="BL1225" i="12"/>
  <c r="BB19" i="12"/>
  <c r="BC19" i="12" s="1"/>
  <c r="BC155" i="12"/>
  <c r="BC477" i="12"/>
  <c r="BC639" i="12"/>
  <c r="BC356" i="12"/>
  <c r="BC1172" i="12"/>
  <c r="BL846" i="12"/>
  <c r="BM846" i="12" s="1"/>
  <c r="AL19" i="2"/>
  <c r="BC483" i="12"/>
  <c r="BC557" i="12"/>
  <c r="BC649" i="12"/>
  <c r="BC647" i="12"/>
  <c r="BC278" i="12"/>
  <c r="BB17" i="12"/>
  <c r="BC17" i="12" s="1"/>
  <c r="BM17" i="12"/>
  <c r="AL17" i="2"/>
  <c r="BL1135" i="12"/>
  <c r="BM1135" i="12" s="1"/>
  <c r="BC1098" i="12"/>
  <c r="BC1049" i="12"/>
  <c r="BC1053" i="12"/>
  <c r="BC1059" i="12"/>
  <c r="BC883" i="12"/>
  <c r="BC844" i="12"/>
  <c r="BC723" i="12"/>
  <c r="BC643" i="12"/>
  <c r="BC641" i="12"/>
  <c r="BL647" i="12"/>
  <c r="BM647" i="12" s="1"/>
  <c r="BC610" i="12"/>
  <c r="BC608" i="12"/>
  <c r="BL483" i="12"/>
  <c r="BM483" i="12" s="1"/>
  <c r="BC395" i="12"/>
  <c r="BC403" i="12"/>
  <c r="BC362" i="12"/>
  <c r="BC364" i="12"/>
  <c r="BC229" i="12"/>
  <c r="BC239" i="12"/>
  <c r="AZ244" i="12"/>
  <c r="AH244" i="12" s="1"/>
  <c r="AH244" i="2" s="1"/>
  <c r="BC157" i="12"/>
  <c r="BC1215" i="12"/>
  <c r="BC1170" i="12"/>
  <c r="BC973" i="12"/>
  <c r="BC969" i="12"/>
  <c r="BC807" i="12"/>
  <c r="BC563" i="12"/>
  <c r="BL481" i="12"/>
  <c r="BM481" i="12" s="1"/>
  <c r="BC473" i="12"/>
  <c r="BC442" i="12"/>
  <c r="BC440" i="12"/>
  <c r="BC401" i="12"/>
  <c r="BC313" i="12"/>
  <c r="BC323" i="12"/>
  <c r="BC309" i="12"/>
  <c r="BL270" i="12"/>
  <c r="BM270" i="12" s="1"/>
  <c r="AZ285" i="12"/>
  <c r="AH285" i="12" s="1"/>
  <c r="AH285" i="2" s="1"/>
  <c r="BC241" i="12"/>
  <c r="BL75" i="12"/>
  <c r="BM75" i="12" s="1"/>
  <c r="BL65" i="12"/>
  <c r="BM65" i="12" s="1"/>
  <c r="BC1131" i="12"/>
  <c r="BC1139" i="12"/>
  <c r="BC1090" i="12"/>
  <c r="BC1088" i="12"/>
  <c r="BL1098" i="12"/>
  <c r="BM1098" i="12" s="1"/>
  <c r="AZ1023" i="12"/>
  <c r="AH1023" i="12" s="1"/>
  <c r="AH1023" i="2" s="1"/>
  <c r="BC1006" i="12"/>
  <c r="BC852" i="12"/>
  <c r="BC766" i="12"/>
  <c r="BC762" i="12"/>
  <c r="AZ736" i="12"/>
  <c r="AH736" i="12" s="1"/>
  <c r="AH736" i="2" s="1"/>
  <c r="BL733" i="12"/>
  <c r="BM733" i="12" s="1"/>
  <c r="BC561" i="12"/>
  <c r="BC514" i="12"/>
  <c r="BC526" i="12"/>
  <c r="BC516" i="12"/>
  <c r="BC479" i="12"/>
  <c r="AZ449" i="12"/>
  <c r="AH449" i="12" s="1"/>
  <c r="AH449" i="2" s="1"/>
  <c r="AZ367" i="12"/>
  <c r="AH367" i="12" s="1"/>
  <c r="AH367" i="2" s="1"/>
  <c r="BC354" i="12"/>
  <c r="BC307" i="12"/>
  <c r="BL274" i="12"/>
  <c r="BM274" i="12" s="1"/>
  <c r="BC237" i="12"/>
  <c r="BL192" i="12"/>
  <c r="BM192" i="12" s="1"/>
  <c r="BC104" i="12"/>
  <c r="AZ80" i="12"/>
  <c r="AH80" i="12" s="1"/>
  <c r="AH80" i="2" s="1"/>
  <c r="BC23" i="12"/>
  <c r="BL19" i="12"/>
  <c r="BL26" i="12" s="1"/>
  <c r="BC274" i="12"/>
  <c r="BC926" i="12"/>
  <c r="BB324" i="12"/>
  <c r="BB325" i="12" s="1"/>
  <c r="AN325" i="12" s="1"/>
  <c r="AN325" i="2" s="1"/>
  <c r="BC198" i="12"/>
  <c r="BC446" i="12"/>
  <c r="BC149" i="12"/>
  <c r="BC1012" i="12"/>
  <c r="BC1047" i="12"/>
  <c r="BC848" i="12"/>
  <c r="AZ203" i="12"/>
  <c r="AH203" i="12" s="1"/>
  <c r="AH203" i="2" s="1"/>
  <c r="BC67" i="12"/>
  <c r="BC637" i="12"/>
  <c r="BC397" i="12"/>
  <c r="BC928" i="12"/>
  <c r="V365" i="2"/>
  <c r="V366" i="12"/>
  <c r="BC686" i="12"/>
  <c r="BL686" i="12"/>
  <c r="BM686" i="12" s="1"/>
  <c r="BC893" i="12"/>
  <c r="BL893" i="12"/>
  <c r="BM893" i="12" s="1"/>
  <c r="BC1176" i="12"/>
  <c r="BC282" i="12"/>
  <c r="BC186" i="12"/>
  <c r="BC934" i="12"/>
  <c r="BC1137" i="12"/>
  <c r="V324" i="2"/>
  <c r="V325" i="12"/>
  <c r="V857" i="2"/>
  <c r="V858" i="12"/>
  <c r="BL102" i="12"/>
  <c r="BC1213" i="12"/>
  <c r="BL1213" i="12"/>
  <c r="BM1213" i="12" s="1"/>
  <c r="BL1221" i="12"/>
  <c r="BM1221" i="12" s="1"/>
  <c r="BC1221" i="12"/>
  <c r="BC1061" i="12"/>
  <c r="BL198" i="12"/>
  <c r="BM198" i="12" s="1"/>
  <c r="BC1016" i="12"/>
  <c r="BC768" i="12"/>
  <c r="AZ1064" i="12"/>
  <c r="AH1064" i="12" s="1"/>
  <c r="AH1064" i="2" s="1"/>
  <c r="AZ326" i="12"/>
  <c r="AH326" i="12" s="1"/>
  <c r="AH326" i="2" s="1"/>
  <c r="BL186" i="12"/>
  <c r="BM186" i="12" s="1"/>
  <c r="BC518" i="12"/>
  <c r="BC891" i="12"/>
  <c r="BC805" i="12"/>
  <c r="V1022" i="12"/>
  <c r="V406" i="2"/>
  <c r="V407" i="12"/>
  <c r="V611" i="2"/>
  <c r="V612" i="12"/>
  <c r="V612" i="2" s="1"/>
  <c r="BC391" i="12"/>
  <c r="BC971" i="12"/>
  <c r="BL114" i="12"/>
  <c r="BM114" i="12" s="1"/>
  <c r="BC114" i="12"/>
  <c r="BC932" i="12"/>
  <c r="BL932" i="12"/>
  <c r="BM932" i="12" s="1"/>
  <c r="BC143" i="12"/>
  <c r="BL1143" i="12"/>
  <c r="BC69" i="12"/>
  <c r="V201" i="2"/>
  <c r="V202" i="12"/>
  <c r="BC194" i="12"/>
  <c r="BC522" i="12"/>
  <c r="BC772" i="12"/>
  <c r="BC317" i="12"/>
  <c r="AD1065" i="12"/>
  <c r="V1063" i="2"/>
  <c r="BC600" i="12"/>
  <c r="V776" i="12"/>
  <c r="V776" i="2" s="1"/>
  <c r="V775" i="2"/>
  <c r="BC854" i="12"/>
  <c r="BL924" i="12"/>
  <c r="BM924" i="12" s="1"/>
  <c r="BC924" i="12"/>
  <c r="BL1092" i="12"/>
  <c r="BM1092" i="12" s="1"/>
  <c r="BC1092" i="12"/>
  <c r="BL881" i="12"/>
  <c r="BC598" i="12"/>
  <c r="BL598" i="12"/>
  <c r="BM598" i="12" s="1"/>
  <c r="BC602" i="12"/>
  <c r="BL602" i="12"/>
  <c r="BM602" i="12" s="1"/>
  <c r="BC889" i="12"/>
  <c r="BL889" i="12"/>
  <c r="BM889" i="12" s="1"/>
  <c r="BC438" i="12"/>
  <c r="BL438" i="12"/>
  <c r="BM438" i="12" s="1"/>
  <c r="BL1217" i="12"/>
  <c r="BM1217" i="12" s="1"/>
  <c r="BC1217" i="12"/>
  <c r="BL106" i="12"/>
  <c r="BM106" i="12" s="1"/>
  <c r="BC106" i="12"/>
  <c r="BC360" i="12"/>
  <c r="BL360" i="12"/>
  <c r="BM360" i="12" s="1"/>
  <c r="BC1018" i="12"/>
  <c r="V570" i="2"/>
  <c r="V571" i="12"/>
  <c r="BL850" i="12"/>
  <c r="BM850" i="12" s="1"/>
  <c r="BC850" i="12"/>
  <c r="V899" i="12"/>
  <c r="BL1012" i="12"/>
  <c r="BM1012" i="12" s="1"/>
  <c r="BC1219" i="12"/>
  <c r="BC188" i="12"/>
  <c r="BL848" i="12"/>
  <c r="BM848" i="12" s="1"/>
  <c r="BC721" i="12"/>
  <c r="BC311" i="12"/>
  <c r="BC393" i="12"/>
  <c r="BC692" i="12"/>
  <c r="BB242" i="12"/>
  <c r="BB243" i="12" s="1"/>
  <c r="AN243" i="12" s="1"/>
  <c r="AN243" i="2" s="1"/>
  <c r="AZ121" i="12"/>
  <c r="AH121" i="12" s="1"/>
  <c r="AH121" i="2" s="1"/>
  <c r="V529" i="2"/>
  <c r="V530" i="12"/>
  <c r="V530" i="2" s="1"/>
  <c r="V1103" i="2"/>
  <c r="V1104" i="12"/>
  <c r="V1104" i="2" s="1"/>
  <c r="V652" i="2"/>
  <c r="V653" i="12"/>
  <c r="V653" i="2" s="1"/>
  <c r="BC73" i="12"/>
  <c r="BC1174" i="12"/>
  <c r="V1226" i="2"/>
  <c r="V1227" i="12"/>
  <c r="V283" i="2"/>
  <c r="V284" i="12"/>
  <c r="BL231" i="12"/>
  <c r="BM231" i="12" s="1"/>
  <c r="BC231" i="12"/>
  <c r="BC725" i="12"/>
  <c r="BL725" i="12"/>
  <c r="BM725" i="12" s="1"/>
  <c r="BL110" i="12"/>
  <c r="BM110" i="12" s="1"/>
  <c r="BC110" i="12"/>
  <c r="BL764" i="12"/>
  <c r="BM764" i="12" s="1"/>
  <c r="BC764" i="12"/>
  <c r="BC565" i="12"/>
  <c r="BC280" i="12"/>
  <c r="BL926" i="12"/>
  <c r="BM926" i="12" s="1"/>
  <c r="AD1147" i="12"/>
  <c r="BC678" i="12"/>
  <c r="BC606" i="12"/>
  <c r="BC729" i="12"/>
  <c r="BC809" i="12"/>
  <c r="V734" i="2"/>
  <c r="V735" i="12"/>
  <c r="V735" i="2" s="1"/>
  <c r="BC567" i="12"/>
  <c r="V447" i="2"/>
  <c r="V448" i="12"/>
  <c r="BL67" i="12"/>
  <c r="BM67" i="12" s="1"/>
  <c r="BL1014" i="12"/>
  <c r="BM1014" i="12" s="1"/>
  <c r="BC1014" i="12"/>
  <c r="BL1010" i="12"/>
  <c r="BM1010" i="12" s="1"/>
  <c r="BC1010" i="12"/>
  <c r="BL897" i="12"/>
  <c r="BC1182" i="12"/>
  <c r="BL1182" i="12"/>
  <c r="BM1182" i="12" s="1"/>
  <c r="BC118" i="12"/>
  <c r="BL118" i="12"/>
  <c r="BM118" i="12" s="1"/>
  <c r="BC524" i="12"/>
  <c r="BC112" i="12"/>
  <c r="BC116" i="12"/>
  <c r="BC811" i="12"/>
  <c r="AZ654" i="12"/>
  <c r="AH654" i="12" s="1"/>
  <c r="AH654" i="2" s="1"/>
  <c r="BC405" i="12"/>
  <c r="BC1057" i="12"/>
  <c r="BC147" i="12"/>
  <c r="BC596" i="12"/>
  <c r="BC475" i="12"/>
  <c r="BC569" i="12"/>
  <c r="V816" i="2"/>
  <c r="V817" i="12"/>
  <c r="V817" i="2" s="1"/>
  <c r="BC1133" i="12"/>
  <c r="BL1133" i="12"/>
  <c r="BM1133" i="12" s="1"/>
  <c r="BC71" i="12"/>
  <c r="BL555" i="12"/>
  <c r="BM555" i="12" s="1"/>
  <c r="BM570" i="12" s="1"/>
  <c r="BC555" i="12"/>
  <c r="BC63" i="12"/>
  <c r="BL63" i="12"/>
  <c r="BC321" i="12"/>
  <c r="V27" i="12"/>
  <c r="V27" i="2" s="1"/>
  <c r="AZ613" i="12"/>
  <c r="AH613" i="12" s="1"/>
  <c r="AH613" i="2" s="1"/>
  <c r="AZ408" i="12"/>
  <c r="AH408" i="12" s="1"/>
  <c r="AH408" i="2" s="1"/>
  <c r="AZ777" i="12"/>
  <c r="AH777" i="12" s="1"/>
  <c r="AH777" i="2" s="1"/>
  <c r="BC1129" i="12"/>
  <c r="BB693" i="12"/>
  <c r="BB694" i="12" s="1"/>
  <c r="AN694" i="12" s="1"/>
  <c r="AN694" i="2" s="1"/>
  <c r="BL160" i="12"/>
  <c r="BG22" i="12"/>
  <c r="AZ490" i="12"/>
  <c r="AH490" i="12" s="1"/>
  <c r="AH490" i="2" s="1"/>
  <c r="BC432" i="12"/>
  <c r="AZ982" i="12"/>
  <c r="AH982" i="12" s="1"/>
  <c r="AH982" i="2" s="1"/>
  <c r="BL529" i="12"/>
  <c r="BL1062" i="12"/>
  <c r="AZ1187" i="12"/>
  <c r="AH1187" i="12" s="1"/>
  <c r="AH1187" i="2" s="1"/>
  <c r="AZ28" i="12"/>
  <c r="AH28" i="12" s="1"/>
  <c r="AH28" i="2" s="1"/>
  <c r="AZ531" i="12"/>
  <c r="AH531" i="12" s="1"/>
  <c r="AH531" i="2" s="1"/>
  <c r="BC895" i="12"/>
  <c r="BC1211" i="12"/>
  <c r="AZ695" i="12"/>
  <c r="AH695" i="12" s="1"/>
  <c r="AH695" i="2" s="1"/>
  <c r="AZ859" i="12"/>
  <c r="AH859" i="12" s="1"/>
  <c r="AH859" i="2" s="1"/>
  <c r="BL406" i="12"/>
  <c r="BM389" i="12"/>
  <c r="BM406" i="12" s="1"/>
  <c r="BM471" i="12"/>
  <c r="BM348" i="12"/>
  <c r="AH1227" i="12"/>
  <c r="AH1227" i="2" s="1"/>
  <c r="AZ1228" i="12"/>
  <c r="AH1228" i="12" s="1"/>
  <c r="AH1228" i="2" s="1"/>
  <c r="AZ1146" i="12"/>
  <c r="AH1146" i="12" s="1"/>
  <c r="AH1146" i="2" s="1"/>
  <c r="BM266" i="12"/>
  <c r="BM225" i="12"/>
  <c r="BM758" i="12"/>
  <c r="BM430" i="12"/>
  <c r="AZ900" i="12"/>
  <c r="AH900" i="12" s="1"/>
  <c r="AH900" i="2" s="1"/>
  <c r="BM676" i="12"/>
  <c r="BM594" i="12"/>
  <c r="BC930" i="12"/>
  <c r="AZ572" i="12"/>
  <c r="AH572" i="12" s="1"/>
  <c r="AH572" i="2" s="1"/>
  <c r="BL980" i="12"/>
  <c r="BM1211" i="12"/>
  <c r="AZ941" i="12"/>
  <c r="AH941" i="12" s="1"/>
  <c r="AH941" i="2" s="1"/>
  <c r="BL324" i="12"/>
  <c r="BM307" i="12"/>
  <c r="BL816" i="12"/>
  <c r="AZ818" i="12"/>
  <c r="AH818" i="12" s="1"/>
  <c r="AH818" i="2" s="1"/>
  <c r="BC190" i="12"/>
  <c r="AZ1105" i="12"/>
  <c r="AH1105" i="12" s="1"/>
  <c r="AH1105" i="2" s="1"/>
  <c r="AZ162" i="12"/>
  <c r="AH162" i="12" s="1"/>
  <c r="AH162" i="2" s="1"/>
  <c r="BI21" i="12"/>
  <c r="V161" i="2" l="1"/>
  <c r="BC200" i="12"/>
  <c r="BM1225" i="12"/>
  <c r="BM1226" i="12" s="1"/>
  <c r="BM1143" i="12"/>
  <c r="BM1144" i="12" s="1"/>
  <c r="BM1062" i="12"/>
  <c r="BM980" i="12"/>
  <c r="V940" i="2"/>
  <c r="BM897" i="12"/>
  <c r="BM881" i="12"/>
  <c r="BM799" i="12"/>
  <c r="BM816" i="12" s="1"/>
  <c r="BB775" i="12"/>
  <c r="BB776" i="12" s="1"/>
  <c r="AN776" i="12" s="1"/>
  <c r="AN776" i="2" s="1"/>
  <c r="BM652" i="12"/>
  <c r="BB652" i="12"/>
  <c r="BB653" i="12" s="1"/>
  <c r="AN653" i="12" s="1"/>
  <c r="AN653" i="2" s="1"/>
  <c r="BB611" i="12"/>
  <c r="BB612" i="12" s="1"/>
  <c r="AN612" i="12" s="1"/>
  <c r="AN612" i="2" s="1"/>
  <c r="BB570" i="12"/>
  <c r="BB571" i="12" s="1"/>
  <c r="AN571" i="12" s="1"/>
  <c r="AN571" i="2" s="1"/>
  <c r="BM529" i="12"/>
  <c r="BC529" i="12" s="1"/>
  <c r="BB488" i="12"/>
  <c r="BB489" i="12" s="1"/>
  <c r="AN489" i="12" s="1"/>
  <c r="AN489" i="2" s="1"/>
  <c r="V489" i="2"/>
  <c r="BC471" i="12"/>
  <c r="BC430" i="12"/>
  <c r="BB406" i="12"/>
  <c r="BB407" i="12" s="1"/>
  <c r="AN407" i="12" s="1"/>
  <c r="AN407" i="2" s="1"/>
  <c r="BC348" i="12"/>
  <c r="BM324" i="12"/>
  <c r="BC324" i="12" s="1"/>
  <c r="BC326" i="12" s="1"/>
  <c r="AN326" i="12" s="1"/>
  <c r="AN326" i="2" s="1"/>
  <c r="BC266" i="12"/>
  <c r="AD245" i="12"/>
  <c r="BB160" i="12"/>
  <c r="BB161" i="12" s="1"/>
  <c r="AN161" i="12" s="1"/>
  <c r="AN161" i="2" s="1"/>
  <c r="BB734" i="12"/>
  <c r="BB735" i="12" s="1"/>
  <c r="AN735" i="12" s="1"/>
  <c r="AN735" i="2" s="1"/>
  <c r="BC102" i="12"/>
  <c r="BB529" i="12"/>
  <c r="BB530" i="12" s="1"/>
  <c r="AN530" i="12" s="1"/>
  <c r="AN530" i="2" s="1"/>
  <c r="AN799" i="12"/>
  <c r="AN799" i="2" s="1"/>
  <c r="AL799" i="2"/>
  <c r="BB78" i="12"/>
  <c r="BB79" i="12" s="1"/>
  <c r="AN79" i="12" s="1"/>
  <c r="AN79" i="2" s="1"/>
  <c r="BB881" i="12"/>
  <c r="AL881" i="2"/>
  <c r="AN881" i="12"/>
  <c r="AN881" i="2" s="1"/>
  <c r="BB1184" i="12"/>
  <c r="BC1184" i="12" s="1"/>
  <c r="AL1184" i="2"/>
  <c r="AN1184" i="12"/>
  <c r="AN1184" i="2" s="1"/>
  <c r="AL1143" i="2"/>
  <c r="BB1143" i="12"/>
  <c r="BC1143" i="12" s="1"/>
  <c r="AN1143" i="12"/>
  <c r="AN1143" i="2" s="1"/>
  <c r="BB897" i="12"/>
  <c r="BC897" i="12" s="1"/>
  <c r="AN897" i="12"/>
  <c r="AN897" i="2" s="1"/>
  <c r="AL897" i="2"/>
  <c r="AN1127" i="12"/>
  <c r="AN1127" i="2" s="1"/>
  <c r="BB1127" i="12"/>
  <c r="AL1127" i="2"/>
  <c r="AL1102" i="2"/>
  <c r="AN1102" i="12"/>
  <c r="AN1102" i="2" s="1"/>
  <c r="BB1102" i="12"/>
  <c r="BC1102" i="12" s="1"/>
  <c r="AN1225" i="12"/>
  <c r="AN1225" i="2" s="1"/>
  <c r="AL1225" i="2"/>
  <c r="BB1225" i="12"/>
  <c r="BC1225" i="12" s="1"/>
  <c r="AL815" i="2"/>
  <c r="AN815" i="12"/>
  <c r="AN815" i="2" s="1"/>
  <c r="BB815" i="12"/>
  <c r="AL979" i="2"/>
  <c r="BB979" i="12"/>
  <c r="BC979" i="12" s="1"/>
  <c r="AN979" i="12"/>
  <c r="AN979" i="2" s="1"/>
  <c r="AL856" i="2"/>
  <c r="BB856" i="12"/>
  <c r="BC856" i="12" s="1"/>
  <c r="AN856" i="12"/>
  <c r="AN856" i="2" s="1"/>
  <c r="BL488" i="12"/>
  <c r="AL963" i="2"/>
  <c r="AN963" i="12"/>
  <c r="AN963" i="2" s="1"/>
  <c r="BB963" i="12"/>
  <c r="AN938" i="12"/>
  <c r="AN938" i="2" s="1"/>
  <c r="BB938" i="12"/>
  <c r="BC938" i="12" s="1"/>
  <c r="AL938" i="2"/>
  <c r="AN1004" i="12"/>
  <c r="AN1004" i="2" s="1"/>
  <c r="BB1004" i="12"/>
  <c r="AL1004" i="2"/>
  <c r="AL1086" i="2"/>
  <c r="BB1086" i="12"/>
  <c r="AN1086" i="12"/>
  <c r="AN1086" i="2" s="1"/>
  <c r="AN922" i="12"/>
  <c r="AN922" i="2" s="1"/>
  <c r="BB922" i="12"/>
  <c r="AL922" i="2"/>
  <c r="BB1209" i="12"/>
  <c r="AN1209" i="12"/>
  <c r="AN1209" i="2" s="1"/>
  <c r="AL1209" i="2"/>
  <c r="AN1168" i="12"/>
  <c r="AN1168" i="2" s="1"/>
  <c r="AL1168" i="2"/>
  <c r="BB1168" i="12"/>
  <c r="AN1020" i="12"/>
  <c r="AN1020" i="2" s="1"/>
  <c r="BB1020" i="12"/>
  <c r="BC1020" i="12" s="1"/>
  <c r="AL1020" i="2"/>
  <c r="AN840" i="12"/>
  <c r="AN840" i="2" s="1"/>
  <c r="BB840" i="12"/>
  <c r="AL840" i="2"/>
  <c r="AL1045" i="2"/>
  <c r="BB1045" i="12"/>
  <c r="AN1045" i="12"/>
  <c r="AN1045" i="2" s="1"/>
  <c r="AD1188" i="12"/>
  <c r="AD983" i="12"/>
  <c r="AD778" i="12"/>
  <c r="AD696" i="12"/>
  <c r="AD614" i="12"/>
  <c r="V120" i="2"/>
  <c r="V79" i="2"/>
  <c r="BL693" i="12"/>
  <c r="BL365" i="12"/>
  <c r="BL652" i="12"/>
  <c r="BC652" i="12" s="1"/>
  <c r="BM1185" i="12"/>
  <c r="BM488" i="12"/>
  <c r="BM1021" i="12"/>
  <c r="BM365" i="12"/>
  <c r="BL283" i="12"/>
  <c r="AN19" i="12"/>
  <c r="AN19" i="2" s="1"/>
  <c r="BB26" i="12"/>
  <c r="BB27" i="12" s="1"/>
  <c r="AN27" i="12" s="1"/>
  <c r="AN27" i="2" s="1"/>
  <c r="BL775" i="12"/>
  <c r="BM775" i="12"/>
  <c r="BM734" i="12"/>
  <c r="BM693" i="12"/>
  <c r="BL570" i="12"/>
  <c r="BC570" i="12" s="1"/>
  <c r="BC572" i="12" s="1"/>
  <c r="AN572" i="12" s="1"/>
  <c r="AN572" i="2" s="1"/>
  <c r="BM283" i="12"/>
  <c r="BL242" i="12"/>
  <c r="BL1185" i="12"/>
  <c r="BL1103" i="12"/>
  <c r="BM1103" i="12"/>
  <c r="BL857" i="12"/>
  <c r="BM857" i="12"/>
  <c r="BL611" i="12"/>
  <c r="BM242" i="12"/>
  <c r="BL201" i="12"/>
  <c r="BM201" i="12"/>
  <c r="BM19" i="12"/>
  <c r="BM26" i="12" s="1"/>
  <c r="BC26" i="12" s="1"/>
  <c r="AD819" i="12"/>
  <c r="AD1106" i="12"/>
  <c r="BM939" i="12"/>
  <c r="AD655" i="12"/>
  <c r="AD327" i="12"/>
  <c r="V325" i="2"/>
  <c r="AD1024" i="12"/>
  <c r="V1022" i="2"/>
  <c r="BL1144" i="12"/>
  <c r="BL939" i="12"/>
  <c r="BC406" i="12"/>
  <c r="AD737" i="12"/>
  <c r="AD1229" i="12"/>
  <c r="V1227" i="2"/>
  <c r="BM102" i="12"/>
  <c r="BM119" i="12" s="1"/>
  <c r="BL119" i="12"/>
  <c r="BC160" i="12"/>
  <c r="BM63" i="12"/>
  <c r="BM78" i="12" s="1"/>
  <c r="BL78" i="12"/>
  <c r="AD901" i="12"/>
  <c r="V899" i="2"/>
  <c r="BL898" i="12"/>
  <c r="AD204" i="12"/>
  <c r="V202" i="2"/>
  <c r="BL734" i="12"/>
  <c r="BL1226" i="12"/>
  <c r="BM447" i="12"/>
  <c r="AD860" i="12"/>
  <c r="V858" i="2"/>
  <c r="AD368" i="12"/>
  <c r="V366" i="2"/>
  <c r="AD286" i="12"/>
  <c r="V284" i="2"/>
  <c r="BL1021" i="12"/>
  <c r="BM611" i="12"/>
  <c r="BL447" i="12"/>
  <c r="AD450" i="12"/>
  <c r="V448" i="2"/>
  <c r="AD532" i="12"/>
  <c r="AD573" i="12"/>
  <c r="V571" i="2"/>
  <c r="AD409" i="12"/>
  <c r="V407" i="2"/>
  <c r="AD29" i="12"/>
  <c r="BG23" i="12"/>
  <c r="BI22" i="12"/>
  <c r="BC162" i="12" l="1"/>
  <c r="AN162" i="12" s="1"/>
  <c r="BM898" i="12"/>
  <c r="BC654" i="12"/>
  <c r="AN654" i="12" s="1"/>
  <c r="AN654" i="2" s="1"/>
  <c r="BC408" i="12"/>
  <c r="AN408" i="12" s="1"/>
  <c r="AN408" i="2" s="1"/>
  <c r="BC531" i="12"/>
  <c r="AN531" i="12" s="1"/>
  <c r="AN531" i="2" s="1"/>
  <c r="BC488" i="12"/>
  <c r="BC490" i="12" s="1"/>
  <c r="AN490" i="12" s="1"/>
  <c r="AN490" i="2" s="1"/>
  <c r="BB857" i="12"/>
  <c r="BB858" i="12" s="1"/>
  <c r="AN858" i="12" s="1"/>
  <c r="AN858" i="2" s="1"/>
  <c r="BC840" i="12"/>
  <c r="BC857" i="12" s="1"/>
  <c r="BB1226" i="12"/>
  <c r="BB1227" i="12" s="1"/>
  <c r="AN1227" i="12" s="1"/>
  <c r="AN1227" i="2" s="1"/>
  <c r="BC1209" i="12"/>
  <c r="BC1226" i="12" s="1"/>
  <c r="BB1021" i="12"/>
  <c r="BB1022" i="12" s="1"/>
  <c r="AN1022" i="12" s="1"/>
  <c r="AN1022" i="2" s="1"/>
  <c r="BC1004" i="12"/>
  <c r="BC1021" i="12" s="1"/>
  <c r="BC1127" i="12"/>
  <c r="BC1144" i="12" s="1"/>
  <c r="BB1144" i="12"/>
  <c r="BB1145" i="12" s="1"/>
  <c r="AN1145" i="12" s="1"/>
  <c r="AN1145" i="2" s="1"/>
  <c r="BB816" i="12"/>
  <c r="BB817" i="12" s="1"/>
  <c r="AN817" i="12" s="1"/>
  <c r="AN817" i="2" s="1"/>
  <c r="BC815" i="12"/>
  <c r="BC816" i="12" s="1"/>
  <c r="BC922" i="12"/>
  <c r="BC939" i="12" s="1"/>
  <c r="BB939" i="12"/>
  <c r="BB940" i="12" s="1"/>
  <c r="AN940" i="12" s="1"/>
  <c r="AN940" i="2" s="1"/>
  <c r="BB1062" i="12"/>
  <c r="BB1063" i="12" s="1"/>
  <c r="AN1063" i="12" s="1"/>
  <c r="AN1063" i="2" s="1"/>
  <c r="BC1045" i="12"/>
  <c r="BC1062" i="12" s="1"/>
  <c r="BB1185" i="12"/>
  <c r="BB1186" i="12" s="1"/>
  <c r="AN1186" i="12" s="1"/>
  <c r="AN1186" i="2" s="1"/>
  <c r="BC1168" i="12"/>
  <c r="BC1185" i="12" s="1"/>
  <c r="BB1103" i="12"/>
  <c r="BB1104" i="12" s="1"/>
  <c r="AN1104" i="12" s="1"/>
  <c r="AN1104" i="2" s="1"/>
  <c r="BC1086" i="12"/>
  <c r="BC1103" i="12" s="1"/>
  <c r="BC963" i="12"/>
  <c r="BC980" i="12" s="1"/>
  <c r="BB980" i="12"/>
  <c r="BB981" i="12" s="1"/>
  <c r="AN981" i="12" s="1"/>
  <c r="AN981" i="2" s="1"/>
  <c r="BB898" i="12"/>
  <c r="BB899" i="12" s="1"/>
  <c r="AN899" i="12" s="1"/>
  <c r="AN899" i="2" s="1"/>
  <c r="BC881" i="12"/>
  <c r="BC693" i="12"/>
  <c r="BC695" i="12" s="1"/>
  <c r="AN695" i="12" s="1"/>
  <c r="AN695" i="2" s="1"/>
  <c r="BC365" i="12"/>
  <c r="BC367" i="12" s="1"/>
  <c r="AN367" i="12" s="1"/>
  <c r="AN367" i="2" s="1"/>
  <c r="BC283" i="12"/>
  <c r="BC285" i="12" s="1"/>
  <c r="AN285" i="12" s="1"/>
  <c r="AN285" i="2" s="1"/>
  <c r="BC28" i="12"/>
  <c r="AN28" i="12" s="1"/>
  <c r="AN29" i="12" s="1"/>
  <c r="AN29" i="2" s="1"/>
  <c r="BC447" i="12"/>
  <c r="BC449" i="12" s="1"/>
  <c r="AN449" i="12" s="1"/>
  <c r="AN449" i="2" s="1"/>
  <c r="BC775" i="12"/>
  <c r="BC777" i="12" s="1"/>
  <c r="AN777" i="12" s="1"/>
  <c r="AN777" i="2" s="1"/>
  <c r="BC734" i="12"/>
  <c r="BC736" i="12" s="1"/>
  <c r="AN736" i="12" s="1"/>
  <c r="AN736" i="2" s="1"/>
  <c r="BC201" i="12"/>
  <c r="BC203" i="12" s="1"/>
  <c r="AN203" i="12" s="1"/>
  <c r="AN203" i="2" s="1"/>
  <c r="BC611" i="12"/>
  <c r="BC613" i="12" s="1"/>
  <c r="AN613" i="12" s="1"/>
  <c r="AN613" i="2" s="1"/>
  <c r="BC242" i="12"/>
  <c r="BC244" i="12" s="1"/>
  <c r="AN244" i="12" s="1"/>
  <c r="AN244" i="2" s="1"/>
  <c r="BC78" i="12"/>
  <c r="BC80" i="12" s="1"/>
  <c r="AN80" i="12" s="1"/>
  <c r="BC119" i="12"/>
  <c r="BC121" i="12" s="1"/>
  <c r="AN121" i="12" s="1"/>
  <c r="BG24" i="12"/>
  <c r="BI23" i="12"/>
  <c r="AN162" i="2" l="1"/>
  <c r="AN163" i="12"/>
  <c r="AN163" i="2" s="1"/>
  <c r="AN121" i="2"/>
  <c r="AN122" i="12"/>
  <c r="AN122" i="2" s="1"/>
  <c r="AN80" i="2"/>
  <c r="AN81" i="12"/>
  <c r="AN81" i="2" s="1"/>
  <c r="BC898" i="12"/>
  <c r="BC900" i="12" s="1"/>
  <c r="AN900" i="12" s="1"/>
  <c r="AN900" i="2" s="1"/>
  <c r="BC1228" i="12"/>
  <c r="AN1228" i="12" s="1"/>
  <c r="AN1228" i="2" s="1"/>
  <c r="BC1187" i="12"/>
  <c r="AN1187" i="12" s="1"/>
  <c r="AN1187" i="2" s="1"/>
  <c r="BC941" i="12"/>
  <c r="AN941" i="12" s="1"/>
  <c r="AN941" i="2" s="1"/>
  <c r="BC1105" i="12"/>
  <c r="AN1105" i="12" s="1"/>
  <c r="AN1105" i="2" s="1"/>
  <c r="BC1023" i="12"/>
  <c r="AN1023" i="12" s="1"/>
  <c r="AN1023" i="2" s="1"/>
  <c r="BC1064" i="12"/>
  <c r="AN1064" i="12" s="1"/>
  <c r="AN1064" i="2" s="1"/>
  <c r="BC859" i="12"/>
  <c r="AN859" i="12" s="1"/>
  <c r="AN859" i="2" s="1"/>
  <c r="BC982" i="12"/>
  <c r="AN982" i="12" s="1"/>
  <c r="AN982" i="2" s="1"/>
  <c r="BC1146" i="12"/>
  <c r="AN1146" i="12" s="1"/>
  <c r="AN1146" i="2" s="1"/>
  <c r="BC818" i="12"/>
  <c r="AN818" i="12" s="1"/>
  <c r="AN818" i="2" s="1"/>
  <c r="AN28" i="2"/>
  <c r="BG25" i="12"/>
  <c r="BI24" i="12"/>
  <c r="BG26" i="12" l="1"/>
  <c r="BI25" i="12"/>
  <c r="BG27" i="12" l="1"/>
  <c r="BI26" i="12"/>
  <c r="BG28" i="12" l="1"/>
  <c r="BI27" i="12"/>
  <c r="BG29" i="12" l="1"/>
  <c r="BI28" i="12"/>
  <c r="BG30" i="12" l="1"/>
  <c r="BI29" i="12"/>
  <c r="BG31" i="12" l="1"/>
  <c r="BI30" i="12"/>
  <c r="BG32" i="12" l="1"/>
  <c r="BI31" i="12"/>
  <c r="BG33" i="12" l="1"/>
  <c r="BI32" i="12"/>
  <c r="BG34" i="12" l="1"/>
  <c r="BI33" i="12"/>
  <c r="BG35" i="12" l="1"/>
  <c r="BI34" i="12"/>
  <c r="BG36" i="12" l="1"/>
  <c r="BI35" i="12"/>
  <c r="BG37" i="12" l="1"/>
  <c r="BI36" i="12"/>
  <c r="BG38" i="12" l="1"/>
  <c r="BI37" i="12"/>
  <c r="BG39" i="12" l="1"/>
  <c r="BI38" i="12"/>
  <c r="BG40" i="12" l="1"/>
  <c r="BI39" i="12"/>
  <c r="BG41" i="12" l="1"/>
  <c r="BI40" i="12"/>
  <c r="BG42" i="12" l="1"/>
  <c r="BI41" i="12"/>
  <c r="BG43" i="12" l="1"/>
  <c r="BI42" i="12"/>
  <c r="BG44" i="12" l="1"/>
  <c r="BI43" i="12"/>
  <c r="BG45" i="12" l="1"/>
  <c r="BI44" i="12"/>
  <c r="BI45" i="12"/>
  <c r="BJ16" i="12" l="1"/>
  <c r="AL9" i="12" s="1"/>
  <c r="BA11" i="6" l="1"/>
  <c r="BA107" i="6" s="1"/>
  <c r="AL9" i="2"/>
  <c r="AL1201" i="12"/>
  <c r="AL1119" i="12"/>
  <c r="AL955" i="12"/>
  <c r="AL873" i="12"/>
  <c r="AL1078" i="12"/>
  <c r="AL914" i="12"/>
  <c r="AL996" i="12"/>
  <c r="AL832" i="12"/>
  <c r="AL709" i="12"/>
  <c r="AL750" i="12"/>
  <c r="AL791" i="12"/>
  <c r="AL668" i="12"/>
  <c r="AL545" i="12"/>
  <c r="AL504" i="12"/>
  <c r="AL340" i="12"/>
  <c r="AL258" i="12"/>
  <c r="AL176" i="12"/>
  <c r="AL463" i="12"/>
  <c r="AL627" i="12"/>
  <c r="AL586" i="12"/>
  <c r="AL381" i="12"/>
  <c r="AL299" i="12"/>
  <c r="AL94" i="12"/>
  <c r="AL135" i="12"/>
  <c r="AL53" i="12"/>
  <c r="AL422" i="12"/>
  <c r="AL217" i="12"/>
  <c r="AL1037" i="12" l="1"/>
  <c r="AL1160" i="12"/>
  <c r="AL1119" i="2"/>
  <c r="AL955" i="2"/>
  <c r="AL791" i="2"/>
  <c r="AL627" i="2"/>
  <c r="AL463" i="2"/>
  <c r="AL1160" i="2"/>
  <c r="AL996" i="2"/>
  <c r="AL832" i="2"/>
  <c r="AL668" i="2"/>
  <c r="AL504" i="2"/>
  <c r="AL340" i="2"/>
  <c r="AL1201" i="2"/>
  <c r="AL1037" i="2"/>
  <c r="AL873" i="2"/>
  <c r="AL709" i="2"/>
  <c r="AL545" i="2"/>
  <c r="AL381" i="2"/>
  <c r="AL750" i="2"/>
  <c r="AL258" i="2"/>
  <c r="AL94" i="2"/>
  <c r="AL586" i="2"/>
  <c r="AL217" i="2"/>
  <c r="AL914" i="2"/>
  <c r="AL299" i="2"/>
  <c r="AL135" i="2"/>
  <c r="AL1078" i="2"/>
  <c r="AL422" i="2"/>
  <c r="AL176" i="2"/>
  <c r="AL53" i="2"/>
  <c r="AK42" i="8" l="1"/>
  <c r="AK34" i="8"/>
  <c r="AK27" i="8"/>
  <c r="AK20" i="8"/>
  <c r="AK12" i="8"/>
  <c r="DL135" i="11"/>
  <c r="BU81" i="11" l="1"/>
  <c r="BQ81" i="11"/>
  <c r="B191" i="11" s="1"/>
  <c r="AR81" i="11"/>
  <c r="BQ54" i="11"/>
  <c r="BU54" i="11"/>
  <c r="AV81" i="11"/>
  <c r="AR54" i="11"/>
  <c r="B197" i="11" s="1"/>
  <c r="AV54" i="11" l="1"/>
  <c r="CU172" i="11"/>
  <c r="AV38" i="14" l="1"/>
  <c r="BU38" i="14" s="1"/>
  <c r="AW19" i="14"/>
  <c r="AT19" i="14"/>
  <c r="AQ19" i="14"/>
  <c r="AK19" i="14"/>
  <c r="AH19" i="14"/>
  <c r="AE19" i="14"/>
  <c r="AB19" i="14"/>
  <c r="Y19" i="14"/>
  <c r="V19" i="14"/>
  <c r="S19" i="14"/>
  <c r="P19" i="14"/>
  <c r="M19" i="14"/>
  <c r="J19" i="14"/>
  <c r="G19" i="14"/>
  <c r="AI4" i="14"/>
  <c r="BC50" i="13" l="1"/>
  <c r="AL45" i="13"/>
  <c r="U42" i="13"/>
  <c r="CI40" i="13"/>
  <c r="CF40" i="13"/>
  <c r="CC40" i="13"/>
  <c r="BZ40" i="13"/>
  <c r="BW40" i="13"/>
  <c r="BT40" i="13"/>
  <c r="BQ40" i="13"/>
  <c r="BN40" i="13"/>
  <c r="BK40" i="13"/>
  <c r="BH40" i="13"/>
  <c r="BE40" i="13"/>
  <c r="BB40" i="13"/>
  <c r="AY40" i="13"/>
  <c r="CF38" i="13"/>
  <c r="CF36" i="13"/>
  <c r="CD36" i="13"/>
  <c r="CB36" i="13"/>
  <c r="BZ36" i="13"/>
  <c r="BX36" i="13"/>
  <c r="BV36" i="13"/>
  <c r="BT36" i="13"/>
  <c r="BR36" i="13"/>
  <c r="BP36" i="13"/>
  <c r="BN36" i="13"/>
  <c r="BL36" i="13"/>
  <c r="BZ28" i="13"/>
  <c r="BT28" i="13"/>
  <c r="BJ28" i="13"/>
  <c r="AV28" i="13"/>
  <c r="AP28" i="13"/>
  <c r="AF28" i="13"/>
  <c r="AT26" i="13"/>
  <c r="CF24" i="13"/>
  <c r="CD24" i="13"/>
  <c r="CB24" i="13"/>
  <c r="BZ24" i="13"/>
  <c r="BX24" i="13"/>
  <c r="BV24" i="13"/>
  <c r="BT24" i="13"/>
  <c r="BR24" i="13"/>
  <c r="BP24" i="13"/>
  <c r="BN24" i="13"/>
  <c r="BL24" i="13"/>
  <c r="AN24" i="13"/>
  <c r="AL24" i="13"/>
  <c r="AJ24" i="13"/>
  <c r="AH24" i="13"/>
  <c r="AF24" i="13"/>
  <c r="AD24" i="13"/>
  <c r="AB24" i="13"/>
  <c r="Z24" i="13"/>
  <c r="X24" i="13"/>
  <c r="AN19" i="13"/>
  <c r="AL19" i="13"/>
  <c r="AJ19" i="13"/>
  <c r="AH19" i="13"/>
  <c r="AF19" i="13"/>
  <c r="AD19" i="13"/>
  <c r="AB19" i="13"/>
  <c r="Z19" i="13"/>
  <c r="X19" i="13"/>
  <c r="BZ16" i="13"/>
  <c r="BT16" i="13"/>
  <c r="BJ16" i="13"/>
  <c r="AV16" i="13"/>
  <c r="AP16" i="13"/>
  <c r="AF16" i="13"/>
  <c r="U5" i="13"/>
  <c r="R5" i="13"/>
  <c r="O5" i="13"/>
  <c r="L5" i="13"/>
  <c r="I5" i="13"/>
  <c r="K330" i="8" l="1"/>
  <c r="E330" i="8"/>
  <c r="D330" i="8" s="1"/>
  <c r="K329" i="8"/>
  <c r="E329" i="8"/>
  <c r="D329" i="8" s="1"/>
  <c r="K328" i="8"/>
  <c r="E328" i="8"/>
  <c r="D328" i="8" s="1"/>
  <c r="K327" i="8"/>
  <c r="E327" i="8"/>
  <c r="D327" i="8" s="1"/>
  <c r="K326" i="8"/>
  <c r="E326" i="8"/>
  <c r="D326" i="8" s="1"/>
  <c r="K325" i="8"/>
  <c r="E325" i="8"/>
  <c r="D325" i="8" s="1"/>
  <c r="K324" i="8"/>
  <c r="E324" i="8"/>
  <c r="D324" i="8" s="1"/>
  <c r="K323" i="8"/>
  <c r="I323" i="8"/>
  <c r="E323" i="8"/>
  <c r="D323" i="8" s="1"/>
  <c r="K322" i="8"/>
  <c r="E322" i="8"/>
  <c r="D322" i="8" s="1"/>
  <c r="K321" i="8"/>
  <c r="E321" i="8"/>
  <c r="D321" i="8" s="1"/>
  <c r="K320" i="8"/>
  <c r="E320" i="8"/>
  <c r="D320" i="8" s="1"/>
  <c r="K319" i="8"/>
  <c r="E319" i="8"/>
  <c r="D319" i="8" s="1"/>
  <c r="K318" i="8"/>
  <c r="E318" i="8"/>
  <c r="D318" i="8" s="1"/>
  <c r="K317" i="8"/>
  <c r="E317" i="8"/>
  <c r="D317" i="8" s="1"/>
  <c r="K316" i="8"/>
  <c r="E316" i="8"/>
  <c r="D316" i="8" s="1"/>
  <c r="K315" i="8"/>
  <c r="E315" i="8"/>
  <c r="D315" i="8" s="1"/>
  <c r="K314" i="8"/>
  <c r="E314" i="8"/>
  <c r="D314" i="8" s="1"/>
  <c r="K313" i="8"/>
  <c r="E313" i="8"/>
  <c r="D313" i="8" s="1"/>
  <c r="K312" i="8"/>
  <c r="E312" i="8"/>
  <c r="D312" i="8" s="1"/>
  <c r="K311" i="8"/>
  <c r="E311" i="8"/>
  <c r="D311" i="8" s="1"/>
  <c r="K310" i="8"/>
  <c r="E310" i="8"/>
  <c r="D310" i="8" s="1"/>
  <c r="K309" i="8"/>
  <c r="E309" i="8"/>
  <c r="D309" i="8" s="1"/>
  <c r="K308" i="8"/>
  <c r="E308" i="8"/>
  <c r="D308" i="8" s="1"/>
  <c r="K307" i="8"/>
  <c r="E307" i="8"/>
  <c r="D307" i="8" s="1"/>
  <c r="K306" i="8"/>
  <c r="E306" i="8"/>
  <c r="D306" i="8" s="1"/>
  <c r="K305" i="8"/>
  <c r="E305" i="8"/>
  <c r="D305" i="8" s="1"/>
  <c r="K304" i="8"/>
  <c r="E304" i="8"/>
  <c r="D304" i="8" s="1"/>
  <c r="K303" i="8"/>
  <c r="E303" i="8"/>
  <c r="D303" i="8" s="1"/>
  <c r="K302" i="8"/>
  <c r="E302" i="8"/>
  <c r="D302" i="8" s="1"/>
  <c r="K301" i="8"/>
  <c r="E301" i="8"/>
  <c r="D301" i="8" s="1"/>
  <c r="K300" i="8"/>
  <c r="E300" i="8"/>
  <c r="D300" i="8" s="1"/>
  <c r="K299" i="8"/>
  <c r="E299" i="8"/>
  <c r="D299" i="8" s="1"/>
  <c r="K298" i="8"/>
  <c r="E298" i="8"/>
  <c r="D298" i="8" s="1"/>
  <c r="K297" i="8"/>
  <c r="E297" i="8"/>
  <c r="D297" i="8" s="1"/>
  <c r="K296" i="8"/>
  <c r="E296" i="8"/>
  <c r="D296" i="8" s="1"/>
  <c r="K295" i="8"/>
  <c r="E295" i="8"/>
  <c r="D295" i="8" s="1"/>
  <c r="K294" i="8"/>
  <c r="E294" i="8"/>
  <c r="D294" i="8" s="1"/>
  <c r="K293" i="8"/>
  <c r="E293" i="8"/>
  <c r="D293" i="8" s="1"/>
  <c r="K292" i="8"/>
  <c r="E292" i="8"/>
  <c r="D292" i="8" s="1"/>
  <c r="K291" i="8"/>
  <c r="E291" i="8"/>
  <c r="D291" i="8" s="1"/>
  <c r="K290" i="8"/>
  <c r="E290" i="8"/>
  <c r="D290" i="8" s="1"/>
  <c r="K289" i="8"/>
  <c r="E289" i="8"/>
  <c r="D289" i="8" s="1"/>
  <c r="K288" i="8"/>
  <c r="E288" i="8"/>
  <c r="D288" i="8" s="1"/>
  <c r="K287" i="8"/>
  <c r="E287" i="8"/>
  <c r="D287" i="8" s="1"/>
  <c r="K286" i="8"/>
  <c r="E286" i="8"/>
  <c r="D286" i="8" s="1"/>
  <c r="K285" i="8"/>
  <c r="E285" i="8"/>
  <c r="D285" i="8" s="1"/>
  <c r="K284" i="8"/>
  <c r="E284" i="8"/>
  <c r="D284" i="8" s="1"/>
  <c r="K283" i="8"/>
  <c r="E283" i="8"/>
  <c r="D283" i="8" s="1"/>
  <c r="K282" i="8"/>
  <c r="E282" i="8"/>
  <c r="D282" i="8" s="1"/>
  <c r="K281" i="8"/>
  <c r="E281" i="8"/>
  <c r="D281" i="8" s="1"/>
  <c r="K280" i="8"/>
  <c r="E280" i="8"/>
  <c r="D280" i="8" s="1"/>
  <c r="K279" i="8"/>
  <c r="E279" i="8"/>
  <c r="D279" i="8" s="1"/>
  <c r="K278" i="8"/>
  <c r="E278" i="8"/>
  <c r="D278" i="8" s="1"/>
  <c r="K277" i="8"/>
  <c r="E277" i="8"/>
  <c r="D277" i="8" s="1"/>
  <c r="K276" i="8"/>
  <c r="E276" i="8"/>
  <c r="D276" i="8" s="1"/>
  <c r="K275" i="8"/>
  <c r="E275" i="8"/>
  <c r="D275" i="8" s="1"/>
  <c r="K274" i="8"/>
  <c r="E274" i="8"/>
  <c r="D274" i="8" s="1"/>
  <c r="K273" i="8"/>
  <c r="E273" i="8"/>
  <c r="D273" i="8" s="1"/>
  <c r="K272" i="8"/>
  <c r="E272" i="8"/>
  <c r="D272" i="8" s="1"/>
  <c r="K271" i="8"/>
  <c r="E271" i="8"/>
  <c r="D271" i="8" s="1"/>
  <c r="K270" i="8"/>
  <c r="E270" i="8"/>
  <c r="D270" i="8" s="1"/>
  <c r="K269" i="8"/>
  <c r="E269" i="8"/>
  <c r="D269" i="8" s="1"/>
  <c r="K268" i="8"/>
  <c r="E268" i="8"/>
  <c r="D268" i="8" s="1"/>
  <c r="K267" i="8"/>
  <c r="E267" i="8"/>
  <c r="D267" i="8" s="1"/>
  <c r="K266" i="8"/>
  <c r="E266" i="8"/>
  <c r="D266" i="8" s="1"/>
  <c r="K265" i="8"/>
  <c r="E265" i="8"/>
  <c r="D265" i="8" s="1"/>
  <c r="K264" i="8"/>
  <c r="E264" i="8"/>
  <c r="D264" i="8" s="1"/>
  <c r="K263" i="8"/>
  <c r="E263" i="8"/>
  <c r="D263" i="8" s="1"/>
  <c r="K262" i="8"/>
  <c r="E262" i="8"/>
  <c r="D262" i="8" s="1"/>
  <c r="K261" i="8"/>
  <c r="E261" i="8"/>
  <c r="D261" i="8" s="1"/>
  <c r="K260" i="8"/>
  <c r="E260" i="8"/>
  <c r="D260" i="8" s="1"/>
  <c r="K259" i="8"/>
  <c r="E259" i="8"/>
  <c r="D259" i="8" s="1"/>
  <c r="K258" i="8"/>
  <c r="E258" i="8"/>
  <c r="D258" i="8" s="1"/>
  <c r="K257" i="8"/>
  <c r="E257" i="8"/>
  <c r="D257" i="8" s="1"/>
  <c r="K256" i="8"/>
  <c r="E256" i="8"/>
  <c r="D256" i="8" s="1"/>
  <c r="K255" i="8"/>
  <c r="E255" i="8"/>
  <c r="D255" i="8" s="1"/>
  <c r="K254" i="8"/>
  <c r="E254" i="8"/>
  <c r="D254" i="8" s="1"/>
  <c r="K253" i="8"/>
  <c r="E253" i="8"/>
  <c r="D253" i="8" s="1"/>
  <c r="K252" i="8"/>
  <c r="E252" i="8"/>
  <c r="D252" i="8" s="1"/>
  <c r="K251" i="8"/>
  <c r="E251" i="8"/>
  <c r="D251" i="8" s="1"/>
  <c r="K250" i="8"/>
  <c r="E250" i="8"/>
  <c r="D250" i="8" s="1"/>
  <c r="K249" i="8"/>
  <c r="E249" i="8"/>
  <c r="D249" i="8" s="1"/>
  <c r="K248" i="8"/>
  <c r="E248" i="8"/>
  <c r="D248" i="8" s="1"/>
  <c r="K247" i="8"/>
  <c r="E247" i="8"/>
  <c r="D247" i="8" s="1"/>
  <c r="K246" i="8"/>
  <c r="E246" i="8"/>
  <c r="D246" i="8" s="1"/>
  <c r="K245" i="8"/>
  <c r="E245" i="8"/>
  <c r="D245" i="8" s="1"/>
  <c r="K244" i="8"/>
  <c r="E244" i="8"/>
  <c r="D244" i="8" s="1"/>
  <c r="K243" i="8"/>
  <c r="E243" i="8"/>
  <c r="D243" i="8" s="1"/>
  <c r="K242" i="8"/>
  <c r="E242" i="8"/>
  <c r="D242" i="8" s="1"/>
  <c r="K241" i="8"/>
  <c r="E241" i="8"/>
  <c r="D241" i="8" s="1"/>
  <c r="K240" i="8"/>
  <c r="E240" i="8"/>
  <c r="D240" i="8" s="1"/>
  <c r="K239" i="8"/>
  <c r="E239" i="8"/>
  <c r="D239" i="8" s="1"/>
  <c r="K238" i="8"/>
  <c r="E238" i="8"/>
  <c r="D238" i="8" s="1"/>
  <c r="K237" i="8"/>
  <c r="E237" i="8"/>
  <c r="D237" i="8" s="1"/>
  <c r="K236" i="8"/>
  <c r="E236" i="8"/>
  <c r="D236" i="8" s="1"/>
  <c r="K235" i="8"/>
  <c r="E235" i="8"/>
  <c r="D235" i="8" s="1"/>
  <c r="K234" i="8"/>
  <c r="E234" i="8"/>
  <c r="D234" i="8" s="1"/>
  <c r="K233" i="8"/>
  <c r="E233" i="8"/>
  <c r="D233" i="8" s="1"/>
  <c r="K232" i="8"/>
  <c r="E232" i="8"/>
  <c r="D232" i="8" s="1"/>
  <c r="K231" i="8"/>
  <c r="E231" i="8"/>
  <c r="D231" i="8" s="1"/>
  <c r="K230" i="8"/>
  <c r="E230" i="8"/>
  <c r="D230" i="8" s="1"/>
  <c r="K229" i="8"/>
  <c r="E229" i="8"/>
  <c r="D229" i="8" s="1"/>
  <c r="K228" i="8"/>
  <c r="E228" i="8"/>
  <c r="D228" i="8" s="1"/>
  <c r="K227" i="8"/>
  <c r="E227" i="8"/>
  <c r="D227" i="8" s="1"/>
  <c r="K226" i="8"/>
  <c r="E226" i="8"/>
  <c r="D226" i="8" s="1"/>
  <c r="K225" i="8"/>
  <c r="E225" i="8"/>
  <c r="D225" i="8" s="1"/>
  <c r="K224" i="8"/>
  <c r="E224" i="8"/>
  <c r="D224" i="8" s="1"/>
  <c r="K223" i="8"/>
  <c r="E223" i="8"/>
  <c r="D223" i="8" s="1"/>
  <c r="K222" i="8"/>
  <c r="E222" i="8"/>
  <c r="D222" i="8" s="1"/>
  <c r="K221" i="8"/>
  <c r="E221" i="8"/>
  <c r="D221" i="8" s="1"/>
  <c r="K220" i="8"/>
  <c r="E220" i="8"/>
  <c r="D220" i="8" s="1"/>
  <c r="K219" i="8"/>
  <c r="E219" i="8"/>
  <c r="D219" i="8" s="1"/>
  <c r="K218" i="8"/>
  <c r="E218" i="8"/>
  <c r="D218" i="8" s="1"/>
  <c r="K217" i="8"/>
  <c r="E217" i="8"/>
  <c r="D217" i="8" s="1"/>
  <c r="K216" i="8"/>
  <c r="E216" i="8"/>
  <c r="D216" i="8" s="1"/>
  <c r="K215" i="8"/>
  <c r="E215" i="8"/>
  <c r="D215" i="8" s="1"/>
  <c r="K214" i="8"/>
  <c r="E214" i="8"/>
  <c r="D214" i="8" s="1"/>
  <c r="K213" i="8"/>
  <c r="E213" i="8"/>
  <c r="D213" i="8" s="1"/>
  <c r="K212" i="8"/>
  <c r="E212" i="8"/>
  <c r="D212" i="8" s="1"/>
  <c r="K211" i="8"/>
  <c r="E211" i="8"/>
  <c r="D211" i="8" s="1"/>
  <c r="K210" i="8"/>
  <c r="E210" i="8"/>
  <c r="D210" i="8" s="1"/>
  <c r="K209" i="8"/>
  <c r="E209" i="8"/>
  <c r="D209" i="8" s="1"/>
  <c r="K208" i="8"/>
  <c r="E208" i="8"/>
  <c r="D208" i="8" s="1"/>
  <c r="K207" i="8"/>
  <c r="E207" i="8"/>
  <c r="D207" i="8" s="1"/>
  <c r="K206" i="8"/>
  <c r="E206" i="8"/>
  <c r="D206" i="8" s="1"/>
  <c r="K205" i="8"/>
  <c r="E205" i="8"/>
  <c r="D205" i="8" s="1"/>
  <c r="K204" i="8"/>
  <c r="E204" i="8"/>
  <c r="D204" i="8" s="1"/>
  <c r="K203" i="8"/>
  <c r="E203" i="8"/>
  <c r="D203" i="8" s="1"/>
  <c r="K202" i="8"/>
  <c r="E202" i="8"/>
  <c r="D202" i="8" s="1"/>
  <c r="K201" i="8"/>
  <c r="E201" i="8"/>
  <c r="D201" i="8" s="1"/>
  <c r="K200" i="8"/>
  <c r="E200" i="8"/>
  <c r="D200" i="8" s="1"/>
  <c r="K199" i="8"/>
  <c r="E199" i="8"/>
  <c r="D199" i="8" s="1"/>
  <c r="K198" i="8"/>
  <c r="E198" i="8"/>
  <c r="D198" i="8" s="1"/>
  <c r="K197" i="8"/>
  <c r="E197" i="8"/>
  <c r="D197" i="8" s="1"/>
  <c r="K196" i="8"/>
  <c r="E196" i="8"/>
  <c r="D196" i="8" s="1"/>
  <c r="K195" i="8"/>
  <c r="E195" i="8"/>
  <c r="D195" i="8" s="1"/>
  <c r="K194" i="8"/>
  <c r="E194" i="8"/>
  <c r="D194" i="8" s="1"/>
  <c r="K193" i="8"/>
  <c r="E193" i="8"/>
  <c r="D193" i="8" s="1"/>
  <c r="K192" i="8"/>
  <c r="E192" i="8"/>
  <c r="D192" i="8" s="1"/>
  <c r="K191" i="8"/>
  <c r="E191" i="8"/>
  <c r="D191" i="8" s="1"/>
  <c r="K190" i="8"/>
  <c r="E190" i="8"/>
  <c r="D190" i="8" s="1"/>
  <c r="K189" i="8"/>
  <c r="E189" i="8"/>
  <c r="D189" i="8" s="1"/>
  <c r="K188" i="8"/>
  <c r="E188" i="8"/>
  <c r="D188" i="8" s="1"/>
  <c r="K187" i="8"/>
  <c r="E187" i="8"/>
  <c r="D187" i="8" s="1"/>
  <c r="K186" i="8"/>
  <c r="E186" i="8"/>
  <c r="D186" i="8" s="1"/>
  <c r="K185" i="8"/>
  <c r="E185" i="8"/>
  <c r="D185" i="8" s="1"/>
  <c r="K184" i="8"/>
  <c r="E184" i="8"/>
  <c r="D184" i="8" s="1"/>
  <c r="K183" i="8"/>
  <c r="E183" i="8"/>
  <c r="D183" i="8" s="1"/>
  <c r="K182" i="8"/>
  <c r="E182" i="8"/>
  <c r="D182" i="8" s="1"/>
  <c r="K181" i="8"/>
  <c r="E181" i="8"/>
  <c r="D181" i="8" s="1"/>
  <c r="K180" i="8"/>
  <c r="E180" i="8"/>
  <c r="D180" i="8" s="1"/>
  <c r="K179" i="8"/>
  <c r="E179" i="8"/>
  <c r="D179" i="8" s="1"/>
  <c r="K178" i="8"/>
  <c r="E178" i="8"/>
  <c r="D178" i="8" s="1"/>
  <c r="K177" i="8"/>
  <c r="E177" i="8"/>
  <c r="D177" i="8" s="1"/>
  <c r="K176" i="8"/>
  <c r="E176" i="8"/>
  <c r="D176" i="8" s="1"/>
  <c r="K175" i="8"/>
  <c r="E175" i="8"/>
  <c r="D175" i="8" s="1"/>
  <c r="K174" i="8"/>
  <c r="E174" i="8"/>
  <c r="D174" i="8" s="1"/>
  <c r="K173" i="8"/>
  <c r="E173" i="8"/>
  <c r="D173" i="8" s="1"/>
  <c r="K172" i="8"/>
  <c r="E172" i="8"/>
  <c r="D172" i="8" s="1"/>
  <c r="K171" i="8"/>
  <c r="E171" i="8"/>
  <c r="D171" i="8" s="1"/>
  <c r="K170" i="8"/>
  <c r="E170" i="8"/>
  <c r="D170" i="8" s="1"/>
  <c r="K169" i="8"/>
  <c r="E169" i="8"/>
  <c r="D169" i="8" s="1"/>
  <c r="K168" i="8"/>
  <c r="E168" i="8"/>
  <c r="D168" i="8" s="1"/>
  <c r="K167" i="8"/>
  <c r="E167" i="8"/>
  <c r="D167" i="8" s="1"/>
  <c r="K166" i="8"/>
  <c r="E166" i="8"/>
  <c r="D166" i="8" s="1"/>
  <c r="K165" i="8"/>
  <c r="E165" i="8"/>
  <c r="D165" i="8" s="1"/>
  <c r="K164" i="8"/>
  <c r="E164" i="8"/>
  <c r="D164" i="8" s="1"/>
  <c r="K163" i="8"/>
  <c r="E163" i="8"/>
  <c r="D163" i="8" s="1"/>
  <c r="K162" i="8"/>
  <c r="E162" i="8"/>
  <c r="D162" i="8" s="1"/>
  <c r="K161" i="8"/>
  <c r="E161" i="8"/>
  <c r="D161" i="8" s="1"/>
  <c r="K160" i="8"/>
  <c r="E160" i="8"/>
  <c r="D160" i="8" s="1"/>
  <c r="K159" i="8"/>
  <c r="E159" i="8"/>
  <c r="D159" i="8" s="1"/>
  <c r="K158" i="8"/>
  <c r="E158" i="8"/>
  <c r="D158" i="8" s="1"/>
  <c r="K157" i="8"/>
  <c r="E157" i="8"/>
  <c r="D157" i="8" s="1"/>
  <c r="K156" i="8"/>
  <c r="E156" i="8"/>
  <c r="D156" i="8" s="1"/>
  <c r="K155" i="8"/>
  <c r="E155" i="8"/>
  <c r="D155" i="8" s="1"/>
  <c r="K154" i="8"/>
  <c r="E154" i="8"/>
  <c r="D154" i="8" s="1"/>
  <c r="K153" i="8"/>
  <c r="E153" i="8"/>
  <c r="D153" i="8" s="1"/>
  <c r="K152" i="8"/>
  <c r="E152" i="8"/>
  <c r="D152" i="8" s="1"/>
  <c r="K151" i="8"/>
  <c r="E151" i="8"/>
  <c r="D151" i="8" s="1"/>
  <c r="K150" i="8"/>
  <c r="E150" i="8"/>
  <c r="D150" i="8" s="1"/>
  <c r="K149" i="8"/>
  <c r="E149" i="8"/>
  <c r="D149" i="8" s="1"/>
  <c r="K148" i="8"/>
  <c r="E148" i="8"/>
  <c r="D148" i="8" s="1"/>
  <c r="K147" i="8"/>
  <c r="E147" i="8"/>
  <c r="D147" i="8" s="1"/>
  <c r="K146" i="8"/>
  <c r="E146" i="8"/>
  <c r="D146" i="8" s="1"/>
  <c r="K145" i="8"/>
  <c r="E145" i="8"/>
  <c r="D145" i="8" s="1"/>
  <c r="K144" i="8"/>
  <c r="E144" i="8"/>
  <c r="D144" i="8" s="1"/>
  <c r="K143" i="8"/>
  <c r="E143" i="8"/>
  <c r="D143" i="8" s="1"/>
  <c r="K142" i="8"/>
  <c r="E142" i="8"/>
  <c r="D142" i="8" s="1"/>
  <c r="K141" i="8"/>
  <c r="E141" i="8"/>
  <c r="D141" i="8" s="1"/>
  <c r="K140" i="8"/>
  <c r="E140" i="8"/>
  <c r="D140" i="8" s="1"/>
  <c r="K139" i="8"/>
  <c r="E139" i="8"/>
  <c r="D139" i="8" s="1"/>
  <c r="K138" i="8"/>
  <c r="E138" i="8"/>
  <c r="D138" i="8" s="1"/>
  <c r="K137" i="8"/>
  <c r="E137" i="8"/>
  <c r="D137" i="8" s="1"/>
  <c r="K136" i="8"/>
  <c r="E136" i="8"/>
  <c r="D136" i="8" s="1"/>
  <c r="K135" i="8"/>
  <c r="E135" i="8"/>
  <c r="D135" i="8" s="1"/>
  <c r="K134" i="8"/>
  <c r="E134" i="8"/>
  <c r="D134" i="8" s="1"/>
  <c r="K133" i="8"/>
  <c r="E133" i="8"/>
  <c r="D133" i="8" s="1"/>
  <c r="K132" i="8"/>
  <c r="E132" i="8"/>
  <c r="D132" i="8" s="1"/>
  <c r="K131" i="8"/>
  <c r="E131" i="8"/>
  <c r="D131" i="8" s="1"/>
  <c r="K130" i="8"/>
  <c r="E130" i="8"/>
  <c r="D130" i="8" s="1"/>
  <c r="K129" i="8"/>
  <c r="E129" i="8"/>
  <c r="D129" i="8" s="1"/>
  <c r="K128" i="8"/>
  <c r="E128" i="8"/>
  <c r="D128" i="8" s="1"/>
  <c r="K127" i="8"/>
  <c r="E127" i="8"/>
  <c r="D127" i="8" s="1"/>
  <c r="K126" i="8"/>
  <c r="E126" i="8"/>
  <c r="D126" i="8" s="1"/>
  <c r="K125" i="8"/>
  <c r="E125" i="8"/>
  <c r="D125" i="8" s="1"/>
  <c r="K124" i="8"/>
  <c r="E124" i="8"/>
  <c r="D124" i="8" s="1"/>
  <c r="K123" i="8"/>
  <c r="E123" i="8"/>
  <c r="D123" i="8" s="1"/>
  <c r="K122" i="8"/>
  <c r="E122" i="8"/>
  <c r="D122" i="8" s="1"/>
  <c r="K121" i="8"/>
  <c r="E121" i="8"/>
  <c r="D121" i="8" s="1"/>
  <c r="K120" i="8"/>
  <c r="E120" i="8"/>
  <c r="D120" i="8" s="1"/>
  <c r="K119" i="8"/>
  <c r="E119" i="8"/>
  <c r="D119" i="8" s="1"/>
  <c r="K118" i="8"/>
  <c r="E118" i="8"/>
  <c r="D118" i="8" s="1"/>
  <c r="K117" i="8"/>
  <c r="E117" i="8"/>
  <c r="D117" i="8" s="1"/>
  <c r="K116" i="8"/>
  <c r="E116" i="8"/>
  <c r="D116" i="8" s="1"/>
  <c r="K115" i="8"/>
  <c r="E115" i="8"/>
  <c r="D115" i="8" s="1"/>
  <c r="K114" i="8"/>
  <c r="E114" i="8"/>
  <c r="D114" i="8" s="1"/>
  <c r="K113" i="8"/>
  <c r="E113" i="8"/>
  <c r="D113" i="8" s="1"/>
  <c r="K112" i="8"/>
  <c r="E112" i="8"/>
  <c r="D112" i="8" s="1"/>
  <c r="K111" i="8"/>
  <c r="E111" i="8"/>
  <c r="D111" i="8" s="1"/>
  <c r="K110" i="8"/>
  <c r="E110" i="8"/>
  <c r="D110" i="8" s="1"/>
  <c r="K109" i="8"/>
  <c r="E109" i="8"/>
  <c r="D109" i="8" s="1"/>
  <c r="K108" i="8"/>
  <c r="E108" i="8"/>
  <c r="D108" i="8" s="1"/>
  <c r="K107" i="8"/>
  <c r="E107" i="8"/>
  <c r="D107" i="8" s="1"/>
  <c r="K106" i="8"/>
  <c r="E106" i="8"/>
  <c r="D106" i="8" s="1"/>
  <c r="K105" i="8"/>
  <c r="E105" i="8"/>
  <c r="D105" i="8" s="1"/>
  <c r="K104" i="8"/>
  <c r="E104" i="8"/>
  <c r="D104" i="8" s="1"/>
  <c r="K103" i="8"/>
  <c r="E103" i="8"/>
  <c r="D103" i="8" s="1"/>
  <c r="K102" i="8"/>
  <c r="E102" i="8"/>
  <c r="D102" i="8" s="1"/>
  <c r="K101" i="8"/>
  <c r="E101" i="8"/>
  <c r="D101" i="8" s="1"/>
  <c r="K100" i="8"/>
  <c r="E100" i="8"/>
  <c r="D100" i="8" s="1"/>
  <c r="K99" i="8"/>
  <c r="E99" i="8"/>
  <c r="D99" i="8" s="1"/>
  <c r="K98" i="8"/>
  <c r="E98" i="8"/>
  <c r="D98" i="8" s="1"/>
  <c r="K97" i="8"/>
  <c r="E97" i="8"/>
  <c r="D97" i="8" s="1"/>
  <c r="K96" i="8"/>
  <c r="E96" i="8"/>
  <c r="D96" i="8" s="1"/>
  <c r="K95" i="8"/>
  <c r="E95" i="8"/>
  <c r="D95" i="8" s="1"/>
  <c r="K94" i="8"/>
  <c r="E94" i="8"/>
  <c r="D94" i="8" s="1"/>
  <c r="K93" i="8"/>
  <c r="E93" i="8"/>
  <c r="D93" i="8" s="1"/>
  <c r="K92" i="8"/>
  <c r="E92" i="8"/>
  <c r="D92" i="8" s="1"/>
  <c r="K91" i="8"/>
  <c r="E91" i="8"/>
  <c r="D91" i="8" s="1"/>
  <c r="K90" i="8"/>
  <c r="E90" i="8"/>
  <c r="D90" i="8" s="1"/>
  <c r="K89" i="8"/>
  <c r="E89" i="8"/>
  <c r="D89" i="8" s="1"/>
  <c r="K88" i="8"/>
  <c r="E88" i="8"/>
  <c r="D88" i="8" s="1"/>
  <c r="K87" i="8"/>
  <c r="E87" i="8"/>
  <c r="D87" i="8" s="1"/>
  <c r="K86" i="8"/>
  <c r="E86" i="8"/>
  <c r="D86" i="8" s="1"/>
  <c r="K85" i="8"/>
  <c r="E85" i="8"/>
  <c r="D85" i="8" s="1"/>
  <c r="K84" i="8"/>
  <c r="E84" i="8"/>
  <c r="D84" i="8" s="1"/>
  <c r="K83" i="8"/>
  <c r="E83" i="8"/>
  <c r="D83" i="8" s="1"/>
  <c r="K82" i="8"/>
  <c r="E82" i="8"/>
  <c r="D82" i="8" s="1"/>
  <c r="K81" i="8"/>
  <c r="E81" i="8"/>
  <c r="D81" i="8" s="1"/>
  <c r="K80" i="8"/>
  <c r="E80" i="8"/>
  <c r="D80" i="8" s="1"/>
  <c r="K79" i="8"/>
  <c r="E79" i="8"/>
  <c r="D79" i="8" s="1"/>
  <c r="K78" i="8"/>
  <c r="E78" i="8"/>
  <c r="D78" i="8" s="1"/>
  <c r="K77" i="8"/>
  <c r="E77" i="8"/>
  <c r="D77" i="8" s="1"/>
  <c r="K76" i="8"/>
  <c r="E76" i="8"/>
  <c r="D76" i="8" s="1"/>
  <c r="K75" i="8"/>
  <c r="E75" i="8"/>
  <c r="D75" i="8" s="1"/>
  <c r="K74" i="8"/>
  <c r="E74" i="8"/>
  <c r="D74" i="8" s="1"/>
  <c r="K73" i="8"/>
  <c r="E73" i="8"/>
  <c r="D73" i="8" s="1"/>
  <c r="K72" i="8"/>
  <c r="E72" i="8"/>
  <c r="D72" i="8" s="1"/>
  <c r="K71" i="8"/>
  <c r="E71" i="8"/>
  <c r="D71" i="8" s="1"/>
  <c r="K70" i="8"/>
  <c r="E70" i="8"/>
  <c r="D70" i="8" s="1"/>
  <c r="K69" i="8"/>
  <c r="E69" i="8"/>
  <c r="D69" i="8" s="1"/>
  <c r="K68" i="8"/>
  <c r="E68" i="8"/>
  <c r="K67" i="8"/>
  <c r="E67" i="8"/>
  <c r="K66" i="8"/>
  <c r="E66" i="8"/>
  <c r="K65" i="8"/>
  <c r="E65" i="8"/>
  <c r="D65" i="8" s="1"/>
  <c r="AD197" i="11"/>
  <c r="AJ194" i="11"/>
  <c r="AD194" i="11"/>
  <c r="BS153" i="11"/>
  <c r="AW35" i="11"/>
  <c r="AT35" i="11"/>
  <c r="AQ35" i="11"/>
  <c r="AK35" i="11"/>
  <c r="AH35" i="11"/>
  <c r="AE35" i="11"/>
  <c r="AB35" i="11"/>
  <c r="Y35" i="11"/>
  <c r="V35" i="11"/>
  <c r="S35" i="11"/>
  <c r="P35" i="11"/>
  <c r="M35" i="11"/>
  <c r="J35" i="11"/>
  <c r="G35" i="11"/>
  <c r="C330" i="8"/>
  <c r="C328" i="8"/>
  <c r="J318" i="8"/>
  <c r="I307" i="8"/>
  <c r="I300" i="8"/>
  <c r="J300" i="8"/>
  <c r="C296" i="8"/>
  <c r="J296" i="8"/>
  <c r="I293" i="8"/>
  <c r="J293" i="8"/>
  <c r="I289" i="8"/>
  <c r="J289" i="8"/>
  <c r="I285" i="8"/>
  <c r="I281" i="8"/>
  <c r="J281" i="8"/>
  <c r="C280" i="8"/>
  <c r="I270" i="8"/>
  <c r="J270" i="8"/>
  <c r="I267" i="8"/>
  <c r="J267" i="8"/>
  <c r="I263" i="8"/>
  <c r="J263" i="8"/>
  <c r="J261" i="8"/>
  <c r="I259" i="8"/>
  <c r="I258" i="8"/>
  <c r="J258" i="8"/>
  <c r="J256" i="8"/>
  <c r="C87" i="8"/>
  <c r="I86" i="8"/>
  <c r="J85" i="8"/>
  <c r="J83" i="8"/>
  <c r="J81" i="8"/>
  <c r="C80" i="8"/>
  <c r="J79" i="8"/>
  <c r="C78" i="8"/>
  <c r="J76" i="8"/>
  <c r="C75" i="8"/>
  <c r="J75" i="8"/>
  <c r="C71" i="8"/>
  <c r="C67" i="8"/>
  <c r="AR8" i="13" l="1"/>
  <c r="AP8" i="13"/>
  <c r="AN8" i="13"/>
  <c r="H68" i="8"/>
  <c r="D68" i="8"/>
  <c r="H66" i="8"/>
  <c r="D66" i="8"/>
  <c r="H67" i="8"/>
  <c r="D67" i="8"/>
  <c r="G65" i="8"/>
  <c r="L65" i="8" s="1"/>
  <c r="H80" i="8"/>
  <c r="G80" i="8"/>
  <c r="H84" i="8"/>
  <c r="G84" i="8"/>
  <c r="G88" i="8"/>
  <c r="H88" i="8"/>
  <c r="H92" i="8"/>
  <c r="G92" i="8"/>
  <c r="H96" i="8"/>
  <c r="G96" i="8"/>
  <c r="H100" i="8"/>
  <c r="G100" i="8"/>
  <c r="G104" i="8"/>
  <c r="H104" i="8"/>
  <c r="H108" i="8"/>
  <c r="G108" i="8"/>
  <c r="H112" i="8"/>
  <c r="G112" i="8"/>
  <c r="G116" i="8"/>
  <c r="H116" i="8"/>
  <c r="H120" i="8"/>
  <c r="G120" i="8"/>
  <c r="H124" i="8"/>
  <c r="G124" i="8"/>
  <c r="G128" i="8"/>
  <c r="H128" i="8"/>
  <c r="H132" i="8"/>
  <c r="G132" i="8"/>
  <c r="H136" i="8"/>
  <c r="G136" i="8"/>
  <c r="H140" i="8"/>
  <c r="G140" i="8"/>
  <c r="H144" i="8"/>
  <c r="G144" i="8"/>
  <c r="H148" i="8"/>
  <c r="G148" i="8"/>
  <c r="H152" i="8"/>
  <c r="G152" i="8"/>
  <c r="H156" i="8"/>
  <c r="G156" i="8"/>
  <c r="H160" i="8"/>
  <c r="G160" i="8"/>
  <c r="H164" i="8"/>
  <c r="G164" i="8"/>
  <c r="H168" i="8"/>
  <c r="G168" i="8"/>
  <c r="G172" i="8"/>
  <c r="H172" i="8"/>
  <c r="H176" i="8"/>
  <c r="G176" i="8"/>
  <c r="G180" i="8"/>
  <c r="H180" i="8"/>
  <c r="H184" i="8"/>
  <c r="G184" i="8"/>
  <c r="G188" i="8"/>
  <c r="H188" i="8"/>
  <c r="H192" i="8"/>
  <c r="G192" i="8"/>
  <c r="H196" i="8"/>
  <c r="G196" i="8"/>
  <c r="G200" i="8"/>
  <c r="H200" i="8"/>
  <c r="G204" i="8"/>
  <c r="H204" i="8"/>
  <c r="G208" i="8"/>
  <c r="H208" i="8"/>
  <c r="H212" i="8"/>
  <c r="G212" i="8"/>
  <c r="H216" i="8"/>
  <c r="G216" i="8"/>
  <c r="H220" i="8"/>
  <c r="G220" i="8"/>
  <c r="H224" i="8"/>
  <c r="G224" i="8"/>
  <c r="H228" i="8"/>
  <c r="G228" i="8"/>
  <c r="H232" i="8"/>
  <c r="G232" i="8"/>
  <c r="H236" i="8"/>
  <c r="G236" i="8"/>
  <c r="H240" i="8"/>
  <c r="G240" i="8"/>
  <c r="H244" i="8"/>
  <c r="G244" i="8"/>
  <c r="G248" i="8"/>
  <c r="H248" i="8"/>
  <c r="H252" i="8"/>
  <c r="G252" i="8"/>
  <c r="G256" i="8"/>
  <c r="H256" i="8"/>
  <c r="H260" i="8"/>
  <c r="G260" i="8"/>
  <c r="H264" i="8"/>
  <c r="G264" i="8"/>
  <c r="G268" i="8"/>
  <c r="H268" i="8"/>
  <c r="H272" i="8"/>
  <c r="G272" i="8"/>
  <c r="H276" i="8"/>
  <c r="G276" i="8"/>
  <c r="G280" i="8"/>
  <c r="H280" i="8"/>
  <c r="H284" i="8"/>
  <c r="G284" i="8"/>
  <c r="H288" i="8"/>
  <c r="G288" i="8"/>
  <c r="H292" i="8"/>
  <c r="G292" i="8"/>
  <c r="H296" i="8"/>
  <c r="G296" i="8"/>
  <c r="H300" i="8"/>
  <c r="G300" i="8"/>
  <c r="H304" i="8"/>
  <c r="G304" i="8"/>
  <c r="G308" i="8"/>
  <c r="H308" i="8"/>
  <c r="H312" i="8"/>
  <c r="G312" i="8"/>
  <c r="H316" i="8"/>
  <c r="G316" i="8"/>
  <c r="H320" i="8"/>
  <c r="G320" i="8"/>
  <c r="H324" i="8"/>
  <c r="G324" i="8"/>
  <c r="H328" i="8"/>
  <c r="G328" i="8"/>
  <c r="H81" i="8"/>
  <c r="G81" i="8"/>
  <c r="H85" i="8"/>
  <c r="G85" i="8"/>
  <c r="G89" i="8"/>
  <c r="H89" i="8"/>
  <c r="H93" i="8"/>
  <c r="G93" i="8"/>
  <c r="H97" i="8"/>
  <c r="G97" i="8"/>
  <c r="H101" i="8"/>
  <c r="G101" i="8"/>
  <c r="H105" i="8"/>
  <c r="G105" i="8"/>
  <c r="G109" i="8"/>
  <c r="H109" i="8"/>
  <c r="G113" i="8"/>
  <c r="H113" i="8"/>
  <c r="H117" i="8"/>
  <c r="G117" i="8"/>
  <c r="G121" i="8"/>
  <c r="H121" i="8"/>
  <c r="H125" i="8"/>
  <c r="G125" i="8"/>
  <c r="G129" i="8"/>
  <c r="H129" i="8"/>
  <c r="H133" i="8"/>
  <c r="G133" i="8"/>
  <c r="H137" i="8"/>
  <c r="G137" i="8"/>
  <c r="H141" i="8"/>
  <c r="G141" i="8"/>
  <c r="H145" i="8"/>
  <c r="G145" i="8"/>
  <c r="H149" i="8"/>
  <c r="G149" i="8"/>
  <c r="G153" i="8"/>
  <c r="H153" i="8"/>
  <c r="G157" i="8"/>
  <c r="H157" i="8"/>
  <c r="G161" i="8"/>
  <c r="H161" i="8"/>
  <c r="G165" i="8"/>
  <c r="H165" i="8"/>
  <c r="H169" i="8"/>
  <c r="G169" i="8"/>
  <c r="H173" i="8"/>
  <c r="G173" i="8"/>
  <c r="H177" i="8"/>
  <c r="G177" i="8"/>
  <c r="H181" i="8"/>
  <c r="G181" i="8"/>
  <c r="G185" i="8"/>
  <c r="H185" i="8"/>
  <c r="H189" i="8"/>
  <c r="G189" i="8"/>
  <c r="G193" i="8"/>
  <c r="H193" i="8"/>
  <c r="H197" i="8"/>
  <c r="G197" i="8"/>
  <c r="H201" i="8"/>
  <c r="G201" i="8"/>
  <c r="H205" i="8"/>
  <c r="G205" i="8"/>
  <c r="G209" i="8"/>
  <c r="H209" i="8"/>
  <c r="H213" i="8"/>
  <c r="G213" i="8"/>
  <c r="H217" i="8"/>
  <c r="G217" i="8"/>
  <c r="H221" i="8"/>
  <c r="G221" i="8"/>
  <c r="H225" i="8"/>
  <c r="G225" i="8"/>
  <c r="H229" i="8"/>
  <c r="G229" i="8"/>
  <c r="H233" i="8"/>
  <c r="G233" i="8"/>
  <c r="H237" i="8"/>
  <c r="G237" i="8"/>
  <c r="H241" i="8"/>
  <c r="G241" i="8"/>
  <c r="G245" i="8"/>
  <c r="H245" i="8"/>
  <c r="H249" i="8"/>
  <c r="G249" i="8"/>
  <c r="H253" i="8"/>
  <c r="G253" i="8"/>
  <c r="H257" i="8"/>
  <c r="G257" i="8"/>
  <c r="H261" i="8"/>
  <c r="G261" i="8"/>
  <c r="H265" i="8"/>
  <c r="G265" i="8"/>
  <c r="H269" i="8"/>
  <c r="G269" i="8"/>
  <c r="H273" i="8"/>
  <c r="G273" i="8"/>
  <c r="H277" i="8"/>
  <c r="G277" i="8"/>
  <c r="G281" i="8"/>
  <c r="H281" i="8"/>
  <c r="G285" i="8"/>
  <c r="H285" i="8"/>
  <c r="G289" i="8"/>
  <c r="H289" i="8"/>
  <c r="H293" i="8"/>
  <c r="G293" i="8"/>
  <c r="G297" i="8"/>
  <c r="H297" i="8"/>
  <c r="H301" i="8"/>
  <c r="G301" i="8"/>
  <c r="H305" i="8"/>
  <c r="G305" i="8"/>
  <c r="H309" i="8"/>
  <c r="G309" i="8"/>
  <c r="G313" i="8"/>
  <c r="H313" i="8"/>
  <c r="H317" i="8"/>
  <c r="G317" i="8"/>
  <c r="H321" i="8"/>
  <c r="G321" i="8"/>
  <c r="H325" i="8"/>
  <c r="G325" i="8"/>
  <c r="H329" i="8"/>
  <c r="G329" i="8"/>
  <c r="G82" i="8"/>
  <c r="H82" i="8"/>
  <c r="H86" i="8"/>
  <c r="G86" i="8"/>
  <c r="H90" i="8"/>
  <c r="G90" i="8"/>
  <c r="H94" i="8"/>
  <c r="G94" i="8"/>
  <c r="H98" i="8"/>
  <c r="G98" i="8"/>
  <c r="H102" i="8"/>
  <c r="G102" i="8"/>
  <c r="H106" i="8"/>
  <c r="G106" i="8"/>
  <c r="H110" i="8"/>
  <c r="G110" i="8"/>
  <c r="G114" i="8"/>
  <c r="H114" i="8"/>
  <c r="H118" i="8"/>
  <c r="G118" i="8"/>
  <c r="G122" i="8"/>
  <c r="H122" i="8"/>
  <c r="H126" i="8"/>
  <c r="G126" i="8"/>
  <c r="G130" i="8"/>
  <c r="H130" i="8"/>
  <c r="H134" i="8"/>
  <c r="G134" i="8"/>
  <c r="H138" i="8"/>
  <c r="G138" i="8"/>
  <c r="H142" i="8"/>
  <c r="G142" i="8"/>
  <c r="G146" i="8"/>
  <c r="H146" i="8"/>
  <c r="H150" i="8"/>
  <c r="G150" i="8"/>
  <c r="H154" i="8"/>
  <c r="G154" i="8"/>
  <c r="H158" i="8"/>
  <c r="G158" i="8"/>
  <c r="H162" i="8"/>
  <c r="G162" i="8"/>
  <c r="H166" i="8"/>
  <c r="G166" i="8"/>
  <c r="G170" i="8"/>
  <c r="H170" i="8"/>
  <c r="H174" i="8"/>
  <c r="G174" i="8"/>
  <c r="H178" i="8"/>
  <c r="G178" i="8"/>
  <c r="G182" i="8"/>
  <c r="H182" i="8"/>
  <c r="H186" i="8"/>
  <c r="G186" i="8"/>
  <c r="H190" i="8"/>
  <c r="G190" i="8"/>
  <c r="G194" i="8"/>
  <c r="H194" i="8"/>
  <c r="G198" i="8"/>
  <c r="H198" i="8"/>
  <c r="G202" i="8"/>
  <c r="H202" i="8"/>
  <c r="G206" i="8"/>
  <c r="H206" i="8"/>
  <c r="H210" i="8"/>
  <c r="G210" i="8"/>
  <c r="H214" i="8"/>
  <c r="G214" i="8"/>
  <c r="G218" i="8"/>
  <c r="H218" i="8"/>
  <c r="H222" i="8"/>
  <c r="G222" i="8"/>
  <c r="G226" i="8"/>
  <c r="H226" i="8"/>
  <c r="H230" i="8"/>
  <c r="G230" i="8"/>
  <c r="H234" i="8"/>
  <c r="G234" i="8"/>
  <c r="G238" i="8"/>
  <c r="H238" i="8"/>
  <c r="G242" i="8"/>
  <c r="H242" i="8"/>
  <c r="G246" i="8"/>
  <c r="H246" i="8"/>
  <c r="H250" i="8"/>
  <c r="G250" i="8"/>
  <c r="H254" i="8"/>
  <c r="G254" i="8"/>
  <c r="G258" i="8"/>
  <c r="H258" i="8"/>
  <c r="G262" i="8"/>
  <c r="H262" i="8"/>
  <c r="H266" i="8"/>
  <c r="G266" i="8"/>
  <c r="H270" i="8"/>
  <c r="G270" i="8"/>
  <c r="H274" i="8"/>
  <c r="G274" i="8"/>
  <c r="H278" i="8"/>
  <c r="G278" i="8"/>
  <c r="H282" i="8"/>
  <c r="G282" i="8"/>
  <c r="G286" i="8"/>
  <c r="H286" i="8"/>
  <c r="H290" i="8"/>
  <c r="G290" i="8"/>
  <c r="H294" i="8"/>
  <c r="G294" i="8"/>
  <c r="H298" i="8"/>
  <c r="G298" i="8"/>
  <c r="H302" i="8"/>
  <c r="G302" i="8"/>
  <c r="G306" i="8"/>
  <c r="H306" i="8"/>
  <c r="H310" i="8"/>
  <c r="G310" i="8"/>
  <c r="H314" i="8"/>
  <c r="G314" i="8"/>
  <c r="H318" i="8"/>
  <c r="G318" i="8"/>
  <c r="G322" i="8"/>
  <c r="H322" i="8"/>
  <c r="H327" i="8"/>
  <c r="G327" i="8"/>
  <c r="H326" i="8"/>
  <c r="G326" i="8"/>
  <c r="H330" i="8"/>
  <c r="G330" i="8"/>
  <c r="G79" i="8"/>
  <c r="H79" i="8"/>
  <c r="H83" i="8"/>
  <c r="G83" i="8"/>
  <c r="H87" i="8"/>
  <c r="G87" i="8"/>
  <c r="G91" i="8"/>
  <c r="H91" i="8"/>
  <c r="H95" i="8"/>
  <c r="G95" i="8"/>
  <c r="H99" i="8"/>
  <c r="G99" i="8"/>
  <c r="G103" i="8"/>
  <c r="H103" i="8"/>
  <c r="H107" i="8"/>
  <c r="G107" i="8"/>
  <c r="H111" i="8"/>
  <c r="G111" i="8"/>
  <c r="H115" i="8"/>
  <c r="G115" i="8"/>
  <c r="H119" i="8"/>
  <c r="G119" i="8"/>
  <c r="H123" i="8"/>
  <c r="G123" i="8"/>
  <c r="G127" i="8"/>
  <c r="H127" i="8"/>
  <c r="H131" i="8"/>
  <c r="G131" i="8"/>
  <c r="H135" i="8"/>
  <c r="G135" i="8"/>
  <c r="H139" i="8"/>
  <c r="G139" i="8"/>
  <c r="H143" i="8"/>
  <c r="G143" i="8"/>
  <c r="G147" i="8"/>
  <c r="H147" i="8"/>
  <c r="H151" i="8"/>
  <c r="G151" i="8"/>
  <c r="H155" i="8"/>
  <c r="G155" i="8"/>
  <c r="H159" i="8"/>
  <c r="G159" i="8"/>
  <c r="G163" i="8"/>
  <c r="H163" i="8"/>
  <c r="G167" i="8"/>
  <c r="H167" i="8"/>
  <c r="H171" i="8"/>
  <c r="G171" i="8"/>
  <c r="H175" i="8"/>
  <c r="G175" i="8"/>
  <c r="H179" i="8"/>
  <c r="G179" i="8"/>
  <c r="G183" i="8"/>
  <c r="H183" i="8"/>
  <c r="G187" i="8"/>
  <c r="H187" i="8"/>
  <c r="G191" i="8"/>
  <c r="H191" i="8"/>
  <c r="H195" i="8"/>
  <c r="G195" i="8"/>
  <c r="H199" i="8"/>
  <c r="G199" i="8"/>
  <c r="H203" i="8"/>
  <c r="G203" i="8"/>
  <c r="G207" i="8"/>
  <c r="H207" i="8"/>
  <c r="H211" i="8"/>
  <c r="G211" i="8"/>
  <c r="G215" i="8"/>
  <c r="H215" i="8"/>
  <c r="G219" i="8"/>
  <c r="H219" i="8"/>
  <c r="H223" i="8"/>
  <c r="G223" i="8"/>
  <c r="H227" i="8"/>
  <c r="G227" i="8"/>
  <c r="H231" i="8"/>
  <c r="G231" i="8"/>
  <c r="G235" i="8"/>
  <c r="H235" i="8"/>
  <c r="H239" i="8"/>
  <c r="G239" i="8"/>
  <c r="G243" i="8"/>
  <c r="H243" i="8"/>
  <c r="H247" i="8"/>
  <c r="G247" i="8"/>
  <c r="H251" i="8"/>
  <c r="G251" i="8"/>
  <c r="G255" i="8"/>
  <c r="H255" i="8"/>
  <c r="H259" i="8"/>
  <c r="G259" i="8"/>
  <c r="H263" i="8"/>
  <c r="G263" i="8"/>
  <c r="G267" i="8"/>
  <c r="H267" i="8"/>
  <c r="H271" i="8"/>
  <c r="G271" i="8"/>
  <c r="G275" i="8"/>
  <c r="H275" i="8"/>
  <c r="H279" i="8"/>
  <c r="G279" i="8"/>
  <c r="H283" i="8"/>
  <c r="G283" i="8"/>
  <c r="H287" i="8"/>
  <c r="G287" i="8"/>
  <c r="G291" i="8"/>
  <c r="H291" i="8"/>
  <c r="H295" i="8"/>
  <c r="G295" i="8"/>
  <c r="H299" i="8"/>
  <c r="G299" i="8"/>
  <c r="H303" i="8"/>
  <c r="G303" i="8"/>
  <c r="H307" i="8"/>
  <c r="G307" i="8"/>
  <c r="H311" i="8"/>
  <c r="G311" i="8"/>
  <c r="G315" i="8"/>
  <c r="H315" i="8"/>
  <c r="H319" i="8"/>
  <c r="G319" i="8"/>
  <c r="G323" i="8"/>
  <c r="H323" i="8"/>
  <c r="H65" i="8"/>
  <c r="G76" i="8"/>
  <c r="H76" i="8"/>
  <c r="H72" i="8"/>
  <c r="G72" i="8"/>
  <c r="H77" i="8"/>
  <c r="G77" i="8"/>
  <c r="H73" i="8"/>
  <c r="G73" i="8"/>
  <c r="G70" i="8"/>
  <c r="H70" i="8"/>
  <c r="G78" i="8"/>
  <c r="H78" i="8"/>
  <c r="H74" i="8"/>
  <c r="G74" i="8"/>
  <c r="G71" i="8"/>
  <c r="H71" i="8"/>
  <c r="G75" i="8"/>
  <c r="H75" i="8"/>
  <c r="G69" i="8"/>
  <c r="H69" i="8"/>
  <c r="G67" i="8"/>
  <c r="G68" i="8"/>
  <c r="G66" i="8"/>
  <c r="J67" i="8"/>
  <c r="J72" i="8"/>
  <c r="J78" i="8"/>
  <c r="J91" i="8"/>
  <c r="J93" i="8"/>
  <c r="J94" i="8"/>
  <c r="I94" i="8"/>
  <c r="C95" i="8"/>
  <c r="J96" i="8"/>
  <c r="I96" i="8"/>
  <c r="C97" i="8"/>
  <c r="C98" i="8"/>
  <c r="I98" i="8"/>
  <c r="I99" i="8"/>
  <c r="I101" i="8"/>
  <c r="I103" i="8"/>
  <c r="I105" i="8"/>
  <c r="J107" i="8"/>
  <c r="J109" i="8"/>
  <c r="J110" i="8"/>
  <c r="C112" i="8"/>
  <c r="I112" i="8"/>
  <c r="I113" i="8"/>
  <c r="J115" i="8"/>
  <c r="I115" i="8"/>
  <c r="J117" i="8"/>
  <c r="J118" i="8"/>
  <c r="C119" i="8"/>
  <c r="J120" i="8"/>
  <c r="I120" i="8"/>
  <c r="C121" i="8"/>
  <c r="C122" i="8"/>
  <c r="I122" i="8"/>
  <c r="J124" i="8"/>
  <c r="C125" i="8"/>
  <c r="J126" i="8"/>
  <c r="C127" i="8"/>
  <c r="C128" i="8"/>
  <c r="I128" i="8"/>
  <c r="I129" i="8"/>
  <c r="I131" i="8"/>
  <c r="I133" i="8"/>
  <c r="C135" i="8"/>
  <c r="C136" i="8"/>
  <c r="I136" i="8"/>
  <c r="C138" i="8"/>
  <c r="I138" i="8"/>
  <c r="I139" i="8"/>
  <c r="J141" i="8"/>
  <c r="C144" i="8"/>
  <c r="I144" i="8"/>
  <c r="I145" i="8"/>
  <c r="C148" i="8"/>
  <c r="I148" i="8"/>
  <c r="C150" i="8"/>
  <c r="I150" i="8"/>
  <c r="C151" i="8"/>
  <c r="J152" i="8"/>
  <c r="C154" i="8"/>
  <c r="I154" i="8"/>
  <c r="I155" i="8"/>
  <c r="I157" i="8"/>
  <c r="I159" i="8"/>
  <c r="C160" i="8"/>
  <c r="I160" i="8"/>
  <c r="I161" i="8"/>
  <c r="C163" i="8"/>
  <c r="J164" i="8"/>
  <c r="C169" i="8"/>
  <c r="J170" i="8"/>
  <c r="I173" i="8"/>
  <c r="I175" i="8"/>
  <c r="C177" i="8"/>
  <c r="I179" i="8"/>
  <c r="J181" i="8"/>
  <c r="J183" i="8"/>
  <c r="C186" i="8"/>
  <c r="I186" i="8"/>
  <c r="I187" i="8"/>
  <c r="J189" i="8"/>
  <c r="J190" i="8"/>
  <c r="C191" i="8"/>
  <c r="J192" i="8"/>
  <c r="I193" i="8"/>
  <c r="I195" i="8"/>
  <c r="C202" i="8"/>
  <c r="J203" i="8"/>
  <c r="C204" i="8"/>
  <c r="J205" i="8"/>
  <c r="C206" i="8"/>
  <c r="C207" i="8"/>
  <c r="I208" i="8"/>
  <c r="J210" i="8"/>
  <c r="J211" i="8"/>
  <c r="C213" i="8"/>
  <c r="I213" i="8"/>
  <c r="J214" i="8"/>
  <c r="J215" i="8"/>
  <c r="C217" i="8"/>
  <c r="I217" i="8"/>
  <c r="I218" i="8"/>
  <c r="J220" i="8"/>
  <c r="J222" i="8"/>
  <c r="J224" i="8"/>
  <c r="J225" i="8"/>
  <c r="I226" i="8"/>
  <c r="J228" i="8"/>
  <c r="I89" i="8"/>
  <c r="C91" i="8"/>
  <c r="J92" i="8"/>
  <c r="C93" i="8"/>
  <c r="C94" i="8"/>
  <c r="C96" i="8"/>
  <c r="J99" i="8"/>
  <c r="J101" i="8"/>
  <c r="J102" i="8"/>
  <c r="J103" i="8"/>
  <c r="J105" i="8"/>
  <c r="C107" i="8"/>
  <c r="J108" i="8"/>
  <c r="C109" i="8"/>
  <c r="C110" i="8"/>
  <c r="I110" i="8"/>
  <c r="I111" i="8"/>
  <c r="J113" i="8"/>
  <c r="J114" i="8"/>
  <c r="C115" i="8"/>
  <c r="C117" i="8"/>
  <c r="C118" i="8"/>
  <c r="I118" i="8"/>
  <c r="C120" i="8"/>
  <c r="I123" i="8"/>
  <c r="C124" i="8"/>
  <c r="I124" i="8"/>
  <c r="C126" i="8"/>
  <c r="I126" i="8"/>
  <c r="J129" i="8"/>
  <c r="J131" i="8"/>
  <c r="J133" i="8"/>
  <c r="I137" i="8"/>
  <c r="J139" i="8"/>
  <c r="J140" i="8"/>
  <c r="C141" i="8"/>
  <c r="I143" i="8"/>
  <c r="J145" i="8"/>
  <c r="J146" i="8"/>
  <c r="I147" i="8"/>
  <c r="I149" i="8"/>
  <c r="C152" i="8"/>
  <c r="I152" i="8"/>
  <c r="I153" i="8"/>
  <c r="J155" i="8"/>
  <c r="J157" i="8"/>
  <c r="J158" i="8"/>
  <c r="J159" i="8"/>
  <c r="J161" i="8"/>
  <c r="J162" i="8"/>
  <c r="C164" i="8"/>
  <c r="I164" i="8"/>
  <c r="I165" i="8"/>
  <c r="I167" i="8"/>
  <c r="C170" i="8"/>
  <c r="I170" i="8"/>
  <c r="I171" i="8"/>
  <c r="J173" i="8"/>
  <c r="J175" i="8"/>
  <c r="J176" i="8"/>
  <c r="I176" i="8"/>
  <c r="J178" i="8"/>
  <c r="J179" i="8"/>
  <c r="C181" i="8"/>
  <c r="J182" i="8"/>
  <c r="C183" i="8"/>
  <c r="J184" i="8"/>
  <c r="I185" i="8"/>
  <c r="J187" i="8"/>
  <c r="J188" i="8"/>
  <c r="C189" i="8"/>
  <c r="C190" i="8"/>
  <c r="I190" i="8"/>
  <c r="C192" i="8"/>
  <c r="I192" i="8"/>
  <c r="J193" i="8"/>
  <c r="J195" i="8"/>
  <c r="I197" i="8"/>
  <c r="I199" i="8"/>
  <c r="I200" i="8"/>
  <c r="C203" i="8"/>
  <c r="I203" i="8"/>
  <c r="C205" i="8"/>
  <c r="I205" i="8"/>
  <c r="J208" i="8"/>
  <c r="C210" i="8"/>
  <c r="C211" i="8"/>
  <c r="I211" i="8"/>
  <c r="I212" i="8"/>
  <c r="C214" i="8"/>
  <c r="C215" i="8"/>
  <c r="I215" i="8"/>
  <c r="I216" i="8"/>
  <c r="J218" i="8"/>
  <c r="J219" i="8"/>
  <c r="C220" i="8"/>
  <c r="J221" i="8"/>
  <c r="C222" i="8"/>
  <c r="J223" i="8"/>
  <c r="C224" i="8"/>
  <c r="C225" i="8"/>
  <c r="I225" i="8"/>
  <c r="J226" i="8"/>
  <c r="J227" i="8"/>
  <c r="C228" i="8"/>
  <c r="J229" i="8"/>
  <c r="J88" i="8"/>
  <c r="J89" i="8"/>
  <c r="J90" i="8"/>
  <c r="C92" i="8"/>
  <c r="I92" i="8"/>
  <c r="I95" i="8"/>
  <c r="I97" i="8"/>
  <c r="C99" i="8"/>
  <c r="J100" i="8"/>
  <c r="C101" i="8"/>
  <c r="C102" i="8"/>
  <c r="I102" i="8"/>
  <c r="C103" i="8"/>
  <c r="J104" i="8"/>
  <c r="C105" i="8"/>
  <c r="J106" i="8"/>
  <c r="C108" i="8"/>
  <c r="I108" i="8"/>
  <c r="J111" i="8"/>
  <c r="C113" i="8"/>
  <c r="C114" i="8"/>
  <c r="I114" i="8"/>
  <c r="J116" i="8"/>
  <c r="I119" i="8"/>
  <c r="I121" i="8"/>
  <c r="J123" i="8"/>
  <c r="I125" i="8"/>
  <c r="I127" i="8"/>
  <c r="C129" i="8"/>
  <c r="J130" i="8"/>
  <c r="C131" i="8"/>
  <c r="J132" i="8"/>
  <c r="C133" i="8"/>
  <c r="J134" i="8"/>
  <c r="I135" i="8"/>
  <c r="J137" i="8"/>
  <c r="C139" i="8"/>
  <c r="C140" i="8"/>
  <c r="I140" i="8"/>
  <c r="J142" i="8"/>
  <c r="J143" i="8"/>
  <c r="C145" i="8"/>
  <c r="C146" i="8"/>
  <c r="I146" i="8"/>
  <c r="J147" i="8"/>
  <c r="J149" i="8"/>
  <c r="I151" i="8"/>
  <c r="J153" i="8"/>
  <c r="C155" i="8"/>
  <c r="J156" i="8"/>
  <c r="C157" i="8"/>
  <c r="C158" i="8"/>
  <c r="I158" i="8"/>
  <c r="C159" i="8"/>
  <c r="C161" i="8"/>
  <c r="C162" i="8"/>
  <c r="I162" i="8"/>
  <c r="I163" i="8"/>
  <c r="J165" i="8"/>
  <c r="J166" i="8"/>
  <c r="J167" i="8"/>
  <c r="J168" i="8"/>
  <c r="I169" i="8"/>
  <c r="J171" i="8"/>
  <c r="J172" i="8"/>
  <c r="C173" i="8"/>
  <c r="J174" i="8"/>
  <c r="C175" i="8"/>
  <c r="C176" i="8"/>
  <c r="I177" i="8"/>
  <c r="C178" i="8"/>
  <c r="I178" i="8"/>
  <c r="C179" i="8"/>
  <c r="J180" i="8"/>
  <c r="C182" i="8"/>
  <c r="I182" i="8"/>
  <c r="C184" i="8"/>
  <c r="I184" i="8"/>
  <c r="J185" i="8"/>
  <c r="C187" i="8"/>
  <c r="C188" i="8"/>
  <c r="I188" i="8"/>
  <c r="I191" i="8"/>
  <c r="C193" i="8"/>
  <c r="J194" i="8"/>
  <c r="C195" i="8"/>
  <c r="J196" i="8"/>
  <c r="J197" i="8"/>
  <c r="J198" i="8"/>
  <c r="J199" i="8"/>
  <c r="J200" i="8"/>
  <c r="J201" i="8"/>
  <c r="I201" i="8"/>
  <c r="I202" i="8"/>
  <c r="I204" i="8"/>
  <c r="I206" i="8"/>
  <c r="C208" i="8"/>
  <c r="J209" i="8"/>
  <c r="J212" i="8"/>
  <c r="J216" i="8"/>
  <c r="C218" i="8"/>
  <c r="C219" i="8"/>
  <c r="I219" i="8"/>
  <c r="C221" i="8"/>
  <c r="I221" i="8"/>
  <c r="C223" i="8"/>
  <c r="I223" i="8"/>
  <c r="C226" i="8"/>
  <c r="J66" i="8"/>
  <c r="J68" i="8"/>
  <c r="I74" i="8"/>
  <c r="I78" i="8"/>
  <c r="C90" i="8"/>
  <c r="I90" i="8"/>
  <c r="I91" i="8"/>
  <c r="I93" i="8"/>
  <c r="J95" i="8"/>
  <c r="J97" i="8"/>
  <c r="J98" i="8"/>
  <c r="C100" i="8"/>
  <c r="I100" i="8"/>
  <c r="C104" i="8"/>
  <c r="I104" i="8"/>
  <c r="C106" i="8"/>
  <c r="I106" i="8"/>
  <c r="I107" i="8"/>
  <c r="I109" i="8"/>
  <c r="C111" i="8"/>
  <c r="J112" i="8"/>
  <c r="C116" i="8"/>
  <c r="I116" i="8"/>
  <c r="I117" i="8"/>
  <c r="J119" i="8"/>
  <c r="J121" i="8"/>
  <c r="J122" i="8"/>
  <c r="C123" i="8"/>
  <c r="J125" i="8"/>
  <c r="J127" i="8"/>
  <c r="J128" i="8"/>
  <c r="C130" i="8"/>
  <c r="I130" i="8"/>
  <c r="C132" i="8"/>
  <c r="I132" i="8"/>
  <c r="C134" i="8"/>
  <c r="I134" i="8"/>
  <c r="J135" i="8"/>
  <c r="J136" i="8"/>
  <c r="C137" i="8"/>
  <c r="J138" i="8"/>
  <c r="I141" i="8"/>
  <c r="C142" i="8"/>
  <c r="I142" i="8"/>
  <c r="C143" i="8"/>
  <c r="J144" i="8"/>
  <c r="C147" i="8"/>
  <c r="J148" i="8"/>
  <c r="C149" i="8"/>
  <c r="J150" i="8"/>
  <c r="J151" i="8"/>
  <c r="C153" i="8"/>
  <c r="J154" i="8"/>
  <c r="C156" i="8"/>
  <c r="I156" i="8"/>
  <c r="J160" i="8"/>
  <c r="J163" i="8"/>
  <c r="C165" i="8"/>
  <c r="C166" i="8"/>
  <c r="I166" i="8"/>
  <c r="C167" i="8"/>
  <c r="C168" i="8"/>
  <c r="I168" i="8"/>
  <c r="J169" i="8"/>
  <c r="C171" i="8"/>
  <c r="C172" i="8"/>
  <c r="I172" i="8"/>
  <c r="C174" i="8"/>
  <c r="I174" i="8"/>
  <c r="J177" i="8"/>
  <c r="C180" i="8"/>
  <c r="I180" i="8"/>
  <c r="I181" i="8"/>
  <c r="I183" i="8"/>
  <c r="C185" i="8"/>
  <c r="J186" i="8"/>
  <c r="I189" i="8"/>
  <c r="J191" i="8"/>
  <c r="C194" i="8"/>
  <c r="I194" i="8"/>
  <c r="C196" i="8"/>
  <c r="I196" i="8"/>
  <c r="C197" i="8"/>
  <c r="C198" i="8"/>
  <c r="I198" i="8"/>
  <c r="C199" i="8"/>
  <c r="C200" i="8"/>
  <c r="C201" i="8"/>
  <c r="J202" i="8"/>
  <c r="J204" i="8"/>
  <c r="J206" i="8"/>
  <c r="J207" i="8"/>
  <c r="I207" i="8"/>
  <c r="C209" i="8"/>
  <c r="I209" i="8"/>
  <c r="I210" i="8"/>
  <c r="C212" i="8"/>
  <c r="J213" i="8"/>
  <c r="I214" i="8"/>
  <c r="C216" i="8"/>
  <c r="J217" i="8"/>
  <c r="I220" i="8"/>
  <c r="I222" i="8"/>
  <c r="I224" i="8"/>
  <c r="I228" i="8"/>
  <c r="J230" i="8"/>
  <c r="J231" i="8"/>
  <c r="C227" i="8"/>
  <c r="I227" i="8"/>
  <c r="C229" i="8"/>
  <c r="I229" i="8"/>
  <c r="I230" i="8"/>
  <c r="C235" i="8"/>
  <c r="I235" i="8"/>
  <c r="J236" i="8"/>
  <c r="I236" i="8"/>
  <c r="C239" i="8"/>
  <c r="I240" i="8"/>
  <c r="C241" i="8"/>
  <c r="I241" i="8"/>
  <c r="C243" i="8"/>
  <c r="I243" i="8"/>
  <c r="J244" i="8"/>
  <c r="I244" i="8"/>
  <c r="I246" i="8"/>
  <c r="C252" i="8"/>
  <c r="J253" i="8"/>
  <c r="J254" i="8"/>
  <c r="J255" i="8"/>
  <c r="I261" i="8"/>
  <c r="I269" i="8"/>
  <c r="J274" i="8"/>
  <c r="I276" i="8"/>
  <c r="C277" i="8"/>
  <c r="C281" i="8"/>
  <c r="J282" i="8"/>
  <c r="J283" i="8"/>
  <c r="J284" i="8"/>
  <c r="C288" i="8"/>
  <c r="J291" i="8"/>
  <c r="I292" i="8"/>
  <c r="I295" i="8"/>
  <c r="J306" i="8"/>
  <c r="J307" i="8"/>
  <c r="C309" i="8"/>
  <c r="I313" i="8"/>
  <c r="I314" i="8"/>
  <c r="I324" i="8"/>
  <c r="I325" i="8"/>
  <c r="I326" i="8"/>
  <c r="I327" i="8"/>
  <c r="I328" i="8"/>
  <c r="I329" i="8"/>
  <c r="I232" i="8"/>
  <c r="J234" i="8"/>
  <c r="I234" i="8"/>
  <c r="C236" i="8"/>
  <c r="J240" i="8"/>
  <c r="C244" i="8"/>
  <c r="J245" i="8"/>
  <c r="J246" i="8"/>
  <c r="I248" i="8"/>
  <c r="I250" i="8"/>
  <c r="C258" i="8"/>
  <c r="J259" i="8"/>
  <c r="C261" i="8"/>
  <c r="I262" i="8"/>
  <c r="I265" i="8"/>
  <c r="C268" i="8"/>
  <c r="J269" i="8"/>
  <c r="I271" i="8"/>
  <c r="I272" i="8"/>
  <c r="C276" i="8"/>
  <c r="C282" i="8"/>
  <c r="C283" i="8"/>
  <c r="C291" i="8"/>
  <c r="J295" i="8"/>
  <c r="I296" i="8"/>
  <c r="I298" i="8"/>
  <c r="I299" i="8"/>
  <c r="I301" i="8"/>
  <c r="C303" i="8"/>
  <c r="C304" i="8"/>
  <c r="I311" i="8"/>
  <c r="I312" i="8"/>
  <c r="J313" i="8"/>
  <c r="J314" i="8"/>
  <c r="C316" i="8"/>
  <c r="J319" i="8"/>
  <c r="I320" i="8"/>
  <c r="J323" i="8"/>
  <c r="J324" i="8"/>
  <c r="J325" i="8"/>
  <c r="J326" i="8"/>
  <c r="J327" i="8"/>
  <c r="J328" i="8"/>
  <c r="J329" i="8"/>
  <c r="C230" i="8"/>
  <c r="C231" i="8"/>
  <c r="I231" i="8"/>
  <c r="J232" i="8"/>
  <c r="J233" i="8"/>
  <c r="C234" i="8"/>
  <c r="J237" i="8"/>
  <c r="J238" i="8"/>
  <c r="I238" i="8"/>
  <c r="C240" i="8"/>
  <c r="J242" i="8"/>
  <c r="I242" i="8"/>
  <c r="C245" i="8"/>
  <c r="I245" i="8"/>
  <c r="C246" i="8"/>
  <c r="J247" i="8"/>
  <c r="J248" i="8"/>
  <c r="J249" i="8"/>
  <c r="J250" i="8"/>
  <c r="J251" i="8"/>
  <c r="I252" i="8"/>
  <c r="J265" i="8"/>
  <c r="I266" i="8"/>
  <c r="C269" i="8"/>
  <c r="C270" i="8"/>
  <c r="J271" i="8"/>
  <c r="J272" i="8"/>
  <c r="J273" i="8"/>
  <c r="I277" i="8"/>
  <c r="I279" i="8"/>
  <c r="J285" i="8"/>
  <c r="I287" i="8"/>
  <c r="C289" i="8"/>
  <c r="I294" i="8"/>
  <c r="C295" i="8"/>
  <c r="J298" i="8"/>
  <c r="J299" i="8"/>
  <c r="J301" i="8"/>
  <c r="J305" i="8"/>
  <c r="I308" i="8"/>
  <c r="J311" i="8"/>
  <c r="J312" i="8"/>
  <c r="C313" i="8"/>
  <c r="C314" i="8"/>
  <c r="I315" i="8"/>
  <c r="J320" i="8"/>
  <c r="C323" i="8"/>
  <c r="C232" i="8"/>
  <c r="C233" i="8"/>
  <c r="I233" i="8"/>
  <c r="J235" i="8"/>
  <c r="C237" i="8"/>
  <c r="I237" i="8"/>
  <c r="C238" i="8"/>
  <c r="J239" i="8"/>
  <c r="I239" i="8"/>
  <c r="J241" i="8"/>
  <c r="C242" i="8"/>
  <c r="J243" i="8"/>
  <c r="C247" i="8"/>
  <c r="I247" i="8"/>
  <c r="C248" i="8"/>
  <c r="C249" i="8"/>
  <c r="I249" i="8"/>
  <c r="C250" i="8"/>
  <c r="C251" i="8"/>
  <c r="I251" i="8"/>
  <c r="J252" i="8"/>
  <c r="I254" i="8"/>
  <c r="I256" i="8"/>
  <c r="I260" i="8"/>
  <c r="C264" i="8"/>
  <c r="C265" i="8"/>
  <c r="C271" i="8"/>
  <c r="C272" i="8"/>
  <c r="I274" i="8"/>
  <c r="I275" i="8"/>
  <c r="J277" i="8"/>
  <c r="J279" i="8"/>
  <c r="I282" i="8"/>
  <c r="I283" i="8"/>
  <c r="C285" i="8"/>
  <c r="I288" i="8"/>
  <c r="J290" i="8"/>
  <c r="I291" i="8"/>
  <c r="J294" i="8"/>
  <c r="C297" i="8"/>
  <c r="C298" i="8"/>
  <c r="C300" i="8"/>
  <c r="C301" i="8"/>
  <c r="I306" i="8"/>
  <c r="I309" i="8"/>
  <c r="C311" i="8"/>
  <c r="C312" i="8"/>
  <c r="C315" i="8"/>
  <c r="C320" i="8"/>
  <c r="C253" i="8"/>
  <c r="I253" i="8"/>
  <c r="C254" i="8"/>
  <c r="C255" i="8"/>
  <c r="I255" i="8"/>
  <c r="J257" i="8"/>
  <c r="C259" i="8"/>
  <c r="J260" i="8"/>
  <c r="J262" i="8"/>
  <c r="I264" i="8"/>
  <c r="J266" i="8"/>
  <c r="C273" i="8"/>
  <c r="I273" i="8"/>
  <c r="C274" i="8"/>
  <c r="J275" i="8"/>
  <c r="J278" i="8"/>
  <c r="C279" i="8"/>
  <c r="J280" i="8"/>
  <c r="C284" i="8"/>
  <c r="I284" i="8"/>
  <c r="J286" i="8"/>
  <c r="J287" i="8"/>
  <c r="C290" i="8"/>
  <c r="I290" i="8"/>
  <c r="J292" i="8"/>
  <c r="C294" i="8"/>
  <c r="I297" i="8"/>
  <c r="C299" i="8"/>
  <c r="J302" i="8"/>
  <c r="I302" i="8"/>
  <c r="C305" i="8"/>
  <c r="I305" i="8"/>
  <c r="C306" i="8"/>
  <c r="C307" i="8"/>
  <c r="J308" i="8"/>
  <c r="J310" i="8"/>
  <c r="I310" i="8"/>
  <c r="J317" i="8"/>
  <c r="I318" i="8"/>
  <c r="C319" i="8"/>
  <c r="I319" i="8"/>
  <c r="J321" i="8"/>
  <c r="C324" i="8"/>
  <c r="C325" i="8"/>
  <c r="C326" i="8"/>
  <c r="C327" i="8"/>
  <c r="C329" i="8"/>
  <c r="I304" i="8"/>
  <c r="C256" i="8"/>
  <c r="C257" i="8"/>
  <c r="I257" i="8"/>
  <c r="C260" i="8"/>
  <c r="C262" i="8"/>
  <c r="C263" i="8"/>
  <c r="J264" i="8"/>
  <c r="C266" i="8"/>
  <c r="C267" i="8"/>
  <c r="J268" i="8"/>
  <c r="I268" i="8"/>
  <c r="C275" i="8"/>
  <c r="J276" i="8"/>
  <c r="C278" i="8"/>
  <c r="I278" i="8"/>
  <c r="I280" i="8"/>
  <c r="C286" i="8"/>
  <c r="I286" i="8"/>
  <c r="C287" i="8"/>
  <c r="J288" i="8"/>
  <c r="C292" i="8"/>
  <c r="C293" i="8"/>
  <c r="J297" i="8"/>
  <c r="C302" i="8"/>
  <c r="J303" i="8"/>
  <c r="I303" i="8"/>
  <c r="J304" i="8"/>
  <c r="C308" i="8"/>
  <c r="J309" i="8"/>
  <c r="C310" i="8"/>
  <c r="J315" i="8"/>
  <c r="J316" i="8"/>
  <c r="I316" i="8"/>
  <c r="C317" i="8"/>
  <c r="I317" i="8"/>
  <c r="C318" i="8"/>
  <c r="C321" i="8"/>
  <c r="I321" i="8"/>
  <c r="J74" i="8"/>
  <c r="J73" i="8"/>
  <c r="C89" i="8"/>
  <c r="J330" i="8"/>
  <c r="I330" i="8"/>
  <c r="I88" i="8"/>
  <c r="C88" i="8"/>
  <c r="I87" i="8"/>
  <c r="J87" i="8"/>
  <c r="J86" i="8"/>
  <c r="C86" i="8"/>
  <c r="I85" i="8"/>
  <c r="C85" i="8"/>
  <c r="I84" i="8"/>
  <c r="J84" i="8"/>
  <c r="C84" i="8"/>
  <c r="I83" i="8"/>
  <c r="C83" i="8"/>
  <c r="J82" i="8"/>
  <c r="I82" i="8"/>
  <c r="C82" i="8"/>
  <c r="I81" i="8"/>
  <c r="C81" i="8"/>
  <c r="J80" i="8"/>
  <c r="I80" i="8"/>
  <c r="I79" i="8"/>
  <c r="C79" i="8"/>
  <c r="J77" i="8"/>
  <c r="I77" i="8"/>
  <c r="C77" i="8"/>
  <c r="I76" i="8"/>
  <c r="C76" i="8"/>
  <c r="I75" i="8"/>
  <c r="C74" i="8"/>
  <c r="I73" i="8"/>
  <c r="I72" i="8"/>
  <c r="J71" i="8"/>
  <c r="I71" i="8"/>
  <c r="C73" i="8"/>
  <c r="C72" i="8"/>
  <c r="I70" i="8"/>
  <c r="J70" i="8"/>
  <c r="C70" i="8"/>
  <c r="J69" i="8"/>
  <c r="C69" i="8"/>
  <c r="C68" i="8"/>
  <c r="C66" i="8"/>
  <c r="AC8" i="13"/>
  <c r="Q8" i="13"/>
  <c r="E8" i="13"/>
  <c r="AI8" i="13"/>
  <c r="K8" i="13"/>
  <c r="T8" i="13"/>
  <c r="Z8" i="13"/>
  <c r="N8" i="13"/>
  <c r="W8" i="13"/>
  <c r="AF8" i="13"/>
  <c r="H8" i="13"/>
  <c r="J65" i="8"/>
  <c r="I322" i="8"/>
  <c r="J322" i="8"/>
  <c r="C322" i="8"/>
  <c r="C65" i="8"/>
  <c r="I67" i="8"/>
  <c r="I69" i="8"/>
  <c r="I68" i="8"/>
  <c r="I66" i="8"/>
  <c r="F42" i="8" l="1" a="1"/>
  <c r="F42" i="8" s="1"/>
  <c r="F44" i="8" a="1"/>
  <c r="F44" i="8" s="1"/>
  <c r="F41" i="8" a="1"/>
  <c r="F41" i="8" s="1"/>
  <c r="F43" i="8" a="1"/>
  <c r="F43" i="8" s="1"/>
  <c r="D44" i="8" a="1"/>
  <c r="D44" i="8" s="1"/>
  <c r="D43" i="8" a="1"/>
  <c r="D43" i="8" s="1"/>
  <c r="D41" i="8" a="1"/>
  <c r="D41" i="8" s="1"/>
  <c r="D42" i="8" a="1"/>
  <c r="D42" i="8" s="1"/>
  <c r="E43" i="8" a="1"/>
  <c r="E43" i="8" s="1"/>
  <c r="E41" i="8" a="1"/>
  <c r="E41" i="8" s="1"/>
  <c r="E44" i="8" a="1"/>
  <c r="E44" i="8" s="1"/>
  <c r="E42" i="8" a="1"/>
  <c r="E42" i="8" s="1"/>
  <c r="AJ16" i="13"/>
  <c r="F45" i="8" l="1"/>
  <c r="D45" i="8"/>
  <c r="T21" i="6" s="1"/>
  <c r="E45" i="8"/>
  <c r="T20" i="6" s="1"/>
  <c r="M19" i="8"/>
  <c r="R16" i="8"/>
  <c r="AK35" i="8" s="1"/>
  <c r="O19" i="8"/>
  <c r="AB49" i="8" s="1"/>
  <c r="CT105" i="11"/>
  <c r="BN16" i="13"/>
  <c r="AV178" i="11"/>
  <c r="AS178" i="11"/>
  <c r="AP178" i="11"/>
  <c r="AJ178" i="11"/>
  <c r="AG178" i="11"/>
  <c r="AD178" i="11"/>
  <c r="AA178" i="11"/>
  <c r="U178" i="11"/>
  <c r="R178" i="11"/>
  <c r="O178" i="11"/>
  <c r="L178" i="11"/>
  <c r="I178" i="11"/>
  <c r="F178" i="11"/>
  <c r="R128" i="8"/>
  <c r="AK21" i="8" l="1"/>
  <c r="AK13" i="8"/>
  <c r="AK28" i="8"/>
  <c r="L70" i="8"/>
  <c r="F194" i="11"/>
  <c r="CZ171" i="11" s="1"/>
  <c r="AJ28" i="13"/>
  <c r="R216" i="8"/>
  <c r="N216" i="8" s="1"/>
  <c r="R197" i="8"/>
  <c r="R299" i="8"/>
  <c r="R269" i="8"/>
  <c r="R162" i="8"/>
  <c r="N162" i="8" s="1"/>
  <c r="R102" i="8"/>
  <c r="R228" i="8"/>
  <c r="N228" i="8" s="1"/>
  <c r="R238" i="8"/>
  <c r="N238" i="8" s="1"/>
  <c r="R281" i="8"/>
  <c r="R101" i="8"/>
  <c r="R206" i="8"/>
  <c r="N206" i="8" s="1"/>
  <c r="R179" i="8"/>
  <c r="R138" i="8"/>
  <c r="R142" i="8"/>
  <c r="N142" i="8" s="1"/>
  <c r="R150" i="8"/>
  <c r="L329" i="8"/>
  <c r="R74" i="8"/>
  <c r="N74" i="8" s="1"/>
  <c r="R113" i="8"/>
  <c r="N113" i="8" s="1"/>
  <c r="R322" i="8"/>
  <c r="R106" i="8"/>
  <c r="N106" i="8" s="1"/>
  <c r="R241" i="8"/>
  <c r="R329" i="8"/>
  <c r="N329" i="8" s="1"/>
  <c r="O329" i="8" s="1"/>
  <c r="R245" i="8"/>
  <c r="R222" i="8"/>
  <c r="N222" i="8" s="1"/>
  <c r="R328" i="8"/>
  <c r="N328" i="8" s="1"/>
  <c r="BN28" i="13"/>
  <c r="R324" i="8"/>
  <c r="N324" i="8" s="1"/>
  <c r="R247" i="8"/>
  <c r="R276" i="8"/>
  <c r="R155" i="8"/>
  <c r="N155" i="8" s="1"/>
  <c r="R81" i="8"/>
  <c r="N81" i="8" s="1"/>
  <c r="R86" i="8"/>
  <c r="N86" i="8" s="1"/>
  <c r="R95" i="8"/>
  <c r="N95" i="8" s="1"/>
  <c r="R180" i="8"/>
  <c r="N180" i="8" s="1"/>
  <c r="R184" i="8"/>
  <c r="N184" i="8" s="1"/>
  <c r="R188" i="8"/>
  <c r="N188" i="8" s="1"/>
  <c r="R80" i="8"/>
  <c r="N80" i="8" s="1"/>
  <c r="R99" i="8"/>
  <c r="N99" i="8" s="1"/>
  <c r="R290" i="8"/>
  <c r="R100" i="8"/>
  <c r="N100" i="8" s="1"/>
  <c r="R219" i="8"/>
  <c r="R210" i="8"/>
  <c r="R242" i="8"/>
  <c r="R96" i="8"/>
  <c r="N96" i="8" s="1"/>
  <c r="R117" i="8"/>
  <c r="N117" i="8" s="1"/>
  <c r="R145" i="8"/>
  <c r="R152" i="8"/>
  <c r="N152" i="8" s="1"/>
  <c r="R181" i="8"/>
  <c r="R195" i="8"/>
  <c r="N195" i="8" s="1"/>
  <c r="R79" i="8"/>
  <c r="R144" i="8"/>
  <c r="N144" i="8" s="1"/>
  <c r="R208" i="8"/>
  <c r="N208" i="8" s="1"/>
  <c r="R278" i="8"/>
  <c r="N278" i="8" s="1"/>
  <c r="R151" i="8"/>
  <c r="N151" i="8" s="1"/>
  <c r="R77" i="8"/>
  <c r="R140" i="8"/>
  <c r="N140" i="8" s="1"/>
  <c r="R272" i="8"/>
  <c r="R112" i="8"/>
  <c r="R159" i="8"/>
  <c r="R171" i="8"/>
  <c r="N171" i="8" s="1"/>
  <c r="R183" i="8"/>
  <c r="R239" i="8"/>
  <c r="N239" i="8" s="1"/>
  <c r="R98" i="8"/>
  <c r="R154" i="8"/>
  <c r="N154" i="8" s="1"/>
  <c r="R97" i="8"/>
  <c r="R267" i="8"/>
  <c r="N267" i="8" s="1"/>
  <c r="R301" i="8"/>
  <c r="R304" i="8"/>
  <c r="N304" i="8" s="1"/>
  <c r="R327" i="8"/>
  <c r="N327" i="8" s="1"/>
  <c r="L140" i="8"/>
  <c r="L220" i="8"/>
  <c r="L163" i="8"/>
  <c r="L177" i="8"/>
  <c r="L233" i="8"/>
  <c r="L309" i="8"/>
  <c r="R73" i="8"/>
  <c r="R72" i="8"/>
  <c r="R67" i="8"/>
  <c r="N67" i="8" s="1"/>
  <c r="R65" i="8"/>
  <c r="N65" i="8" s="1"/>
  <c r="F198" i="11"/>
  <c r="R68" i="8"/>
  <c r="R66" i="8"/>
  <c r="N66" i="8" s="1"/>
  <c r="R330" i="8"/>
  <c r="N330" i="8" s="1"/>
  <c r="R293" i="8"/>
  <c r="N293" i="8" s="1"/>
  <c r="R308" i="8"/>
  <c r="R311" i="8"/>
  <c r="N311" i="8" s="1"/>
  <c r="R314" i="8"/>
  <c r="R286" i="8"/>
  <c r="R305" i="8"/>
  <c r="R230" i="8"/>
  <c r="R250" i="8"/>
  <c r="N250" i="8" s="1"/>
  <c r="R255" i="8"/>
  <c r="N255" i="8" s="1"/>
  <c r="R300" i="8"/>
  <c r="N300" i="8" s="1"/>
  <c r="R87" i="8"/>
  <c r="R283" i="8"/>
  <c r="N283" i="8" s="1"/>
  <c r="R284" i="8"/>
  <c r="N284" i="8" s="1"/>
  <c r="R292" i="8"/>
  <c r="N128" i="8"/>
  <c r="R134" i="8"/>
  <c r="N134" i="8" s="1"/>
  <c r="R227" i="8"/>
  <c r="R271" i="8"/>
  <c r="N271" i="8" s="1"/>
  <c r="I198" i="11"/>
  <c r="I194" i="11" s="1"/>
  <c r="R111" i="8"/>
  <c r="N111" i="8" s="1"/>
  <c r="R307" i="8"/>
  <c r="R110" i="8"/>
  <c r="N110" i="8" s="1"/>
  <c r="R93" i="8"/>
  <c r="R315" i="8"/>
  <c r="N315" i="8" s="1"/>
  <c r="R172" i="8"/>
  <c r="N172" i="8" s="1"/>
  <c r="R75" i="8"/>
  <c r="R119" i="8"/>
  <c r="N119" i="8" s="1"/>
  <c r="R120" i="8"/>
  <c r="R122" i="8"/>
  <c r="N122" i="8" s="1"/>
  <c r="R167" i="8"/>
  <c r="N167" i="8" s="1"/>
  <c r="R130" i="8"/>
  <c r="R149" i="8"/>
  <c r="N149" i="8" s="1"/>
  <c r="R220" i="8"/>
  <c r="N220" i="8" s="1"/>
  <c r="R234" i="8"/>
  <c r="R127" i="8"/>
  <c r="R143" i="8"/>
  <c r="N143" i="8" s="1"/>
  <c r="R176" i="8"/>
  <c r="N176" i="8" s="1"/>
  <c r="R89" i="8"/>
  <c r="N89" i="8" s="1"/>
  <c r="R123" i="8"/>
  <c r="N123" i="8" s="1"/>
  <c r="R126" i="8"/>
  <c r="N126" i="8" s="1"/>
  <c r="R199" i="8"/>
  <c r="N199" i="8" s="1"/>
  <c r="R251" i="8"/>
  <c r="R258" i="8"/>
  <c r="N258" i="8" s="1"/>
  <c r="R297" i="8"/>
  <c r="N297" i="8" s="1"/>
  <c r="R114" i="8"/>
  <c r="N114" i="8" s="1"/>
  <c r="O185" i="11" l="1"/>
  <c r="DC171" i="11"/>
  <c r="O65" i="8"/>
  <c r="L185" i="11"/>
  <c r="AA185" i="11"/>
  <c r="R69" i="8"/>
  <c r="N69" i="8" s="1"/>
  <c r="O69" i="8" s="1"/>
  <c r="N68" i="8"/>
  <c r="N73" i="8"/>
  <c r="O73" i="8" s="1"/>
  <c r="N77" i="8"/>
  <c r="O77" i="8" s="1"/>
  <c r="R78" i="8"/>
  <c r="N78" i="8" s="1"/>
  <c r="N75" i="8"/>
  <c r="O75" i="8" s="1"/>
  <c r="R70" i="8"/>
  <c r="N70" i="8" s="1"/>
  <c r="N72" i="8"/>
  <c r="O72" i="8" s="1"/>
  <c r="R71" i="8"/>
  <c r="N71" i="8" s="1"/>
  <c r="R76" i="8"/>
  <c r="N76" i="8" s="1"/>
  <c r="O74" i="8"/>
  <c r="N79" i="8"/>
  <c r="O79" i="8" s="1"/>
  <c r="R82" i="8"/>
  <c r="N82" i="8" s="1"/>
  <c r="R85" i="8"/>
  <c r="N85" i="8" s="1"/>
  <c r="O85" i="8" s="1"/>
  <c r="R83" i="8"/>
  <c r="N83" i="8" s="1"/>
  <c r="N87" i="8"/>
  <c r="N93" i="8"/>
  <c r="O93" i="8" s="1"/>
  <c r="O95" i="8"/>
  <c r="N102" i="8"/>
  <c r="O102" i="8" s="1"/>
  <c r="N101" i="8"/>
  <c r="O101" i="8" s="1"/>
  <c r="N97" i="8"/>
  <c r="O97" i="8" s="1"/>
  <c r="R104" i="8"/>
  <c r="N104" i="8" s="1"/>
  <c r="N112" i="8"/>
  <c r="O112" i="8" s="1"/>
  <c r="R107" i="8"/>
  <c r="N107" i="8" s="1"/>
  <c r="O107" i="8" s="1"/>
  <c r="L109" i="8"/>
  <c r="M109" i="8" s="1"/>
  <c r="R116" i="8"/>
  <c r="N116" i="8" s="1"/>
  <c r="O116" i="8" s="1"/>
  <c r="R121" i="8"/>
  <c r="N121" i="8" s="1"/>
  <c r="O121" i="8" s="1"/>
  <c r="N120" i="8"/>
  <c r="O120" i="8" s="1"/>
  <c r="N130" i="8"/>
  <c r="O130" i="8" s="1"/>
  <c r="N127" i="8"/>
  <c r="O127" i="8" s="1"/>
  <c r="R129" i="8"/>
  <c r="N129" i="8" s="1"/>
  <c r="O129" i="8" s="1"/>
  <c r="R131" i="8"/>
  <c r="N131" i="8" s="1"/>
  <c r="N138" i="8"/>
  <c r="R137" i="8"/>
  <c r="N137" i="8" s="1"/>
  <c r="O137" i="8" s="1"/>
  <c r="R133" i="8"/>
  <c r="N133" i="8" s="1"/>
  <c r="O133" i="8" s="1"/>
  <c r="L139" i="8"/>
  <c r="M139" i="8" s="1"/>
  <c r="O149" i="8"/>
  <c r="N145" i="8"/>
  <c r="R146" i="8"/>
  <c r="N146" i="8" s="1"/>
  <c r="O146" i="8" s="1"/>
  <c r="O154" i="8"/>
  <c r="L159" i="8"/>
  <c r="M159" i="8" s="1"/>
  <c r="R157" i="8"/>
  <c r="N157" i="8" s="1"/>
  <c r="R156" i="8"/>
  <c r="N156" i="8" s="1"/>
  <c r="O156" i="8" s="1"/>
  <c r="L157" i="8"/>
  <c r="M157" i="8" s="1"/>
  <c r="R165" i="8"/>
  <c r="N165" i="8" s="1"/>
  <c r="R160" i="8"/>
  <c r="N160" i="8" s="1"/>
  <c r="O160" i="8" s="1"/>
  <c r="L167" i="8"/>
  <c r="M167" i="8" s="1"/>
  <c r="R168" i="8"/>
  <c r="N168" i="8" s="1"/>
  <c r="O168" i="8" s="1"/>
  <c r="L165" i="8"/>
  <c r="M165" i="8" s="1"/>
  <c r="R169" i="8"/>
  <c r="N169" i="8" s="1"/>
  <c r="O169" i="8" s="1"/>
  <c r="L170" i="8"/>
  <c r="M170" i="8" s="1"/>
  <c r="N183" i="8"/>
  <c r="N181" i="8"/>
  <c r="O181" i="8" s="1"/>
  <c r="N179" i="8"/>
  <c r="O179" i="8" s="1"/>
  <c r="R182" i="8"/>
  <c r="N182" i="8" s="1"/>
  <c r="O182" i="8" s="1"/>
  <c r="L183" i="8"/>
  <c r="M183" i="8" s="1"/>
  <c r="R178" i="8"/>
  <c r="N178" i="8" s="1"/>
  <c r="O178" i="8" s="1"/>
  <c r="R191" i="8"/>
  <c r="N191" i="8" s="1"/>
  <c r="O191" i="8" s="1"/>
  <c r="R192" i="8"/>
  <c r="N192" i="8" s="1"/>
  <c r="O192" i="8" s="1"/>
  <c r="R193" i="8"/>
  <c r="N193" i="8" s="1"/>
  <c r="O193" i="8" s="1"/>
  <c r="R187" i="8"/>
  <c r="N187" i="8" s="1"/>
  <c r="O187" i="8" s="1"/>
  <c r="N197" i="8"/>
  <c r="O197" i="8" s="1"/>
  <c r="R202" i="8"/>
  <c r="N202" i="8" s="1"/>
  <c r="O202" i="8" s="1"/>
  <c r="R201" i="8"/>
  <c r="N201" i="8" s="1"/>
  <c r="O201" i="8" s="1"/>
  <c r="L199" i="8"/>
  <c r="M199" i="8" s="1"/>
  <c r="R203" i="8"/>
  <c r="N203" i="8" s="1"/>
  <c r="O203" i="8" s="1"/>
  <c r="N210" i="8"/>
  <c r="O210" i="8" s="1"/>
  <c r="R209" i="8"/>
  <c r="N209" i="8" s="1"/>
  <c r="O209" i="8" s="1"/>
  <c r="R212" i="8"/>
  <c r="N212" i="8" s="1"/>
  <c r="O212" i="8" s="1"/>
  <c r="R207" i="8"/>
  <c r="N207" i="8" s="1"/>
  <c r="O207" i="8" s="1"/>
  <c r="R213" i="8"/>
  <c r="N213" i="8" s="1"/>
  <c r="O213" i="8" s="1"/>
  <c r="R211" i="8"/>
  <c r="N211" i="8" s="1"/>
  <c r="O211" i="8" s="1"/>
  <c r="N219" i="8"/>
  <c r="O219" i="8" s="1"/>
  <c r="R217" i="8"/>
  <c r="N217" i="8" s="1"/>
  <c r="O217" i="8" s="1"/>
  <c r="R215" i="8"/>
  <c r="N215" i="8" s="1"/>
  <c r="O215" i="8" s="1"/>
  <c r="L214" i="8"/>
  <c r="M214" i="8" s="1"/>
  <c r="O220" i="8"/>
  <c r="O222" i="8"/>
  <c r="R218" i="8"/>
  <c r="N218" i="8" s="1"/>
  <c r="O218" i="8" s="1"/>
  <c r="N230" i="8"/>
  <c r="O230" i="8" s="1"/>
  <c r="N227" i="8"/>
  <c r="O227" i="8" s="1"/>
  <c r="R224" i="8"/>
  <c r="N224" i="8" s="1"/>
  <c r="O224" i="8" s="1"/>
  <c r="L224" i="8"/>
  <c r="M224" i="8" s="1"/>
  <c r="R226" i="8"/>
  <c r="N226" i="8" s="1"/>
  <c r="O226" i="8" s="1"/>
  <c r="N234" i="8"/>
  <c r="O234" i="8" s="1"/>
  <c r="R233" i="8"/>
  <c r="N233" i="8" s="1"/>
  <c r="O233" i="8" s="1"/>
  <c r="R235" i="8"/>
  <c r="N235" i="8" s="1"/>
  <c r="O235" i="8" s="1"/>
  <c r="R240" i="8"/>
  <c r="N240" i="8" s="1"/>
  <c r="O240" i="8" s="1"/>
  <c r="R236" i="8"/>
  <c r="N236" i="8" s="1"/>
  <c r="L232" i="8"/>
  <c r="M232" i="8" s="1"/>
  <c r="N247" i="8"/>
  <c r="O247" i="8" s="1"/>
  <c r="N245" i="8"/>
  <c r="O245" i="8" s="1"/>
  <c r="N242" i="8"/>
  <c r="O242" i="8" s="1"/>
  <c r="N241" i="8"/>
  <c r="O241" i="8" s="1"/>
  <c r="R243" i="8"/>
  <c r="N243" i="8" s="1"/>
  <c r="O243" i="8" s="1"/>
  <c r="R246" i="8"/>
  <c r="N246" i="8" s="1"/>
  <c r="O246" i="8" s="1"/>
  <c r="L248" i="8"/>
  <c r="M248" i="8" s="1"/>
  <c r="N251" i="8"/>
  <c r="O251" i="8" s="1"/>
  <c r="R252" i="8"/>
  <c r="N252" i="8" s="1"/>
  <c r="O252" i="8" s="1"/>
  <c r="R254" i="8"/>
  <c r="N254" i="8" s="1"/>
  <c r="O254" i="8" s="1"/>
  <c r="R256" i="8"/>
  <c r="N256" i="8" s="1"/>
  <c r="O256" i="8" s="1"/>
  <c r="R259" i="8"/>
  <c r="N259" i="8" s="1"/>
  <c r="O259" i="8" s="1"/>
  <c r="R260" i="8"/>
  <c r="N260" i="8" s="1"/>
  <c r="O260" i="8" s="1"/>
  <c r="R263" i="8"/>
  <c r="N263" i="8" s="1"/>
  <c r="O263" i="8" s="1"/>
  <c r="R264" i="8"/>
  <c r="N264" i="8" s="1"/>
  <c r="O264" i="8" s="1"/>
  <c r="L267" i="8"/>
  <c r="M267" i="8" s="1"/>
  <c r="N276" i="8"/>
  <c r="O276" i="8" s="1"/>
  <c r="N272" i="8"/>
  <c r="O272" i="8" s="1"/>
  <c r="N269" i="8"/>
  <c r="O269" i="8" s="1"/>
  <c r="R274" i="8"/>
  <c r="N274" i="8" s="1"/>
  <c r="O274" i="8" s="1"/>
  <c r="R273" i="8"/>
  <c r="N273" i="8" s="1"/>
  <c r="O273" i="8" s="1"/>
  <c r="R270" i="8"/>
  <c r="N270" i="8" s="1"/>
  <c r="O270" i="8" s="1"/>
  <c r="R275" i="8"/>
  <c r="N275" i="8" s="1"/>
  <c r="O275" i="8" s="1"/>
  <c r="N281" i="8"/>
  <c r="O281" i="8" s="1"/>
  <c r="R285" i="8"/>
  <c r="N285" i="8" s="1"/>
  <c r="O285" i="8" s="1"/>
  <c r="R282" i="8"/>
  <c r="N282" i="8" s="1"/>
  <c r="O282" i="8" s="1"/>
  <c r="L279" i="8"/>
  <c r="M279" i="8" s="1"/>
  <c r="O283" i="8"/>
  <c r="N292" i="8"/>
  <c r="O292" i="8" s="1"/>
  <c r="N290" i="8"/>
  <c r="O290" i="8" s="1"/>
  <c r="R294" i="8"/>
  <c r="N294" i="8" s="1"/>
  <c r="O294" i="8" s="1"/>
  <c r="N301" i="8"/>
  <c r="O301" i="8" s="1"/>
  <c r="N299" i="8"/>
  <c r="O299" i="8" s="1"/>
  <c r="R298" i="8"/>
  <c r="N298" i="8" s="1"/>
  <c r="O298" i="8" s="1"/>
  <c r="R302" i="8"/>
  <c r="N302" i="8" s="1"/>
  <c r="O302" i="8" s="1"/>
  <c r="R296" i="8"/>
  <c r="N296" i="8" s="1"/>
  <c r="O296" i="8" s="1"/>
  <c r="R295" i="8"/>
  <c r="N295" i="8" s="1"/>
  <c r="O295" i="8" s="1"/>
  <c r="N308" i="8"/>
  <c r="O308" i="8" s="1"/>
  <c r="N307" i="8"/>
  <c r="O307" i="8" s="1"/>
  <c r="N305" i="8"/>
  <c r="O305" i="8" s="1"/>
  <c r="R309" i="8"/>
  <c r="N309" i="8" s="1"/>
  <c r="O309" i="8" s="1"/>
  <c r="R306" i="8"/>
  <c r="N306" i="8" s="1"/>
  <c r="O306" i="8" s="1"/>
  <c r="R310" i="8"/>
  <c r="N310" i="8" s="1"/>
  <c r="R316" i="8"/>
  <c r="N316" i="8" s="1"/>
  <c r="O316" i="8" s="1"/>
  <c r="R321" i="8"/>
  <c r="N321" i="8" s="1"/>
  <c r="O321" i="8" s="1"/>
  <c r="R318" i="8"/>
  <c r="N318" i="8" s="1"/>
  <c r="O318" i="8" s="1"/>
  <c r="R326" i="8"/>
  <c r="N326" i="8" s="1"/>
  <c r="O326" i="8" s="1"/>
  <c r="R325" i="8"/>
  <c r="N325" i="8" s="1"/>
  <c r="O325" i="8" s="1"/>
  <c r="N322" i="8"/>
  <c r="O322" i="8" s="1"/>
  <c r="R323" i="8"/>
  <c r="N323" i="8" s="1"/>
  <c r="O327" i="8"/>
  <c r="L327" i="8"/>
  <c r="M327" i="8" s="1"/>
  <c r="L325" i="8"/>
  <c r="M325" i="8" s="1"/>
  <c r="O328" i="8"/>
  <c r="L328" i="8"/>
  <c r="M328" i="8" s="1"/>
  <c r="O324" i="8"/>
  <c r="L324" i="8"/>
  <c r="M324" i="8" s="1"/>
  <c r="L314" i="8"/>
  <c r="M314" i="8" s="1"/>
  <c r="L317" i="8"/>
  <c r="M317" i="8" s="1"/>
  <c r="R319" i="8"/>
  <c r="N319" i="8" s="1"/>
  <c r="L313" i="8"/>
  <c r="M313" i="8" s="1"/>
  <c r="L321" i="8"/>
  <c r="M321" i="8" s="1"/>
  <c r="L320" i="8"/>
  <c r="M320" i="8" s="1"/>
  <c r="L318" i="8"/>
  <c r="M318" i="8" s="1"/>
  <c r="R320" i="8"/>
  <c r="N320" i="8" s="1"/>
  <c r="O320" i="8" s="1"/>
  <c r="R317" i="8"/>
  <c r="N317" i="8" s="1"/>
  <c r="O317" i="8" s="1"/>
  <c r="N314" i="8"/>
  <c r="O314" i="8" s="1"/>
  <c r="R313" i="8"/>
  <c r="N313" i="8" s="1"/>
  <c r="O313" i="8" s="1"/>
  <c r="L306" i="8"/>
  <c r="M306" i="8" s="1"/>
  <c r="L312" i="8"/>
  <c r="M312" i="8" s="1"/>
  <c r="O304" i="8"/>
  <c r="L304" i="8"/>
  <c r="O311" i="8"/>
  <c r="L311" i="8"/>
  <c r="M311" i="8" s="1"/>
  <c r="L308" i="8"/>
  <c r="M308" i="8" s="1"/>
  <c r="R312" i="8"/>
  <c r="N312" i="8" s="1"/>
  <c r="O312" i="8" s="1"/>
  <c r="L305" i="8"/>
  <c r="M305" i="8" s="1"/>
  <c r="L307" i="8"/>
  <c r="M307" i="8" s="1"/>
  <c r="L303" i="8"/>
  <c r="M303" i="8" s="1"/>
  <c r="O297" i="8"/>
  <c r="L297" i="8"/>
  <c r="M297" i="8" s="1"/>
  <c r="R303" i="8"/>
  <c r="N303" i="8" s="1"/>
  <c r="O303" i="8" s="1"/>
  <c r="L298" i="8"/>
  <c r="M298" i="8" s="1"/>
  <c r="L302" i="8"/>
  <c r="M302" i="8" s="1"/>
  <c r="L295" i="8"/>
  <c r="M295" i="8" s="1"/>
  <c r="O300" i="8"/>
  <c r="L300" i="8"/>
  <c r="M300" i="8" s="1"/>
  <c r="L299" i="8"/>
  <c r="M299" i="8" s="1"/>
  <c r="L296" i="8"/>
  <c r="M296" i="8" s="1"/>
  <c r="L301" i="8"/>
  <c r="M301" i="8" s="1"/>
  <c r="L292" i="8"/>
  <c r="M292" i="8" s="1"/>
  <c r="L291" i="8"/>
  <c r="M291" i="8" s="1"/>
  <c r="L287" i="8"/>
  <c r="M287" i="8" s="1"/>
  <c r="L289" i="8"/>
  <c r="M289" i="8" s="1"/>
  <c r="R291" i="8"/>
  <c r="N291" i="8" s="1"/>
  <c r="O291" i="8" s="1"/>
  <c r="L294" i="8"/>
  <c r="M294" i="8" s="1"/>
  <c r="R287" i="8"/>
  <c r="N287" i="8" s="1"/>
  <c r="O287" i="8" s="1"/>
  <c r="R289" i="8"/>
  <c r="N289" i="8" s="1"/>
  <c r="O289" i="8" s="1"/>
  <c r="L288" i="8"/>
  <c r="M288" i="8" s="1"/>
  <c r="O293" i="8"/>
  <c r="L293" i="8"/>
  <c r="M293" i="8" s="1"/>
  <c r="L286" i="8"/>
  <c r="M286" i="8" s="1"/>
  <c r="R288" i="8"/>
  <c r="N288" i="8" s="1"/>
  <c r="O288" i="8" s="1"/>
  <c r="N286" i="8"/>
  <c r="O286" i="8" s="1"/>
  <c r="L290" i="8"/>
  <c r="M290" i="8" s="1"/>
  <c r="L277" i="8"/>
  <c r="M277" i="8" s="1"/>
  <c r="R280" i="8"/>
  <c r="N280" i="8" s="1"/>
  <c r="O280" i="8" s="1"/>
  <c r="O278" i="8"/>
  <c r="L278" i="8"/>
  <c r="M278" i="8" s="1"/>
  <c r="L280" i="8"/>
  <c r="M280" i="8" s="1"/>
  <c r="L285" i="8"/>
  <c r="M285" i="8" s="1"/>
  <c r="R279" i="8"/>
  <c r="N279" i="8" s="1"/>
  <c r="R277" i="8"/>
  <c r="N277" i="8" s="1"/>
  <c r="O277" i="8" s="1"/>
  <c r="L282" i="8"/>
  <c r="M282" i="8" s="1"/>
  <c r="L281" i="8"/>
  <c r="M281" i="8" s="1"/>
  <c r="O284" i="8"/>
  <c r="L284" i="8"/>
  <c r="M284" i="8" s="1"/>
  <c r="O271" i="8"/>
  <c r="L271" i="8"/>
  <c r="M271" i="8" s="1"/>
  <c r="R268" i="8"/>
  <c r="N268" i="8" s="1"/>
  <c r="O268" i="8" s="1"/>
  <c r="L272" i="8"/>
  <c r="M272" i="8" s="1"/>
  <c r="L268" i="8"/>
  <c r="M268" i="8" s="1"/>
  <c r="L270" i="8"/>
  <c r="M270" i="8" s="1"/>
  <c r="L274" i="8"/>
  <c r="M274" i="8" s="1"/>
  <c r="L276" i="8"/>
  <c r="M276" i="8" s="1"/>
  <c r="L269" i="8"/>
  <c r="M269" i="8" s="1"/>
  <c r="L273" i="8"/>
  <c r="M273" i="8" s="1"/>
  <c r="L275" i="8"/>
  <c r="M275" i="8" s="1"/>
  <c r="L261" i="8"/>
  <c r="M261" i="8" s="1"/>
  <c r="R265" i="8"/>
  <c r="N265" i="8" s="1"/>
  <c r="O265" i="8" s="1"/>
  <c r="R261" i="8"/>
  <c r="N261" i="8" s="1"/>
  <c r="O261" i="8" s="1"/>
  <c r="L266" i="8"/>
  <c r="M266" i="8" s="1"/>
  <c r="L259" i="8"/>
  <c r="L262" i="8"/>
  <c r="M262" i="8" s="1"/>
  <c r="L265" i="8"/>
  <c r="M265" i="8" s="1"/>
  <c r="L263" i="8"/>
  <c r="M263" i="8" s="1"/>
  <c r="R266" i="8"/>
  <c r="N266" i="8" s="1"/>
  <c r="O266" i="8" s="1"/>
  <c r="R262" i="8"/>
  <c r="N262" i="8" s="1"/>
  <c r="O262" i="8" s="1"/>
  <c r="L260" i="8"/>
  <c r="M260" i="8" s="1"/>
  <c r="L264" i="8"/>
  <c r="M264" i="8" s="1"/>
  <c r="L254" i="8"/>
  <c r="M254" i="8" s="1"/>
  <c r="L251" i="8"/>
  <c r="M251" i="8" s="1"/>
  <c r="L252" i="8"/>
  <c r="M252" i="8" s="1"/>
  <c r="O255" i="8"/>
  <c r="L255" i="8"/>
  <c r="M255" i="8" s="1"/>
  <c r="O258" i="8"/>
  <c r="L258" i="8"/>
  <c r="M258" i="8" s="1"/>
  <c r="L257" i="8"/>
  <c r="M257" i="8" s="1"/>
  <c r="L253" i="8"/>
  <c r="M253" i="8" s="1"/>
  <c r="R253" i="8"/>
  <c r="N253" i="8" s="1"/>
  <c r="O250" i="8"/>
  <c r="L250" i="8"/>
  <c r="M250" i="8" s="1"/>
  <c r="L256" i="8"/>
  <c r="M256" i="8" s="1"/>
  <c r="R257" i="8"/>
  <c r="N257" i="8" s="1"/>
  <c r="O257" i="8" s="1"/>
  <c r="L246" i="8"/>
  <c r="M246" i="8" s="1"/>
  <c r="R249" i="8"/>
  <c r="N249" i="8" s="1"/>
  <c r="L243" i="8"/>
  <c r="M243" i="8" s="1"/>
  <c r="R244" i="8"/>
  <c r="N244" i="8" s="1"/>
  <c r="O244" i="8" s="1"/>
  <c r="L242" i="8"/>
  <c r="R248" i="8"/>
  <c r="N248" i="8" s="1"/>
  <c r="L241" i="8"/>
  <c r="M241" i="8" s="1"/>
  <c r="L244" i="8"/>
  <c r="M244" i="8" s="1"/>
  <c r="L245" i="8"/>
  <c r="M245" i="8" s="1"/>
  <c r="O239" i="8"/>
  <c r="L239" i="8"/>
  <c r="M239" i="8" s="1"/>
  <c r="L234" i="8"/>
  <c r="L237" i="8"/>
  <c r="M237" i="8" s="1"/>
  <c r="L236" i="8"/>
  <c r="M236" i="8" s="1"/>
  <c r="R232" i="8"/>
  <c r="N232" i="8" s="1"/>
  <c r="O238" i="8"/>
  <c r="L238" i="8"/>
  <c r="M238" i="8" s="1"/>
  <c r="L240" i="8"/>
  <c r="M240" i="8" s="1"/>
  <c r="R237" i="8"/>
  <c r="N237" i="8" s="1"/>
  <c r="L235" i="8"/>
  <c r="M235" i="8" s="1"/>
  <c r="O228" i="8"/>
  <c r="L228" i="8"/>
  <c r="M228" i="8" s="1"/>
  <c r="L231" i="8"/>
  <c r="M231" i="8" s="1"/>
  <c r="L225" i="8"/>
  <c r="M225" i="8" s="1"/>
  <c r="L223" i="8"/>
  <c r="M223" i="8" s="1"/>
  <c r="L230" i="8"/>
  <c r="M230" i="8" s="1"/>
  <c r="R229" i="8"/>
  <c r="N229" i="8" s="1"/>
  <c r="L226" i="8"/>
  <c r="M226" i="8" s="1"/>
  <c r="R231" i="8"/>
  <c r="N231" i="8" s="1"/>
  <c r="O231" i="8" s="1"/>
  <c r="R223" i="8"/>
  <c r="N223" i="8" s="1"/>
  <c r="O223" i="8" s="1"/>
  <c r="L227" i="8"/>
  <c r="L229" i="8"/>
  <c r="M229" i="8" s="1"/>
  <c r="R225" i="8"/>
  <c r="N225" i="8" s="1"/>
  <c r="O225" i="8" s="1"/>
  <c r="O216" i="8"/>
  <c r="L216" i="8"/>
  <c r="M216" i="8" s="1"/>
  <c r="L219" i="8"/>
  <c r="M219" i="8" s="1"/>
  <c r="L221" i="8"/>
  <c r="M221" i="8" s="1"/>
  <c r="L217" i="8"/>
  <c r="M217" i="8" s="1"/>
  <c r="R214" i="8"/>
  <c r="N214" i="8" s="1"/>
  <c r="O214" i="8" s="1"/>
  <c r="L218" i="8"/>
  <c r="M218" i="8" s="1"/>
  <c r="R221" i="8"/>
  <c r="N221" i="8" s="1"/>
  <c r="O221" i="8" s="1"/>
  <c r="L210" i="8"/>
  <c r="M210" i="8" s="1"/>
  <c r="O206" i="8"/>
  <c r="L206" i="8"/>
  <c r="M206" i="8" s="1"/>
  <c r="L207" i="8"/>
  <c r="M207" i="8" s="1"/>
  <c r="L205" i="8"/>
  <c r="M205" i="8" s="1"/>
  <c r="O208" i="8"/>
  <c r="L208" i="8"/>
  <c r="M208" i="8" s="1"/>
  <c r="L211" i="8"/>
  <c r="M211" i="8" s="1"/>
  <c r="L212" i="8"/>
  <c r="M212" i="8" s="1"/>
  <c r="R205" i="8"/>
  <c r="N205" i="8" s="1"/>
  <c r="O205" i="8" s="1"/>
  <c r="L213" i="8"/>
  <c r="M213" i="8" s="1"/>
  <c r="L200" i="8"/>
  <c r="M200" i="8" s="1"/>
  <c r="O199" i="8"/>
  <c r="L201" i="8"/>
  <c r="M201" i="8" s="1"/>
  <c r="R196" i="8"/>
  <c r="N196" i="8" s="1"/>
  <c r="O196" i="8" s="1"/>
  <c r="R198" i="8"/>
  <c r="N198" i="8" s="1"/>
  <c r="O198" i="8" s="1"/>
  <c r="R204" i="8"/>
  <c r="N204" i="8" s="1"/>
  <c r="O204" i="8" s="1"/>
  <c r="L196" i="8"/>
  <c r="M196" i="8" s="1"/>
  <c r="L198" i="8"/>
  <c r="M198" i="8" s="1"/>
  <c r="L197" i="8"/>
  <c r="M197" i="8" s="1"/>
  <c r="L202" i="8"/>
  <c r="M202" i="8" s="1"/>
  <c r="L203" i="8"/>
  <c r="M203" i="8" s="1"/>
  <c r="R200" i="8"/>
  <c r="N200" i="8" s="1"/>
  <c r="O200" i="8" s="1"/>
  <c r="L204" i="8"/>
  <c r="M204" i="8" s="1"/>
  <c r="L187" i="8"/>
  <c r="L193" i="8"/>
  <c r="M193" i="8" s="1"/>
  <c r="L189" i="8"/>
  <c r="M189" i="8" s="1"/>
  <c r="L194" i="8"/>
  <c r="M194" i="8" s="1"/>
  <c r="L190" i="8"/>
  <c r="M190" i="8" s="1"/>
  <c r="L192" i="8"/>
  <c r="M192" i="8" s="1"/>
  <c r="L191" i="8"/>
  <c r="M191" i="8" s="1"/>
  <c r="R189" i="8"/>
  <c r="N189" i="8" s="1"/>
  <c r="R194" i="8"/>
  <c r="N194" i="8" s="1"/>
  <c r="O194" i="8" s="1"/>
  <c r="O195" i="8"/>
  <c r="L195" i="8"/>
  <c r="M195" i="8" s="1"/>
  <c r="O188" i="8"/>
  <c r="L188" i="8"/>
  <c r="M188" i="8" s="1"/>
  <c r="R190" i="8"/>
  <c r="N190" i="8" s="1"/>
  <c r="O190" i="8" s="1"/>
  <c r="L178" i="8"/>
  <c r="M178" i="8" s="1"/>
  <c r="L186" i="8"/>
  <c r="M186" i="8" s="1"/>
  <c r="L182" i="8"/>
  <c r="M182" i="8" s="1"/>
  <c r="R186" i="8"/>
  <c r="N186" i="8" s="1"/>
  <c r="O186" i="8" s="1"/>
  <c r="L185" i="8"/>
  <c r="M185" i="8" s="1"/>
  <c r="L181" i="8"/>
  <c r="M181" i="8" s="1"/>
  <c r="R185" i="8"/>
  <c r="N185" i="8" s="1"/>
  <c r="O185" i="8" s="1"/>
  <c r="L179" i="8"/>
  <c r="M179" i="8" s="1"/>
  <c r="O180" i="8"/>
  <c r="L180" i="8"/>
  <c r="M180" i="8" s="1"/>
  <c r="O184" i="8"/>
  <c r="L184" i="8"/>
  <c r="M184" i="8" s="1"/>
  <c r="L169" i="8"/>
  <c r="M169" i="8" s="1"/>
  <c r="O172" i="8"/>
  <c r="L172" i="8"/>
  <c r="M172" i="8" s="1"/>
  <c r="L175" i="8"/>
  <c r="M175" i="8" s="1"/>
  <c r="R177" i="8"/>
  <c r="N177" i="8" s="1"/>
  <c r="O177" i="8" s="1"/>
  <c r="L173" i="8"/>
  <c r="M173" i="8" s="1"/>
  <c r="R173" i="8"/>
  <c r="N173" i="8" s="1"/>
  <c r="O173" i="8" s="1"/>
  <c r="R175" i="8"/>
  <c r="N175" i="8" s="1"/>
  <c r="O175" i="8" s="1"/>
  <c r="O176" i="8"/>
  <c r="L176" i="8"/>
  <c r="M176" i="8" s="1"/>
  <c r="R170" i="8"/>
  <c r="N170" i="8" s="1"/>
  <c r="O171" i="8"/>
  <c r="L171" i="8"/>
  <c r="M171" i="8" s="1"/>
  <c r="R174" i="8"/>
  <c r="N174" i="8" s="1"/>
  <c r="O174" i="8" s="1"/>
  <c r="L174" i="8"/>
  <c r="M174" i="8" s="1"/>
  <c r="O162" i="8"/>
  <c r="L162" i="8"/>
  <c r="M162" i="8" s="1"/>
  <c r="R163" i="8"/>
  <c r="N163" i="8" s="1"/>
  <c r="O163" i="8" s="1"/>
  <c r="R161" i="8"/>
  <c r="N161" i="8" s="1"/>
  <c r="O161" i="8" s="1"/>
  <c r="R164" i="8"/>
  <c r="N164" i="8" s="1"/>
  <c r="O164" i="8" s="1"/>
  <c r="L161" i="8"/>
  <c r="M161" i="8" s="1"/>
  <c r="R166" i="8"/>
  <c r="N166" i="8" s="1"/>
  <c r="O166" i="8" s="1"/>
  <c r="L160" i="8"/>
  <c r="M160" i="8" s="1"/>
  <c r="L168" i="8"/>
  <c r="M168" i="8" s="1"/>
  <c r="L164" i="8"/>
  <c r="M164" i="8" s="1"/>
  <c r="L166" i="8"/>
  <c r="M166" i="8" s="1"/>
  <c r="O155" i="8"/>
  <c r="L155" i="8"/>
  <c r="M155" i="8" s="1"/>
  <c r="O151" i="8"/>
  <c r="L151" i="8"/>
  <c r="L153" i="8"/>
  <c r="M153" i="8" s="1"/>
  <c r="N159" i="8"/>
  <c r="O159" i="8" s="1"/>
  <c r="R158" i="8"/>
  <c r="N158" i="8" s="1"/>
  <c r="O158" i="8" s="1"/>
  <c r="R153" i="8"/>
  <c r="N153" i="8" s="1"/>
  <c r="O153" i="8" s="1"/>
  <c r="O152" i="8"/>
  <c r="L152" i="8"/>
  <c r="M152" i="8" s="1"/>
  <c r="L158" i="8"/>
  <c r="M158" i="8" s="1"/>
  <c r="L156" i="8"/>
  <c r="M156" i="8" s="1"/>
  <c r="O140" i="8"/>
  <c r="N150" i="8"/>
  <c r="O150" i="8" s="1"/>
  <c r="L147" i="8"/>
  <c r="M147" i="8" s="1"/>
  <c r="O143" i="8"/>
  <c r="L143" i="8"/>
  <c r="M143" i="8" s="1"/>
  <c r="L148" i="8"/>
  <c r="M148" i="8" s="1"/>
  <c r="L146" i="8"/>
  <c r="M146" i="8" s="1"/>
  <c r="L145" i="8"/>
  <c r="M145" i="8" s="1"/>
  <c r="R148" i="8"/>
  <c r="N148" i="8" s="1"/>
  <c r="O148" i="8" s="1"/>
  <c r="L150" i="8"/>
  <c r="M150" i="8" s="1"/>
  <c r="O142" i="8"/>
  <c r="L142" i="8"/>
  <c r="M142" i="8" s="1"/>
  <c r="R147" i="8"/>
  <c r="N147" i="8" s="1"/>
  <c r="O147" i="8" s="1"/>
  <c r="O144" i="8"/>
  <c r="L144" i="8"/>
  <c r="M144" i="8" s="1"/>
  <c r="L137" i="8"/>
  <c r="M137" i="8" s="1"/>
  <c r="O138" i="8"/>
  <c r="L138" i="8"/>
  <c r="M138" i="8" s="1"/>
  <c r="L136" i="8"/>
  <c r="M136" i="8" s="1"/>
  <c r="L141" i="8"/>
  <c r="M141" i="8" s="1"/>
  <c r="R135" i="8"/>
  <c r="N135" i="8" s="1"/>
  <c r="R139" i="8"/>
  <c r="N139" i="8" s="1"/>
  <c r="O139" i="8" s="1"/>
  <c r="R141" i="8"/>
  <c r="N141" i="8" s="1"/>
  <c r="O141" i="8" s="1"/>
  <c r="R136" i="8"/>
  <c r="N136" i="8" s="1"/>
  <c r="O136" i="8" s="1"/>
  <c r="L133" i="8"/>
  <c r="M133" i="8" s="1"/>
  <c r="L124" i="8"/>
  <c r="M124" i="8" s="1"/>
  <c r="O131" i="8"/>
  <c r="L131" i="8"/>
  <c r="M131" i="8" s="1"/>
  <c r="L130" i="8"/>
  <c r="M130" i="8" s="1"/>
  <c r="L129" i="8"/>
  <c r="M129" i="8" s="1"/>
  <c r="R132" i="8"/>
  <c r="N132" i="8" s="1"/>
  <c r="O132" i="8" s="1"/>
  <c r="R124" i="8"/>
  <c r="N124" i="8" s="1"/>
  <c r="O124" i="8" s="1"/>
  <c r="R125" i="8"/>
  <c r="N125" i="8" s="1"/>
  <c r="O126" i="8"/>
  <c r="L126" i="8"/>
  <c r="M126" i="8" s="1"/>
  <c r="O128" i="8"/>
  <c r="L128" i="8"/>
  <c r="M128" i="8" s="1"/>
  <c r="L132" i="8"/>
  <c r="M132" i="8" s="1"/>
  <c r="O123" i="8"/>
  <c r="L123" i="8"/>
  <c r="M123" i="8" s="1"/>
  <c r="L118" i="8"/>
  <c r="M118" i="8" s="1"/>
  <c r="L115" i="8"/>
  <c r="L116" i="8"/>
  <c r="L120" i="8"/>
  <c r="M120" i="8" s="1"/>
  <c r="R118" i="8"/>
  <c r="N118" i="8" s="1"/>
  <c r="O118" i="8" s="1"/>
  <c r="O119" i="8"/>
  <c r="L119" i="8"/>
  <c r="M119" i="8" s="1"/>
  <c r="R115" i="8"/>
  <c r="N115" i="8" s="1"/>
  <c r="O115" i="8" s="1"/>
  <c r="O122" i="8"/>
  <c r="L122" i="8"/>
  <c r="M122" i="8" s="1"/>
  <c r="L112" i="8"/>
  <c r="M112" i="8" s="1"/>
  <c r="R108" i="8"/>
  <c r="N108" i="8" s="1"/>
  <c r="O108" i="8" s="1"/>
  <c r="O111" i="8"/>
  <c r="L111" i="8"/>
  <c r="M111" i="8" s="1"/>
  <c r="O113" i="8"/>
  <c r="L113" i="8"/>
  <c r="M113" i="8" s="1"/>
  <c r="R109" i="8"/>
  <c r="N109" i="8" s="1"/>
  <c r="O110" i="8"/>
  <c r="L110" i="8"/>
  <c r="M110" i="8" s="1"/>
  <c r="O114" i="8"/>
  <c r="L114" i="8"/>
  <c r="M114" i="8" s="1"/>
  <c r="O96" i="8"/>
  <c r="R94" i="8"/>
  <c r="N94" i="8" s="1"/>
  <c r="L94" i="8"/>
  <c r="M94" i="8" s="1"/>
  <c r="R84" i="8"/>
  <c r="N84" i="8" s="1"/>
  <c r="R105" i="8"/>
  <c r="N105" i="8" s="1"/>
  <c r="L105" i="8"/>
  <c r="M105" i="8" s="1"/>
  <c r="R103" i="8"/>
  <c r="N103" i="8" s="1"/>
  <c r="L103" i="8"/>
  <c r="M103" i="8" s="1"/>
  <c r="O99" i="8"/>
  <c r="N98" i="8"/>
  <c r="O98" i="8" s="1"/>
  <c r="L102" i="8"/>
  <c r="M102" i="8" s="1"/>
  <c r="O100" i="8"/>
  <c r="L100" i="8"/>
  <c r="M100" i="8" s="1"/>
  <c r="L101" i="8"/>
  <c r="M101" i="8" s="1"/>
  <c r="L104" i="8"/>
  <c r="M104" i="8" s="1"/>
  <c r="L98" i="8"/>
  <c r="M98" i="8" s="1"/>
  <c r="R92" i="8"/>
  <c r="N92" i="8" s="1"/>
  <c r="O92" i="8" s="1"/>
  <c r="R91" i="8"/>
  <c r="N91" i="8" s="1"/>
  <c r="O91" i="8" s="1"/>
  <c r="R90" i="8"/>
  <c r="N90" i="8" s="1"/>
  <c r="O90" i="8" s="1"/>
  <c r="L93" i="8"/>
  <c r="M93" i="8" s="1"/>
  <c r="L90" i="8"/>
  <c r="M90" i="8" s="1"/>
  <c r="L91" i="8"/>
  <c r="M91" i="8" s="1"/>
  <c r="L92" i="8"/>
  <c r="M92" i="8" s="1"/>
  <c r="R88" i="8"/>
  <c r="N88" i="8" s="1"/>
  <c r="L85" i="8"/>
  <c r="M85" i="8" s="1"/>
  <c r="L79" i="8"/>
  <c r="L76" i="8"/>
  <c r="M76" i="8" s="1"/>
  <c r="L75" i="8"/>
  <c r="L74" i="8"/>
  <c r="M329" i="8"/>
  <c r="O134" i="8"/>
  <c r="L125" i="8"/>
  <c r="O106" i="8"/>
  <c r="L117" i="8"/>
  <c r="L83" i="8"/>
  <c r="L81" i="8"/>
  <c r="L82" i="8"/>
  <c r="O330" i="8"/>
  <c r="L323" i="8"/>
  <c r="L68" i="8"/>
  <c r="L310" i="8"/>
  <c r="O315" i="8"/>
  <c r="L319" i="8"/>
  <c r="M220" i="8"/>
  <c r="M140" i="8"/>
  <c r="M177" i="8"/>
  <c r="M309" i="8"/>
  <c r="L66" i="8"/>
  <c r="L67" i="8"/>
  <c r="M233" i="8"/>
  <c r="M163" i="8"/>
  <c r="AD185" i="11"/>
  <c r="F322" i="8" l="1"/>
  <c r="F77" i="8"/>
  <c r="F310" i="8"/>
  <c r="F256" i="8"/>
  <c r="F82" i="8"/>
  <c r="F308" i="8"/>
  <c r="F86" i="8"/>
  <c r="F317" i="8"/>
  <c r="F326" i="8"/>
  <c r="F321" i="8"/>
  <c r="F280" i="8"/>
  <c r="F327" i="8"/>
  <c r="F259" i="8"/>
  <c r="F250" i="8"/>
  <c r="F313" i="8"/>
  <c r="F241" i="8"/>
  <c r="F199" i="8"/>
  <c r="F116" i="8"/>
  <c r="F195" i="8"/>
  <c r="F210" i="8"/>
  <c r="F94" i="8"/>
  <c r="F186" i="8"/>
  <c r="F98" i="8"/>
  <c r="F254" i="8"/>
  <c r="F237" i="8"/>
  <c r="F269" i="8"/>
  <c r="F268" i="8"/>
  <c r="F243" i="8"/>
  <c r="F180" i="8"/>
  <c r="F143" i="8"/>
  <c r="F173" i="8"/>
  <c r="F146" i="8"/>
  <c r="F102" i="8"/>
  <c r="F222" i="8"/>
  <c r="F120" i="8"/>
  <c r="F169" i="8"/>
  <c r="F138" i="8"/>
  <c r="F253" i="8"/>
  <c r="F265" i="8"/>
  <c r="F240" i="8"/>
  <c r="F252" i="8"/>
  <c r="F185" i="8"/>
  <c r="F130" i="8"/>
  <c r="F193" i="8"/>
  <c r="F113" i="8"/>
  <c r="F183" i="8"/>
  <c r="F141" i="8"/>
  <c r="F213" i="8"/>
  <c r="F128" i="8"/>
  <c r="F307" i="8"/>
  <c r="F284" i="8"/>
  <c r="F297" i="8"/>
  <c r="F242" i="8"/>
  <c r="F316" i="8"/>
  <c r="F288" i="8"/>
  <c r="F197" i="8"/>
  <c r="F149" i="8"/>
  <c r="F111" i="8"/>
  <c r="F184" i="8"/>
  <c r="F159" i="8"/>
  <c r="F139" i="8"/>
  <c r="F101" i="8"/>
  <c r="F126" i="8"/>
  <c r="F204" i="8"/>
  <c r="F151" i="8"/>
  <c r="F78" i="8"/>
  <c r="F81" i="8"/>
  <c r="F296" i="8"/>
  <c r="F329" i="8"/>
  <c r="F73" i="8"/>
  <c r="F84" i="8"/>
  <c r="F266" i="8"/>
  <c r="F87" i="8"/>
  <c r="F302" i="8"/>
  <c r="F292" i="8"/>
  <c r="F267" i="8"/>
  <c r="F325" i="8"/>
  <c r="F315" i="8"/>
  <c r="F249" i="8"/>
  <c r="F234" i="8"/>
  <c r="F229" i="8"/>
  <c r="F194" i="8"/>
  <c r="F221" i="8"/>
  <c r="F182" i="8"/>
  <c r="F189" i="8"/>
  <c r="F91" i="8"/>
  <c r="F154" i="8"/>
  <c r="F95" i="8"/>
  <c r="F312" i="8"/>
  <c r="F314" i="8"/>
  <c r="F245" i="8"/>
  <c r="F261" i="8"/>
  <c r="F239" i="8"/>
  <c r="F174" i="8"/>
  <c r="F137" i="8"/>
  <c r="F161" i="8"/>
  <c r="F131" i="8"/>
  <c r="F99" i="8"/>
  <c r="F215" i="8"/>
  <c r="F117" i="8"/>
  <c r="F150" i="8"/>
  <c r="F136" i="8"/>
  <c r="F320" i="8"/>
  <c r="F251" i="8"/>
  <c r="F291" i="8"/>
  <c r="F235" i="8"/>
  <c r="F172" i="8"/>
  <c r="F226" i="8"/>
  <c r="F188" i="8"/>
  <c r="F92" i="8"/>
  <c r="F170" i="8"/>
  <c r="F110" i="8"/>
  <c r="F207" i="8"/>
  <c r="F122" i="8"/>
  <c r="F305" i="8"/>
  <c r="F279" i="8"/>
  <c r="F285" i="8"/>
  <c r="F233" i="8"/>
  <c r="F304" i="8"/>
  <c r="F277" i="8"/>
  <c r="F168" i="8"/>
  <c r="F142" i="8"/>
  <c r="F106" i="8"/>
  <c r="F179" i="8"/>
  <c r="F157" i="8"/>
  <c r="F133" i="8"/>
  <c r="F220" i="8"/>
  <c r="F124" i="8"/>
  <c r="F202" i="8"/>
  <c r="F127" i="8"/>
  <c r="F71" i="8"/>
  <c r="F83" i="8"/>
  <c r="F278" i="8"/>
  <c r="F324" i="8"/>
  <c r="F74" i="8"/>
  <c r="F85" i="8"/>
  <c r="F262" i="8"/>
  <c r="F76" i="8"/>
  <c r="F330" i="8"/>
  <c r="F293" i="8"/>
  <c r="F287" i="8"/>
  <c r="F263" i="8"/>
  <c r="F319" i="8"/>
  <c r="F311" i="8"/>
  <c r="F232" i="8"/>
  <c r="F303" i="8"/>
  <c r="F216" i="8"/>
  <c r="F167" i="8"/>
  <c r="F218" i="8"/>
  <c r="F114" i="8"/>
  <c r="F181" i="8"/>
  <c r="F206" i="8"/>
  <c r="F121" i="8"/>
  <c r="F306" i="8"/>
  <c r="F271" i="8"/>
  <c r="F289" i="8"/>
  <c r="F231" i="8"/>
  <c r="F236" i="8"/>
  <c r="F212" i="8"/>
  <c r="F166" i="8"/>
  <c r="F104" i="8"/>
  <c r="F158" i="8"/>
  <c r="F108" i="8"/>
  <c r="F228" i="8"/>
  <c r="F205" i="8"/>
  <c r="F115" i="8"/>
  <c r="F148" i="8"/>
  <c r="F125" i="8"/>
  <c r="F301" i="8"/>
  <c r="F238" i="8"/>
  <c r="F282" i="8"/>
  <c r="F227" i="8"/>
  <c r="F171" i="8"/>
  <c r="F223" i="8"/>
  <c r="F187" i="8"/>
  <c r="F203" i="8"/>
  <c r="F164" i="8"/>
  <c r="F107" i="8"/>
  <c r="F177" i="8"/>
  <c r="F119" i="8"/>
  <c r="F299" i="8"/>
  <c r="F255" i="8"/>
  <c r="F264" i="8"/>
  <c r="F246" i="8"/>
  <c r="F283" i="8"/>
  <c r="F209" i="8"/>
  <c r="F165" i="8"/>
  <c r="F134" i="8"/>
  <c r="F100" i="8"/>
  <c r="F175" i="8"/>
  <c r="F145" i="8"/>
  <c r="F129" i="8"/>
  <c r="F214" i="8"/>
  <c r="F118" i="8"/>
  <c r="F163" i="8"/>
  <c r="F72" i="8"/>
  <c r="F88" i="8"/>
  <c r="F260" i="8"/>
  <c r="F75" i="8"/>
  <c r="F318" i="8"/>
  <c r="F328" i="8"/>
  <c r="F79" i="8"/>
  <c r="F89" i="8"/>
  <c r="F275" i="8"/>
  <c r="F80" i="8"/>
  <c r="F286" i="8"/>
  <c r="F257" i="8"/>
  <c r="F273" i="8"/>
  <c r="F300" i="8"/>
  <c r="F323" i="8"/>
  <c r="F244" i="8"/>
  <c r="F201" i="8"/>
  <c r="F132" i="8"/>
  <c r="F208" i="8"/>
  <c r="F225" i="8"/>
  <c r="F109" i="8"/>
  <c r="F191" i="8"/>
  <c r="F112" i="8"/>
  <c r="F290" i="8"/>
  <c r="F248" i="8"/>
  <c r="F270" i="8"/>
  <c r="F276" i="8"/>
  <c r="F281" i="8"/>
  <c r="F198" i="8"/>
  <c r="F147" i="8"/>
  <c r="F178" i="8"/>
  <c r="F155" i="8"/>
  <c r="F105" i="8"/>
  <c r="F224" i="8"/>
  <c r="F192" i="8"/>
  <c r="F96" i="8"/>
  <c r="F144" i="8"/>
  <c r="F274" i="8"/>
  <c r="F272" i="8"/>
  <c r="F295" i="8"/>
  <c r="F309" i="8"/>
  <c r="F196" i="8"/>
  <c r="F153" i="8"/>
  <c r="F219" i="8"/>
  <c r="F176" i="8"/>
  <c r="F190" i="8"/>
  <c r="F152" i="8"/>
  <c r="F93" i="8"/>
  <c r="F135" i="8"/>
  <c r="F97" i="8"/>
  <c r="F294" i="8"/>
  <c r="F298" i="8"/>
  <c r="F247" i="8"/>
  <c r="F230" i="8"/>
  <c r="F258" i="8"/>
  <c r="F200" i="8"/>
  <c r="F156" i="8"/>
  <c r="F123" i="8"/>
  <c r="F90" i="8"/>
  <c r="F162" i="8"/>
  <c r="F140" i="8"/>
  <c r="F103" i="8"/>
  <c r="F211" i="8"/>
  <c r="F217" i="8"/>
  <c r="F160" i="8"/>
  <c r="F69" i="8"/>
  <c r="F68" i="8"/>
  <c r="F67" i="8"/>
  <c r="F66" i="8"/>
  <c r="O70" i="8"/>
  <c r="F70" i="8"/>
  <c r="O267" i="8"/>
  <c r="P259" i="8" s="1"/>
  <c r="Q259" i="8" s="1"/>
  <c r="O310" i="8"/>
  <c r="P304" i="8" s="1"/>
  <c r="Q304" i="8" s="1"/>
  <c r="O229" i="8"/>
  <c r="P223" i="8" s="1"/>
  <c r="Q223" i="8" s="1"/>
  <c r="O157" i="8"/>
  <c r="P151" i="8" s="1"/>
  <c r="Q151" i="8" s="1"/>
  <c r="L95" i="8"/>
  <c r="M95" i="8" s="1"/>
  <c r="O105" i="8"/>
  <c r="L154" i="8"/>
  <c r="M154" i="8" s="1"/>
  <c r="O237" i="8"/>
  <c r="O71" i="8"/>
  <c r="O66" i="8"/>
  <c r="O67" i="8"/>
  <c r="O68" i="8"/>
  <c r="O78" i="8"/>
  <c r="O76" i="8"/>
  <c r="L99" i="8"/>
  <c r="M99" i="8" s="1"/>
  <c r="O104" i="8"/>
  <c r="L107" i="8"/>
  <c r="M107" i="8" s="1"/>
  <c r="O109" i="8"/>
  <c r="P106" i="8" s="1"/>
  <c r="Q106" i="8" s="1"/>
  <c r="O117" i="8"/>
  <c r="P115" i="8" s="1"/>
  <c r="Q115" i="8" s="1"/>
  <c r="L121" i="8"/>
  <c r="M121" i="8" s="1"/>
  <c r="O145" i="8"/>
  <c r="P142" i="8" s="1"/>
  <c r="Q142" i="8" s="1"/>
  <c r="O135" i="8"/>
  <c r="P133" i="8" s="1"/>
  <c r="Q133" i="8" s="1"/>
  <c r="O125" i="8"/>
  <c r="P124" i="8" s="1"/>
  <c r="Q124" i="8" s="1"/>
  <c r="L127" i="8"/>
  <c r="M127" i="8" s="1"/>
  <c r="L149" i="8"/>
  <c r="M149" i="8" s="1"/>
  <c r="O167" i="8"/>
  <c r="O165" i="8"/>
  <c r="O170" i="8"/>
  <c r="P169" i="8" s="1"/>
  <c r="Q169" i="8" s="1"/>
  <c r="O183" i="8"/>
  <c r="P178" i="8" s="1"/>
  <c r="Q178" i="8" s="1"/>
  <c r="O189" i="8"/>
  <c r="P187" i="8" s="1"/>
  <c r="Q187" i="8" s="1"/>
  <c r="L209" i="8"/>
  <c r="M209" i="8" s="1"/>
  <c r="L215" i="8"/>
  <c r="M215" i="8" s="1"/>
  <c r="L222" i="8"/>
  <c r="M222" i="8" s="1"/>
  <c r="O232" i="8"/>
  <c r="O236" i="8"/>
  <c r="O248" i="8"/>
  <c r="O249" i="8"/>
  <c r="O253" i="8"/>
  <c r="P250" i="8" s="1"/>
  <c r="Q250" i="8" s="1"/>
  <c r="O279" i="8"/>
  <c r="P277" i="8" s="1"/>
  <c r="Q277" i="8" s="1"/>
  <c r="L283" i="8"/>
  <c r="M283" i="8" s="1"/>
  <c r="O319" i="8"/>
  <c r="P313" i="8" s="1"/>
  <c r="Q313" i="8" s="1"/>
  <c r="O323" i="8"/>
  <c r="P322" i="8" s="1"/>
  <c r="Q322" i="8" s="1"/>
  <c r="L330" i="8"/>
  <c r="M330" i="8" s="1"/>
  <c r="L326" i="8"/>
  <c r="M326" i="8" s="1"/>
  <c r="M323" i="8"/>
  <c r="L322" i="8"/>
  <c r="M322" i="8" s="1"/>
  <c r="L315" i="8"/>
  <c r="M315" i="8" s="1"/>
  <c r="M319" i="8"/>
  <c r="L316" i="8"/>
  <c r="M316" i="8" s="1"/>
  <c r="M310" i="8"/>
  <c r="P295" i="8"/>
  <c r="Q295" i="8" s="1"/>
  <c r="P286" i="8"/>
  <c r="Q286" i="8" s="1"/>
  <c r="P268" i="8"/>
  <c r="Q268" i="8" s="1"/>
  <c r="L249" i="8"/>
  <c r="M249" i="8" s="1"/>
  <c r="L247" i="8"/>
  <c r="M247" i="8" s="1"/>
  <c r="P214" i="8"/>
  <c r="Q214" i="8" s="1"/>
  <c r="P205" i="8"/>
  <c r="Q205" i="8" s="1"/>
  <c r="P196" i="8"/>
  <c r="Q196" i="8" s="1"/>
  <c r="L134" i="8"/>
  <c r="M134" i="8" s="1"/>
  <c r="L135" i="8"/>
  <c r="M135" i="8" s="1"/>
  <c r="M125" i="8"/>
  <c r="M117" i="8"/>
  <c r="L106" i="8"/>
  <c r="M106" i="8" s="1"/>
  <c r="L108" i="8"/>
  <c r="M108" i="8" s="1"/>
  <c r="L96" i="8"/>
  <c r="M96" i="8" s="1"/>
  <c r="O94" i="8"/>
  <c r="O103" i="8"/>
  <c r="L97" i="8"/>
  <c r="M97" i="8" s="1"/>
  <c r="O89" i="8"/>
  <c r="L89" i="8"/>
  <c r="M89" i="8" s="1"/>
  <c r="L88" i="8"/>
  <c r="M88" i="8" s="1"/>
  <c r="O88" i="8"/>
  <c r="O84" i="8"/>
  <c r="L84" i="8"/>
  <c r="M84" i="8" s="1"/>
  <c r="L80" i="8"/>
  <c r="M80" i="8" s="1"/>
  <c r="O80" i="8"/>
  <c r="O87" i="8"/>
  <c r="L87" i="8"/>
  <c r="M87" i="8" s="1"/>
  <c r="O86" i="8"/>
  <c r="L86" i="8"/>
  <c r="M86" i="8" s="1"/>
  <c r="O83" i="8"/>
  <c r="O82" i="8"/>
  <c r="O81" i="8"/>
  <c r="L73" i="8"/>
  <c r="M73" i="8" s="1"/>
  <c r="L71" i="8"/>
  <c r="M71" i="8" s="1"/>
  <c r="L72" i="8"/>
  <c r="M72" i="8" s="1"/>
  <c r="L78" i="8"/>
  <c r="M78" i="8" s="1"/>
  <c r="L77" i="8"/>
  <c r="M77" i="8" s="1"/>
  <c r="L69" i="8"/>
  <c r="M69" i="8" s="1"/>
  <c r="M65" i="8"/>
  <c r="M68" i="8"/>
  <c r="M81" i="8"/>
  <c r="M82" i="8"/>
  <c r="M83" i="8"/>
  <c r="M304" i="8"/>
  <c r="M116" i="8"/>
  <c r="M75" i="8"/>
  <c r="M259" i="8"/>
  <c r="M187" i="8"/>
  <c r="M227" i="8"/>
  <c r="M115" i="8"/>
  <c r="M70" i="8"/>
  <c r="M234" i="8"/>
  <c r="M151" i="8"/>
  <c r="M242" i="8"/>
  <c r="M79" i="8"/>
  <c r="M67" i="8"/>
  <c r="M66" i="8"/>
  <c r="C56" i="8" l="1" a="1"/>
  <c r="C56" i="8" s="1"/>
  <c r="C55" i="8" a="1"/>
  <c r="C55" i="8" s="1"/>
  <c r="C29" i="8" a="1"/>
  <c r="C29" i="8" s="1"/>
  <c r="G41" i="8" a="1"/>
  <c r="G41" i="8" s="1"/>
  <c r="J41" i="8" s="1"/>
  <c r="G43" i="8" a="1"/>
  <c r="G43" i="8" s="1"/>
  <c r="J43" i="8" s="1"/>
  <c r="G42" i="8" a="1"/>
  <c r="G42" i="8" s="1"/>
  <c r="J42" i="8" s="1"/>
  <c r="G44" i="8" a="1"/>
  <c r="G44" i="8" s="1"/>
  <c r="J44" i="8" s="1"/>
  <c r="D7" i="8"/>
  <c r="T22" i="6" s="1"/>
  <c r="T118" i="6" s="1"/>
  <c r="G17" i="8"/>
  <c r="F17" i="8" s="1"/>
  <c r="AG42" i="6" s="1"/>
  <c r="AS42" i="6" s="1"/>
  <c r="AV42" i="6" s="1"/>
  <c r="G7" i="8"/>
  <c r="F7" i="8" s="1"/>
  <c r="AG22" i="6" s="1"/>
  <c r="AS22" i="6" s="1"/>
  <c r="AV22" i="6" s="1"/>
  <c r="E7" i="8"/>
  <c r="C7" i="8"/>
  <c r="T23" i="6" s="1"/>
  <c r="T119" i="6" s="1"/>
  <c r="D27" i="8"/>
  <c r="T62" i="6" s="1"/>
  <c r="T158" i="6" s="1"/>
  <c r="D31" i="8"/>
  <c r="T70" i="6" s="1"/>
  <c r="T166" i="6" s="1"/>
  <c r="E35" i="8"/>
  <c r="D17" i="8"/>
  <c r="T42" i="6" s="1"/>
  <c r="T138" i="6" s="1"/>
  <c r="E27" i="8"/>
  <c r="E31" i="8"/>
  <c r="C31" i="8"/>
  <c r="T71" i="6" s="1"/>
  <c r="T167" i="6" s="1"/>
  <c r="E17" i="8"/>
  <c r="C17" i="8"/>
  <c r="T43" i="6" s="1"/>
  <c r="T139" i="6" s="1"/>
  <c r="C35" i="8"/>
  <c r="T79" i="6" s="1"/>
  <c r="T175" i="6" s="1"/>
  <c r="C27" i="8"/>
  <c r="T63" i="6" s="1"/>
  <c r="T159" i="6" s="1"/>
  <c r="D35" i="8"/>
  <c r="T78" i="6" s="1"/>
  <c r="T174" i="6" s="1"/>
  <c r="G31" i="8"/>
  <c r="F31" i="8" s="1"/>
  <c r="AG70" i="6" s="1"/>
  <c r="AS70" i="6" s="1"/>
  <c r="AV70" i="6" s="1"/>
  <c r="G4" i="8" a="1"/>
  <c r="G4" i="8" s="1"/>
  <c r="G35" i="8"/>
  <c r="F35" i="8" s="1"/>
  <c r="AG78" i="6" s="1"/>
  <c r="AS78" i="6" s="1"/>
  <c r="AV78" i="6" s="1"/>
  <c r="G27" i="8"/>
  <c r="F27" i="8" s="1"/>
  <c r="AG62" i="6" s="1"/>
  <c r="AS62" i="6" s="1"/>
  <c r="AV62" i="6" s="1"/>
  <c r="D4" i="8" a="1"/>
  <c r="D4" i="8" s="1"/>
  <c r="E4" i="8"/>
  <c r="C5" i="8"/>
  <c r="T19" i="6" s="1"/>
  <c r="T115" i="6" s="1"/>
  <c r="C6" i="8"/>
  <c r="T117" i="6" s="1"/>
  <c r="G8" i="8"/>
  <c r="E9" i="8"/>
  <c r="E10" i="8"/>
  <c r="E11" i="8"/>
  <c r="C12" i="8"/>
  <c r="T33" i="6" s="1"/>
  <c r="T129" i="6" s="1"/>
  <c r="C13" i="8"/>
  <c r="T35" i="6" s="1"/>
  <c r="T131" i="6" s="1"/>
  <c r="G14" i="8"/>
  <c r="E15" i="8"/>
  <c r="E16" i="8"/>
  <c r="E18" i="8"/>
  <c r="C19" i="8"/>
  <c r="T47" i="6" s="1"/>
  <c r="T143" i="6" s="1"/>
  <c r="C20" i="8"/>
  <c r="T49" i="6" s="1"/>
  <c r="T145" i="6" s="1"/>
  <c r="G21" i="8"/>
  <c r="E22" i="8"/>
  <c r="E23" i="8"/>
  <c r="E24" i="8"/>
  <c r="C25" i="8"/>
  <c r="T59" i="6" s="1"/>
  <c r="T155" i="6" s="1"/>
  <c r="C26" i="8"/>
  <c r="G29" i="8"/>
  <c r="F29" i="8" s="1"/>
  <c r="G30" i="8"/>
  <c r="F30" i="8" s="1"/>
  <c r="G32" i="8"/>
  <c r="E33" i="8"/>
  <c r="E34" i="8"/>
  <c r="D5" i="8"/>
  <c r="T18" i="6" s="1"/>
  <c r="T114" i="6" s="1"/>
  <c r="D6" i="8"/>
  <c r="T116" i="6" s="1"/>
  <c r="D8" i="8"/>
  <c r="T24" i="6" s="1"/>
  <c r="T120" i="6" s="1"/>
  <c r="G9" i="8"/>
  <c r="F9" i="8" s="1"/>
  <c r="G10" i="8"/>
  <c r="F10" i="8" s="1"/>
  <c r="D12" i="8"/>
  <c r="T32" i="6" s="1"/>
  <c r="T128" i="6" s="1"/>
  <c r="D13" i="8"/>
  <c r="T34" i="6" s="1"/>
  <c r="T130" i="6" s="1"/>
  <c r="D14" i="8"/>
  <c r="T36" i="6" s="1"/>
  <c r="T132" i="6" s="1"/>
  <c r="G15" i="8"/>
  <c r="F15" i="8" s="1"/>
  <c r="G16" i="8"/>
  <c r="F16" i="8" s="1"/>
  <c r="AG40" i="6" s="1"/>
  <c r="AS40" i="6" s="1"/>
  <c r="AV40" i="6" s="1"/>
  <c r="D19" i="8"/>
  <c r="T46" i="6" s="1"/>
  <c r="T142" i="6" s="1"/>
  <c r="D20" i="8"/>
  <c r="T48" i="6" s="1"/>
  <c r="T144" i="6" s="1"/>
  <c r="D21" i="8"/>
  <c r="T50" i="6" s="1"/>
  <c r="T146" i="6" s="1"/>
  <c r="G22" i="8"/>
  <c r="F22" i="8" s="1"/>
  <c r="G23" i="8"/>
  <c r="F23" i="8" s="1"/>
  <c r="D25" i="8"/>
  <c r="T58" i="6" s="1"/>
  <c r="T154" i="6" s="1"/>
  <c r="D26" i="8"/>
  <c r="T60" i="6" s="1"/>
  <c r="T156" i="6" s="1"/>
  <c r="D28" i="8"/>
  <c r="T64" i="6" s="1"/>
  <c r="T160" i="6" s="1"/>
  <c r="T67" i="6"/>
  <c r="T163" i="6" s="1"/>
  <c r="C30" i="8"/>
  <c r="T69" i="6" s="1"/>
  <c r="T165" i="6" s="1"/>
  <c r="G33" i="8"/>
  <c r="F33" i="8" s="1"/>
  <c r="G34" i="8"/>
  <c r="F34" i="8" s="1"/>
  <c r="AG76" i="6" s="1"/>
  <c r="AS76" i="6" s="1"/>
  <c r="AV76" i="6" s="1"/>
  <c r="D32" i="8"/>
  <c r="T72" i="6" s="1"/>
  <c r="T168" i="6" s="1"/>
  <c r="C34" i="8"/>
  <c r="T77" i="6" s="1"/>
  <c r="T173" i="6" s="1"/>
  <c r="D24" i="8"/>
  <c r="T56" i="6" s="1"/>
  <c r="T152" i="6" s="1"/>
  <c r="G26" i="8"/>
  <c r="F26" i="8" s="1"/>
  <c r="E30" i="8"/>
  <c r="D34" i="8"/>
  <c r="T76" i="6" s="1"/>
  <c r="T172" i="6" s="1"/>
  <c r="E5" i="8"/>
  <c r="E6" i="8"/>
  <c r="E8" i="8"/>
  <c r="C9" i="8"/>
  <c r="T27" i="6" s="1"/>
  <c r="T123" i="6" s="1"/>
  <c r="C10" i="8"/>
  <c r="T29" i="6" s="1"/>
  <c r="T125" i="6" s="1"/>
  <c r="G11" i="8"/>
  <c r="E12" i="8"/>
  <c r="E13" i="8"/>
  <c r="E14" i="8"/>
  <c r="C15" i="8"/>
  <c r="T39" i="6" s="1"/>
  <c r="T135" i="6" s="1"/>
  <c r="C16" i="8"/>
  <c r="T41" i="6" s="1"/>
  <c r="T137" i="6" s="1"/>
  <c r="G18" i="8"/>
  <c r="E19" i="8"/>
  <c r="E20" i="8"/>
  <c r="E21" i="8"/>
  <c r="C22" i="8"/>
  <c r="T53" i="6" s="1"/>
  <c r="T149" i="6" s="1"/>
  <c r="C23" i="8"/>
  <c r="T55" i="6" s="1"/>
  <c r="T151" i="6" s="1"/>
  <c r="G24" i="8"/>
  <c r="E25" i="8"/>
  <c r="E26" i="8"/>
  <c r="E28" i="8"/>
  <c r="D29" i="8"/>
  <c r="T66" i="6" s="1"/>
  <c r="T162" i="6" s="1"/>
  <c r="D30" i="8"/>
  <c r="T68" i="6" s="1"/>
  <c r="T164" i="6" s="1"/>
  <c r="C33" i="8"/>
  <c r="T75" i="6" s="1"/>
  <c r="T171" i="6" s="1"/>
  <c r="D23" i="8"/>
  <c r="T54" i="6" s="1"/>
  <c r="T150" i="6" s="1"/>
  <c r="G25" i="8"/>
  <c r="F25" i="8" s="1"/>
  <c r="E29" i="8"/>
  <c r="D33" i="8"/>
  <c r="T74" i="6" s="1"/>
  <c r="T170" i="6" s="1"/>
  <c r="G5" i="8"/>
  <c r="F5" i="8" s="1"/>
  <c r="G6" i="8"/>
  <c r="F6" i="8" s="1"/>
  <c r="D9" i="8"/>
  <c r="T26" i="6" s="1"/>
  <c r="T122" i="6" s="1"/>
  <c r="D10" i="8"/>
  <c r="T28" i="6" s="1"/>
  <c r="T124" i="6" s="1"/>
  <c r="D11" i="8"/>
  <c r="T30" i="6" s="1"/>
  <c r="T126" i="6" s="1"/>
  <c r="G12" i="8"/>
  <c r="F12" i="8" s="1"/>
  <c r="G13" i="8"/>
  <c r="F13" i="8" s="1"/>
  <c r="D15" i="8"/>
  <c r="T38" i="6" s="1"/>
  <c r="T134" i="6" s="1"/>
  <c r="D16" i="8"/>
  <c r="T40" i="6" s="1"/>
  <c r="T136" i="6" s="1"/>
  <c r="D18" i="8"/>
  <c r="T44" i="6" s="1"/>
  <c r="T140" i="6" s="1"/>
  <c r="G19" i="8"/>
  <c r="F19" i="8" s="1"/>
  <c r="G20" i="8"/>
  <c r="F20" i="8" s="1"/>
  <c r="D22" i="8"/>
  <c r="T52" i="6" s="1"/>
  <c r="T148" i="6" s="1"/>
  <c r="G28" i="8"/>
  <c r="E32" i="8"/>
  <c r="P232" i="8"/>
  <c r="Q232" i="8" s="1"/>
  <c r="P97" i="8"/>
  <c r="Q97" i="8" s="1"/>
  <c r="P241" i="8"/>
  <c r="Q241" i="8" s="1"/>
  <c r="P70" i="8"/>
  <c r="P65" i="8"/>
  <c r="P160" i="8"/>
  <c r="Q160" i="8" s="1"/>
  <c r="P88" i="8"/>
  <c r="Q88" i="8" s="1"/>
  <c r="F52" i="8"/>
  <c r="P79" i="8"/>
  <c r="F51" i="8"/>
  <c r="M74" i="8"/>
  <c r="G57" i="8" s="1"/>
  <c r="C57" i="8"/>
  <c r="F58" i="8"/>
  <c r="F57" i="8"/>
  <c r="F55" i="8"/>
  <c r="E57" i="8"/>
  <c r="F54" i="8"/>
  <c r="F53" i="8"/>
  <c r="F59" i="8"/>
  <c r="F56" i="8"/>
  <c r="E59" i="8"/>
  <c r="D54" i="8"/>
  <c r="E54" i="8"/>
  <c r="C52" i="8"/>
  <c r="D59" i="8"/>
  <c r="C51" i="8"/>
  <c r="D58" i="8"/>
  <c r="E56" i="8"/>
  <c r="E52" i="8"/>
  <c r="C54" i="8"/>
  <c r="E51" i="8"/>
  <c r="D55" i="8"/>
  <c r="C58" i="8"/>
  <c r="D51" i="8"/>
  <c r="D56" i="8"/>
  <c r="E55" i="8"/>
  <c r="E53" i="8"/>
  <c r="C59" i="8"/>
  <c r="E58" i="8"/>
  <c r="D52" i="8"/>
  <c r="D57" i="8"/>
  <c r="C53" i="8"/>
  <c r="D53" i="8"/>
  <c r="G45" i="8" l="1"/>
  <c r="AG20" i="6" s="1"/>
  <c r="J45" i="8"/>
  <c r="AV20" i="6" s="1"/>
  <c r="E60" i="8"/>
  <c r="AG158" i="6"/>
  <c r="AG174" i="6"/>
  <c r="T61" i="6"/>
  <c r="T157" i="6" s="1"/>
  <c r="AG118" i="6"/>
  <c r="AG166" i="6"/>
  <c r="AG138" i="6"/>
  <c r="C14" i="8" a="1"/>
  <c r="C14" i="8" s="1"/>
  <c r="T37" i="6" s="1"/>
  <c r="T133" i="6" s="1"/>
  <c r="C11" i="8"/>
  <c r="T31" i="6" s="1"/>
  <c r="T127" i="6" s="1"/>
  <c r="C21" i="8"/>
  <c r="T51" i="6" s="1"/>
  <c r="T147" i="6" s="1"/>
  <c r="C18" i="8"/>
  <c r="T45" i="6" s="1"/>
  <c r="T141" i="6" s="1"/>
  <c r="C28" i="8"/>
  <c r="T65" i="6" s="1"/>
  <c r="T161" i="6" s="1"/>
  <c r="C4" i="8"/>
  <c r="T17" i="6" s="1"/>
  <c r="T113" i="6" s="1"/>
  <c r="C24" i="8"/>
  <c r="T57" i="6" s="1"/>
  <c r="T153" i="6" s="1"/>
  <c r="C8" i="8"/>
  <c r="T25" i="6" s="1"/>
  <c r="T121" i="6" s="1"/>
  <c r="C32" i="8"/>
  <c r="T73" i="6" s="1"/>
  <c r="T169" i="6" s="1"/>
  <c r="AG172" i="6"/>
  <c r="T16" i="6"/>
  <c r="AG116" i="6"/>
  <c r="AG136" i="6"/>
  <c r="G51" i="8"/>
  <c r="Q70" i="8"/>
  <c r="Q65" i="8"/>
  <c r="Q79" i="8"/>
  <c r="AG18" i="6" s="1"/>
  <c r="AS18" i="6" s="1"/>
  <c r="AV18" i="6" s="1"/>
  <c r="G56" i="8"/>
  <c r="AG34" i="6"/>
  <c r="AS34" i="6" s="1"/>
  <c r="AV34" i="6" s="1"/>
  <c r="AG60" i="6"/>
  <c r="AS60" i="6" s="1"/>
  <c r="AV60" i="6" s="1"/>
  <c r="AG48" i="6"/>
  <c r="AS48" i="6" s="1"/>
  <c r="AV48" i="6" s="1"/>
  <c r="AG54" i="6"/>
  <c r="AS54" i="6" s="1"/>
  <c r="AV54" i="6" s="1"/>
  <c r="AG68" i="6"/>
  <c r="AS68" i="6" s="1"/>
  <c r="AV68" i="6" s="1"/>
  <c r="AG28" i="6"/>
  <c r="AS28" i="6" s="1"/>
  <c r="AV28" i="6" s="1"/>
  <c r="G52" i="8"/>
  <c r="G54" i="8"/>
  <c r="G59" i="8"/>
  <c r="G58" i="8"/>
  <c r="G55" i="8"/>
  <c r="G53" i="8"/>
  <c r="D60" i="8"/>
  <c r="T80" i="6" s="1"/>
  <c r="T176" i="6" s="1"/>
  <c r="C60" i="8"/>
  <c r="T81" i="6" s="1"/>
  <c r="T177" i="6" s="1"/>
  <c r="T82" i="6" l="1"/>
  <c r="T178" i="6" s="1"/>
  <c r="AS118" i="6"/>
  <c r="AV118" i="6"/>
  <c r="AV138" i="6"/>
  <c r="AS138" i="6"/>
  <c r="AV174" i="6"/>
  <c r="AS174" i="6"/>
  <c r="AV166" i="6"/>
  <c r="AS166" i="6"/>
  <c r="AV158" i="6"/>
  <c r="AS158" i="6"/>
  <c r="H28" i="8"/>
  <c r="F28" i="8" s="1"/>
  <c r="AG64" i="6" s="1"/>
  <c r="AS64" i="6" s="1"/>
  <c r="AV64" i="6" s="1"/>
  <c r="H8" i="8"/>
  <c r="F8" i="8" s="1"/>
  <c r="AG24" i="6" s="1"/>
  <c r="AS24" i="6" s="1"/>
  <c r="AV24" i="6" s="1"/>
  <c r="H14" i="8"/>
  <c r="F14" i="8" s="1"/>
  <c r="AG36" i="6" s="1"/>
  <c r="AS36" i="6" s="1"/>
  <c r="AV36" i="6" s="1"/>
  <c r="H21" i="8"/>
  <c r="F21" i="8" s="1"/>
  <c r="AG50" i="6" s="1"/>
  <c r="AS50" i="6" s="1"/>
  <c r="AV50" i="6" s="1"/>
  <c r="H32" i="8"/>
  <c r="F32" i="8" s="1"/>
  <c r="AG72" i="6" s="1"/>
  <c r="AS72" i="6" s="1"/>
  <c r="AV72" i="6" s="1"/>
  <c r="H4" i="8"/>
  <c r="H11" i="8"/>
  <c r="F11" i="8" s="1"/>
  <c r="AG30" i="6" s="1"/>
  <c r="AS30" i="6" s="1"/>
  <c r="AV30" i="6" s="1"/>
  <c r="H18" i="8"/>
  <c r="F18" i="8" s="1"/>
  <c r="AG44" i="6" s="1"/>
  <c r="AS44" i="6" s="1"/>
  <c r="AV44" i="6" s="1"/>
  <c r="H24" i="8"/>
  <c r="F24" i="8" s="1"/>
  <c r="AG56" i="6" s="1"/>
  <c r="AS56" i="6" s="1"/>
  <c r="AV56" i="6" s="1"/>
  <c r="AV136" i="6"/>
  <c r="AS136" i="6"/>
  <c r="T112" i="6"/>
  <c r="AG124" i="6"/>
  <c r="AG156" i="6"/>
  <c r="AG164" i="6"/>
  <c r="AG130" i="6"/>
  <c r="AG150" i="6"/>
  <c r="AG144" i="6"/>
  <c r="AG114" i="6"/>
  <c r="AV116" i="6"/>
  <c r="AS116" i="6"/>
  <c r="AV172" i="6"/>
  <c r="AS172" i="6"/>
  <c r="AG66" i="6"/>
  <c r="AS66" i="6" s="1"/>
  <c r="AV66" i="6" s="1"/>
  <c r="AG26" i="6"/>
  <c r="AS26" i="6" s="1"/>
  <c r="AV26" i="6" s="1"/>
  <c r="AG52" i="6"/>
  <c r="AS52" i="6" s="1"/>
  <c r="AV52" i="6" s="1"/>
  <c r="AG38" i="6"/>
  <c r="AS38" i="6" s="1"/>
  <c r="AV38" i="6" s="1"/>
  <c r="AG46" i="6"/>
  <c r="AS46" i="6" s="1"/>
  <c r="AV46" i="6" s="1"/>
  <c r="AG32" i="6"/>
  <c r="AS32" i="6" s="1"/>
  <c r="AV32" i="6" s="1"/>
  <c r="AG58" i="6"/>
  <c r="AS58" i="6" s="1"/>
  <c r="AV58" i="6" s="1"/>
  <c r="AG74" i="6"/>
  <c r="AS74" i="6" s="1"/>
  <c r="AV74" i="6" s="1"/>
  <c r="G60" i="8"/>
  <c r="AV80" i="6" s="1"/>
  <c r="F60" i="8"/>
  <c r="AG80" i="6" s="1"/>
  <c r="AG176" i="6" s="1"/>
  <c r="AV176" i="6" l="1"/>
  <c r="F4" i="8"/>
  <c r="AG16" i="6" s="1"/>
  <c r="AG132" i="6"/>
  <c r="AG154" i="6"/>
  <c r="AG148" i="6"/>
  <c r="AG128" i="6"/>
  <c r="AG122" i="6"/>
  <c r="AG142" i="6"/>
  <c r="AG162" i="6"/>
  <c r="AG152" i="6"/>
  <c r="AG140" i="6"/>
  <c r="AV144" i="6"/>
  <c r="AS144" i="6"/>
  <c r="AG168" i="6"/>
  <c r="AV130" i="6"/>
  <c r="AS130" i="6"/>
  <c r="AV156" i="6"/>
  <c r="AS156" i="6"/>
  <c r="AG120" i="6"/>
  <c r="AG146" i="6"/>
  <c r="AG160" i="6"/>
  <c r="AV164" i="6"/>
  <c r="AS164" i="6"/>
  <c r="AG170" i="6"/>
  <c r="AG134" i="6"/>
  <c r="AG126" i="6"/>
  <c r="AV114" i="6"/>
  <c r="AS114" i="6"/>
  <c r="AV150" i="6"/>
  <c r="AS150" i="6"/>
  <c r="AV124" i="6"/>
  <c r="AS124" i="6"/>
  <c r="AS17" i="6" l="1"/>
  <c r="AG82" i="6"/>
  <c r="AG178" i="6" s="1"/>
  <c r="AG112" i="6"/>
  <c r="AV168" i="6"/>
  <c r="AS168" i="6"/>
  <c r="AV148" i="6"/>
  <c r="AS148" i="6"/>
  <c r="AV146" i="6"/>
  <c r="AS146" i="6"/>
  <c r="AV140" i="6"/>
  <c r="AS140" i="6"/>
  <c r="AV122" i="6"/>
  <c r="AS122" i="6"/>
  <c r="AV132" i="6"/>
  <c r="AS132" i="6"/>
  <c r="AV126" i="6"/>
  <c r="AS126" i="6"/>
  <c r="AV160" i="6"/>
  <c r="AS160" i="6"/>
  <c r="AV120" i="6"/>
  <c r="AS120" i="6"/>
  <c r="AV152" i="6"/>
  <c r="AS152" i="6"/>
  <c r="AV142" i="6"/>
  <c r="AS142" i="6"/>
  <c r="AV154" i="6"/>
  <c r="AS154" i="6"/>
  <c r="AV162" i="6"/>
  <c r="AS162" i="6"/>
  <c r="AV134" i="6"/>
  <c r="AS134" i="6"/>
  <c r="AV170" i="6"/>
  <c r="AS170" i="6"/>
  <c r="AV128" i="6"/>
  <c r="AS128" i="6"/>
  <c r="AV16" i="6" l="1"/>
  <c r="AV112" i="6" s="1"/>
  <c r="AF180" i="6"/>
  <c r="AV180" i="6"/>
  <c r="AS113" i="6"/>
  <c r="M10" i="8"/>
  <c r="Y76" i="11" s="1"/>
  <c r="Z26" i="13" s="1"/>
  <c r="M6" i="8"/>
  <c r="M14" i="8" s="1"/>
  <c r="M13" i="8" s="1"/>
  <c r="AV82" i="6" l="1"/>
  <c r="AV178" i="6" s="1"/>
  <c r="AK76" i="11"/>
  <c r="AH26" i="13" s="1"/>
  <c r="AT76" i="11"/>
  <c r="AN26" i="13" s="1"/>
  <c r="AE76" i="11"/>
  <c r="AD26" i="13" s="1"/>
  <c r="V76" i="11"/>
  <c r="X26" i="13" s="1"/>
  <c r="AN76" i="11"/>
  <c r="AJ26" i="13" s="1"/>
  <c r="AQ76" i="11"/>
  <c r="AL26" i="13" s="1"/>
  <c r="AH76" i="11"/>
  <c r="AF26" i="13" s="1"/>
  <c r="AB76" i="11"/>
  <c r="AB26" i="13" s="1"/>
  <c r="O10" i="8"/>
  <c r="AA48" i="8" s="1"/>
  <c r="M5" i="8"/>
  <c r="Y66" i="11" s="1"/>
  <c r="Z21" i="13" s="1"/>
  <c r="Q22" i="8"/>
  <c r="V93" i="11"/>
  <c r="X33" i="13" s="1"/>
  <c r="AE93" i="11"/>
  <c r="AD33" i="13" s="1"/>
  <c r="Y93" i="11"/>
  <c r="Z33" i="13" s="1"/>
  <c r="AN93" i="11"/>
  <c r="AJ33" i="13" s="1"/>
  <c r="AH93" i="11"/>
  <c r="AF33" i="13" s="1"/>
  <c r="AQ93" i="11"/>
  <c r="AL33" i="13" s="1"/>
  <c r="AK93" i="11"/>
  <c r="AH33" i="13" s="1"/>
  <c r="AT93" i="11"/>
  <c r="AN33" i="13" s="1"/>
  <c r="AB93" i="11"/>
  <c r="AB33" i="13" s="1"/>
  <c r="CV76" i="11" l="1"/>
  <c r="CF26" i="13" s="1"/>
  <c r="BU76" i="11"/>
  <c r="BN26" i="13" s="1"/>
  <c r="CJ76" i="11"/>
  <c r="BX26" i="13" s="1"/>
  <c r="CG76" i="11"/>
  <c r="BV26" i="13" s="1"/>
  <c r="CS76" i="11"/>
  <c r="CD26" i="13" s="1"/>
  <c r="CM76" i="11"/>
  <c r="BZ26" i="13" s="1"/>
  <c r="CD76" i="11"/>
  <c r="BT26" i="13" s="1"/>
  <c r="BR76" i="11"/>
  <c r="BL26" i="13" s="1"/>
  <c r="CP76" i="11"/>
  <c r="CB26" i="13" s="1"/>
  <c r="BX76" i="11"/>
  <c r="BP26" i="13" s="1"/>
  <c r="AA11" i="8"/>
  <c r="CA76" i="11"/>
  <c r="BR26" i="13" s="1"/>
  <c r="AA41" i="8"/>
  <c r="AK66" i="11"/>
  <c r="AH21" i="13" s="1"/>
  <c r="AE66" i="11"/>
  <c r="AD21" i="13" s="1"/>
  <c r="AQ66" i="11"/>
  <c r="AL21" i="13" s="1"/>
  <c r="V66" i="11"/>
  <c r="X21" i="13" s="1"/>
  <c r="AH66" i="11"/>
  <c r="AF21" i="13" s="1"/>
  <c r="AN66" i="11"/>
  <c r="AJ21" i="13" s="1"/>
  <c r="AT66" i="11"/>
  <c r="AN21" i="13" s="1"/>
  <c r="AB66" i="11"/>
  <c r="AB21" i="13" s="1"/>
  <c r="O6" i="8"/>
  <c r="O5" i="8" s="1"/>
  <c r="CU105" i="11"/>
  <c r="Z19" i="8" l="1"/>
  <c r="R20" i="8"/>
  <c r="R18" i="8" s="1"/>
  <c r="AK47" i="8"/>
  <c r="AK11" i="8"/>
  <c r="AK10" i="8" s="1"/>
  <c r="AK19" i="8"/>
  <c r="AK18" i="8" s="1"/>
  <c r="AK26" i="8"/>
  <c r="AK25" i="8" s="1"/>
  <c r="AK33" i="8"/>
  <c r="AK32" i="8" s="1"/>
  <c r="AK48" i="8"/>
  <c r="AK41" i="8"/>
  <c r="AK40" i="8" s="1"/>
  <c r="Z50" i="8"/>
  <c r="X48" i="8" s="1"/>
  <c r="BR50" i="14"/>
  <c r="O14" i="8"/>
  <c r="CS61" i="11"/>
  <c r="CJ61" i="11"/>
  <c r="CV61" i="11"/>
  <c r="CA61" i="11"/>
  <c r="BR61" i="11"/>
  <c r="CD61" i="11"/>
  <c r="Z28" i="8"/>
  <c r="X26" i="8" s="1"/>
  <c r="Z43" i="8"/>
  <c r="BX61" i="11"/>
  <c r="BU61" i="11"/>
  <c r="CP61" i="11"/>
  <c r="Z13" i="8"/>
  <c r="X11" i="8" s="1"/>
  <c r="CM61" i="11"/>
  <c r="CG61" i="11"/>
  <c r="Z21" i="8"/>
  <c r="X19" i="8" s="1"/>
  <c r="AD5" i="8" l="1"/>
  <c r="Z7" i="8" s="1"/>
  <c r="N22" i="8" s="1"/>
  <c r="CM93" i="11"/>
  <c r="CM88" i="11" s="1"/>
  <c r="BZ31" i="13" s="1"/>
  <c r="CG93" i="11"/>
  <c r="CG88" i="11" s="1"/>
  <c r="BV31" i="13" s="1"/>
  <c r="BR93" i="11"/>
  <c r="BR88" i="11" s="1"/>
  <c r="BL31" i="13" s="1"/>
  <c r="BU93" i="11"/>
  <c r="CP93" i="11"/>
  <c r="CP88" i="11" s="1"/>
  <c r="CB31" i="13" s="1"/>
  <c r="CA93" i="11"/>
  <c r="CA88" i="11" s="1"/>
  <c r="BR31" i="13" s="1"/>
  <c r="CS93" i="11"/>
  <c r="CD33" i="13" s="1"/>
  <c r="CJ93" i="11"/>
  <c r="BX33" i="13" s="1"/>
  <c r="CD93" i="11"/>
  <c r="CD88" i="11" s="1"/>
  <c r="BT31" i="13" s="1"/>
  <c r="BX93" i="11"/>
  <c r="BP33" i="13" s="1"/>
  <c r="O13" i="8"/>
  <c r="CV93" i="11"/>
  <c r="CF33" i="13" s="1"/>
  <c r="X21" i="8"/>
  <c r="Y21" i="8" s="1"/>
  <c r="AA19" i="8"/>
  <c r="CG66" i="11"/>
  <c r="BV21" i="13" s="1"/>
  <c r="BV19" i="13"/>
  <c r="CP66" i="11"/>
  <c r="CB21" i="13" s="1"/>
  <c r="CB19" i="13"/>
  <c r="CA66" i="11"/>
  <c r="BR21" i="13" s="1"/>
  <c r="BR19" i="13"/>
  <c r="CJ66" i="11"/>
  <c r="BX21" i="13" s="1"/>
  <c r="BX19" i="13"/>
  <c r="CM66" i="11"/>
  <c r="BZ21" i="13" s="1"/>
  <c r="BZ19" i="13"/>
  <c r="BU66" i="11"/>
  <c r="BN21" i="13" s="1"/>
  <c r="BN19" i="13"/>
  <c r="CS66" i="11"/>
  <c r="CD21" i="13" s="1"/>
  <c r="CD19" i="13"/>
  <c r="BX66" i="11"/>
  <c r="BP21" i="13" s="1"/>
  <c r="BP19" i="13"/>
  <c r="CD66" i="11"/>
  <c r="BT21" i="13" s="1"/>
  <c r="BT19" i="13"/>
  <c r="BR66" i="11"/>
  <c r="BL21" i="13" s="1"/>
  <c r="BL19" i="13"/>
  <c r="CV66" i="11"/>
  <c r="CF21" i="13" s="1"/>
  <c r="CF19" i="13"/>
  <c r="X41" i="8"/>
  <c r="BN33" i="13" l="1"/>
  <c r="BU88" i="11"/>
  <c r="BN31" i="13" s="1"/>
  <c r="V50" i="8"/>
  <c r="AB50" i="8" s="1"/>
  <c r="V49" i="8"/>
  <c r="X5" i="8"/>
  <c r="AM137" i="11" s="1"/>
  <c r="AE49" i="13" s="1"/>
  <c r="V20" i="8"/>
  <c r="AB20" i="8" s="1"/>
  <c r="V48" i="8"/>
  <c r="BZ33" i="13"/>
  <c r="AL124" i="11"/>
  <c r="Z44" i="13" s="1"/>
  <c r="CJ88" i="11"/>
  <c r="BX31" i="13" s="1"/>
  <c r="BT33" i="13"/>
  <c r="CV88" i="11"/>
  <c r="CF31" i="13" s="1"/>
  <c r="CB33" i="13"/>
  <c r="V19" i="8"/>
  <c r="Y19" i="8" s="1"/>
  <c r="AB19" i="8" s="1"/>
  <c r="BL33" i="13"/>
  <c r="V27" i="8"/>
  <c r="CS88" i="11"/>
  <c r="CD31" i="13" s="1"/>
  <c r="V21" i="8"/>
  <c r="AB21" i="8" s="1"/>
  <c r="V11" i="8"/>
  <c r="BX88" i="11"/>
  <c r="BP31" i="13" s="1"/>
  <c r="BR33" i="13"/>
  <c r="V43" i="8"/>
  <c r="R22" i="8"/>
  <c r="BV33" i="13"/>
  <c r="V12" i="8"/>
  <c r="V42" i="8"/>
  <c r="V41" i="8"/>
  <c r="V13" i="8"/>
  <c r="V26" i="8"/>
  <c r="V28" i="8"/>
  <c r="N25" i="8" l="1"/>
  <c r="V6" i="8"/>
  <c r="L26" i="8" s="1"/>
  <c r="V7" i="8"/>
  <c r="W26" i="8"/>
  <c r="Z26" i="8" s="1"/>
  <c r="W11" i="8"/>
  <c r="W12" i="8" s="1"/>
  <c r="Y48" i="8"/>
  <c r="V5" i="8"/>
  <c r="DA105" i="11"/>
  <c r="Y26" i="8" l="1"/>
  <c r="W27" i="8"/>
  <c r="K143" i="11"/>
  <c r="G51" i="13" s="1"/>
  <c r="Y11" i="8"/>
  <c r="AB11" i="8" s="1"/>
  <c r="W13" i="8"/>
  <c r="X13" i="8" s="1"/>
  <c r="Y13" i="8" s="1"/>
  <c r="AB12" i="8"/>
  <c r="AB42" i="8"/>
  <c r="Y41" i="8"/>
  <c r="AB41" i="8" s="1"/>
  <c r="W5" i="8"/>
  <c r="AB48" i="8"/>
  <c r="K138" i="11"/>
  <c r="G49" i="13" s="1"/>
  <c r="K149" i="11"/>
  <c r="G53" i="13" s="1"/>
  <c r="L25" i="8"/>
  <c r="L27" i="8"/>
  <c r="W6" i="8" l="1"/>
  <c r="Y143" i="11" s="1"/>
  <c r="S51" i="13" s="1"/>
  <c r="Y5" i="8"/>
  <c r="O25" i="8" s="1"/>
  <c r="DD184" i="11" s="1"/>
  <c r="AB13" i="8"/>
  <c r="W28" i="8"/>
  <c r="X28" i="8" s="1"/>
  <c r="Y28" i="8" s="1"/>
  <c r="Y43" i="8"/>
  <c r="Y137" i="11"/>
  <c r="S49" i="13" s="1"/>
  <c r="M25" i="8"/>
  <c r="AB27" i="8"/>
  <c r="AB6" i="8" s="1"/>
  <c r="AM143" i="11" s="1"/>
  <c r="AE51" i="13" s="1"/>
  <c r="Z5" i="8"/>
  <c r="AA26" i="8"/>
  <c r="M26" i="8" l="1"/>
  <c r="CO184" i="11"/>
  <c r="W7" i="8"/>
  <c r="M27" i="8" s="1"/>
  <c r="CC184" i="11"/>
  <c r="BZ184" i="11"/>
  <c r="CR184" i="11"/>
  <c r="CU184" i="11"/>
  <c r="CI184" i="11"/>
  <c r="CL184" i="11"/>
  <c r="CX184" i="11"/>
  <c r="CF184" i="11"/>
  <c r="DA184" i="11"/>
  <c r="BA137" i="11"/>
  <c r="AQ49" i="13" s="1"/>
  <c r="AB28" i="8"/>
  <c r="R26" i="8"/>
  <c r="AB43" i="8"/>
  <c r="AA5" i="8"/>
  <c r="AB26" i="8"/>
  <c r="AB5" i="8" s="1"/>
  <c r="P25" i="8"/>
  <c r="BO137" i="11"/>
  <c r="BC49" i="13" s="1"/>
  <c r="Y7" i="8"/>
  <c r="M22" i="8" s="1"/>
  <c r="S129" i="11" s="1"/>
  <c r="L46" i="13" s="1"/>
  <c r="X7" i="8"/>
  <c r="L22" i="8" s="1"/>
  <c r="N124" i="11" s="1"/>
  <c r="K44" i="13" s="1"/>
  <c r="AB7" i="8" l="1"/>
  <c r="R27" i="8" s="1"/>
  <c r="Y149" i="11"/>
  <c r="S53" i="13" s="1"/>
  <c r="R25" i="8"/>
  <c r="CQ137" i="11"/>
  <c r="CA49" i="13" s="1"/>
  <c r="Q25" i="8"/>
  <c r="CC137" i="11"/>
  <c r="BO49" i="13" s="1"/>
  <c r="AT129" i="11"/>
  <c r="AD46" i="13" s="1"/>
  <c r="AK129" i="11"/>
  <c r="X46" i="13" s="1"/>
  <c r="AW129" i="11"/>
  <c r="AF46" i="13" s="1"/>
  <c r="Y129" i="11"/>
  <c r="P46" i="13" s="1"/>
  <c r="AH129" i="11"/>
  <c r="V46" i="13" s="1"/>
  <c r="V129" i="11"/>
  <c r="N46" i="13" s="1"/>
  <c r="AN129" i="11"/>
  <c r="Z46" i="13" s="1"/>
  <c r="AE129" i="11"/>
  <c r="T46" i="13" s="1"/>
  <c r="AQ129" i="11"/>
  <c r="AB46" i="13" s="1"/>
  <c r="AB129" i="11"/>
  <c r="R46" i="13" s="1"/>
  <c r="AM149" i="11" l="1"/>
  <c r="AE53" i="13" s="1"/>
  <c r="DD190" i="11"/>
  <c r="CL190" i="11"/>
  <c r="CI190" i="11"/>
  <c r="CU190" i="11"/>
  <c r="CR190" i="11"/>
  <c r="BZ190" i="11"/>
  <c r="CO190" i="11"/>
  <c r="CF190" i="11"/>
  <c r="CX190" i="11"/>
  <c r="DA190" i="11"/>
  <c r="CC190" i="11"/>
  <c r="CC194" i="11"/>
  <c r="BZ194" i="11"/>
  <c r="CO194" i="11"/>
  <c r="DD194" i="11"/>
  <c r="CR194" i="11"/>
  <c r="CI194" i="11"/>
  <c r="CL194" i="11"/>
  <c r="CF194" i="11"/>
  <c r="DA194" i="11"/>
  <c r="CU194" i="11"/>
  <c r="CX19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9" authorId="0" shapeId="0" xr:uid="{00000000-0006-0000-0100-000001000000}">
      <text>
        <r>
          <rPr>
            <sz val="9"/>
            <color indexed="81"/>
            <rFont val="ＭＳ Ｐ明朝"/>
            <family val="1"/>
            <charset val="128"/>
          </rPr>
          <t>報告書の「事業の名称」欄を記入すると、枚数の表記が自動的に切り替わります。</t>
        </r>
      </text>
    </comment>
    <comment ref="AL14" authorId="0" shapeId="0" xr:uid="{00000000-0006-0000-0100-000002000000}">
      <text>
        <r>
          <rPr>
            <sz val="9"/>
            <color indexed="10"/>
            <rFont val="ＭＳ Ｐ明朝"/>
            <family val="1"/>
            <charset val="128"/>
          </rPr>
          <t>平成24年3月31日以前に開始した工事については、労務費率が表示されませんので、当該日以前の工事分については、本ツールでの作成対象外となります。</t>
        </r>
      </text>
    </comment>
    <comment ref="O16" authorId="0" shapeId="0" xr:uid="{00000000-0006-0000-0100-000003000000}">
      <text>
        <r>
          <rPr>
            <sz val="9"/>
            <color indexed="81"/>
            <rFont val="ＭＳ Ｐ明朝"/>
            <family val="1"/>
            <charset val="128"/>
          </rPr>
          <t>・和暦で記入してください。
※例
（平成）31年4月1日
（令和）1年5月1日
（令和）2年3月31日
・令和8年4月1日以降は選択できません。</t>
        </r>
      </text>
    </comment>
    <comment ref="P16" authorId="0" shapeId="0" xr:uid="{00000000-0006-0000-0100-000004000000}">
      <text>
        <r>
          <rPr>
            <sz val="9"/>
            <color indexed="81"/>
            <rFont val="MS P ゴシック"/>
            <family val="3"/>
            <charset val="128"/>
          </rPr>
          <t>事業期間の開始期が古い事業から上詰めで記入してください。
また、事業の期間については開始期の年→月→日の順で記入してください。</t>
        </r>
      </text>
    </comment>
    <comment ref="V16" authorId="0" shapeId="0" xr:uid="{00000000-0006-0000-0100-000005000000}">
      <text>
        <r>
          <rPr>
            <sz val="9"/>
            <color indexed="81"/>
            <rFont val="ＭＳ Ｐ明朝"/>
            <family val="1"/>
            <charset val="128"/>
          </rPr>
          <t>賃金で算定する場合は「賃金で算定」を選択してください。</t>
        </r>
      </text>
    </comment>
    <comment ref="AN16" authorId="0" shapeId="0" xr:uid="{00000000-0006-0000-0100-000006000000}">
      <text>
        <r>
          <rPr>
            <sz val="9"/>
            <color indexed="81"/>
            <rFont val="ＭＳ Ｐ明朝"/>
            <family val="1"/>
            <charset val="128"/>
          </rPr>
          <t>賃金で算定する場合は賃金総額を入力してください。</t>
        </r>
      </text>
    </comment>
    <comment ref="AW16" authorId="0" shapeId="0" xr:uid="{15E40C80-2A5C-4597-B70A-C9AB9B515E11}">
      <text>
        <r>
          <rPr>
            <b/>
            <sz val="8"/>
            <color indexed="81"/>
            <rFont val="MS P ゴシック"/>
            <family val="3"/>
            <charset val="128"/>
          </rPr>
          <t>2025/3/11 統括表レイアウト変更に伴う修正</t>
        </r>
        <r>
          <rPr>
            <sz val="8"/>
            <color indexed="81"/>
            <rFont val="MS P ゴシック"/>
            <family val="3"/>
            <charset val="128"/>
          </rPr>
          <t xml:space="preserve">
「総括表シート」の出力先となる業種別の行番号を『上、中、下』から『1、2、3、4』に変更</t>
        </r>
      </text>
    </comment>
    <comment ref="AX16" authorId="0" shapeId="0" xr:uid="{F2931DEF-77FD-4283-AB12-77F62EC4C431}">
      <text>
        <r>
          <rPr>
            <b/>
            <sz val="8"/>
            <color indexed="81"/>
            <rFont val="MS P ゴシック"/>
            <family val="3"/>
            <charset val="128"/>
          </rPr>
          <t>2025/3/11 統括表レイアウト変更に伴う修正</t>
        </r>
        <r>
          <rPr>
            <sz val="8"/>
            <color indexed="81"/>
            <rFont val="MS P ゴシック"/>
            <family val="3"/>
            <charset val="128"/>
          </rPr>
          <t xml:space="preserve">
設定シートの「労務費率・保険料率設定表」を2つに分割したことに伴い、「労務費率・保険料率設定表」から労務費率を取得する際に参照する列番号を変更</t>
        </r>
      </text>
    </comment>
    <comment ref="V17" authorId="0" shapeId="0" xr:uid="{00000000-0006-0000-0100-000007000000}">
      <text>
        <r>
          <rPr>
            <sz val="9"/>
            <color indexed="81"/>
            <rFont val="ＭＳ Ｐ明朝"/>
            <family val="1"/>
            <charset val="128"/>
          </rPr>
          <t>平成27年4月1日以降に開始した工事については、請負金額から消費税額を除いた額を記入します。</t>
        </r>
      </text>
    </comment>
    <comment ref="F26" authorId="0" shapeId="0" xr:uid="{00000000-0006-0000-0100-000008000000}">
      <text>
        <r>
          <rPr>
            <sz val="9"/>
            <color indexed="81"/>
            <rFont val="ＭＳ Ｐ明朝"/>
            <family val="1"/>
            <charset val="128"/>
          </rPr>
          <t>事業の種類を選択してください。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6" authorId="0" shapeId="0" xr:uid="{D7E3A467-C9C4-4C86-84D8-A474A74641ED}">
      <text>
        <r>
          <rPr>
            <b/>
            <sz val="9"/>
            <color indexed="81"/>
            <rFont val="MS P ゴシック"/>
            <family val="3"/>
            <charset val="128"/>
          </rPr>
          <t xml:space="preserve">2025/3/11　統括表レイアウト変更に伴う修正
</t>
        </r>
        <r>
          <rPr>
            <sz val="9"/>
            <color indexed="81"/>
            <rFont val="MS P ゴシック"/>
            <family val="3"/>
            <charset val="128"/>
          </rPr>
          <t>「32 道路新設事業、33 舗装工事業、35 建築事業、38 既設建築物設備工事業」と
「31 水力発電施設、ずい道等新設事業、34 鉄道又は軌道新設事業、36 機械装置、37 その他の建設事業」
に表を分割
「32 道路新設事業」の工事開始時期（平成30年4月1日～令和6年3月31日）に合わせて3つに分割
　　①平成30年4月1日～令和3年1月31日
　　②令和 3年2月1日～令和3年3月31日
　　③令和 3年4月1日～令和6年3月31日</t>
        </r>
      </text>
    </comment>
    <comment ref="G58" authorId="0" shapeId="0" xr:uid="{C546B59D-C9C6-4332-AF69-5AE6A6247ABF}">
      <text>
        <r>
          <rPr>
            <b/>
            <sz val="9"/>
            <color indexed="81"/>
            <rFont val="MS P ゴシック"/>
            <family val="3"/>
            <charset val="128"/>
          </rPr>
          <t xml:space="preserve">2025/3/11　統括表レイアウト変更に伴う修正
</t>
        </r>
        <r>
          <rPr>
            <sz val="9"/>
            <color indexed="81"/>
            <rFont val="MS P ゴシック"/>
            <family val="3"/>
            <charset val="128"/>
          </rPr>
          <t>「32 道路新設事業、33 舗装工事業、35 建築事業、38 既設建築物設備工事業」（労務比率）と
「31 水力発電施設、ずい道等新設事業、34 鉄道又は軌道新設事業、36 機械装置、37 その他の建設事業」（労務比率2）
に表を分割
「32 道路新設事業」の工事開始時期（平成30年4月1日～令和6年3月31日）の料率管理のため4つに分割
　　①平成30年4月1日～令和3年1月31日（労務費率で計算）
　　②平成30年4月1日～令和3年1月31日（賃金で計算）
　　③令和 3年2月1日～令和3年3月31日
　　④令和 3年4月1日～令和6年3月31日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41" authorId="0" shapeId="0" xr:uid="{48EB46BC-995E-4953-ABFC-B2889DFA1F2A}">
      <text>
        <r>
          <rPr>
            <b/>
            <sz val="9"/>
            <color indexed="81"/>
            <rFont val="MS P ゴシック"/>
            <family val="3"/>
            <charset val="128"/>
          </rPr>
          <t>2025/3/11　業種31の料率変更に伴う修正</t>
        </r>
        <r>
          <rPr>
            <sz val="9"/>
            <color indexed="81"/>
            <rFont val="MS P ゴシック"/>
            <family val="3"/>
            <charset val="128"/>
          </rPr>
          <t xml:space="preserve">
総括表シートの「31 水力発電施設、ずい道等新設事業」の3段目に出力する「請負金額」、「賃金総額」及び「保険料額」を個別に集計する表を追加</t>
        </r>
      </text>
    </comment>
    <comment ref="D64" authorId="0" shapeId="0" xr:uid="{0469390E-8A4A-43E1-8CFF-7A29B24F4C8C}">
      <text>
        <r>
          <rPr>
            <b/>
            <sz val="9"/>
            <color indexed="81"/>
            <rFont val="MS P ゴシック"/>
            <family val="3"/>
            <charset val="128"/>
          </rPr>
          <t>2025/3/11　業種31の料率変更に伴う修正</t>
        </r>
        <r>
          <rPr>
            <sz val="9"/>
            <color indexed="81"/>
            <rFont val="MS P ゴシック"/>
            <family val="3"/>
            <charset val="128"/>
          </rPr>
          <t xml:space="preserve">
総括表シートの「31 水力発電施設、ずい道等新設事業」の3段目に出力する「請負金額」、「賃金総額」及び「保険料額」を個別に集計するための識別番号を付与</t>
        </r>
      </text>
    </comment>
    <comment ref="G64" authorId="0" shapeId="0" xr:uid="{29DC3567-84E4-4ACA-8323-604FEDAAE361}">
      <text>
        <r>
          <rPr>
            <b/>
            <sz val="9"/>
            <color indexed="81"/>
            <rFont val="MS P ゴシック"/>
            <family val="3"/>
            <charset val="128"/>
          </rPr>
          <t>統括表レイアウト変更に伴う修正</t>
        </r>
        <r>
          <rPr>
            <sz val="9"/>
            <color indexed="81"/>
            <rFont val="MS P ゴシック"/>
            <family val="3"/>
            <charset val="128"/>
          </rPr>
          <t xml:space="preserve">
設定シートの「労務費率・保険料率設定表」を2つに分割したことに伴い、「労務費率・保険料率設定表」から料率を取得処理を変更</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<sst xmlns="http://schemas.openxmlformats.org/spreadsheetml/2006/main" count="7233" uniqueCount="977">
  <si>
    <t>社労士記載欄を除き、該当する箇所すべてに入力する必要があります。</t>
    <rPh sb="0" eb="3">
      <t>シャロウシ</t>
    </rPh>
    <rPh sb="3" eb="5">
      <t>キサイ</t>
    </rPh>
    <rPh sb="5" eb="6">
      <t>ラン</t>
    </rPh>
    <rPh sb="7" eb="8">
      <t>ノゾ</t>
    </rPh>
    <rPh sb="10" eb="12">
      <t>ガイトウ</t>
    </rPh>
    <rPh sb="14" eb="16">
      <t>カショ</t>
    </rPh>
    <rPh sb="20" eb="22">
      <t>ニュウリョク</t>
    </rPh>
    <rPh sb="24" eb="26">
      <t>ヒツヨウ</t>
    </rPh>
    <phoneticPr fontId="2"/>
  </si>
  <si>
    <t>該当する欄すべてに入力していきます。</t>
    <rPh sb="0" eb="2">
      <t>ガイトウ</t>
    </rPh>
    <rPh sb="4" eb="5">
      <t>ラン</t>
    </rPh>
    <phoneticPr fontId="2"/>
  </si>
  <si>
    <t>・事業期間に誤りはないでしょうか？</t>
    <rPh sb="1" eb="3">
      <t>ジギョウ</t>
    </rPh>
    <rPh sb="3" eb="5">
      <t>キカン</t>
    </rPh>
    <rPh sb="6" eb="7">
      <t>アヤマ</t>
    </rPh>
    <phoneticPr fontId="2"/>
  </si>
  <si>
    <t>・入力に誤りや入力漏れはないかチェックする。</t>
    <rPh sb="7" eb="9">
      <t>ニュウリョク</t>
    </rPh>
    <rPh sb="9" eb="10">
      <t>モ</t>
    </rPh>
    <phoneticPr fontId="2"/>
  </si>
  <si>
    <t>「一括有期事業報告書（建設の事業）」の作成の際に入力して使用します。</t>
    <rPh sb="1" eb="3">
      <t>イッカツ</t>
    </rPh>
    <rPh sb="3" eb="5">
      <t>ユウキ</t>
    </rPh>
    <rPh sb="5" eb="7">
      <t>ジギョウ</t>
    </rPh>
    <rPh sb="7" eb="10">
      <t>ホウコクショ</t>
    </rPh>
    <rPh sb="11" eb="13">
      <t>ケンセツ</t>
    </rPh>
    <rPh sb="14" eb="16">
      <t>ジギョウ</t>
    </rPh>
    <rPh sb="19" eb="21">
      <t>サクセイ</t>
    </rPh>
    <rPh sb="22" eb="23">
      <t>サイ</t>
    </rPh>
    <rPh sb="24" eb="26">
      <t>ニュウリョク</t>
    </rPh>
    <rPh sb="28" eb="30">
      <t>シヨウ</t>
    </rPh>
    <phoneticPr fontId="2"/>
  </si>
  <si>
    <t>「報告書（事業主控）」の内容が自動的に表示されるため、入力の必要はありません。</t>
    <rPh sb="5" eb="8">
      <t>ジギョウヌシ</t>
    </rPh>
    <rPh sb="8" eb="9">
      <t>ヒカ</t>
    </rPh>
    <rPh sb="12" eb="14">
      <t>ナイヨウ</t>
    </rPh>
    <rPh sb="15" eb="17">
      <t>ジドウ</t>
    </rPh>
    <rPh sb="17" eb="18">
      <t>テキ</t>
    </rPh>
    <rPh sb="19" eb="21">
      <t>ヒョウジ</t>
    </rPh>
    <phoneticPr fontId="2"/>
  </si>
  <si>
    <t>最初に入力する必要があります。</t>
    <rPh sb="0" eb="2">
      <t>サイショ</t>
    </rPh>
    <rPh sb="3" eb="5">
      <t>ニュウリョク</t>
    </rPh>
    <rPh sb="7" eb="9">
      <t>ヒツヨウ</t>
    </rPh>
    <phoneticPr fontId="2"/>
  </si>
  <si>
    <t>年</t>
    <rPh sb="0" eb="1">
      <t>ネン</t>
    </rPh>
    <phoneticPr fontId="2"/>
  </si>
  <si>
    <t>月</t>
    <rPh sb="0" eb="1">
      <t>ツキ</t>
    </rPh>
    <phoneticPr fontId="2"/>
  </si>
  <si>
    <t>労 働 保 険 番 号</t>
    <rPh sb="0" eb="1">
      <t>ロウ</t>
    </rPh>
    <rPh sb="2" eb="3">
      <t>ハタラキ</t>
    </rPh>
    <rPh sb="4" eb="5">
      <t>ホ</t>
    </rPh>
    <rPh sb="6" eb="7">
      <t>ケン</t>
    </rPh>
    <rPh sb="8" eb="9">
      <t>バン</t>
    </rPh>
    <rPh sb="10" eb="11">
      <t>ゴウ</t>
    </rPh>
    <phoneticPr fontId="2"/>
  </si>
  <si>
    <t>所掌</t>
    <rPh sb="0" eb="1">
      <t>ショ</t>
    </rPh>
    <rPh sb="1" eb="2">
      <t>ショウ</t>
    </rPh>
    <phoneticPr fontId="2"/>
  </si>
  <si>
    <t>枚のうち</t>
    <rPh sb="0" eb="1">
      <t>マイ</t>
    </rPh>
    <phoneticPr fontId="2"/>
  </si>
  <si>
    <t>枚目</t>
    <rPh sb="0" eb="2">
      <t>マイメ</t>
    </rPh>
    <phoneticPr fontId="2"/>
  </si>
  <si>
    <t>事業場の所在地</t>
    <rPh sb="0" eb="2">
      <t>ジギョウ</t>
    </rPh>
    <rPh sb="2" eb="3">
      <t>バ</t>
    </rPh>
    <rPh sb="4" eb="7">
      <t>ショザイチ</t>
    </rPh>
    <phoneticPr fontId="2"/>
  </si>
  <si>
    <t>請負代金の額</t>
    <rPh sb="0" eb="2">
      <t>ウケオイ</t>
    </rPh>
    <rPh sb="2" eb="4">
      <t>ダイキン</t>
    </rPh>
    <rPh sb="5" eb="6">
      <t>ガク</t>
    </rPh>
    <phoneticPr fontId="2"/>
  </si>
  <si>
    <t>円</t>
    <rPh sb="0" eb="1">
      <t>エン</t>
    </rPh>
    <phoneticPr fontId="2"/>
  </si>
  <si>
    <t>様式第７号（第34条関係）　（甲）</t>
    <rPh sb="0" eb="2">
      <t>ヨウシキ</t>
    </rPh>
    <rPh sb="2" eb="3">
      <t>ダイ</t>
    </rPh>
    <rPh sb="4" eb="5">
      <t>ゴウ</t>
    </rPh>
    <rPh sb="6" eb="7">
      <t>ダイ</t>
    </rPh>
    <rPh sb="9" eb="10">
      <t>ジョウ</t>
    </rPh>
    <rPh sb="10" eb="12">
      <t>カンケイ</t>
    </rPh>
    <rPh sb="15" eb="16">
      <t>コウ</t>
    </rPh>
    <phoneticPr fontId="2"/>
  </si>
  <si>
    <t>府　県</t>
    <rPh sb="0" eb="1">
      <t>フ</t>
    </rPh>
    <rPh sb="2" eb="3">
      <t>ケン</t>
    </rPh>
    <phoneticPr fontId="2"/>
  </si>
  <si>
    <t>管　轄</t>
    <rPh sb="0" eb="1">
      <t>カン</t>
    </rPh>
    <rPh sb="2" eb="3">
      <t>カツ</t>
    </rPh>
    <phoneticPr fontId="2"/>
  </si>
  <si>
    <t>基　幹　番　号</t>
    <rPh sb="0" eb="1">
      <t>モト</t>
    </rPh>
    <rPh sb="2" eb="3">
      <t>ミキ</t>
    </rPh>
    <rPh sb="4" eb="5">
      <t>バン</t>
    </rPh>
    <rPh sb="6" eb="7">
      <t>ゴウ</t>
    </rPh>
    <phoneticPr fontId="2"/>
  </si>
  <si>
    <t>枝 番 号</t>
    <rPh sb="0" eb="1">
      <t>エダ</t>
    </rPh>
    <rPh sb="2" eb="3">
      <t>バン</t>
    </rPh>
    <rPh sb="4" eb="5">
      <t>ゴウ</t>
    </rPh>
    <phoneticPr fontId="2"/>
  </si>
  <si>
    <t>事  業  の  名  称</t>
    <rPh sb="0" eb="1">
      <t>コト</t>
    </rPh>
    <rPh sb="3" eb="4">
      <t>ギョウ</t>
    </rPh>
    <rPh sb="9" eb="10">
      <t>メイ</t>
    </rPh>
    <rPh sb="12" eb="13">
      <t>ショウ</t>
    </rPh>
    <phoneticPr fontId="2"/>
  </si>
  <si>
    <t>事  業  の  期  間</t>
    <rPh sb="0" eb="1">
      <t>コト</t>
    </rPh>
    <rPh sb="3" eb="4">
      <t>ギョウ</t>
    </rPh>
    <rPh sb="9" eb="10">
      <t>キ</t>
    </rPh>
    <rPh sb="12" eb="13">
      <t>アイダ</t>
    </rPh>
    <phoneticPr fontId="2"/>
  </si>
  <si>
    <t>請負代金に
加算する額</t>
    <rPh sb="0" eb="2">
      <t>ウケオイ</t>
    </rPh>
    <rPh sb="2" eb="4">
      <t>ダイキン</t>
    </rPh>
    <rPh sb="6" eb="8">
      <t>カサン</t>
    </rPh>
    <rPh sb="10" eb="11">
      <t>ガク</t>
    </rPh>
    <phoneticPr fontId="2"/>
  </si>
  <si>
    <t>請負代金から
控除する額</t>
    <rPh sb="0" eb="2">
      <t>ウケオイ</t>
    </rPh>
    <rPh sb="2" eb="4">
      <t>ダイキン</t>
    </rPh>
    <rPh sb="7" eb="9">
      <t>コウジョ</t>
    </rPh>
    <rPh sb="11" eb="12">
      <t>ガク</t>
    </rPh>
    <phoneticPr fontId="2"/>
  </si>
  <si>
    <t>労 務
費 率</t>
    <rPh sb="0" eb="1">
      <t>ロウ</t>
    </rPh>
    <rPh sb="2" eb="3">
      <t>ツトム</t>
    </rPh>
    <rPh sb="4" eb="5">
      <t>ヒ</t>
    </rPh>
    <rPh sb="6" eb="7">
      <t>リツ</t>
    </rPh>
    <phoneticPr fontId="2"/>
  </si>
  <si>
    <t>賃  金  総  額</t>
    <rPh sb="0" eb="1">
      <t>チン</t>
    </rPh>
    <rPh sb="3" eb="4">
      <t>キン</t>
    </rPh>
    <rPh sb="6" eb="7">
      <t>フサ</t>
    </rPh>
    <rPh sb="9" eb="10">
      <t>ガク</t>
    </rPh>
    <phoneticPr fontId="2"/>
  </si>
  <si>
    <t>日から</t>
    <rPh sb="0" eb="1">
      <t>ニチ</t>
    </rPh>
    <phoneticPr fontId="2"/>
  </si>
  <si>
    <t>日まで</t>
    <rPh sb="0" eb="1">
      <t>ニチ</t>
    </rPh>
    <phoneticPr fontId="2"/>
  </si>
  <si>
    <t>前年度中（保険関係が消滅した日まで）に廃止又は終了があったそれぞれの事業の明細を上記のとおり報告します。</t>
    <rPh sb="0" eb="3">
      <t>ゼンネンド</t>
    </rPh>
    <rPh sb="3" eb="4">
      <t>チュウ</t>
    </rPh>
    <rPh sb="5" eb="7">
      <t>ホケン</t>
    </rPh>
    <rPh sb="7" eb="9">
      <t>カンケイ</t>
    </rPh>
    <rPh sb="10" eb="12">
      <t>ショウメツ</t>
    </rPh>
    <rPh sb="14" eb="15">
      <t>ヒ</t>
    </rPh>
    <rPh sb="19" eb="21">
      <t>ハイシ</t>
    </rPh>
    <rPh sb="21" eb="22">
      <t>マタ</t>
    </rPh>
    <rPh sb="23" eb="25">
      <t>シュウリョウ</t>
    </rPh>
    <rPh sb="34" eb="36">
      <t>ジギョウ</t>
    </rPh>
    <rPh sb="37" eb="39">
      <t>メイサイ</t>
    </rPh>
    <rPh sb="40" eb="42">
      <t>ジョウキ</t>
    </rPh>
    <rPh sb="46" eb="48">
      <t>ホウコク</t>
    </rPh>
    <phoneticPr fontId="2"/>
  </si>
  <si>
    <t>日</t>
    <rPh sb="0" eb="1">
      <t>ニチ</t>
    </rPh>
    <phoneticPr fontId="2"/>
  </si>
  <si>
    <t>住　所</t>
    <rPh sb="0" eb="1">
      <t>ジュウ</t>
    </rPh>
    <rPh sb="2" eb="3">
      <t>ショ</t>
    </rPh>
    <phoneticPr fontId="2"/>
  </si>
  <si>
    <t>事 業 主</t>
    <rPh sb="0" eb="1">
      <t>コト</t>
    </rPh>
    <rPh sb="2" eb="3">
      <t>ギョウ</t>
    </rPh>
    <rPh sb="4" eb="5">
      <t>シュ</t>
    </rPh>
    <phoneticPr fontId="2"/>
  </si>
  <si>
    <r>
      <t>労働局労働保険特別会計歳入徴収官　</t>
    </r>
    <r>
      <rPr>
        <sz val="10"/>
        <color indexed="17"/>
        <rFont val="ＭＳ Ｐ明朝"/>
        <family val="1"/>
        <charset val="128"/>
      </rPr>
      <t>殿</t>
    </r>
    <rPh sb="0" eb="2">
      <t>ロウドウ</t>
    </rPh>
    <rPh sb="2" eb="3">
      <t>キョク</t>
    </rPh>
    <rPh sb="3" eb="5">
      <t>ロウドウ</t>
    </rPh>
    <rPh sb="5" eb="7">
      <t>ホケン</t>
    </rPh>
    <rPh sb="7" eb="9">
      <t>トクベツ</t>
    </rPh>
    <rPh sb="9" eb="11">
      <t>カイケイ</t>
    </rPh>
    <rPh sb="11" eb="13">
      <t>サイニュウ</t>
    </rPh>
    <rPh sb="13" eb="15">
      <t>チョウシュウ</t>
    </rPh>
    <rPh sb="15" eb="16">
      <t>カン</t>
    </rPh>
    <rPh sb="17" eb="18">
      <t>ドノ</t>
    </rPh>
    <phoneticPr fontId="2"/>
  </si>
  <si>
    <t>氏　名</t>
    <rPh sb="0" eb="1">
      <t>シ</t>
    </rPh>
    <rPh sb="2" eb="3">
      <t>メイ</t>
    </rPh>
    <phoneticPr fontId="2"/>
  </si>
  <si>
    <t>〔注意〕</t>
    <rPh sb="1" eb="3">
      <t>チュウイ</t>
    </rPh>
    <phoneticPr fontId="2"/>
  </si>
  <si>
    <t>社会保険
労務士
記載欄</t>
    <rPh sb="0" eb="2">
      <t>シャカイ</t>
    </rPh>
    <rPh sb="2" eb="4">
      <t>ホケン</t>
    </rPh>
    <rPh sb="5" eb="8">
      <t>ロウムシ</t>
    </rPh>
    <rPh sb="9" eb="11">
      <t>キサイ</t>
    </rPh>
    <rPh sb="11" eb="12">
      <t>ラン</t>
    </rPh>
    <phoneticPr fontId="2"/>
  </si>
  <si>
    <t>①</t>
    <phoneticPr fontId="2"/>
  </si>
  <si>
    <t>年</t>
  </si>
  <si>
    <t>月</t>
  </si>
  <si>
    <t>日から</t>
  </si>
  <si>
    <t>日まで</t>
  </si>
  <si>
    <t xml:space="preserve">様式第７号（第34条関係）　（甲）　〔別紙〕 </t>
    <rPh sb="0" eb="2">
      <t>ヨウシキ</t>
    </rPh>
    <rPh sb="2" eb="3">
      <t>ダイ</t>
    </rPh>
    <rPh sb="4" eb="5">
      <t>ゴウ</t>
    </rPh>
    <rPh sb="6" eb="7">
      <t>ダイ</t>
    </rPh>
    <rPh sb="9" eb="10">
      <t>ジョウ</t>
    </rPh>
    <rPh sb="10" eb="12">
      <t>カンケイ</t>
    </rPh>
    <rPh sb="15" eb="16">
      <t>コウ</t>
    </rPh>
    <rPh sb="19" eb="21">
      <t>ベッシ</t>
    </rPh>
    <phoneticPr fontId="2"/>
  </si>
  <si>
    <t>事　業　の　名　称</t>
    <rPh sb="0" eb="1">
      <t>コト</t>
    </rPh>
    <rPh sb="2" eb="3">
      <t>ギョウ</t>
    </rPh>
    <rPh sb="6" eb="7">
      <t>メイ</t>
    </rPh>
    <rPh sb="8" eb="9">
      <t>ショウ</t>
    </rPh>
    <phoneticPr fontId="2"/>
  </si>
  <si>
    <t>事　業　の　期　間</t>
    <rPh sb="0" eb="1">
      <t>コト</t>
    </rPh>
    <rPh sb="2" eb="3">
      <t>ギョウ</t>
    </rPh>
    <rPh sb="6" eb="7">
      <t>キ</t>
    </rPh>
    <rPh sb="8" eb="9">
      <t>アイダ</t>
    </rPh>
    <phoneticPr fontId="2"/>
  </si>
  <si>
    <t>労 務　　　　　　　　　　　　　　　　　　　　　　　　　　　　　　　　　　　　　　　　　　　　　　　　　　　　　　　　　　　　　　　　　　　　　　　　　　　　　　　　　　　　　　　比 率</t>
    <rPh sb="0" eb="1">
      <t>ロウ</t>
    </rPh>
    <rPh sb="2" eb="3">
      <t>ツトム</t>
    </rPh>
    <rPh sb="90" eb="91">
      <t>ヒ</t>
    </rPh>
    <rPh sb="92" eb="93">
      <t>リツ</t>
    </rPh>
    <phoneticPr fontId="2"/>
  </si>
  <si>
    <t>日から</t>
    <rPh sb="0" eb="1">
      <t>ヒ</t>
    </rPh>
    <phoneticPr fontId="2"/>
  </si>
  <si>
    <t>35 建築事業
（既設建築物設備工事業を除く）</t>
  </si>
  <si>
    <t>一括有期事業報告書　（建設の事業）</t>
    <phoneticPr fontId="2"/>
  </si>
  <si>
    <t>別添様式</t>
    <rPh sb="0" eb="2">
      <t>ベッテン</t>
    </rPh>
    <rPh sb="2" eb="4">
      <t>ヨウシキ</t>
    </rPh>
    <phoneticPr fontId="2"/>
  </si>
  <si>
    <t>労働保険等</t>
    <rPh sb="0" eb="2">
      <t>ロウドウ</t>
    </rPh>
    <rPh sb="2" eb="4">
      <t>ホケン</t>
    </rPh>
    <rPh sb="4" eb="5">
      <t>トウ</t>
    </rPh>
    <phoneticPr fontId="2"/>
  </si>
  <si>
    <t>事業主控</t>
    <rPh sb="0" eb="3">
      <t>ジギョウヌシ</t>
    </rPh>
    <rPh sb="3" eb="4">
      <t>ヒカ</t>
    </rPh>
    <phoneticPr fontId="2"/>
  </si>
  <si>
    <t>府  県</t>
    <rPh sb="0" eb="1">
      <t>フ</t>
    </rPh>
    <rPh sb="3" eb="4">
      <t>ケン</t>
    </rPh>
    <phoneticPr fontId="2"/>
  </si>
  <si>
    <t>管  轄</t>
    <rPh sb="0" eb="1">
      <t>カン</t>
    </rPh>
    <rPh sb="3" eb="4">
      <t>カツ</t>
    </rPh>
    <phoneticPr fontId="2"/>
  </si>
  <si>
    <t>基  幹  番  号</t>
    <rPh sb="0" eb="1">
      <t>モト</t>
    </rPh>
    <rPh sb="3" eb="4">
      <t>ミキ</t>
    </rPh>
    <rPh sb="6" eb="7">
      <t>バン</t>
    </rPh>
    <rPh sb="9" eb="10">
      <t>ゴウ</t>
    </rPh>
    <phoneticPr fontId="2"/>
  </si>
  <si>
    <t>枝  番  号</t>
    <rPh sb="0" eb="1">
      <t>エダ</t>
    </rPh>
    <rPh sb="3" eb="4">
      <t>バン</t>
    </rPh>
    <rPh sb="6" eb="7">
      <t>ゴウ</t>
    </rPh>
    <phoneticPr fontId="2"/>
  </si>
  <si>
    <t>一括有期事業報告書</t>
    <rPh sb="0" eb="2">
      <t>イッカツ</t>
    </rPh>
    <rPh sb="2" eb="3">
      <t>ユウ</t>
    </rPh>
    <rPh sb="3" eb="4">
      <t>キ</t>
    </rPh>
    <rPh sb="4" eb="6">
      <t>ジギョウ</t>
    </rPh>
    <rPh sb="6" eb="9">
      <t>ホウコクショ</t>
    </rPh>
    <phoneticPr fontId="2"/>
  </si>
  <si>
    <t>枚添付</t>
    <rPh sb="0" eb="1">
      <t>マイ</t>
    </rPh>
    <rPh sb="1" eb="3">
      <t>テンプ</t>
    </rPh>
    <phoneticPr fontId="2"/>
  </si>
  <si>
    <t>業種番号</t>
    <rPh sb="0" eb="2">
      <t>ギョウシュ</t>
    </rPh>
    <rPh sb="2" eb="4">
      <t>バンゴウ</t>
    </rPh>
    <phoneticPr fontId="2"/>
  </si>
  <si>
    <t>事 業 の 種 類</t>
    <rPh sb="0" eb="1">
      <t>コト</t>
    </rPh>
    <rPh sb="2" eb="3">
      <t>ギョウ</t>
    </rPh>
    <rPh sb="6" eb="7">
      <t>タネ</t>
    </rPh>
    <rPh sb="8" eb="9">
      <t>タグイ</t>
    </rPh>
    <phoneticPr fontId="2"/>
  </si>
  <si>
    <t>事業開始時期</t>
    <rPh sb="0" eb="2">
      <t>ジギョウ</t>
    </rPh>
    <rPh sb="2" eb="4">
      <t>カイシ</t>
    </rPh>
    <rPh sb="4" eb="6">
      <t>ジキ</t>
    </rPh>
    <phoneticPr fontId="2"/>
  </si>
  <si>
    <t>請  負  金  額</t>
    <rPh sb="0" eb="1">
      <t>ショウ</t>
    </rPh>
    <rPh sb="3" eb="4">
      <t>フ</t>
    </rPh>
    <rPh sb="6" eb="7">
      <t>キン</t>
    </rPh>
    <rPh sb="9" eb="10">
      <t>ガク</t>
    </rPh>
    <phoneticPr fontId="2"/>
  </si>
  <si>
    <t>労務費率</t>
    <rPh sb="0" eb="2">
      <t>ロウム</t>
    </rPh>
    <rPh sb="2" eb="3">
      <t>ヒ</t>
    </rPh>
    <rPh sb="3" eb="4">
      <t>リツ</t>
    </rPh>
    <phoneticPr fontId="2"/>
  </si>
  <si>
    <t>保険料率</t>
    <rPh sb="0" eb="2">
      <t>ホケン</t>
    </rPh>
    <rPh sb="2" eb="3">
      <t>リョウ</t>
    </rPh>
    <rPh sb="3" eb="4">
      <t>リツ</t>
    </rPh>
    <phoneticPr fontId="2"/>
  </si>
  <si>
    <t>保  険  料  額</t>
    <rPh sb="0" eb="1">
      <t>タモツ</t>
    </rPh>
    <rPh sb="3" eb="4">
      <t>ケン</t>
    </rPh>
    <rPh sb="6" eb="7">
      <t>リョウ</t>
    </rPh>
    <rPh sb="9" eb="10">
      <t>ガク</t>
    </rPh>
    <phoneticPr fontId="2"/>
  </si>
  <si>
    <t>基準料率</t>
    <rPh sb="0" eb="2">
      <t>キジュン</t>
    </rPh>
    <rPh sb="2" eb="4">
      <t>リョウリツ</t>
    </rPh>
    <phoneticPr fontId="2"/>
  </si>
  <si>
    <t>ﾒﾘｯﾄ料率</t>
    <rPh sb="4" eb="6">
      <t>リョウリツ</t>
    </rPh>
    <phoneticPr fontId="2"/>
  </si>
  <si>
    <t>千円</t>
    <rPh sb="0" eb="2">
      <t>センエン</t>
    </rPh>
    <phoneticPr fontId="2"/>
  </si>
  <si>
    <t>1000分の</t>
    <rPh sb="4" eb="5">
      <t>ブン</t>
    </rPh>
    <phoneticPr fontId="2"/>
  </si>
  <si>
    <t>注</t>
    <rPh sb="0" eb="1">
      <t>チュウ</t>
    </rPh>
    <phoneticPr fontId="2"/>
  </si>
  <si>
    <t>一般拠出金は事業（工事）開始時期が平成19年４月１日以降のすべての事業（工事）を徴収対象とする。</t>
    <rPh sb="0" eb="2">
      <t>イッパン</t>
    </rPh>
    <rPh sb="2" eb="5">
      <t>キョシュツキン</t>
    </rPh>
    <rPh sb="6" eb="8">
      <t>ジギョウ</t>
    </rPh>
    <rPh sb="9" eb="11">
      <t>コウジ</t>
    </rPh>
    <rPh sb="12" eb="14">
      <t>カイシ</t>
    </rPh>
    <rPh sb="14" eb="16">
      <t>ジキ</t>
    </rPh>
    <rPh sb="17" eb="19">
      <t>ヘイセイ</t>
    </rPh>
    <rPh sb="21" eb="22">
      <t>ネン</t>
    </rPh>
    <rPh sb="23" eb="24">
      <t>ガツ</t>
    </rPh>
    <rPh sb="25" eb="26">
      <t>ニチ</t>
    </rPh>
    <rPh sb="26" eb="28">
      <t>イコウ</t>
    </rPh>
    <rPh sb="33" eb="35">
      <t>ジギョウ</t>
    </rPh>
    <rPh sb="36" eb="38">
      <t>コウジ</t>
    </rPh>
    <rPh sb="40" eb="42">
      <t>チョウシュウ</t>
    </rPh>
    <rPh sb="42" eb="44">
      <t>タイショウ</t>
    </rPh>
    <phoneticPr fontId="2"/>
  </si>
  <si>
    <t>一般拠出金とは、石綿による健康被害の救済に関する法律第35条第１項に基づき労災保険適用事業主から徴収する拠出金を指す。</t>
    <rPh sb="0" eb="2">
      <t>イッパン</t>
    </rPh>
    <rPh sb="2" eb="4">
      <t>キョシュツ</t>
    </rPh>
    <rPh sb="4" eb="5">
      <t>キン</t>
    </rPh>
    <rPh sb="8" eb="9">
      <t>イシ</t>
    </rPh>
    <rPh sb="9" eb="10">
      <t>ワタ</t>
    </rPh>
    <rPh sb="13" eb="15">
      <t>ケンコウ</t>
    </rPh>
    <rPh sb="15" eb="17">
      <t>ヒガイ</t>
    </rPh>
    <rPh sb="18" eb="20">
      <t>キュウサイ</t>
    </rPh>
    <rPh sb="21" eb="22">
      <t>カン</t>
    </rPh>
    <rPh sb="24" eb="26">
      <t>ホウリツ</t>
    </rPh>
    <rPh sb="26" eb="27">
      <t>ダイ</t>
    </rPh>
    <rPh sb="29" eb="30">
      <t>ジョウ</t>
    </rPh>
    <rPh sb="30" eb="31">
      <t>ダイ</t>
    </rPh>
    <rPh sb="32" eb="33">
      <t>コウ</t>
    </rPh>
    <rPh sb="34" eb="35">
      <t>モト</t>
    </rPh>
    <rPh sb="37" eb="39">
      <t>ロウサイ</t>
    </rPh>
    <rPh sb="39" eb="41">
      <t>ホケン</t>
    </rPh>
    <rPh sb="41" eb="43">
      <t>テキヨウ</t>
    </rPh>
    <rPh sb="43" eb="46">
      <t>ジギョウヌシ</t>
    </rPh>
    <rPh sb="48" eb="50">
      <t>チョウシュウ</t>
    </rPh>
    <rPh sb="52" eb="55">
      <t>キョシュツキン</t>
    </rPh>
    <rPh sb="56" eb="57">
      <t>サ</t>
    </rPh>
    <phoneticPr fontId="2"/>
  </si>
  <si>
    <t>前年度にメリット制が適用された事業については、メリット料率を記入のうえ確定保険料を計算すること。</t>
    <rPh sb="0" eb="3">
      <t>ゼンネンド</t>
    </rPh>
    <rPh sb="8" eb="9">
      <t>セイ</t>
    </rPh>
    <rPh sb="10" eb="12">
      <t>テキヨウ</t>
    </rPh>
    <rPh sb="15" eb="17">
      <t>ジギョウ</t>
    </rPh>
    <rPh sb="27" eb="29">
      <t>リョウリツ</t>
    </rPh>
    <rPh sb="30" eb="32">
      <t>キニュウ</t>
    </rPh>
    <rPh sb="35" eb="37">
      <t>カクテイ</t>
    </rPh>
    <rPh sb="37" eb="40">
      <t>ホケンリョウ</t>
    </rPh>
    <rPh sb="41" eb="43">
      <t>ケイサン</t>
    </rPh>
    <phoneticPr fontId="2"/>
  </si>
  <si>
    <t>事業報告書（様式第７号（甲））に記入した事業（工事）を、事業の種類ごとに合算し、本表により確定保険料を計算すること。</t>
    <rPh sb="0" eb="2">
      <t>ジギョウ</t>
    </rPh>
    <rPh sb="2" eb="5">
      <t>ホウコクショ</t>
    </rPh>
    <rPh sb="6" eb="8">
      <t>ヨウシキ</t>
    </rPh>
    <rPh sb="8" eb="9">
      <t>ダイ</t>
    </rPh>
    <rPh sb="10" eb="11">
      <t>ゴウ</t>
    </rPh>
    <rPh sb="12" eb="13">
      <t>コウ</t>
    </rPh>
    <rPh sb="16" eb="18">
      <t>キニュウ</t>
    </rPh>
    <rPh sb="20" eb="22">
      <t>ジギョウ</t>
    </rPh>
    <rPh sb="23" eb="25">
      <t>コウジ</t>
    </rPh>
    <rPh sb="28" eb="30">
      <t>ジギョウ</t>
    </rPh>
    <rPh sb="31" eb="33">
      <t>シュルイ</t>
    </rPh>
    <rPh sb="36" eb="38">
      <t>ガッサン</t>
    </rPh>
    <rPh sb="40" eb="41">
      <t>ホン</t>
    </rPh>
    <rPh sb="41" eb="42">
      <t>オモテ</t>
    </rPh>
    <rPh sb="45" eb="47">
      <t>カクテイ</t>
    </rPh>
    <rPh sb="47" eb="50">
      <t>ホケンリョウ</t>
    </rPh>
    <rPh sb="51" eb="53">
      <t>ケイサン</t>
    </rPh>
    <phoneticPr fontId="2"/>
  </si>
  <si>
    <t>道路新設事業</t>
    <rPh sb="0" eb="2">
      <t>ドウロ</t>
    </rPh>
    <rPh sb="2" eb="4">
      <t>シンセツ</t>
    </rPh>
    <rPh sb="4" eb="6">
      <t>ジギョウ</t>
    </rPh>
    <phoneticPr fontId="2"/>
  </si>
  <si>
    <t>鉄道又は軌道新設事業</t>
    <rPh sb="0" eb="2">
      <t>テツドウ</t>
    </rPh>
    <rPh sb="2" eb="3">
      <t>マタ</t>
    </rPh>
    <rPh sb="4" eb="6">
      <t>キドウ</t>
    </rPh>
    <rPh sb="6" eb="8">
      <t>シンセツ</t>
    </rPh>
    <rPh sb="8" eb="10">
      <t>ジギョウ</t>
    </rPh>
    <phoneticPr fontId="2"/>
  </si>
  <si>
    <t>機械装置の組立て又は据付けの事業</t>
    <rPh sb="0" eb="2">
      <t>キカイ</t>
    </rPh>
    <rPh sb="2" eb="4">
      <t>ソウチ</t>
    </rPh>
    <rPh sb="5" eb="6">
      <t>ク</t>
    </rPh>
    <rPh sb="6" eb="7">
      <t>タ</t>
    </rPh>
    <rPh sb="8" eb="9">
      <t>マタ</t>
    </rPh>
    <rPh sb="10" eb="12">
      <t>スエツケ</t>
    </rPh>
    <rPh sb="14" eb="16">
      <t>ジギョウ</t>
    </rPh>
    <phoneticPr fontId="2"/>
  </si>
  <si>
    <t>組立て又は取付け
に関するもの</t>
    <rPh sb="0" eb="2">
      <t>クミタ</t>
    </rPh>
    <rPh sb="3" eb="4">
      <t>マタ</t>
    </rPh>
    <rPh sb="5" eb="7">
      <t>トリツ</t>
    </rPh>
    <rPh sb="10" eb="11">
      <t>カン</t>
    </rPh>
    <phoneticPr fontId="2"/>
  </si>
  <si>
    <t>その他のもの</t>
    <rPh sb="2" eb="3">
      <t>タ</t>
    </rPh>
    <phoneticPr fontId="2"/>
  </si>
  <si>
    <t>合　　　計</t>
    <rPh sb="0" eb="1">
      <t>ゴウ</t>
    </rPh>
    <rPh sb="4" eb="5">
      <t>ケイ</t>
    </rPh>
    <phoneticPr fontId="2"/>
  </si>
  <si>
    <t>一般拠出金率</t>
    <rPh sb="0" eb="2">
      <t>イッパン</t>
    </rPh>
    <rPh sb="2" eb="4">
      <t>キョシュツ</t>
    </rPh>
    <rPh sb="4" eb="5">
      <t>キン</t>
    </rPh>
    <rPh sb="5" eb="6">
      <t>リツ</t>
    </rPh>
    <phoneticPr fontId="2"/>
  </si>
  <si>
    <t>1000分の</t>
  </si>
  <si>
    <t>別添一括有期事業報告書の明細を上記のとおり総括して報告します。</t>
    <rPh sb="0" eb="2">
      <t>ベッテン</t>
    </rPh>
    <rPh sb="2" eb="4">
      <t>イッカツ</t>
    </rPh>
    <rPh sb="4" eb="5">
      <t>ユウ</t>
    </rPh>
    <rPh sb="5" eb="6">
      <t>キ</t>
    </rPh>
    <rPh sb="6" eb="8">
      <t>ジギョウ</t>
    </rPh>
    <rPh sb="8" eb="11">
      <t>ホウコクショ</t>
    </rPh>
    <rPh sb="12" eb="14">
      <t>メイサイ</t>
    </rPh>
    <rPh sb="15" eb="17">
      <t>ジョウキ</t>
    </rPh>
    <rPh sb="21" eb="23">
      <t>ソウカツ</t>
    </rPh>
    <rPh sb="25" eb="27">
      <t>ホウコク</t>
    </rPh>
    <phoneticPr fontId="2"/>
  </si>
  <si>
    <t>住所</t>
    <rPh sb="0" eb="2">
      <t>ジュウショ</t>
    </rPh>
    <phoneticPr fontId="2"/>
  </si>
  <si>
    <t>労働局労働保険特別会計歳入徴収官　殿</t>
    <rPh sb="0" eb="2">
      <t>ロウドウ</t>
    </rPh>
    <rPh sb="2" eb="3">
      <t>キョク</t>
    </rPh>
    <rPh sb="3" eb="5">
      <t>ロウドウ</t>
    </rPh>
    <rPh sb="5" eb="7">
      <t>ホケン</t>
    </rPh>
    <rPh sb="7" eb="9">
      <t>トクベツ</t>
    </rPh>
    <rPh sb="9" eb="11">
      <t>カイケイ</t>
    </rPh>
    <rPh sb="11" eb="13">
      <t>サイニュウ</t>
    </rPh>
    <rPh sb="13" eb="15">
      <t>チョウシュウ</t>
    </rPh>
    <rPh sb="15" eb="16">
      <t>カン</t>
    </rPh>
    <rPh sb="17" eb="18">
      <t>ドノ</t>
    </rPh>
    <phoneticPr fontId="2"/>
  </si>
  <si>
    <t>事業主</t>
    <rPh sb="0" eb="3">
      <t>ジギョウヌシ</t>
    </rPh>
    <phoneticPr fontId="2"/>
  </si>
  <si>
    <t>氏名</t>
    <rPh sb="0" eb="2">
      <t>シメイ</t>
    </rPh>
    <phoneticPr fontId="2"/>
  </si>
  <si>
    <t>（法人のときはその名称及び代表者の氏名）</t>
    <rPh sb="1" eb="3">
      <t>ホウジン</t>
    </rPh>
    <rPh sb="9" eb="11">
      <t>メイショウ</t>
    </rPh>
    <rPh sb="11" eb="12">
      <t>オヨ</t>
    </rPh>
    <rPh sb="13" eb="16">
      <t>ダイヒョウシャ</t>
    </rPh>
    <rPh sb="17" eb="19">
      <t>シメイ</t>
    </rPh>
    <phoneticPr fontId="2"/>
  </si>
  <si>
    <t>社会保険労</t>
    <rPh sb="0" eb="2">
      <t>シャカイ</t>
    </rPh>
    <rPh sb="2" eb="4">
      <t>ホケン</t>
    </rPh>
    <rPh sb="4" eb="5">
      <t>ロウ</t>
    </rPh>
    <phoneticPr fontId="2"/>
  </si>
  <si>
    <t>務士記載欄</t>
    <rPh sb="0" eb="1">
      <t>ム</t>
    </rPh>
    <rPh sb="1" eb="2">
      <t>シ</t>
    </rPh>
    <rPh sb="2" eb="4">
      <t>キサイ</t>
    </rPh>
    <rPh sb="4" eb="5">
      <t>ラン</t>
    </rPh>
    <phoneticPr fontId="2"/>
  </si>
  <si>
    <t>作成年月日・提出代行者・事務代理者の表示</t>
    <rPh sb="0" eb="2">
      <t>サクセイ</t>
    </rPh>
    <rPh sb="2" eb="5">
      <t>ネンガッピ</t>
    </rPh>
    <rPh sb="6" eb="8">
      <t>テイシュツ</t>
    </rPh>
    <rPh sb="8" eb="10">
      <t>ダイコウ</t>
    </rPh>
    <rPh sb="10" eb="11">
      <t>シャ</t>
    </rPh>
    <rPh sb="12" eb="14">
      <t>ジム</t>
    </rPh>
    <rPh sb="14" eb="16">
      <t>ダイリ</t>
    </rPh>
    <rPh sb="16" eb="17">
      <t>シャ</t>
    </rPh>
    <rPh sb="18" eb="20">
      <t>ヒョウジ</t>
    </rPh>
    <phoneticPr fontId="2"/>
  </si>
  <si>
    <t>氏　　　　　　　　　名</t>
    <rPh sb="0" eb="1">
      <t>シ</t>
    </rPh>
    <rPh sb="10" eb="11">
      <t>メイ</t>
    </rPh>
    <phoneticPr fontId="2"/>
  </si>
  <si>
    <t>電　　　話　　　番　　　号</t>
    <rPh sb="0" eb="1">
      <t>デン</t>
    </rPh>
    <rPh sb="4" eb="5">
      <t>ハナシ</t>
    </rPh>
    <rPh sb="8" eb="9">
      <t>バン</t>
    </rPh>
    <rPh sb="12" eb="13">
      <t>ゴウ</t>
    </rPh>
    <phoneticPr fontId="2"/>
  </si>
  <si>
    <t>舗装工事業</t>
    <rPh sb="0" eb="2">
      <t>ホソウ</t>
    </rPh>
    <rPh sb="2" eb="5">
      <t>コウジギョウ</t>
    </rPh>
    <phoneticPr fontId="2"/>
  </si>
  <si>
    <t>十</t>
    <rPh sb="0" eb="1">
      <t>ジュウ</t>
    </rPh>
    <phoneticPr fontId="2"/>
  </si>
  <si>
    <t>万</t>
    <rPh sb="0" eb="1">
      <t>マン</t>
    </rPh>
    <phoneticPr fontId="2"/>
  </si>
  <si>
    <t>千</t>
    <rPh sb="0" eb="1">
      <t>セン</t>
    </rPh>
    <phoneticPr fontId="2"/>
  </si>
  <si>
    <t>百</t>
    <rPh sb="0" eb="1">
      <t>ヒャク</t>
    </rPh>
    <phoneticPr fontId="2"/>
  </si>
  <si>
    <t>人</t>
    <rPh sb="0" eb="1">
      <t>ニン</t>
    </rPh>
    <phoneticPr fontId="2"/>
  </si>
  <si>
    <t>（還付請求書を別途作成する必要があります。）</t>
  </si>
  <si>
    <t/>
  </si>
  <si>
    <t>31 水力発電施設、ずい道等新設事業</t>
  </si>
  <si>
    <t>32 道路新設事業</t>
  </si>
  <si>
    <t>33 舗装工事業</t>
  </si>
  <si>
    <t>34 鉄道又は軌道新設事業</t>
  </si>
  <si>
    <t>38 既設建築物設備工事業</t>
  </si>
  <si>
    <t>36 機械装置(組立て又は取付け）</t>
  </si>
  <si>
    <t>36 機械装置(その他のもの）</t>
  </si>
  <si>
    <t>37 その他の建設事業</t>
  </si>
  <si>
    <t>１．目的</t>
    <rPh sb="2" eb="4">
      <t>モクテキ</t>
    </rPh>
    <phoneticPr fontId="2"/>
  </si>
  <si>
    <t>４．注意事項</t>
    <rPh sb="2" eb="4">
      <t>チュウイ</t>
    </rPh>
    <rPh sb="4" eb="6">
      <t>ジコウ</t>
    </rPh>
    <phoneticPr fontId="2"/>
  </si>
  <si>
    <t>年度更新申告書に転記するための記載イメージが表示されます。</t>
    <rPh sb="8" eb="10">
      <t>テンキ</t>
    </rPh>
    <rPh sb="15" eb="17">
      <t>キサイ</t>
    </rPh>
    <rPh sb="22" eb="24">
      <t>ヒョウジ</t>
    </rPh>
    <phoneticPr fontId="2"/>
  </si>
  <si>
    <t>　申告書の作成にあたっては、以下の手順で行ってください。</t>
    <rPh sb="1" eb="4">
      <t>シンコクショ</t>
    </rPh>
    <rPh sb="5" eb="7">
      <t>サクセイ</t>
    </rPh>
    <rPh sb="14" eb="16">
      <t>イカ</t>
    </rPh>
    <rPh sb="17" eb="19">
      <t>テジュン</t>
    </rPh>
    <rPh sb="20" eb="21">
      <t>オコナ</t>
    </rPh>
    <phoneticPr fontId="2"/>
  </si>
  <si>
    <t>(3)入力内容の確認</t>
    <rPh sb="3" eb="5">
      <t>ニュウリョク</t>
    </rPh>
    <rPh sb="5" eb="7">
      <t>ナイヨウ</t>
    </rPh>
    <rPh sb="8" eb="10">
      <t>カクニン</t>
    </rPh>
    <phoneticPr fontId="2"/>
  </si>
  <si>
    <t>これまでの入力が終わりましたら、次の事項を確認してください。</t>
    <rPh sb="8" eb="9">
      <t>オ</t>
    </rPh>
    <phoneticPr fontId="2"/>
  </si>
  <si>
    <t>８．「申告書記入イメージ」シートへの入力及び申告書への転記</t>
    <rPh sb="18" eb="20">
      <t>ニュウリョク</t>
    </rPh>
    <rPh sb="20" eb="21">
      <t>オヨ</t>
    </rPh>
    <rPh sb="22" eb="25">
      <t>シンコクショ</t>
    </rPh>
    <rPh sb="27" eb="29">
      <t>テンキ</t>
    </rPh>
    <phoneticPr fontId="2"/>
  </si>
  <si>
    <t>申告書のイメージが表示されますので、以下の点について入力・選択してください。</t>
    <rPh sb="9" eb="11">
      <t>ヒョウジ</t>
    </rPh>
    <phoneticPr fontId="2"/>
  </si>
  <si>
    <t>(1)還付金の請求の有無について</t>
    <rPh sb="3" eb="5">
      <t>カンプ</t>
    </rPh>
    <rPh sb="5" eb="6">
      <t>キン</t>
    </rPh>
    <rPh sb="7" eb="9">
      <t>セイキュウ</t>
    </rPh>
    <rPh sb="10" eb="12">
      <t>ウム</t>
    </rPh>
    <phoneticPr fontId="2"/>
  </si>
  <si>
    <t>・延納を希望する場合は、「⑰延納の申請　延納の回数」に「３」と入力して下さい。希望しな</t>
    <rPh sb="31" eb="33">
      <t>ニュウリョク</t>
    </rPh>
    <phoneticPr fontId="2"/>
  </si>
  <si>
    <t>これまでの入力が終わりましたら、以下の欄に入力結果・計算結果が自動表示されます。</t>
    <rPh sb="16" eb="18">
      <t>イカ</t>
    </rPh>
    <rPh sb="19" eb="20">
      <t>ラン</t>
    </rPh>
    <rPh sb="21" eb="23">
      <t>ニュウリョク</t>
    </rPh>
    <rPh sb="23" eb="25">
      <t>ケッカ</t>
    </rPh>
    <rPh sb="26" eb="28">
      <t>ケイサン</t>
    </rPh>
    <rPh sb="28" eb="30">
      <t>ケッカ</t>
    </rPh>
    <rPh sb="31" eb="33">
      <t>ジドウ</t>
    </rPh>
    <rPh sb="33" eb="35">
      <t>ヒョウジ</t>
    </rPh>
    <phoneticPr fontId="2"/>
  </si>
  <si>
    <t>《自動表示される項目》</t>
    <rPh sb="8" eb="10">
      <t>コウモク</t>
    </rPh>
    <phoneticPr fontId="2"/>
  </si>
  <si>
    <t>○「①労働保険番号」（項２）</t>
    <rPh sb="3" eb="5">
      <t>ロウドウ</t>
    </rPh>
    <rPh sb="5" eb="7">
      <t>ホケン</t>
    </rPh>
    <rPh sb="7" eb="9">
      <t>バンゴウ</t>
    </rPh>
    <rPh sb="11" eb="12">
      <t>コウ</t>
    </rPh>
    <phoneticPr fontId="2"/>
  </si>
  <si>
    <t>　「⑧保険料・拠出金算定基礎額」に「⑨保険料・拠出金率」を乗じた額が表示されま</t>
    <rPh sb="29" eb="30">
      <t>ジョウ</t>
    </rPh>
    <rPh sb="32" eb="33">
      <t>ガク</t>
    </rPh>
    <rPh sb="34" eb="36">
      <t>ヒョウジ</t>
    </rPh>
    <phoneticPr fontId="2"/>
  </si>
  <si>
    <t>す。１円未満の端数がある場合は、端数は切り捨てられます。</t>
    <rPh sb="3" eb="4">
      <t>エン</t>
    </rPh>
    <rPh sb="4" eb="6">
      <t>ミマン</t>
    </rPh>
    <rPh sb="7" eb="9">
      <t>ハスウ</t>
    </rPh>
    <rPh sb="12" eb="14">
      <t>バアイ</t>
    </rPh>
    <rPh sb="16" eb="18">
      <t>ハスウ</t>
    </rPh>
    <rPh sb="19" eb="20">
      <t>キ</t>
    </rPh>
    <rPh sb="21" eb="22">
      <t>ス</t>
    </rPh>
    <phoneticPr fontId="2"/>
  </si>
  <si>
    <t>○「⑳差引額（イ）、（ロ）、（ハ）」</t>
    <rPh sb="3" eb="5">
      <t>サシヒキ</t>
    </rPh>
    <rPh sb="5" eb="6">
      <t>ガク</t>
    </rPh>
    <phoneticPr fontId="2"/>
  </si>
  <si>
    <t>　「⑩確定保険料額(イ)」と「⑱申告済概算保険料額」を比較して、余る場合は「⑳</t>
    <rPh sb="16" eb="18">
      <t>シンコク</t>
    </rPh>
    <rPh sb="18" eb="19">
      <t>ズ</t>
    </rPh>
    <rPh sb="19" eb="21">
      <t>ガイサン</t>
    </rPh>
    <rPh sb="21" eb="24">
      <t>ホケンリョウ</t>
    </rPh>
    <rPh sb="24" eb="25">
      <t>ガク</t>
    </rPh>
    <phoneticPr fontId="2"/>
  </si>
  <si>
    <t>　延納に該当しない場合は上段の「全期又は第１期(初期)」の欄のみに自動記入され、</t>
    <rPh sb="29" eb="30">
      <t>ラン</t>
    </rPh>
    <phoneticPr fontId="2"/>
  </si>
  <si>
    <t>・「申告書記入イメージ」には表示されない事業又は作業の種類、事業主欄等を申告書に記入して</t>
    <rPh sb="14" eb="16">
      <t>ヒョウジ</t>
    </rPh>
    <rPh sb="22" eb="23">
      <t>マタ</t>
    </rPh>
    <rPh sb="24" eb="26">
      <t>サギョウ</t>
    </rPh>
    <rPh sb="34" eb="35">
      <t>トウ</t>
    </rPh>
    <rPh sb="36" eb="39">
      <t>シンコクショ</t>
    </rPh>
    <phoneticPr fontId="2"/>
  </si>
  <si>
    <t>↓</t>
    <phoneticPr fontId="2"/>
  </si>
  <si>
    <t>「一括有期事業総括表」の作成・提出の際に使用します。</t>
    <rPh sb="1" eb="3">
      <t>イッカツ</t>
    </rPh>
    <rPh sb="3" eb="5">
      <t>ユウキ</t>
    </rPh>
    <rPh sb="5" eb="7">
      <t>ジギョウ</t>
    </rPh>
    <rPh sb="7" eb="9">
      <t>ソウカツ</t>
    </rPh>
    <rPh sb="9" eb="10">
      <t>ヒョウ</t>
    </rPh>
    <rPh sb="12" eb="14">
      <t>サクセイ</t>
    </rPh>
    <rPh sb="15" eb="17">
      <t>テイシュツ</t>
    </rPh>
    <rPh sb="18" eb="19">
      <t>サイ</t>
    </rPh>
    <rPh sb="20" eb="22">
      <t>シヨウ</t>
    </rPh>
    <phoneticPr fontId="2"/>
  </si>
  <si>
    <t>水力発電施設、ずい道等新設事業</t>
    <rPh sb="0" eb="2">
      <t>スイリョク</t>
    </rPh>
    <rPh sb="2" eb="4">
      <t>ハツデン</t>
    </rPh>
    <rPh sb="4" eb="6">
      <t>シセツ</t>
    </rPh>
    <rPh sb="9" eb="10">
      <t>ミチ</t>
    </rPh>
    <rPh sb="10" eb="11">
      <t>トウ</t>
    </rPh>
    <rPh sb="11" eb="13">
      <t>シンセツ</t>
    </rPh>
    <rPh sb="13" eb="15">
      <t>ジギョウ</t>
    </rPh>
    <phoneticPr fontId="2"/>
  </si>
  <si>
    <t>② 「一括有期事業報告書（事業主控）」の入力・作成。</t>
    <rPh sb="13" eb="16">
      <t>ジギョウヌシ</t>
    </rPh>
    <rPh sb="16" eb="17">
      <t>ヒカ</t>
    </rPh>
    <rPh sb="20" eb="22">
      <t>ニュウリョク</t>
    </rPh>
    <rPh sb="23" eb="25">
      <t>サクセイ</t>
    </rPh>
    <phoneticPr fontId="2"/>
  </si>
  <si>
    <t>③ 「一括有期事業総括表」に保険年度、メリット料率（該当する場合のみ）を入力。</t>
    <rPh sb="9" eb="11">
      <t>ソウカツ</t>
    </rPh>
    <rPh sb="11" eb="12">
      <t>ヒョウ</t>
    </rPh>
    <rPh sb="14" eb="16">
      <t>ホケン</t>
    </rPh>
    <rPh sb="16" eb="18">
      <t>ネンド</t>
    </rPh>
    <rPh sb="23" eb="25">
      <t>リョウリツ</t>
    </rPh>
    <rPh sb="26" eb="28">
      <t>ガイトウ</t>
    </rPh>
    <rPh sb="30" eb="32">
      <t>バアイ</t>
    </rPh>
    <rPh sb="36" eb="38">
      <t>ニュウリョク</t>
    </rPh>
    <phoneticPr fontId="2"/>
  </si>
  <si>
    <t>(2)延納（分割納付）の申請欄の入力</t>
    <rPh sb="3" eb="5">
      <t>エンノウ</t>
    </rPh>
    <rPh sb="6" eb="8">
      <t>ブンカツ</t>
    </rPh>
    <rPh sb="8" eb="10">
      <t>ノウフ</t>
    </rPh>
    <rPh sb="12" eb="14">
      <t>シンセイ</t>
    </rPh>
    <rPh sb="14" eb="15">
      <t>ラン</t>
    </rPh>
    <rPh sb="16" eb="18">
      <t>ニュウリョク</t>
    </rPh>
    <phoneticPr fontId="2"/>
  </si>
  <si>
    <t>(3)「⑱申告済概算保険料額」の入力</t>
    <rPh sb="5" eb="7">
      <t>シンコク</t>
    </rPh>
    <rPh sb="7" eb="8">
      <t>スミ</t>
    </rPh>
    <rPh sb="8" eb="10">
      <t>ガイサン</t>
    </rPh>
    <rPh sb="10" eb="13">
      <t>ホケンリョウ</t>
    </rPh>
    <rPh sb="13" eb="14">
      <t>ガク</t>
    </rPh>
    <rPh sb="16" eb="18">
      <t>ニュウリョク</t>
    </rPh>
    <phoneticPr fontId="2"/>
  </si>
  <si>
    <t>○「⑩確定保険料・一般拠出金額」（項１２、１４、３６）</t>
    <rPh sb="3" eb="5">
      <t>カクテイ</t>
    </rPh>
    <rPh sb="5" eb="8">
      <t>ホケンリョウ</t>
    </rPh>
    <rPh sb="9" eb="11">
      <t>イッパン</t>
    </rPh>
    <rPh sb="11" eb="14">
      <t>キョシュツキン</t>
    </rPh>
    <rPh sb="14" eb="15">
      <t>ガク</t>
    </rPh>
    <rPh sb="17" eb="18">
      <t>コウ</t>
    </rPh>
    <phoneticPr fontId="2"/>
  </si>
  <si>
    <t>○「⑭概算保険料額」（項２１、２３）</t>
    <rPh sb="3" eb="5">
      <t>ガイサン</t>
    </rPh>
    <rPh sb="5" eb="8">
      <t>ホケンリョウ</t>
    </rPh>
    <rPh sb="8" eb="9">
      <t>ガク</t>
    </rPh>
    <rPh sb="11" eb="12">
      <t>コウ</t>
    </rPh>
    <phoneticPr fontId="2"/>
  </si>
  <si>
    <t>　これらについて同意されない場合はご使用をお断りします。</t>
    <phoneticPr fontId="2"/>
  </si>
  <si>
    <r>
      <t>(2)「報告書（事業主控）」</t>
    </r>
    <r>
      <rPr>
        <sz val="11"/>
        <rFont val="HG丸ｺﾞｼｯｸM-PRO"/>
        <family val="3"/>
        <charset val="128"/>
      </rPr>
      <t>…シート見出しの色</t>
    </r>
    <r>
      <rPr>
        <sz val="11"/>
        <color indexed="50"/>
        <rFont val="HG丸ｺﾞｼｯｸM-PRO"/>
        <family val="3"/>
        <charset val="128"/>
      </rPr>
      <t>【ライム】</t>
    </r>
    <rPh sb="4" eb="7">
      <t>ホウコクショ</t>
    </rPh>
    <rPh sb="8" eb="11">
      <t>ジギョウヌシ</t>
    </rPh>
    <rPh sb="11" eb="12">
      <t>ヒカ</t>
    </rPh>
    <phoneticPr fontId="2"/>
  </si>
  <si>
    <r>
      <t>(4) 「総括表」</t>
    </r>
    <r>
      <rPr>
        <sz val="11"/>
        <rFont val="HG丸ｺﾞｼｯｸM-PRO"/>
        <family val="3"/>
        <charset val="128"/>
      </rPr>
      <t>…シート見出しの色</t>
    </r>
    <r>
      <rPr>
        <sz val="11"/>
        <color indexed="17"/>
        <rFont val="HG丸ｺﾞｼｯｸM-PRO"/>
        <family val="3"/>
        <charset val="128"/>
      </rPr>
      <t>【緑色】</t>
    </r>
    <rPh sb="5" eb="7">
      <t>ソウカツ</t>
    </rPh>
    <rPh sb="7" eb="8">
      <t>ヒョウ</t>
    </rPh>
    <rPh sb="19" eb="20">
      <t>ミドリ</t>
    </rPh>
    <rPh sb="20" eb="21">
      <t>イロ</t>
    </rPh>
    <phoneticPr fontId="2"/>
  </si>
  <si>
    <r>
      <t>(5) 「申告書記入イメージ」</t>
    </r>
    <r>
      <rPr>
        <sz val="11"/>
        <rFont val="HG丸ｺﾞｼｯｸM-PRO"/>
        <family val="3"/>
        <charset val="128"/>
      </rPr>
      <t>…シート見出しの色</t>
    </r>
    <r>
      <rPr>
        <sz val="11"/>
        <color indexed="10"/>
        <rFont val="HG丸ｺﾞｼｯｸM-PRO"/>
        <family val="3"/>
        <charset val="128"/>
      </rPr>
      <t>【赤色】</t>
    </r>
    <rPh sb="5" eb="8">
      <t>シンコクショ</t>
    </rPh>
    <rPh sb="8" eb="10">
      <t>キニュウ</t>
    </rPh>
    <rPh sb="25" eb="26">
      <t>アカ</t>
    </rPh>
    <phoneticPr fontId="2"/>
  </si>
  <si>
    <t>６．利用手順</t>
    <phoneticPr fontId="2"/>
  </si>
  <si>
    <t>↓</t>
    <phoneticPr fontId="2"/>
  </si>
  <si>
    <t>↓</t>
    <phoneticPr fontId="2"/>
  </si>
  <si>
    <t>↓</t>
    <phoneticPr fontId="2"/>
  </si>
  <si>
    <t>延納（３回に分割して納付）することができます。</t>
    <phoneticPr fontId="2"/>
  </si>
  <si>
    <t>　い場合は「１」のままとしてください。</t>
    <phoneticPr fontId="2"/>
  </si>
  <si>
    <t>に表示された金額が、今回納付する金額です。</t>
    <phoneticPr fontId="2"/>
  </si>
  <si>
    <r>
      <t>・</t>
    </r>
    <r>
      <rPr>
        <u/>
        <sz val="11"/>
        <color indexed="10"/>
        <rFont val="HG丸ｺﾞｼｯｸM-PRO"/>
        <family val="3"/>
        <charset val="128"/>
      </rPr>
      <t>「０」が表示されている場合は「０」も含めて記入してください。</t>
    </r>
    <phoneticPr fontId="2"/>
  </si>
  <si>
    <t>　に分けて入力する必要があります。</t>
    <rPh sb="9" eb="11">
      <t>ヒツヨウ</t>
    </rPh>
    <phoneticPr fontId="2"/>
  </si>
  <si>
    <t>【提出先】</t>
    <rPh sb="1" eb="4">
      <t>テイシュツサキ</t>
    </rPh>
    <phoneticPr fontId="2"/>
  </si>
  <si>
    <t>７．「一括有期事業報告書（事業主控）」、「一括有期事業総括表」の作成</t>
    <rPh sb="3" eb="5">
      <t>イッカツ</t>
    </rPh>
    <rPh sb="5" eb="7">
      <t>ユウキ</t>
    </rPh>
    <rPh sb="7" eb="9">
      <t>ジギョウ</t>
    </rPh>
    <rPh sb="9" eb="12">
      <t>ホウコクショ</t>
    </rPh>
    <rPh sb="13" eb="16">
      <t>ジギョウヌシ</t>
    </rPh>
    <rPh sb="16" eb="17">
      <t>ヒカエ</t>
    </rPh>
    <rPh sb="27" eb="29">
      <t>ソウカツ</t>
    </rPh>
    <rPh sb="29" eb="30">
      <t>ヒョウ</t>
    </rPh>
    <rPh sb="32" eb="34">
      <t>サクセイ</t>
    </rPh>
    <phoneticPr fontId="2"/>
  </si>
  <si>
    <t>(1)「一括有期事業報告書（事業主控）」の入力について</t>
    <rPh sb="4" eb="6">
      <t>イッカツ</t>
    </rPh>
    <rPh sb="6" eb="8">
      <t>ユウキ</t>
    </rPh>
    <rPh sb="8" eb="10">
      <t>ジギョウ</t>
    </rPh>
    <rPh sb="10" eb="13">
      <t>ホウコクショ</t>
    </rPh>
    <rPh sb="14" eb="17">
      <t>ジギョウヌシ</t>
    </rPh>
    <rPh sb="17" eb="18">
      <t>ヒカエ</t>
    </rPh>
    <rPh sb="21" eb="23">
      <t>ニュウリョク</t>
    </rPh>
    <phoneticPr fontId="2"/>
  </si>
  <si>
    <t>(２)「一括有期事業総括表」の入力について</t>
    <rPh sb="4" eb="6">
      <t>イッカツ</t>
    </rPh>
    <rPh sb="6" eb="8">
      <t>ユウキ</t>
    </rPh>
    <rPh sb="8" eb="10">
      <t>ジギョウ</t>
    </rPh>
    <rPh sb="10" eb="12">
      <t>ソウカツ</t>
    </rPh>
    <rPh sb="12" eb="13">
      <t>ヒョウ</t>
    </rPh>
    <rPh sb="15" eb="17">
      <t>ニュウリョク</t>
    </rPh>
    <phoneticPr fontId="2"/>
  </si>
  <si>
    <r>
      <t>　　</t>
    </r>
    <r>
      <rPr>
        <sz val="11"/>
        <color indexed="12"/>
        <rFont val="HG丸ｺﾞｼｯｸM-PRO"/>
        <family val="3"/>
        <charset val="128"/>
      </rPr>
      <t>該当する事業の種類を選択してください。</t>
    </r>
    <r>
      <rPr>
        <sz val="11"/>
        <rFont val="HG丸ｺﾞｼｯｸM-PRO"/>
        <family val="3"/>
        <charset val="128"/>
      </rPr>
      <t>事業の種類が異なる工事については、２枚目以降</t>
    </r>
    <rPh sb="2" eb="4">
      <t>ガイトウ</t>
    </rPh>
    <rPh sb="6" eb="8">
      <t>ジギョウ</t>
    </rPh>
    <rPh sb="9" eb="11">
      <t>シュルイ</t>
    </rPh>
    <rPh sb="12" eb="14">
      <t>センタク</t>
    </rPh>
    <rPh sb="21" eb="23">
      <t>ジギョウ</t>
    </rPh>
    <rPh sb="24" eb="26">
      <t>シュルイ</t>
    </rPh>
    <rPh sb="27" eb="28">
      <t>コト</t>
    </rPh>
    <rPh sb="30" eb="32">
      <t>コウジ</t>
    </rPh>
    <rPh sb="39" eb="41">
      <t>マイメ</t>
    </rPh>
    <rPh sb="41" eb="43">
      <t>イコウ</t>
    </rPh>
    <phoneticPr fontId="2"/>
  </si>
  <si>
    <t>　　請負代金の額に、告示された控除対象工事用物の価格が含まれている場合、控除対象工事用</t>
    <rPh sb="2" eb="4">
      <t>ウケオイ</t>
    </rPh>
    <rPh sb="4" eb="6">
      <t>ダイキン</t>
    </rPh>
    <rPh sb="7" eb="8">
      <t>ガク</t>
    </rPh>
    <rPh sb="10" eb="12">
      <t>コクジ</t>
    </rPh>
    <rPh sb="15" eb="17">
      <t>コウジョ</t>
    </rPh>
    <rPh sb="17" eb="19">
      <t>タイショウ</t>
    </rPh>
    <rPh sb="19" eb="21">
      <t>コウジ</t>
    </rPh>
    <rPh sb="21" eb="22">
      <t>ヨウ</t>
    </rPh>
    <rPh sb="22" eb="23">
      <t>ブツ</t>
    </rPh>
    <rPh sb="24" eb="26">
      <t>カカク</t>
    </rPh>
    <rPh sb="27" eb="28">
      <t>フク</t>
    </rPh>
    <rPh sb="33" eb="35">
      <t>バアイ</t>
    </rPh>
    <rPh sb="36" eb="38">
      <t>コウジョ</t>
    </rPh>
    <rPh sb="38" eb="40">
      <t>タイショウ</t>
    </rPh>
    <rPh sb="40" eb="42">
      <t>コウジ</t>
    </rPh>
    <rPh sb="42" eb="43">
      <t>ヨウ</t>
    </rPh>
    <phoneticPr fontId="2"/>
  </si>
  <si>
    <r>
      <t>　物の価額相当額を入力してください。なお、</t>
    </r>
    <r>
      <rPr>
        <sz val="11"/>
        <color indexed="12"/>
        <rFont val="HG丸ｺﾞｼｯｸM-PRO"/>
        <family val="3"/>
        <charset val="128"/>
      </rPr>
      <t>業種番号３６の機械装置の組立て又は据え付けの</t>
    </r>
    <rPh sb="21" eb="23">
      <t>ギョウシュ</t>
    </rPh>
    <rPh sb="23" eb="25">
      <t>バンゴウ</t>
    </rPh>
    <rPh sb="28" eb="30">
      <t>キカイ</t>
    </rPh>
    <rPh sb="30" eb="32">
      <t>ソウチ</t>
    </rPh>
    <rPh sb="33" eb="35">
      <t>クミタテ</t>
    </rPh>
    <rPh sb="36" eb="37">
      <t>マタ</t>
    </rPh>
    <rPh sb="38" eb="39">
      <t>ス</t>
    </rPh>
    <rPh sb="40" eb="41">
      <t>ツ</t>
    </rPh>
    <phoneticPr fontId="2"/>
  </si>
  <si>
    <t>③　請負代金から控除する額</t>
    <rPh sb="2" eb="4">
      <t>ウケオイ</t>
    </rPh>
    <rPh sb="4" eb="6">
      <t>ダイキン</t>
    </rPh>
    <rPh sb="8" eb="10">
      <t>コウジョ</t>
    </rPh>
    <rPh sb="12" eb="13">
      <t>ガク</t>
    </rPh>
    <phoneticPr fontId="2"/>
  </si>
  <si>
    <t>事業の種類</t>
    <phoneticPr fontId="2"/>
  </si>
  <si>
    <t>２．ツールの特徴</t>
    <rPh sb="6" eb="8">
      <t>トクチョウ</t>
    </rPh>
    <phoneticPr fontId="2"/>
  </si>
  <si>
    <t>画面①については、平成２１年度から新たに入力が必要となった項目です。画面②については、こ</t>
    <rPh sb="0" eb="2">
      <t>ガメン</t>
    </rPh>
    <rPh sb="9" eb="11">
      <t>ヘイセイ</t>
    </rPh>
    <rPh sb="13" eb="15">
      <t>ネンド</t>
    </rPh>
    <rPh sb="17" eb="18">
      <t>アラ</t>
    </rPh>
    <rPh sb="20" eb="22">
      <t>ニュウリョク</t>
    </rPh>
    <rPh sb="23" eb="25">
      <t>ヒツヨウ</t>
    </rPh>
    <rPh sb="29" eb="31">
      <t>コウモク</t>
    </rPh>
    <rPh sb="34" eb="36">
      <t>ガメン</t>
    </rPh>
    <phoneticPr fontId="2"/>
  </si>
  <si>
    <t>　　賃金で算定する場合は、請負代金の額の上セルの空欄セルをクリックし、「賃金で算定」に</t>
    <rPh sb="2" eb="4">
      <t>チンギン</t>
    </rPh>
    <rPh sb="5" eb="7">
      <t>サンテイ</t>
    </rPh>
    <rPh sb="9" eb="11">
      <t>バアイ</t>
    </rPh>
    <rPh sb="13" eb="15">
      <t>ウケオイ</t>
    </rPh>
    <rPh sb="15" eb="17">
      <t>ダイキン</t>
    </rPh>
    <rPh sb="18" eb="19">
      <t>ガク</t>
    </rPh>
    <rPh sb="20" eb="21">
      <t>ウエ</t>
    </rPh>
    <rPh sb="24" eb="26">
      <t>クウラン</t>
    </rPh>
    <rPh sb="36" eb="38">
      <t>チンギン</t>
    </rPh>
    <rPh sb="39" eb="41">
      <t>サンテイ</t>
    </rPh>
    <phoneticPr fontId="2"/>
  </si>
  <si>
    <r>
      <t>②　賃金算定欄</t>
    </r>
    <r>
      <rPr>
        <sz val="11"/>
        <color indexed="12"/>
        <rFont val="HG丸ｺﾞｼｯｸM-PRO"/>
        <family val="3"/>
        <charset val="128"/>
      </rPr>
      <t>（賃金で算定する場合のみ入力します）</t>
    </r>
    <rPh sb="2" eb="4">
      <t>チンギン</t>
    </rPh>
    <rPh sb="4" eb="6">
      <t>サンテイ</t>
    </rPh>
    <rPh sb="6" eb="7">
      <t>ラン</t>
    </rPh>
    <rPh sb="8" eb="10">
      <t>チンギン</t>
    </rPh>
    <rPh sb="11" eb="13">
      <t>サンテイ</t>
    </rPh>
    <rPh sb="15" eb="17">
      <t>バアイ</t>
    </rPh>
    <rPh sb="19" eb="21">
      <t>ニュウリョク</t>
    </rPh>
    <phoneticPr fontId="2"/>
  </si>
  <si>
    <t>①　「事業の種類」選択欄</t>
    <rPh sb="3" eb="5">
      <t>ジギョウ</t>
    </rPh>
    <rPh sb="6" eb="8">
      <t>シュルイ</t>
    </rPh>
    <rPh sb="9" eb="11">
      <t>センタク</t>
    </rPh>
    <rPh sb="11" eb="12">
      <t>ラン</t>
    </rPh>
    <phoneticPr fontId="2"/>
  </si>
  <si>
    <t>　このツールには以下の特徴があります。</t>
    <rPh sb="8" eb="10">
      <t>イカ</t>
    </rPh>
    <rPh sb="11" eb="13">
      <t>トクチョウ</t>
    </rPh>
    <phoneticPr fontId="2"/>
  </si>
  <si>
    <t>社労士の方が事務代理している場合にのみ氏名等を入力してください。</t>
    <rPh sb="0" eb="3">
      <t>シャロウシ</t>
    </rPh>
    <rPh sb="4" eb="5">
      <t>カタ</t>
    </rPh>
    <rPh sb="6" eb="8">
      <t>ジム</t>
    </rPh>
    <rPh sb="8" eb="10">
      <t>ダイリ</t>
    </rPh>
    <rPh sb="14" eb="16">
      <t>バアイ</t>
    </rPh>
    <rPh sb="19" eb="21">
      <t>シメイ</t>
    </rPh>
    <rPh sb="21" eb="22">
      <t>トウ</t>
    </rPh>
    <rPh sb="23" eb="25">
      <t>ニュウリョク</t>
    </rPh>
    <phoneticPr fontId="2"/>
  </si>
  <si>
    <t>・入力された数字（０の数など）は正しく入力されていますか？</t>
    <rPh sb="16" eb="17">
      <t>タダ</t>
    </rPh>
    <rPh sb="19" eb="21">
      <t>ニュウリョク</t>
    </rPh>
    <phoneticPr fontId="2"/>
  </si>
  <si>
    <t>申告書に印字してある金額を入力してください。</t>
    <rPh sb="4" eb="6">
      <t>インジ</t>
    </rPh>
    <phoneticPr fontId="2"/>
  </si>
  <si>
    <t>　「一括有期事業総括表」で計算した賃金総額の合算額が表示されます。</t>
    <rPh sb="2" eb="4">
      <t>イッカツ</t>
    </rPh>
    <rPh sb="4" eb="6">
      <t>ユウキ</t>
    </rPh>
    <rPh sb="6" eb="8">
      <t>ジギョウ</t>
    </rPh>
    <rPh sb="8" eb="10">
      <t>ソウカツ</t>
    </rPh>
    <rPh sb="10" eb="11">
      <t>オモテ</t>
    </rPh>
    <rPh sb="13" eb="15">
      <t>ケイサン</t>
    </rPh>
    <rPh sb="17" eb="19">
      <t>チンギン</t>
    </rPh>
    <rPh sb="19" eb="21">
      <t>ソウガク</t>
    </rPh>
    <rPh sb="22" eb="24">
      <t>ガッサン</t>
    </rPh>
    <rPh sb="24" eb="25">
      <t>ガク</t>
    </rPh>
    <rPh sb="26" eb="28">
      <t>ヒョウジ</t>
    </rPh>
    <phoneticPr fontId="2"/>
  </si>
  <si>
    <t>なお、報告書の入力枚数にあわせて印刷枚数が自動で変更されます。</t>
    <rPh sb="3" eb="6">
      <t>ホウコクショ</t>
    </rPh>
    <phoneticPr fontId="2"/>
  </si>
  <si>
    <t>請負金額</t>
    <rPh sb="0" eb="2">
      <t>ウケオイ</t>
    </rPh>
    <rPh sb="2" eb="4">
      <t>キンガク</t>
    </rPh>
    <phoneticPr fontId="2"/>
  </si>
  <si>
    <t>　ください。また、「申告書イメージ」で入力しなかった④常時労働者数欄に平均労働者数を記入</t>
    <rPh sb="19" eb="21">
      <t>ニュウリョク</t>
    </rPh>
    <phoneticPr fontId="2"/>
  </si>
  <si>
    <t>(イ)充当額」または「(ロ)還付額」に、不足する場合は「⑳(ハ)不足額」に表示されます。</t>
    <rPh sb="14" eb="16">
      <t>カンプ</t>
    </rPh>
    <rPh sb="16" eb="17">
      <t>ガク</t>
    </rPh>
    <phoneticPr fontId="2"/>
  </si>
  <si>
    <t>メリット増減率</t>
    <rPh sb="4" eb="6">
      <t>ゾウゲン</t>
    </rPh>
    <rPh sb="6" eb="7">
      <t>リツ</t>
    </rPh>
    <phoneticPr fontId="2"/>
  </si>
  <si>
    <t>％</t>
    <phoneticPr fontId="2"/>
  </si>
  <si>
    <t>５．ツールの構成等</t>
    <phoneticPr fontId="2"/>
  </si>
  <si>
    <t>印刷する。</t>
    <phoneticPr fontId="2"/>
  </si>
  <si>
    <t>　また、 「申告書記入イメージ」に表示された金額等を申告書原本に記載する。</t>
    <phoneticPr fontId="2"/>
  </si>
  <si>
    <t>↓</t>
    <phoneticPr fontId="2"/>
  </si>
  <si>
    <t xml:space="preserve"> のツール独自の入力欄となってます。また、③については入力制限がかかっています。</t>
    <phoneticPr fontId="2"/>
  </si>
  <si>
    <r>
      <t>　</t>
    </r>
    <r>
      <rPr>
        <sz val="11"/>
        <color indexed="12"/>
        <rFont val="HG丸ｺﾞｼｯｸM-PRO"/>
        <family val="3"/>
        <charset val="128"/>
      </rPr>
      <t>※賃金で算定する場合は、下請け労働者の賃金も含まれます。</t>
    </r>
    <phoneticPr fontId="2"/>
  </si>
  <si>
    <r>
      <t>　</t>
    </r>
    <r>
      <rPr>
        <sz val="11"/>
        <color indexed="12"/>
        <rFont val="HG丸ｺﾞｼｯｸM-PRO"/>
        <family val="3"/>
        <charset val="128"/>
      </rPr>
      <t>事業のみ控除することができます。</t>
    </r>
    <phoneticPr fontId="2"/>
  </si>
  <si>
    <t>↓</t>
    <phoneticPr fontId="2"/>
  </si>
  <si>
    <t>④ 「一括有期事業総括表」に表示された確定保険料額等に間違いがないか検算する。</t>
    <rPh sb="14" eb="16">
      <t>ヒョウジ</t>
    </rPh>
    <rPh sb="19" eb="21">
      <t>カクテイ</t>
    </rPh>
    <rPh sb="21" eb="24">
      <t>ホケンリョウ</t>
    </rPh>
    <rPh sb="24" eb="25">
      <t>ガク</t>
    </rPh>
    <rPh sb="25" eb="26">
      <t>トウ</t>
    </rPh>
    <rPh sb="27" eb="29">
      <t>マチガ</t>
    </rPh>
    <rPh sb="34" eb="36">
      <t>ケンザン</t>
    </rPh>
    <phoneticPr fontId="2"/>
  </si>
  <si>
    <t>・「申告書記入イメージ」を印書した物を申告書として提出することはできません。</t>
    <rPh sb="13" eb="14">
      <t>イン</t>
    </rPh>
    <rPh sb="14" eb="15">
      <t>ショ</t>
    </rPh>
    <rPh sb="17" eb="18">
      <t>モノ</t>
    </rPh>
    <rPh sb="19" eb="22">
      <t>シンコクショ</t>
    </rPh>
    <rPh sb="25" eb="27">
      <t>テイシュツ</t>
    </rPh>
    <phoneticPr fontId="2"/>
  </si>
  <si>
    <t>「申告書記入イメージ」に表示された数字等を申告書原本の該当欄に転記してください（電子申請</t>
    <rPh sb="12" eb="14">
      <t>ヒョウジ</t>
    </rPh>
    <rPh sb="17" eb="19">
      <t>スウジ</t>
    </rPh>
    <rPh sb="19" eb="20">
      <t>トウ</t>
    </rPh>
    <rPh sb="21" eb="24">
      <t>シンコクショ</t>
    </rPh>
    <rPh sb="24" eb="26">
      <t>ゲンポン</t>
    </rPh>
    <rPh sb="27" eb="29">
      <t>ガイトウ</t>
    </rPh>
    <rPh sb="29" eb="30">
      <t>ラン</t>
    </rPh>
    <rPh sb="31" eb="33">
      <t>テンキ</t>
    </rPh>
    <phoneticPr fontId="2"/>
  </si>
  <si>
    <r>
      <t>　申告書の記入にあたっては、申告書をお送りした封筒に同封する</t>
    </r>
    <r>
      <rPr>
        <u/>
        <sz val="11"/>
        <color indexed="10"/>
        <rFont val="HG丸ｺﾞｼｯｸM-PRO"/>
        <family val="3"/>
        <charset val="128"/>
      </rPr>
      <t>「労働保険 年度更新 申告書</t>
    </r>
    <phoneticPr fontId="2"/>
  </si>
  <si>
    <t>　また、メリット制が適用される場合、概算保険料の計算は行えません。</t>
    <rPh sb="27" eb="28">
      <t>オコナ</t>
    </rPh>
    <phoneticPr fontId="2"/>
  </si>
  <si>
    <t>　　メリット増減率を入力してください。</t>
    <phoneticPr fontId="2"/>
  </si>
  <si>
    <t>①　メリット料率</t>
    <rPh sb="6" eb="8">
      <t>リョウリツ</t>
    </rPh>
    <phoneticPr fontId="2"/>
  </si>
  <si>
    <t xml:space="preserve"> メリット制が適用されない場合は入力の必要はありません。メリット制が適用されている</t>
    <phoneticPr fontId="2"/>
  </si>
  <si>
    <t>②　申告する保険年度</t>
    <rPh sb="2" eb="4">
      <t>シンコク</t>
    </rPh>
    <rPh sb="6" eb="8">
      <t>ホケン</t>
    </rPh>
    <rPh sb="8" eb="10">
      <t>ネンド</t>
    </rPh>
    <phoneticPr fontId="2"/>
  </si>
  <si>
    <t>(2) 動作環境によっては、印刷した際に罫線のずれや文字化け等が発生する場合があります</t>
    <phoneticPr fontId="2"/>
  </si>
  <si>
    <t>(3) 本ツールの内容には万全を期しておりますが、その内容を保証するものではありません。</t>
    <phoneticPr fontId="2"/>
  </si>
  <si>
    <t>事業開始時期</t>
  </si>
  <si>
    <t>昔</t>
  </si>
  <si>
    <t>業種 事業の種類</t>
  </si>
  <si>
    <t>事業開始時期に対応する下表｢報告書集計表｣の集計値</t>
  </si>
  <si>
    <t>請負金額：下段
("賃金で算定"しない)</t>
  </si>
  <si>
    <t>請負金額：上段
("賃金で算定"する)</t>
  </si>
  <si>
    <t>賃金総額：上段
("賃金で算定"する)</t>
  </si>
  <si>
    <t>確定保険料内訳</t>
  </si>
  <si>
    <t>　区分</t>
  </si>
  <si>
    <t>⑧保険料算定基礎額</t>
  </si>
  <si>
    <t>⑨保険料率</t>
  </si>
  <si>
    <t>⑩確定保険料額（⑧×⑨）</t>
  </si>
  <si>
    <t>労働保険料（労災＋雇用）</t>
  </si>
  <si>
    <t>　労災保険分</t>
  </si>
  <si>
    <t>雇用保険分</t>
  </si>
  <si>
    <t>一般拠出金</t>
  </si>
  <si>
    <t>概算保険料内訳</t>
  </si>
  <si>
    <t>⑫保険料算定基礎額</t>
  </si>
  <si>
    <t>⑬保険料率</t>
  </si>
  <si>
    <t>⑭概算保険料額（⑫×⑬）</t>
  </si>
  <si>
    <t>⑱申告済概算保険料額</t>
  </si>
  <si>
    <t>⑰納付回数</t>
  </si>
  <si>
    <t>還付の有無</t>
  </si>
  <si>
    <t>⑳差引額</t>
  </si>
  <si>
    <t>充当額</t>
  </si>
  <si>
    <t>還付額</t>
  </si>
  <si>
    <t>不足額</t>
  </si>
  <si>
    <t>保険判定</t>
  </si>
  <si>
    <t>延納（分割納付）</t>
  </si>
  <si>
    <t>期別納付額</t>
  </si>
  <si>
    <t>概算保険料額</t>
  </si>
  <si>
    <t>労働保険料額</t>
  </si>
  <si>
    <t>納付額</t>
  </si>
  <si>
    <t>1期</t>
  </si>
  <si>
    <t>2期</t>
  </si>
  <si>
    <t>3期</t>
  </si>
  <si>
    <t>賃金総額</t>
  </si>
  <si>
    <t>保険料額</t>
  </si>
  <si>
    <t>報告書
枚数</t>
  </si>
  <si>
    <t>１報告書内の
事業数</t>
  </si>
  <si>
    <t>①事業の期間
開始</t>
  </si>
  <si>
    <t>左の①が対応する｢総括表｣ｼｰﾄの事業開始時期</t>
  </si>
  <si>
    <t>◎事業開始時期設定表</t>
    <rPh sb="1" eb="3">
      <t>ジギョウ</t>
    </rPh>
    <rPh sb="3" eb="5">
      <t>カイシ</t>
    </rPh>
    <rPh sb="5" eb="7">
      <t>ジキ</t>
    </rPh>
    <rPh sb="7" eb="9">
      <t>セッテイ</t>
    </rPh>
    <rPh sb="9" eb="10">
      <t>ヒョウ</t>
    </rPh>
    <phoneticPr fontId="2"/>
  </si>
  <si>
    <t>「総括表」</t>
    <phoneticPr fontId="2"/>
  </si>
  <si>
    <t>昔事
業種３７の下の
事業開始時期
（右記範囲外の過去）</t>
    <rPh sb="0" eb="1">
      <t>ムカシ</t>
    </rPh>
    <rPh sb="1" eb="2">
      <t>コト</t>
    </rPh>
    <rPh sb="8" eb="9">
      <t>シタ</t>
    </rPh>
    <rPh sb="19" eb="21">
      <t>ウキ</t>
    </rPh>
    <rPh sb="21" eb="23">
      <t>ハンイ</t>
    </rPh>
    <rPh sb="23" eb="24">
      <t>ガイ</t>
    </rPh>
    <rPh sb="25" eb="27">
      <t>カコ</t>
    </rPh>
    <phoneticPr fontId="2"/>
  </si>
  <si>
    <t>◎事業期間設定表</t>
    <rPh sb="1" eb="3">
      <t>ジギョウ</t>
    </rPh>
    <rPh sb="3" eb="5">
      <t>キカン</t>
    </rPh>
    <rPh sb="5" eb="7">
      <t>セッテイ</t>
    </rPh>
    <rPh sb="7" eb="8">
      <t>ヒョウ</t>
    </rPh>
    <phoneticPr fontId="2"/>
  </si>
  <si>
    <t>最小値</t>
    <rPh sb="0" eb="2">
      <t>サイショウ</t>
    </rPh>
    <rPh sb="2" eb="3">
      <t>チ</t>
    </rPh>
    <phoneticPr fontId="2"/>
  </si>
  <si>
    <t>←事業の期間・最小値</t>
    <rPh sb="1" eb="3">
      <t>ジギョウ</t>
    </rPh>
    <rPh sb="4" eb="6">
      <t>キカン</t>
    </rPh>
    <rPh sb="7" eb="10">
      <t>サイショウチ</t>
    </rPh>
    <phoneticPr fontId="2"/>
  </si>
  <si>
    <t>最大値</t>
    <rPh sb="0" eb="2">
      <t>サイダイ</t>
    </rPh>
    <rPh sb="2" eb="3">
      <t>チ</t>
    </rPh>
    <phoneticPr fontId="2"/>
  </si>
  <si>
    <t>←事業の期間・最大値</t>
    <rPh sb="1" eb="3">
      <t>ジギョウ</t>
    </rPh>
    <rPh sb="4" eb="6">
      <t>キカン</t>
    </rPh>
    <rPh sb="7" eb="10">
      <t>サイダイチ</t>
    </rPh>
    <phoneticPr fontId="2"/>
  </si>
  <si>
    <t>◎労務費率・保険料率設定表</t>
    <rPh sb="1" eb="4">
      <t>ロウムヒ</t>
    </rPh>
    <rPh sb="4" eb="5">
      <t>リツ</t>
    </rPh>
    <rPh sb="6" eb="8">
      <t>ホケン</t>
    </rPh>
    <rPh sb="8" eb="9">
      <t>リョウ</t>
    </rPh>
    <rPh sb="9" eb="10">
      <t>リツ</t>
    </rPh>
    <rPh sb="10" eb="12">
      <t>セッテイ</t>
    </rPh>
    <rPh sb="12" eb="13">
      <t>ヒョウ</t>
    </rPh>
    <phoneticPr fontId="2"/>
  </si>
  <si>
    <t>「事業の種類・労務費率・保険料一覧表」(※)に掲載される工事開始日の各期間に該当する労務費率・保険料率を下表の黄色セルに設定する。</t>
    <rPh sb="1" eb="3">
      <t>ジギョウ</t>
    </rPh>
    <rPh sb="4" eb="6">
      <t>シュルイ</t>
    </rPh>
    <rPh sb="7" eb="10">
      <t>ロウムヒ</t>
    </rPh>
    <rPh sb="10" eb="11">
      <t>リツ</t>
    </rPh>
    <rPh sb="12" eb="15">
      <t>ホケンリョウ</t>
    </rPh>
    <rPh sb="15" eb="17">
      <t>イチラン</t>
    </rPh>
    <rPh sb="17" eb="18">
      <t>ヒョウ</t>
    </rPh>
    <rPh sb="28" eb="30">
      <t>コウジ</t>
    </rPh>
    <rPh sb="30" eb="33">
      <t>カイシビ</t>
    </rPh>
    <rPh sb="34" eb="35">
      <t>カク</t>
    </rPh>
    <rPh sb="35" eb="37">
      <t>キカン</t>
    </rPh>
    <rPh sb="38" eb="40">
      <t>ガイトウ</t>
    </rPh>
    <rPh sb="42" eb="46">
      <t>ロウムヒリツ</t>
    </rPh>
    <rPh sb="47" eb="49">
      <t>ホケン</t>
    </rPh>
    <rPh sb="49" eb="50">
      <t>リョウ</t>
    </rPh>
    <rPh sb="50" eb="51">
      <t>リツ</t>
    </rPh>
    <rPh sb="60" eb="62">
      <t>セッテイ</t>
    </rPh>
    <phoneticPr fontId="2"/>
  </si>
  <si>
    <t>労務費率</t>
    <rPh sb="0" eb="3">
      <t>ロウムヒ</t>
    </rPh>
    <rPh sb="3" eb="4">
      <t>リツ</t>
    </rPh>
    <phoneticPr fontId="2"/>
  </si>
  <si>
    <t>最大値</t>
    <rPh sb="0" eb="3">
      <t>サイダイチ</t>
    </rPh>
    <phoneticPr fontId="2"/>
  </si>
  <si>
    <t>最大値以外</t>
    <rPh sb="0" eb="3">
      <t>サイダイチ</t>
    </rPh>
    <rPh sb="3" eb="5">
      <t>イガイ</t>
    </rPh>
    <phoneticPr fontId="2"/>
  </si>
  <si>
    <t>｢事業の期間｣の年
による月範囲</t>
    <rPh sb="1" eb="3">
      <t>ジギョウ</t>
    </rPh>
    <rPh sb="4" eb="6">
      <t>キカン</t>
    </rPh>
    <rPh sb="8" eb="9">
      <t>ネン</t>
    </rPh>
    <rPh sb="13" eb="14">
      <t>ツキ</t>
    </rPh>
    <rPh sb="14" eb="16">
      <t>ハンイ</t>
    </rPh>
    <phoneticPr fontId="2"/>
  </si>
  <si>
    <t>◎賃金算定基準</t>
    <rPh sb="1" eb="3">
      <t>チンギン</t>
    </rPh>
    <rPh sb="3" eb="5">
      <t>サンテイ</t>
    </rPh>
    <rPh sb="5" eb="7">
      <t>キジュン</t>
    </rPh>
    <phoneticPr fontId="2"/>
  </si>
  <si>
    <t>報告書（事業主控）の｢請負代金の額｣上段の入力規則。</t>
    <rPh sb="11" eb="13">
      <t>ウケオイ</t>
    </rPh>
    <rPh sb="13" eb="15">
      <t>ダイキン</t>
    </rPh>
    <rPh sb="16" eb="17">
      <t>ガク</t>
    </rPh>
    <rPh sb="18" eb="20">
      <t>ジョウダン</t>
    </rPh>
    <rPh sb="21" eb="23">
      <t>ニュウリョク</t>
    </rPh>
    <rPh sb="23" eb="25">
      <t>キソク</t>
    </rPh>
    <phoneticPr fontId="2"/>
  </si>
  <si>
    <t>賃金で算定</t>
  </si>
  <si>
    <t>月日</t>
    <rPh sb="0" eb="1">
      <t>ツキ</t>
    </rPh>
    <rPh sb="1" eb="2">
      <t>ヒ</t>
    </rPh>
    <phoneticPr fontId="2"/>
  </si>
  <si>
    <t>3月31日</t>
    <rPh sb="1" eb="2">
      <t>ツキ</t>
    </rPh>
    <rPh sb="4" eb="5">
      <t>ヒ</t>
    </rPh>
    <phoneticPr fontId="2"/>
  </si>
  <si>
    <t>4月1日</t>
    <rPh sb="1" eb="2">
      <t>ツキ</t>
    </rPh>
    <rPh sb="3" eb="4">
      <t>ヒ</t>
    </rPh>
    <phoneticPr fontId="2"/>
  </si>
  <si>
    <t>｢総括表｣ｼｰﾄ：一括有期事業総括表（建設の事業）に掲載する事業開始時期を下表の黄色セルに西暦で設定する。</t>
    <rPh sb="48" eb="50">
      <t>セッテイ</t>
    </rPh>
    <phoneticPr fontId="2"/>
  </si>
  <si>
    <t>｢報告書（事業主控）｣ｼｰﾄ：一括有期事業報告書（建設の事業）の｢事業の期間：年｣の入力可能な最小値と最大値を下表の黄色セルに和暦で設定する。</t>
    <rPh sb="21" eb="23">
      <t>ホウコク</t>
    </rPh>
    <rPh sb="23" eb="24">
      <t>ショ</t>
    </rPh>
    <rPh sb="33" eb="35">
      <t>ジギョウ</t>
    </rPh>
    <rPh sb="36" eb="38">
      <t>キカン</t>
    </rPh>
    <rPh sb="39" eb="40">
      <t>ネン</t>
    </rPh>
    <rPh sb="42" eb="44">
      <t>ニュウリョク</t>
    </rPh>
    <rPh sb="44" eb="46">
      <t>カノウ</t>
    </rPh>
    <rPh sb="47" eb="50">
      <t>サイショウチ</t>
    </rPh>
    <rPh sb="51" eb="54">
      <t>サイダイチ</t>
    </rPh>
    <rPh sb="63" eb="64">
      <t>ワ</t>
    </rPh>
    <rPh sb="66" eb="68">
      <t>セッテイ</t>
    </rPh>
    <phoneticPr fontId="2"/>
  </si>
  <si>
    <t>注；黄色のセル以外は、修正しないこと。</t>
    <rPh sb="0" eb="1">
      <t>チュウ</t>
    </rPh>
    <rPh sb="2" eb="4">
      <t>キイロ</t>
    </rPh>
    <rPh sb="7" eb="9">
      <t>イガイ</t>
    </rPh>
    <rPh sb="11" eb="13">
      <t>シュウセイ</t>
    </rPh>
    <phoneticPr fontId="2"/>
  </si>
  <si>
    <t>「年度更新申告書計算支援ツール（建設事業用）」利用方法・注意事項（必ずお読みください）</t>
    <rPh sb="8" eb="10">
      <t>ケイサン</t>
    </rPh>
    <rPh sb="10" eb="12">
      <t>シエン</t>
    </rPh>
    <rPh sb="16" eb="18">
      <t>ケンセツ</t>
    </rPh>
    <rPh sb="18" eb="20">
      <t>ジギョウ</t>
    </rPh>
    <rPh sb="19" eb="20">
      <t>イチジ</t>
    </rPh>
    <rPh sb="20" eb="21">
      <t>ヨウ</t>
    </rPh>
    <phoneticPr fontId="2"/>
  </si>
  <si>
    <t>　このツールは、建設事業において「労働保険 概算・確定保険料 石綿健康被害救済法一般拠出</t>
    <rPh sb="8" eb="10">
      <t>ケンセツ</t>
    </rPh>
    <rPh sb="10" eb="12">
      <t>ジギョウ</t>
    </rPh>
    <rPh sb="11" eb="12">
      <t>イチジ</t>
    </rPh>
    <rPh sb="17" eb="19">
      <t>ロウドウ</t>
    </rPh>
    <rPh sb="19" eb="21">
      <t>ホケン</t>
    </rPh>
    <rPh sb="22" eb="24">
      <t>ガイサン</t>
    </rPh>
    <rPh sb="25" eb="27">
      <t>カクテイ</t>
    </rPh>
    <rPh sb="27" eb="30">
      <t>ホケンリョウ</t>
    </rPh>
    <rPh sb="31" eb="33">
      <t>イシワタ</t>
    </rPh>
    <rPh sb="33" eb="35">
      <t>ケンコウ</t>
    </rPh>
    <rPh sb="35" eb="37">
      <t>ヒガイ</t>
    </rPh>
    <rPh sb="37" eb="40">
      <t>キュウサイホウ</t>
    </rPh>
    <phoneticPr fontId="2"/>
  </si>
  <si>
    <t>です。</t>
    <phoneticPr fontId="2"/>
  </si>
  <si>
    <r>
      <t>　　ただし、</t>
    </r>
    <r>
      <rPr>
        <u/>
        <sz val="11"/>
        <color indexed="10"/>
        <rFont val="HG丸ｺﾞｼｯｸM-PRO"/>
        <family val="3"/>
        <charset val="128"/>
      </rPr>
      <t>「年度更新申告書」については記載イメージから転記する必要</t>
    </r>
    <r>
      <rPr>
        <sz val="11"/>
        <rFont val="HG丸ｺﾞｼｯｸM-PRO"/>
        <family val="3"/>
        <charset val="128"/>
      </rPr>
      <t>があります</t>
    </r>
    <phoneticPr fontId="2"/>
  </si>
  <si>
    <r>
      <t>(2)</t>
    </r>
    <r>
      <rPr>
        <u/>
        <sz val="11"/>
        <color indexed="8"/>
        <rFont val="HG丸ｺﾞｼｯｸM-PRO"/>
        <family val="3"/>
        <charset val="128"/>
      </rPr>
      <t xml:space="preserve"> </t>
    </r>
    <r>
      <rPr>
        <sz val="11"/>
        <color indexed="8"/>
        <rFont val="HG丸ｺﾞｼｯｸM-PRO"/>
        <family val="3"/>
        <charset val="128"/>
      </rPr>
      <t>申告書と併せて提出する</t>
    </r>
    <r>
      <rPr>
        <u/>
        <sz val="11"/>
        <color indexed="8"/>
        <rFont val="HG丸ｺﾞｼｯｸM-PRO"/>
        <family val="3"/>
        <charset val="128"/>
      </rPr>
      <t>「一括有期事業報告書」及び「一括有期事業総括表」が作成で</t>
    </r>
    <rPh sb="4" eb="7">
      <t>シンコクショ</t>
    </rPh>
    <rPh sb="8" eb="9">
      <t>アワ</t>
    </rPh>
    <rPh sb="11" eb="13">
      <t>テイシュツ</t>
    </rPh>
    <rPh sb="16" eb="18">
      <t>イッカツ</t>
    </rPh>
    <rPh sb="18" eb="20">
      <t>ユウキ</t>
    </rPh>
    <rPh sb="20" eb="22">
      <t>ジギョウ</t>
    </rPh>
    <rPh sb="22" eb="25">
      <t>ホウコクショ</t>
    </rPh>
    <rPh sb="26" eb="27">
      <t>オヨ</t>
    </rPh>
    <rPh sb="29" eb="31">
      <t>イッカツ</t>
    </rPh>
    <rPh sb="31" eb="33">
      <t>ユウキ</t>
    </rPh>
    <rPh sb="33" eb="35">
      <t>ジギョウ</t>
    </rPh>
    <rPh sb="35" eb="37">
      <t>ソウカツ</t>
    </rPh>
    <rPh sb="37" eb="38">
      <t>ヒョウ</t>
    </rPh>
    <rPh sb="40" eb="41">
      <t>サク</t>
    </rPh>
    <phoneticPr fontId="2"/>
  </si>
  <si>
    <t>　このツールは、建設事業のみ対応しており、立木の伐採の事業は対応しておりません。</t>
    <rPh sb="8" eb="10">
      <t>ケンセツ</t>
    </rPh>
    <rPh sb="10" eb="12">
      <t>ジギョウ</t>
    </rPh>
    <rPh sb="14" eb="16">
      <t>タイオウ</t>
    </rPh>
    <rPh sb="21" eb="22">
      <t>リツ</t>
    </rPh>
    <rPh sb="22" eb="23">
      <t>ボク</t>
    </rPh>
    <rPh sb="24" eb="26">
      <t>バッサイ</t>
    </rPh>
    <rPh sb="27" eb="29">
      <t>ジギョウ</t>
    </rPh>
    <rPh sb="30" eb="32">
      <t>タイオウ</t>
    </rPh>
    <phoneticPr fontId="2"/>
  </si>
  <si>
    <t>　使用にあたっては、以下の注意事項をお守りください。</t>
    <rPh sb="1" eb="3">
      <t>シヨウ</t>
    </rPh>
    <rPh sb="10" eb="12">
      <t>イカ</t>
    </rPh>
    <rPh sb="13" eb="15">
      <t>チュウイ</t>
    </rPh>
    <rPh sb="15" eb="17">
      <t>ジコウ</t>
    </rPh>
    <rPh sb="19" eb="20">
      <t>マモ</t>
    </rPh>
    <phoneticPr fontId="2"/>
  </si>
  <si>
    <t>(4) 本ツールの利用に基づくいかなる損害に対しても一切の責任を負わないことをあらかじめ</t>
    <phoneticPr fontId="2"/>
  </si>
  <si>
    <t>ご了承ください。</t>
    <phoneticPr fontId="2"/>
  </si>
  <si>
    <r>
      <t>(1)「利用方法・注意事項（必ずお読みください。）」</t>
    </r>
    <r>
      <rPr>
        <sz val="11"/>
        <rFont val="HG丸ｺﾞｼｯｸM-PRO"/>
        <family val="3"/>
        <charset val="128"/>
      </rPr>
      <t>…シート見出しの色</t>
    </r>
    <r>
      <rPr>
        <sz val="11"/>
        <color indexed="15"/>
        <rFont val="HG丸ｺﾞｼｯｸM-PRO"/>
        <family val="3"/>
        <charset val="128"/>
      </rPr>
      <t>【水色】</t>
    </r>
    <rPh sb="36" eb="37">
      <t>ミズ</t>
    </rPh>
    <phoneticPr fontId="2"/>
  </si>
  <si>
    <t>①　申告書と共に送付された「労働保険 年度更新 申告書の書き方」を読む。</t>
    <rPh sb="28" eb="29">
      <t>カ</t>
    </rPh>
    <rPh sb="30" eb="31">
      <t>カタ</t>
    </rPh>
    <rPh sb="33" eb="34">
      <t>ヨ</t>
    </rPh>
    <phoneticPr fontId="2"/>
  </si>
  <si>
    <r>
      <t xml:space="preserve"> 件数が１枚に収まらない場合、続けて続紙に入力してください</t>
    </r>
    <r>
      <rPr>
        <sz val="11"/>
        <color indexed="12"/>
        <rFont val="HG丸ｺﾞｼｯｸM-PRO"/>
        <family val="3"/>
        <charset val="128"/>
      </rPr>
      <t>（件数は最大３０枚、</t>
    </r>
    <rPh sb="1" eb="3">
      <t>ケンスウ</t>
    </rPh>
    <rPh sb="5" eb="6">
      <t>マイ</t>
    </rPh>
    <rPh sb="7" eb="8">
      <t>オサ</t>
    </rPh>
    <rPh sb="12" eb="14">
      <t>バアイ</t>
    </rPh>
    <rPh sb="15" eb="16">
      <t>ツヅ</t>
    </rPh>
    <rPh sb="18" eb="19">
      <t>ゾク</t>
    </rPh>
    <rPh sb="19" eb="20">
      <t>シ</t>
    </rPh>
    <rPh sb="21" eb="23">
      <t>ニュウリョク</t>
    </rPh>
    <phoneticPr fontId="2"/>
  </si>
  <si>
    <r>
      <t>　場合は、</t>
    </r>
    <r>
      <rPr>
        <sz val="11"/>
        <color indexed="10"/>
        <rFont val="HG丸ｺﾞｼｯｸM-PRO"/>
        <family val="3"/>
        <charset val="128"/>
      </rPr>
      <t>昨年度の年度更新時、</t>
    </r>
    <r>
      <rPr>
        <sz val="11"/>
        <rFont val="HG丸ｺﾞｼｯｸM-PRO"/>
        <family val="3"/>
        <charset val="128"/>
      </rPr>
      <t>申告書と併せてお送りした労災保険率決定通知書により適用</t>
    </r>
    <rPh sb="5" eb="8">
      <t>サクネンド</t>
    </rPh>
    <rPh sb="40" eb="42">
      <t>テキヨウ</t>
    </rPh>
    <phoneticPr fontId="2"/>
  </si>
  <si>
    <t>　されているメリット増減率を入力します。</t>
    <rPh sb="10" eb="12">
      <t>ゾウゲン</t>
    </rPh>
    <rPh sb="12" eb="13">
      <t>リツ</t>
    </rPh>
    <phoneticPr fontId="2"/>
  </si>
  <si>
    <r>
      <t>「⑭概算保険料(イ)」が</t>
    </r>
    <r>
      <rPr>
        <sz val="11"/>
        <color indexed="10"/>
        <rFont val="HG丸ｺﾞｼｯｸM-PRO"/>
        <family val="3"/>
        <charset val="128"/>
      </rPr>
      <t>２０万円</t>
    </r>
    <r>
      <rPr>
        <sz val="11"/>
        <color indexed="12"/>
        <rFont val="HG丸ｺﾞｼｯｸM-PRO"/>
        <family val="3"/>
        <charset val="128"/>
      </rPr>
      <t>以上の場合</t>
    </r>
    <r>
      <rPr>
        <sz val="11"/>
        <rFont val="HG丸ｺﾞｼｯｸM-PRO"/>
        <family val="3"/>
        <charset val="128"/>
      </rPr>
      <t>は、</t>
    </r>
    <rPh sb="14" eb="16">
      <t>マンエン</t>
    </rPh>
    <rPh sb="16" eb="18">
      <t>イジョウ</t>
    </rPh>
    <rPh sb="19" eb="21">
      <t>バアイ</t>
    </rPh>
    <phoneticPr fontId="2"/>
  </si>
  <si>
    <r>
      <t>前年度と比較して著しく金額が異なっている等、おかしな点がないかを確認し、</t>
    </r>
    <r>
      <rPr>
        <u/>
        <sz val="11"/>
        <color indexed="10"/>
        <rFont val="HG丸ｺﾞｼｯｸM-PRO"/>
        <family val="3"/>
        <charset val="128"/>
      </rPr>
      <t>必ず検算してくだ</t>
    </r>
    <rPh sb="0" eb="3">
      <t>ゼンネンド</t>
    </rPh>
    <rPh sb="4" eb="6">
      <t>ヒカク</t>
    </rPh>
    <rPh sb="8" eb="9">
      <t>イチジル</t>
    </rPh>
    <rPh sb="11" eb="13">
      <t>キンガク</t>
    </rPh>
    <rPh sb="14" eb="15">
      <t>コト</t>
    </rPh>
    <rPh sb="20" eb="21">
      <t>トウ</t>
    </rPh>
    <rPh sb="26" eb="27">
      <t>テン</t>
    </rPh>
    <rPh sb="32" eb="34">
      <t>カクニン</t>
    </rPh>
    <rPh sb="36" eb="37">
      <t>カナラ</t>
    </rPh>
    <rPh sb="38" eb="40">
      <t>ケンザン</t>
    </rPh>
    <phoneticPr fontId="2"/>
  </si>
  <si>
    <t>○「領収済通知書」労働保険料、一般拠出金、納付額（合計額）</t>
    <rPh sb="2" eb="4">
      <t>リョウシュウ</t>
    </rPh>
    <rPh sb="4" eb="5">
      <t>ズ</t>
    </rPh>
    <rPh sb="5" eb="8">
      <t>ツウチショ</t>
    </rPh>
    <rPh sb="9" eb="11">
      <t>ロウドウ</t>
    </rPh>
    <rPh sb="11" eb="14">
      <t>ホケンリョウ</t>
    </rPh>
    <rPh sb="15" eb="17">
      <t>イッパン</t>
    </rPh>
    <rPh sb="17" eb="20">
      <t>キョシュツキン</t>
    </rPh>
    <rPh sb="21" eb="24">
      <t>ノウフガク</t>
    </rPh>
    <rPh sb="25" eb="27">
      <t>ゴウケイ</t>
    </rPh>
    <rPh sb="27" eb="28">
      <t>ガク</t>
    </rPh>
    <phoneticPr fontId="2"/>
  </si>
  <si>
    <t>　「労働保険料」、「一般拠出金」、「納付額（合計額）」の３つの欄に金額が表示さ</t>
    <rPh sb="31" eb="32">
      <t>ラン</t>
    </rPh>
    <rPh sb="33" eb="35">
      <t>キンガク</t>
    </rPh>
    <rPh sb="36" eb="38">
      <t>ヒョウジ</t>
    </rPh>
    <phoneticPr fontId="2"/>
  </si>
  <si>
    <r>
      <t>ます。なお、「</t>
    </r>
    <r>
      <rPr>
        <sz val="11"/>
        <rFont val="Arial Unicode MS"/>
        <family val="3"/>
        <charset val="128"/>
      </rPr>
      <t>Ұ</t>
    </r>
    <r>
      <rPr>
        <sz val="11"/>
        <rFont val="HG丸ｺﾞｼｯｸM-PRO"/>
        <family val="3"/>
        <charset val="128"/>
      </rPr>
      <t>」マーク（「￥」マークの横線が一本の記号）は外字のため、表示さ</t>
    </r>
    <rPh sb="30" eb="32">
      <t>ガイジ</t>
    </rPh>
    <rPh sb="36" eb="38">
      <t>ヒョウジ</t>
    </rPh>
    <phoneticPr fontId="2"/>
  </si>
  <si>
    <t>れない場合があります。</t>
    <phoneticPr fontId="2"/>
  </si>
  <si>
    <t>　同様に労働保険料、一般拠出金、納付額を転記します。</t>
    <phoneticPr fontId="2"/>
  </si>
  <si>
    <t>働局、労働基準監督署のいずれかに提出してください。</t>
    <rPh sb="3" eb="5">
      <t>ロウドウ</t>
    </rPh>
    <rPh sb="5" eb="7">
      <t>キジュン</t>
    </rPh>
    <rPh sb="7" eb="10">
      <t>カントクショ</t>
    </rPh>
    <rPh sb="16" eb="18">
      <t>テイシュツ</t>
    </rPh>
    <phoneticPr fontId="2"/>
  </si>
  <si>
    <t>○「⑫保険料算定基礎額の見込額」（項２２）</t>
    <rPh sb="3" eb="6">
      <t>ホケンリョウ</t>
    </rPh>
    <rPh sb="6" eb="8">
      <t>サンテイ</t>
    </rPh>
    <rPh sb="8" eb="10">
      <t>キソ</t>
    </rPh>
    <rPh sb="10" eb="11">
      <t>ガク</t>
    </rPh>
    <rPh sb="12" eb="14">
      <t>ミコ</t>
    </rPh>
    <rPh sb="14" eb="15">
      <t>ガク</t>
    </rPh>
    <rPh sb="17" eb="18">
      <t>コウ</t>
    </rPh>
    <phoneticPr fontId="2"/>
  </si>
  <si>
    <r>
      <t>　</t>
    </r>
    <r>
      <rPr>
        <u/>
        <sz val="11"/>
        <color indexed="12"/>
        <rFont val="HG丸ｺﾞｼｯｸM-PRO"/>
        <family val="3"/>
        <charset val="128"/>
      </rPr>
      <t>確定保険年度と同額の保険料算定基礎額が表示されます。</t>
    </r>
    <rPh sb="1" eb="3">
      <t>カクテイ</t>
    </rPh>
    <rPh sb="3" eb="5">
      <t>ホケン</t>
    </rPh>
    <rPh sb="5" eb="7">
      <t>ネンド</t>
    </rPh>
    <rPh sb="8" eb="10">
      <t>ドウガク</t>
    </rPh>
    <rPh sb="11" eb="14">
      <t>ホケンリョウ</t>
    </rPh>
    <rPh sb="14" eb="16">
      <t>サンテイ</t>
    </rPh>
    <rPh sb="16" eb="19">
      <t>キソガク</t>
    </rPh>
    <rPh sb="20" eb="22">
      <t>ヒョウジ</t>
    </rPh>
    <phoneticPr fontId="2"/>
  </si>
  <si>
    <r>
      <t>　</t>
    </r>
    <r>
      <rPr>
        <u/>
        <sz val="11"/>
        <color indexed="12"/>
        <rFont val="HG丸ｺﾞｼｯｸM-PRO"/>
        <family val="3"/>
        <charset val="128"/>
      </rPr>
      <t>確定保険料と同額の保険料額が表示されます。</t>
    </r>
    <rPh sb="1" eb="3">
      <t>カクテイ</t>
    </rPh>
    <rPh sb="3" eb="6">
      <t>ホケンリョウ</t>
    </rPh>
    <rPh sb="7" eb="9">
      <t>ドウガク</t>
    </rPh>
    <rPh sb="10" eb="13">
      <t>ホケンリョウ</t>
    </rPh>
    <rPh sb="13" eb="14">
      <t>ガク</t>
    </rPh>
    <rPh sb="15" eb="17">
      <t>ヒョウジ</t>
    </rPh>
    <phoneticPr fontId="2"/>
  </si>
  <si>
    <r>
      <t>が、</t>
    </r>
    <r>
      <rPr>
        <sz val="11"/>
        <color indexed="10"/>
        <rFont val="HG丸ｺﾞｼｯｸM-PRO"/>
        <family val="3"/>
        <charset val="128"/>
      </rPr>
      <t>個々の動作環境にかかる問い合わせには応じられません</t>
    </r>
    <r>
      <rPr>
        <sz val="11"/>
        <rFont val="HG丸ｺﾞｼｯｸM-PRO"/>
        <family val="3"/>
        <charset val="128"/>
      </rPr>
      <t>ので、あらかじめご了承願い</t>
    </r>
    <rPh sb="36" eb="38">
      <t>リョウショウ</t>
    </rPh>
    <rPh sb="38" eb="39">
      <t>ネガ</t>
    </rPh>
    <phoneticPr fontId="2"/>
  </si>
  <si>
    <t>ます。</t>
  </si>
  <si>
    <r>
      <t>（</t>
    </r>
    <r>
      <rPr>
        <u/>
        <sz val="8"/>
        <color indexed="17"/>
        <rFont val="ＭＳ Ｐ明朝"/>
        <family val="1"/>
        <charset val="128"/>
      </rPr>
      <t>①を除いた合計</t>
    </r>
    <r>
      <rPr>
        <sz val="8"/>
        <color indexed="17"/>
        <rFont val="ＭＳ Ｐ明朝"/>
        <family val="1"/>
        <charset val="128"/>
      </rPr>
      <t>）</t>
    </r>
    <rPh sb="3" eb="4">
      <t>ノゾ</t>
    </rPh>
    <rPh sb="6" eb="8">
      <t>ゴウケイ</t>
    </rPh>
    <phoneticPr fontId="2"/>
  </si>
  <si>
    <t>◎非業務災害率</t>
    <rPh sb="1" eb="2">
      <t>ヒ</t>
    </rPh>
    <rPh sb="2" eb="4">
      <t>ギョウム</t>
    </rPh>
    <rPh sb="4" eb="6">
      <t>サイガイ</t>
    </rPh>
    <rPh sb="6" eb="7">
      <t>リツ</t>
    </rPh>
    <phoneticPr fontId="2"/>
  </si>
  <si>
    <t>｢総括表｣ｼｰﾄ：メリット料率の計算に使用する。</t>
    <rPh sb="13" eb="15">
      <t>リョウリツ</t>
    </rPh>
    <rPh sb="16" eb="18">
      <t>ケイサン</t>
    </rPh>
    <rPh sb="19" eb="21">
      <t>シヨウ</t>
    </rPh>
    <phoneticPr fontId="2"/>
  </si>
  <si>
    <t>◎概算年度設定表</t>
    <rPh sb="1" eb="3">
      <t>ガイサン</t>
    </rPh>
    <rPh sb="3" eb="5">
      <t>ネンド</t>
    </rPh>
    <rPh sb="5" eb="7">
      <t>セッテイ</t>
    </rPh>
    <rPh sb="7" eb="8">
      <t>ヒョウ</t>
    </rPh>
    <phoneticPr fontId="2"/>
  </si>
  <si>
    <t>年度更新申告書の概算年度を設定する。</t>
    <rPh sb="0" eb="2">
      <t>ネンド</t>
    </rPh>
    <rPh sb="2" eb="4">
      <t>コウシン</t>
    </rPh>
    <rPh sb="4" eb="7">
      <t>シンコクショ</t>
    </rPh>
    <rPh sb="8" eb="10">
      <t>ガイサン</t>
    </rPh>
    <rPh sb="10" eb="12">
      <t>ネンド</t>
    </rPh>
    <rPh sb="13" eb="15">
      <t>セッテイ</t>
    </rPh>
    <phoneticPr fontId="2"/>
  </si>
  <si>
    <t>※平成21(2009)年4月1日より"0.8"から"0.6"に変更になった。</t>
    <rPh sb="1" eb="3">
      <t>ヘイセイ</t>
    </rPh>
    <rPh sb="11" eb="12">
      <t>ネン</t>
    </rPh>
    <rPh sb="13" eb="14">
      <t>ツキ</t>
    </rPh>
    <rPh sb="15" eb="16">
      <t>ヒ</t>
    </rPh>
    <rPh sb="31" eb="33">
      <t>ヘンコウ</t>
    </rPh>
    <phoneticPr fontId="2"/>
  </si>
  <si>
    <t>③</t>
    <phoneticPr fontId="2"/>
  </si>
  <si>
    <t>（①を除いた合計）</t>
    <rPh sb="3" eb="4">
      <t>ノゾ</t>
    </rPh>
    <rPh sb="6" eb="8">
      <t>ゴウケイ</t>
    </rPh>
    <phoneticPr fontId="2"/>
  </si>
  <si>
    <t>一般拠出金額
（②×③）</t>
    <rPh sb="0" eb="2">
      <t>イッパン</t>
    </rPh>
    <rPh sb="2" eb="4">
      <t>キョシュツ</t>
    </rPh>
    <rPh sb="4" eb="5">
      <t>キン</t>
    </rPh>
    <rPh sb="5" eb="6">
      <t>ガク</t>
    </rPh>
    <phoneticPr fontId="2"/>
  </si>
  <si>
    <t>期別納付額</t>
    <phoneticPr fontId="2"/>
  </si>
  <si>
    <t>概算保険料額</t>
    <phoneticPr fontId="2"/>
  </si>
  <si>
    <t>充当額</t>
    <phoneticPr fontId="2"/>
  </si>
  <si>
    <t>不足額</t>
    <phoneticPr fontId="2"/>
  </si>
  <si>
    <t>労働保険料額</t>
    <phoneticPr fontId="2"/>
  </si>
  <si>
    <t>一般拠出金充当額</t>
    <rPh sb="5" eb="7">
      <t>ジュウトウ</t>
    </rPh>
    <rPh sb="7" eb="8">
      <t>ガク</t>
    </rPh>
    <phoneticPr fontId="2"/>
  </si>
  <si>
    <t>一般拠出金</t>
    <phoneticPr fontId="2"/>
  </si>
  <si>
    <t>納付額</t>
    <phoneticPr fontId="2"/>
  </si>
  <si>
    <t>1期</t>
    <rPh sb="1" eb="2">
      <t>キ</t>
    </rPh>
    <phoneticPr fontId="2"/>
  </si>
  <si>
    <t>2期</t>
    <rPh sb="1" eb="2">
      <t>キ</t>
    </rPh>
    <phoneticPr fontId="2"/>
  </si>
  <si>
    <t>⑳差引額：充当額</t>
    <rPh sb="5" eb="7">
      <t>ジュウトウ</t>
    </rPh>
    <rPh sb="7" eb="8">
      <t>ガク</t>
    </rPh>
    <phoneticPr fontId="2"/>
  </si>
  <si>
    <t>⑳差引額：還付額</t>
    <rPh sb="5" eb="7">
      <t>カンプ</t>
    </rPh>
    <rPh sb="7" eb="8">
      <t>ガク</t>
    </rPh>
    <phoneticPr fontId="2"/>
  </si>
  <si>
    <t>⑳差引額：不足額</t>
    <rPh sb="5" eb="7">
      <t>フソク</t>
    </rPh>
    <rPh sb="7" eb="8">
      <t>ガク</t>
    </rPh>
    <phoneticPr fontId="2"/>
  </si>
  <si>
    <t>3期</t>
    <rPh sb="1" eb="2">
      <t>キ</t>
    </rPh>
    <phoneticPr fontId="2"/>
  </si>
  <si>
    <t>１．還付請求：行わない、充当額発生、充当意思：１(労働保険料のみに充当)</t>
    <rPh sb="2" eb="4">
      <t>カンプ</t>
    </rPh>
    <rPh sb="4" eb="6">
      <t>セイキュウ</t>
    </rPh>
    <rPh sb="7" eb="8">
      <t>オコナ</t>
    </rPh>
    <rPh sb="12" eb="14">
      <t>ジュウトウ</t>
    </rPh>
    <rPh sb="14" eb="15">
      <t>ガク</t>
    </rPh>
    <rPh sb="15" eb="17">
      <t>ハッセイ</t>
    </rPh>
    <rPh sb="18" eb="20">
      <t>ジュウトウ</t>
    </rPh>
    <rPh sb="20" eb="22">
      <t>イシ</t>
    </rPh>
    <rPh sb="25" eb="27">
      <t>ロウドウ</t>
    </rPh>
    <rPh sb="27" eb="30">
      <t>ホケンリョウ</t>
    </rPh>
    <rPh sb="33" eb="35">
      <t>ジュウトウ</t>
    </rPh>
    <phoneticPr fontId="2"/>
  </si>
  <si>
    <t>２．還付請求：行わない、充当額発生、充当意思：２(一般拠出金のみに充当)</t>
    <rPh sb="2" eb="4">
      <t>カンプ</t>
    </rPh>
    <rPh sb="4" eb="6">
      <t>セイキュウ</t>
    </rPh>
    <rPh sb="7" eb="8">
      <t>オコナ</t>
    </rPh>
    <rPh sb="12" eb="14">
      <t>ジュウトウ</t>
    </rPh>
    <rPh sb="14" eb="15">
      <t>ガク</t>
    </rPh>
    <rPh sb="15" eb="17">
      <t>ハッセイ</t>
    </rPh>
    <rPh sb="18" eb="20">
      <t>ジュウトウ</t>
    </rPh>
    <rPh sb="20" eb="22">
      <t>イシ</t>
    </rPh>
    <rPh sb="25" eb="27">
      <t>イッパン</t>
    </rPh>
    <rPh sb="27" eb="30">
      <t>キョシュツキン</t>
    </rPh>
    <rPh sb="33" eb="35">
      <t>ジュウトウ</t>
    </rPh>
    <phoneticPr fontId="2"/>
  </si>
  <si>
    <t>３．還付請求：行わない、充当額発生、充当意思：３(労働保険料及び一般拠出金に充当)</t>
    <rPh sb="2" eb="4">
      <t>カンプ</t>
    </rPh>
    <rPh sb="4" eb="6">
      <t>セイキュウ</t>
    </rPh>
    <rPh sb="7" eb="8">
      <t>オコナ</t>
    </rPh>
    <rPh sb="12" eb="14">
      <t>ジュウトウ</t>
    </rPh>
    <rPh sb="14" eb="15">
      <t>ガク</t>
    </rPh>
    <rPh sb="15" eb="17">
      <t>ハッセイ</t>
    </rPh>
    <rPh sb="18" eb="20">
      <t>ジュウトウ</t>
    </rPh>
    <rPh sb="20" eb="22">
      <t>イシ</t>
    </rPh>
    <rPh sb="25" eb="27">
      <t>ロウドウ</t>
    </rPh>
    <rPh sb="27" eb="30">
      <t>ホケンリョウ</t>
    </rPh>
    <rPh sb="30" eb="31">
      <t>オヨ</t>
    </rPh>
    <rPh sb="32" eb="34">
      <t>イッパン</t>
    </rPh>
    <rPh sb="34" eb="37">
      <t>キョシュツキン</t>
    </rPh>
    <rPh sb="38" eb="40">
      <t>ジュウトウ</t>
    </rPh>
    <phoneticPr fontId="2"/>
  </si>
  <si>
    <t>４．その他</t>
    <rPh sb="4" eb="5">
      <t>タ</t>
    </rPh>
    <phoneticPr fontId="2"/>
  </si>
  <si>
    <t>充当意思</t>
  </si>
  <si>
    <t>期別納付額表示</t>
  </si>
  <si>
    <t>以下の</t>
  </si>
  <si>
    <t>色のついた欄（３箇所）を入力・選択して下さい</t>
  </si>
  <si>
    <t>還付金の請求を</t>
  </si>
  <si>
    <t>還付</t>
  </si>
  <si>
    <t>青線内に表示された金額を申告書及び領収済通知書に転記してください。</t>
  </si>
  <si>
    <t>※「０」が表示された場合は「０」を記入してください。</t>
  </si>
  <si>
    <t>種</t>
  </si>
  <si>
    <t>別</t>
  </si>
  <si>
    <t>※修正項目番号</t>
  </si>
  <si>
    <t>※入力徴定コード</t>
  </si>
  <si>
    <t>申告書記入イメージ</t>
  </si>
  <si>
    <t>※各種区分</t>
  </si>
  <si>
    <t>①
労働
保険
番号</t>
  </si>
  <si>
    <t>都道府県</t>
  </si>
  <si>
    <t>所掌</t>
  </si>
  <si>
    <t>管轄</t>
  </si>
  <si>
    <t>基幹番号</t>
  </si>
  <si>
    <t>枝番号</t>
  </si>
  <si>
    <t>管轄(2)</t>
  </si>
  <si>
    <t>保険関係等</t>
  </si>
  <si>
    <t>業種</t>
  </si>
  <si>
    <t>産業分類</t>
  </si>
  <si>
    <t xml:space="preserve"> ※これを印刷して申告書とし
　 て提出することはできませ
　 ん。申告書に転記するため
　 にご利用ください。</t>
  </si>
  <si>
    <t>-</t>
  </si>
  <si>
    <t>②増加年月日（元号：平成は７）</t>
  </si>
  <si>
    <t>※事業廃止等理由</t>
  </si>
  <si>
    <t>元号</t>
  </si>
  <si>
    <t>－</t>
  </si>
  <si>
    <t>日</t>
  </si>
  <si>
    <t>④常時使用労働者数</t>
  </si>
  <si>
    <t>⑤雇用保険被保険者数</t>
  </si>
  <si>
    <t>※保険関係</t>
  </si>
  <si>
    <t>※片保険理由コード</t>
  </si>
  <si>
    <t>十</t>
  </si>
  <si>
    <t>万</t>
  </si>
  <si>
    <t>千</t>
  </si>
  <si>
    <t>百</t>
  </si>
  <si>
    <t>人</t>
  </si>
  <si>
    <t>労働保険特別会計歳入徴収官殿</t>
  </si>
  <si>
    <t>⑦</t>
  </si>
  <si>
    <t>算定期間</t>
  </si>
  <si>
    <t>から</t>
  </si>
  <si>
    <t>まで</t>
  </si>
  <si>
    <t>区分</t>
  </si>
  <si>
    <t>⑧ 保険料・一般拠出金算定基礎額</t>
  </si>
  <si>
    <t>⑨保険料・一般拠出金率</t>
  </si>
  <si>
    <t>⑩ 確定保険料・一般拠出金額　（⑧×⑨）</t>
  </si>
  <si>
    <t>(注2)</t>
  </si>
  <si>
    <t>(注1)</t>
  </si>
  <si>
    <t>一般拠出金は延納できません</t>
  </si>
  <si>
    <t>石綿による健康被害の救済に関する法律第35条第1項に基づき、労災保険適用事業主から徴収する一般拠出金</t>
  </si>
  <si>
    <t>労働保険料</t>
  </si>
  <si>
    <t>(ｲ)</t>
  </si>
  <si>
    <t>億</t>
  </si>
  <si>
    <t>１０００分の</t>
  </si>
  <si>
    <t>円</t>
  </si>
  <si>
    <t>千円</t>
  </si>
  <si>
    <t>，</t>
  </si>
  <si>
    <t>労災保険分</t>
  </si>
  <si>
    <t>(ﾛ)</t>
  </si>
  <si>
    <t>(ﾊ)</t>
  </si>
  <si>
    <t>***.**</t>
  </si>
  <si>
    <t>(ﾎ)</t>
  </si>
  <si>
    <t>(ﾍ)</t>
  </si>
  <si>
    <t>（注1）</t>
  </si>
  <si>
    <t>⑪</t>
  </si>
  <si>
    <t>⑫ 保険料算定基礎額の見込額</t>
  </si>
  <si>
    <t>⑭ 概算・増加概算保険料額　（⑫×⑬）</t>
  </si>
  <si>
    <t>⑮事業主の郵便番号（変更のある場合記入）</t>
  </si>
  <si>
    <t>⑯事業主の電話番号（変更のある場合記入）</t>
  </si>
  <si>
    <t>⑰</t>
  </si>
  <si>
    <t>延納の申請</t>
  </si>
  <si>
    <t>納付回数</t>
  </si>
  <si>
    <t>※検算有無区分</t>
  </si>
  <si>
    <t>※算調対象区分</t>
  </si>
  <si>
    <t>※データ指示コード</t>
  </si>
  <si>
    <t>※再入力区分</t>
  </si>
  <si>
    <t>※修正項目</t>
  </si>
  <si>
    <t>⑧⑩⑫⑭⑳の(ﾛ)欄の金額の前に「Ұ」記号を付さないで下さい。</t>
  </si>
  <si>
    <t>⑲申告済概算保険料額</t>
  </si>
  <si>
    <t>⑳</t>
  </si>
  <si>
    <t>(⑱－⑩の(ｲ))</t>
  </si>
  <si>
    <t>(⑩の(ｲ)－⑱)</t>
  </si>
  <si>
    <t>1：労働保険料
のみに充当
2：一般拠出金
のみに充当
3：労働保険料
及び一般拠
出金に充当</t>
  </si>
  <si>
    <t>21増加概算保険料額
(⑭の(ｲ)－⑲)</t>
  </si>
  <si>
    <t>差引額</t>
  </si>
  <si>
    <t>22</t>
  </si>
  <si>
    <t>第1期初期</t>
  </si>
  <si>
    <t>全期又は</t>
  </si>
  <si>
    <t>(ｲ)概算保険料額
(⑭(ｲ)÷⑰＋次期
以降の円未満端数)</t>
  </si>
  <si>
    <t>(ﾛ)労働保険料充当額
(⑳の(ｲ)(労働保険料分のみ))</t>
  </si>
  <si>
    <t>(ﾊ)不足額(⑳の(ﾊ))</t>
  </si>
  <si>
    <t>(ﾆ)今期労働保険料
((ｲ)－(ﾛ)又は(ｲ)＋(ﾊ))</t>
  </si>
  <si>
    <t>(ﾄ)今期納付額((ﾆ)＋(ﾍ))</t>
  </si>
  <si>
    <t>第２期</t>
  </si>
  <si>
    <t>(ﾁ)概算保険料額
(⑭(ｲ)÷⑰)</t>
  </si>
  <si>
    <t>(ﾇ)第2期納付額
((ﾁ)－(ﾘ))</t>
  </si>
  <si>
    <t>建設事業</t>
  </si>
  <si>
    <t>保険関係成立年月日</t>
  </si>
  <si>
    <t>事業又は
作業の種類</t>
  </si>
  <si>
    <t>事業廃止等理由</t>
  </si>
  <si>
    <t>第３期</t>
  </si>
  <si>
    <t>(ﾙ)概算保険料額
(⑭(ｲ)÷⑰)</t>
  </si>
  <si>
    <t>(ﾜ)第3期納付額
((ﾙ)－(ｦ))</t>
  </si>
  <si>
    <t>(1)廃止 (2)委託
(3)個別 (4)労働者なし
(5)その他</t>
  </si>
  <si>
    <t>郵便番号</t>
  </si>
  <si>
    <t>電話番号</t>
  </si>
  <si>
    <t>―</t>
  </si>
  <si>
    <t>(</t>
  </si>
  <si>
    <t>)</t>
  </si>
  <si>
    <t>26 加入している</t>
  </si>
  <si>
    <t>（イ）労災保険
（ロ）雇用保険</t>
  </si>
  <si>
    <t>（イ）該当する
（ロ）該当しない</t>
  </si>
  <si>
    <t>（イ） 住　　所
法人のときは主たる
事業所の所在地</t>
  </si>
  <si>
    <t>27特掲事業</t>
  </si>
  <si>
    <t>労働保険</t>
  </si>
  <si>
    <t>事業主</t>
  </si>
  <si>
    <t>○○市○○町Ｘ－Ｘ－Ｘ</t>
  </si>
  <si>
    <t>（ロ） 名　　称</t>
  </si>
  <si>
    <t>○○建設　株式会社</t>
  </si>
  <si>
    <t>(イ)所在地</t>
  </si>
  <si>
    <t>事業</t>
  </si>
  <si>
    <t>（ハ） 氏　　名
法人のときは
代表者の氏名</t>
  </si>
  <si>
    <t>代表取締役　○○ ○○</t>
  </si>
  <si>
    <t>(ロ)名 　称</t>
  </si>
  <si>
    <t>国庫金</t>
  </si>
  <si>
    <t>（記入例）</t>
  </si>
  <si>
    <t>Ұ</t>
  </si>
  <si>
    <t>◎数字は記入例にならって黒のボールペンで力を入れて枠からはみださないように記入して下さい。</t>
  </si>
  <si>
    <t>※取扱庁名</t>
  </si>
  <si>
    <t>※取扱庁番号</t>
  </si>
  <si>
    <t>○ ○ 労 働 局</t>
  </si>
  <si>
    <t>労働保険
特別会計</t>
  </si>
  <si>
    <t>XXXXXXXX</t>
  </si>
  <si>
    <t>徴収勘定</t>
  </si>
  <si>
    <t>保険料収入及び
一般拠出金収入</t>
  </si>
  <si>
    <t>年度</t>
  </si>
  <si>
    <t>労働
保険
番号</t>
  </si>
  <si>
    <t>※ＣＤ</t>
  </si>
  <si>
    <t>※証券受領</t>
  </si>
  <si>
    <t>全部</t>
  </si>
  <si>
    <t>一部</t>
  </si>
  <si>
    <t>翌年度５月１日以降　現年度歳入組入</t>
  </si>
  <si>
    <t>内　　訳</t>
  </si>
  <si>
    <t>労働
保険料</t>
  </si>
  <si>
    <t>※収納区分</t>
  </si>
  <si>
    <t>※</t>
  </si>
  <si>
    <t>収納
機関</t>
  </si>
  <si>
    <t>認決
区分</t>
  </si>
  <si>
    <t>徴定</t>
  </si>
  <si>
    <t>データ
指示コード</t>
  </si>
  <si>
    <t>※内証券受領</t>
  </si>
  <si>
    <t>一般
拠出金</t>
  </si>
  <si>
    <t xml:space="preserve"> 納付の目的</t>
  </si>
  <si>
    <t>納　付　額
（合計額）</t>
  </si>
  <si>
    <t>年度
概算</t>
  </si>
  <si>
    <t>期</t>
  </si>
  <si>
    <t>（住所）</t>
  </si>
  <si>
    <t>〒</t>
  </si>
  <si>
    <t>（全期又は1期）</t>
  </si>
  <si>
    <t>あて先</t>
  </si>
  <si>
    <t>年度
確定</t>
  </si>
  <si>
    <t>ＸＸＸ－ＸＸＸＸ</t>
  </si>
  <si>
    <t>（氏名）</t>
  </si>
  <si>
    <t>殿</t>
  </si>
  <si>
    <t>納付の場所</t>
  </si>
  <si>
    <t>労働保険特別会計歳入徴収官　</t>
  </si>
  <si>
    <t>（官庁送付分）</t>
  </si>
  <si>
    <r>
      <rPr>
        <b/>
        <sz val="12"/>
        <color indexed="10"/>
        <rFont val="ＭＳ Ｐ明朝"/>
        <family val="1"/>
        <charset val="128"/>
      </rPr>
      <t>確定</t>
    </r>
    <r>
      <rPr>
        <sz val="12"/>
        <rFont val="ＭＳ Ｐ明朝"/>
        <family val="1"/>
        <charset val="128"/>
      </rPr>
      <t>保険料算定内訳</t>
    </r>
    <phoneticPr fontId="2"/>
  </si>
  <si>
    <t>(ﾘ)労働保険料充当額
(⑳の(ｲ)－ 22 の(ﾛ))</t>
    <phoneticPr fontId="2"/>
  </si>
  <si>
    <t>日本銀行（本店・支店・代理店又は歳入代理店）、所轄都道府県労働局、所轄労働基準監督署</t>
    <phoneticPr fontId="2"/>
  </si>
  <si>
    <t>一般拠出金充当額</t>
  </si>
  <si>
    <t>　のいずれかを入力していただく必要があります。ただし、以下①、②の場合は正しく計算結果が表示</t>
    <rPh sb="27" eb="29">
      <t>イカ</t>
    </rPh>
    <rPh sb="33" eb="35">
      <t>バアイ</t>
    </rPh>
    <rPh sb="36" eb="37">
      <t>タダ</t>
    </rPh>
    <rPh sb="39" eb="41">
      <t>ケイサン</t>
    </rPh>
    <rPh sb="41" eb="43">
      <t>ケッカ</t>
    </rPh>
    <phoneticPr fontId="2"/>
  </si>
  <si>
    <t>　されませんので、ご注意ください。</t>
    <rPh sb="10" eb="12">
      <t>チュウイ</t>
    </rPh>
    <phoneticPr fontId="2"/>
  </si>
  <si>
    <t>(４)充当意思の入力</t>
    <rPh sb="3" eb="5">
      <t>ジュウトウ</t>
    </rPh>
    <rPh sb="5" eb="7">
      <t>イシ</t>
    </rPh>
    <rPh sb="8" eb="10">
      <t>ニュウリョク</t>
    </rPh>
    <phoneticPr fontId="2"/>
  </si>
  <si>
    <t>(3)の入力の結果、充当額に金額が表示される場合、充当意思の申請欄に該当する番号「１」～「３」</t>
    <rPh sb="4" eb="6">
      <t>ニュウリョク</t>
    </rPh>
    <rPh sb="7" eb="9">
      <t>ケッカ</t>
    </rPh>
    <rPh sb="10" eb="12">
      <t>ジュウトウ</t>
    </rPh>
    <rPh sb="12" eb="13">
      <t>ガク</t>
    </rPh>
    <rPh sb="14" eb="16">
      <t>キンガク</t>
    </rPh>
    <rPh sb="17" eb="19">
      <t>ヒョウジ</t>
    </rPh>
    <rPh sb="22" eb="24">
      <t>バアイ</t>
    </rPh>
    <rPh sb="25" eb="27">
      <t>ジュウトウ</t>
    </rPh>
    <rPh sb="27" eb="29">
      <t>イシ</t>
    </rPh>
    <rPh sb="30" eb="32">
      <t>シンセイ</t>
    </rPh>
    <rPh sb="32" eb="33">
      <t>ラン</t>
    </rPh>
    <rPh sb="34" eb="36">
      <t>ガイトウ</t>
    </rPh>
    <rPh sb="38" eb="40">
      <t>バンゴウ</t>
    </rPh>
    <phoneticPr fontId="2"/>
  </si>
  <si>
    <t>(5)計算結果の確認</t>
    <rPh sb="3" eb="5">
      <t>ケイサン</t>
    </rPh>
    <rPh sb="5" eb="7">
      <t>ケッカ</t>
    </rPh>
    <rPh sb="8" eb="10">
      <t>カクニン</t>
    </rPh>
    <phoneticPr fontId="2"/>
  </si>
  <si>
    <t>○「⑧保険料・一般拠出金算定基礎額」（項１３、３５）</t>
    <rPh sb="3" eb="6">
      <t>ホケンリョウ</t>
    </rPh>
    <rPh sb="7" eb="9">
      <t>イッパン</t>
    </rPh>
    <rPh sb="9" eb="12">
      <t>キョシュツキン</t>
    </rPh>
    <rPh sb="12" eb="14">
      <t>サンテイ</t>
    </rPh>
    <rPh sb="14" eb="16">
      <t>キソ</t>
    </rPh>
    <rPh sb="16" eb="17">
      <t>ガク</t>
    </rPh>
    <rPh sb="19" eb="20">
      <t>コウ</t>
    </rPh>
    <phoneticPr fontId="2"/>
  </si>
  <si>
    <r>
      <t>確認が終わりましたら、「申告書記入イメージ」シート</t>
    </r>
    <r>
      <rPr>
        <sz val="11"/>
        <color rgb="FFFF0000"/>
        <rFont val="HG丸ｺﾞｼｯｸM-PRO"/>
        <family val="3"/>
        <charset val="128"/>
      </rPr>
      <t>（赤色のタブ）</t>
    </r>
    <r>
      <rPr>
        <sz val="11"/>
        <color indexed="12"/>
        <rFont val="HG丸ｺﾞｼｯｸM-PRO"/>
        <family val="3"/>
        <charset val="128"/>
      </rPr>
      <t>に移動してください。</t>
    </r>
    <rPh sb="0" eb="2">
      <t>カクニン</t>
    </rPh>
    <rPh sb="3" eb="4">
      <t>オ</t>
    </rPh>
    <rPh sb="26" eb="28">
      <t>アカイロ</t>
    </rPh>
    <rPh sb="33" eb="35">
      <t>イドウ</t>
    </rPh>
    <phoneticPr fontId="2"/>
  </si>
  <si>
    <t>① 充当意思「１」または「３」→ 充当額が確定保険料額を超える場合</t>
    <rPh sb="2" eb="4">
      <t>ジュウトウ</t>
    </rPh>
    <rPh sb="4" eb="6">
      <t>イシ</t>
    </rPh>
    <phoneticPr fontId="2"/>
  </si>
  <si>
    <t>② 充当意思「２」→ 充当額が一般拠出金額を超える場合</t>
    <rPh sb="2" eb="4">
      <t>ジュウトウ</t>
    </rPh>
    <rPh sb="4" eb="6">
      <t>イシ</t>
    </rPh>
    <rPh sb="11" eb="13">
      <t>ジュウトウ</t>
    </rPh>
    <rPh sb="13" eb="14">
      <t>ガク</t>
    </rPh>
    <rPh sb="15" eb="17">
      <t>イッパン</t>
    </rPh>
    <rPh sb="17" eb="20">
      <t>キョシュツキン</t>
    </rPh>
    <rPh sb="20" eb="21">
      <t>ガク</t>
    </rPh>
    <rPh sb="22" eb="23">
      <t>コ</t>
    </rPh>
    <rPh sb="25" eb="27">
      <t>バアイ</t>
    </rPh>
    <phoneticPr fontId="2"/>
  </si>
  <si>
    <t>工事開始日</t>
    <rPh sb="0" eb="2">
      <t>コウジ</t>
    </rPh>
    <rPh sb="2" eb="4">
      <t>カイシ</t>
    </rPh>
    <rPh sb="4" eb="5">
      <t>ヒ</t>
    </rPh>
    <phoneticPr fontId="2"/>
  </si>
  <si>
    <t>②</t>
  </si>
  <si>
    <t>労 務
費 率</t>
  </si>
  <si>
    <t>左の①が対応する
労務比率</t>
    <rPh sb="9" eb="11">
      <t>ロウム</t>
    </rPh>
    <rPh sb="11" eb="13">
      <t>ヒリツ</t>
    </rPh>
    <phoneticPr fontId="2"/>
  </si>
  <si>
    <t>左の①が対応する
保険料率</t>
    <rPh sb="9" eb="12">
      <t>ホケンリョウ</t>
    </rPh>
    <rPh sb="12" eb="13">
      <t>リツ</t>
    </rPh>
    <phoneticPr fontId="2"/>
  </si>
  <si>
    <t>印刷範囲設定</t>
    <rPh sb="0" eb="2">
      <t>インサツ</t>
    </rPh>
    <rPh sb="2" eb="4">
      <t>ハンイ</t>
    </rPh>
    <rPh sb="4" eb="6">
      <t>セッテイ</t>
    </rPh>
    <phoneticPr fontId="2"/>
  </si>
  <si>
    <t>[名前の管理]設定</t>
  </si>
  <si>
    <t>・名前:Print_Area</t>
  </si>
  <si>
    <t>　範囲:報告書（事業主控）</t>
  </si>
  <si>
    <t>　範囲:報告書（正）</t>
  </si>
  <si>
    <t>　範囲:報告書（副）</t>
  </si>
  <si>
    <t>行数</t>
    <rPh sb="0" eb="2">
      <t>ギョウスウ</t>
    </rPh>
    <phoneticPr fontId="2"/>
  </si>
  <si>
    <t>用紙No</t>
  </si>
  <si>
    <t>計開始</t>
    <rPh sb="0" eb="1">
      <t>ケイ</t>
    </rPh>
    <rPh sb="1" eb="3">
      <t>カイシ</t>
    </rPh>
    <phoneticPr fontId="2"/>
  </si>
  <si>
    <t>計終了</t>
    <rPh sb="0" eb="1">
      <t>ケイ</t>
    </rPh>
    <rPh sb="1" eb="3">
      <t>シュウリョウ</t>
    </rPh>
    <phoneticPr fontId="2"/>
  </si>
  <si>
    <t>人数計</t>
  </si>
  <si>
    <t>最終用紙</t>
    <rPh sb="0" eb="2">
      <t>サイシュウ</t>
    </rPh>
    <rPh sb="2" eb="4">
      <t>ヨウシ</t>
    </rPh>
    <phoneticPr fontId="2"/>
  </si>
  <si>
    <t>◎事業開始時期ごとの消費税額の取扱い</t>
    <rPh sb="1" eb="3">
      <t>ジギョウ</t>
    </rPh>
    <rPh sb="3" eb="5">
      <t>カイシ</t>
    </rPh>
    <rPh sb="5" eb="7">
      <t>ジキ</t>
    </rPh>
    <rPh sb="10" eb="13">
      <t>ショウヒゼイ</t>
    </rPh>
    <rPh sb="13" eb="14">
      <t>ガク</t>
    </rPh>
    <rPh sb="15" eb="17">
      <t>トリアツカ</t>
    </rPh>
    <phoneticPr fontId="2"/>
  </si>
  <si>
    <t>9月30日</t>
    <rPh sb="1" eb="2">
      <t>ツキ</t>
    </rPh>
    <rPh sb="4" eb="5">
      <t>ヒ</t>
    </rPh>
    <phoneticPr fontId="2"/>
  </si>
  <si>
    <t>10月1日</t>
    <rPh sb="2" eb="3">
      <t>ツキ</t>
    </rPh>
    <rPh sb="4" eb="5">
      <t>ヒ</t>
    </rPh>
    <phoneticPr fontId="2"/>
  </si>
  <si>
    <t>消費税率適用なし</t>
    <rPh sb="0" eb="3">
      <t>ショウヒゼイ</t>
    </rPh>
    <rPh sb="3" eb="4">
      <t>リツ</t>
    </rPh>
    <rPh sb="4" eb="6">
      <t>テキヨウ</t>
    </rPh>
    <phoneticPr fontId="2"/>
  </si>
  <si>
    <t>消費税率適用あり（請負金額×105÷108）</t>
    <rPh sb="9" eb="11">
      <t>ウケオイ</t>
    </rPh>
    <rPh sb="11" eb="13">
      <t>キンガク</t>
    </rPh>
    <phoneticPr fontId="2"/>
  </si>
  <si>
    <t>消費税考慮</t>
    <rPh sb="0" eb="3">
      <t>ショウヒゼイ</t>
    </rPh>
    <rPh sb="3" eb="5">
      <t>コウリョ</t>
    </rPh>
    <phoneticPr fontId="2"/>
  </si>
  <si>
    <t>消費税非考慮</t>
    <rPh sb="0" eb="3">
      <t>ショウヒゼイ</t>
    </rPh>
    <rPh sb="3" eb="4">
      <t>ヒ</t>
    </rPh>
    <rPh sb="4" eb="6">
      <t>コウリョ</t>
    </rPh>
    <phoneticPr fontId="2"/>
  </si>
  <si>
    <t>｢報告書（事業主控）｣ｼｰﾄ：消費税考慮</t>
    <rPh sb="15" eb="18">
      <t>ショウヒゼイ</t>
    </rPh>
    <rPh sb="18" eb="20">
      <t>コウリョ</t>
    </rPh>
    <phoneticPr fontId="2"/>
  </si>
  <si>
    <t>(賃金で算定)</t>
    <rPh sb="1" eb="3">
      <t>チンギン</t>
    </rPh>
    <rPh sb="4" eb="6">
      <t>サンテイ</t>
    </rPh>
    <phoneticPr fontId="2"/>
  </si>
  <si>
    <t>賃金総額上段</t>
    <rPh sb="0" eb="2">
      <t>チンギン</t>
    </rPh>
    <rPh sb="2" eb="4">
      <t>ソウガク</t>
    </rPh>
    <rPh sb="4" eb="6">
      <t>ジョウダン</t>
    </rPh>
    <phoneticPr fontId="2"/>
  </si>
  <si>
    <t>賃金総額下段</t>
    <rPh sb="0" eb="2">
      <t>チンギン</t>
    </rPh>
    <rPh sb="2" eb="4">
      <t>ソウガク</t>
    </rPh>
    <rPh sb="4" eb="6">
      <t>ゲダン</t>
    </rPh>
    <phoneticPr fontId="2"/>
  </si>
  <si>
    <t>請負金額:下段</t>
    <rPh sb="5" eb="7">
      <t>ゲダン</t>
    </rPh>
    <phoneticPr fontId="2"/>
  </si>
  <si>
    <t>②請負金額：下段
("賃金で算定"しない)</t>
    <phoneticPr fontId="2"/>
  </si>
  <si>
    <t>左の②が対応する
消費税額考慮</t>
    <rPh sb="9" eb="12">
      <t>ショウヒゼイ</t>
    </rPh>
    <rPh sb="12" eb="13">
      <t>ガク</t>
    </rPh>
    <rPh sb="13" eb="15">
      <t>コウリョ</t>
    </rPh>
    <phoneticPr fontId="2"/>
  </si>
  <si>
    <t>消費税考慮</t>
    <rPh sb="0" eb="3">
      <t>ショウヒゼイ</t>
    </rPh>
    <rPh sb="3" eb="5">
      <t>コウリョ</t>
    </rPh>
    <phoneticPr fontId="2"/>
  </si>
  <si>
    <t>請負金額：下段
("賃金で算定"しない)
消費税額考慮</t>
    <phoneticPr fontId="2"/>
  </si>
  <si>
    <t>消費税FLG</t>
    <rPh sb="0" eb="2">
      <t>ショウヒ</t>
    </rPh>
    <rPh sb="2" eb="3">
      <t>ゼイ</t>
    </rPh>
    <phoneticPr fontId="2"/>
  </si>
  <si>
    <t>消費税考慮</t>
  </si>
  <si>
    <t>賃金総額
（労務比率＋
賃金で算定額）</t>
    <rPh sb="0" eb="2">
      <t>チンギン</t>
    </rPh>
    <rPh sb="2" eb="4">
      <t>ソウガク</t>
    </rPh>
    <rPh sb="6" eb="8">
      <t>ロウム</t>
    </rPh>
    <rPh sb="8" eb="10">
      <t>ヒリツ</t>
    </rPh>
    <rPh sb="12" eb="14">
      <t>チンギン</t>
    </rPh>
    <rPh sb="15" eb="17">
      <t>サンテイ</t>
    </rPh>
    <rPh sb="17" eb="18">
      <t>ガク</t>
    </rPh>
    <phoneticPr fontId="2"/>
  </si>
  <si>
    <t>消費税・労務比率考慮明細</t>
    <rPh sb="0" eb="3">
      <t>ショウヒゼイ</t>
    </rPh>
    <rPh sb="4" eb="6">
      <t>ロウム</t>
    </rPh>
    <rPh sb="6" eb="8">
      <t>ヒリツ</t>
    </rPh>
    <rPh sb="8" eb="10">
      <t>コウリョ</t>
    </rPh>
    <rPh sb="10" eb="12">
      <t>メイサイ</t>
    </rPh>
    <phoneticPr fontId="2"/>
  </si>
  <si>
    <t>消費税考慮無
賃金総額</t>
    <rPh sb="0" eb="2">
      <t>ショウヒ</t>
    </rPh>
    <rPh sb="2" eb="3">
      <t>ゼイ</t>
    </rPh>
    <rPh sb="3" eb="5">
      <t>コウリョ</t>
    </rPh>
    <rPh sb="5" eb="6">
      <t>ナ</t>
    </rPh>
    <phoneticPr fontId="2"/>
  </si>
  <si>
    <t>消費税考慮有
賃金総額</t>
    <rPh sb="0" eb="2">
      <t>ショウヒ</t>
    </rPh>
    <rPh sb="2" eb="3">
      <t>ゼイ</t>
    </rPh>
    <rPh sb="3" eb="5">
      <t>コウリョ</t>
    </rPh>
    <rPh sb="5" eb="6">
      <t>アリ</t>
    </rPh>
    <phoneticPr fontId="2"/>
  </si>
  <si>
    <t>消費税FLG</t>
    <rPh sb="0" eb="3">
      <t>ショウヒゼイ</t>
    </rPh>
    <phoneticPr fontId="2"/>
  </si>
  <si>
    <t>消費税考慮
小計請負額</t>
    <rPh sb="0" eb="3">
      <t>ショウヒゼイ</t>
    </rPh>
    <rPh sb="3" eb="5">
      <t>コウリョ</t>
    </rPh>
    <rPh sb="6" eb="8">
      <t>ショウケイ</t>
    </rPh>
    <rPh sb="8" eb="11">
      <t>ウケオイガク</t>
    </rPh>
    <phoneticPr fontId="2"/>
  </si>
  <si>
    <t>消費税考慮小計賃金</t>
    <rPh sb="0" eb="3">
      <t>ショウヒゼイ</t>
    </rPh>
    <rPh sb="3" eb="5">
      <t>コウリョ</t>
    </rPh>
    <rPh sb="5" eb="7">
      <t>ショウケイ</t>
    </rPh>
    <rPh sb="7" eb="9">
      <t>チンギン</t>
    </rPh>
    <phoneticPr fontId="2"/>
  </si>
  <si>
    <t>○「㉒期別納付額」</t>
    <rPh sb="3" eb="4">
      <t>キ</t>
    </rPh>
    <rPh sb="4" eb="5">
      <t>ベツ</t>
    </rPh>
    <rPh sb="5" eb="7">
      <t>ノウフ</t>
    </rPh>
    <rPh sb="7" eb="8">
      <t>ガク</t>
    </rPh>
    <phoneticPr fontId="2"/>
  </si>
  <si>
    <t>延納をする場合は第２期、第３期の欄にも自動記入されています。「(ト)今期納付額」</t>
    <rPh sb="36" eb="38">
      <t>ノウフ</t>
    </rPh>
    <rPh sb="38" eb="39">
      <t>ガク</t>
    </rPh>
    <phoneticPr fontId="2"/>
  </si>
  <si>
    <t>　参照範囲:=IF('報告書（事業主控）'!$BJ$16="",'報告書（事業主控）'!$A$1:$AU$41,'報告書（事業主控）'!$A$1:INDEX('報告書（事業主控）'!$AU:$AU,'報告書（事業主控）'!$BJ$16*'報告書（事業主控）'!$BJ$14))</t>
    <phoneticPr fontId="2"/>
  </si>
  <si>
    <t>　参照範囲:=IF('報告書（事業主控）'!$BJ$16="",'報告書（正）'!$A$1:$AU$41,'報告書（正）'!$A$1:INDEX('報告書（正）'!$AU:$AU,'報告書（事業主控）'!$BJ$16*'報告書（事業主控）'!$BJ$14))</t>
    <phoneticPr fontId="2"/>
  </si>
  <si>
    <t>　参照範囲:=IF('報告書（事業主控）'!$BJ$16="",'報告書（副）'!$A$1:$AU$41,'報告書（副）'!$A$1:INDEX('報告書（副）'!$AU:$AU,'報告書（事業主控）'!$BJ$16*'報告書（事業主控）'!$BJ$14))</t>
    <phoneticPr fontId="2"/>
  </si>
  <si>
    <t>請負金額の内訳</t>
    <phoneticPr fontId="2"/>
  </si>
  <si>
    <t>計</t>
    <phoneticPr fontId="2"/>
  </si>
  <si>
    <t>継続事業</t>
    <rPh sb="0" eb="2">
      <t>ケイゾク</t>
    </rPh>
    <rPh sb="2" eb="4">
      <t>ジギョウ</t>
    </rPh>
    <phoneticPr fontId="2"/>
  </si>
  <si>
    <t>種</t>
    <rPh sb="0" eb="1">
      <t>シュ</t>
    </rPh>
    <phoneticPr fontId="2"/>
  </si>
  <si>
    <t>別</t>
    <rPh sb="0" eb="1">
      <t>ベツ</t>
    </rPh>
    <phoneticPr fontId="2"/>
  </si>
  <si>
    <t>※修正項目番号</t>
    <rPh sb="1" eb="3">
      <t>シュウセイ</t>
    </rPh>
    <rPh sb="3" eb="5">
      <t>コウモク</t>
    </rPh>
    <rPh sb="5" eb="7">
      <t>バンゴウ</t>
    </rPh>
    <phoneticPr fontId="2"/>
  </si>
  <si>
    <t>※入力徴定コード</t>
    <rPh sb="1" eb="3">
      <t>ニュウリョク</t>
    </rPh>
    <rPh sb="3" eb="4">
      <t>シルシ</t>
    </rPh>
    <rPh sb="4" eb="5">
      <t>サダム</t>
    </rPh>
    <phoneticPr fontId="2"/>
  </si>
  <si>
    <t>（一括有期事業を含む。）</t>
    <rPh sb="1" eb="3">
      <t>イッカツ</t>
    </rPh>
    <rPh sb="3" eb="5">
      <t>ユウキ</t>
    </rPh>
    <rPh sb="5" eb="7">
      <t>ジギョウ</t>
    </rPh>
    <rPh sb="8" eb="9">
      <t>フク</t>
    </rPh>
    <phoneticPr fontId="2"/>
  </si>
  <si>
    <t>(項1)</t>
    <phoneticPr fontId="2"/>
  </si>
  <si>
    <t>日</t>
    <rPh sb="0" eb="1">
      <t>ヒ</t>
    </rPh>
    <phoneticPr fontId="2"/>
  </si>
  <si>
    <t>※各種区分</t>
    <phoneticPr fontId="2"/>
  </si>
  <si>
    <t>①
労働
保険
番号</t>
    <phoneticPr fontId="2"/>
  </si>
  <si>
    <t>都道府県</t>
    <rPh sb="0" eb="4">
      <t>トドウフケン</t>
    </rPh>
    <phoneticPr fontId="2"/>
  </si>
  <si>
    <t>所掌</t>
    <rPh sb="0" eb="2">
      <t>ショショウ</t>
    </rPh>
    <phoneticPr fontId="2"/>
  </si>
  <si>
    <t>管　轄　</t>
    <rPh sb="0" eb="1">
      <t>カン</t>
    </rPh>
    <rPh sb="2" eb="3">
      <t>カツ</t>
    </rPh>
    <phoneticPr fontId="2"/>
  </si>
  <si>
    <t>枝番号</t>
    <rPh sb="0" eb="3">
      <t>エダバンゴウ</t>
    </rPh>
    <phoneticPr fontId="2"/>
  </si>
  <si>
    <t>業　　種</t>
    <phoneticPr fontId="2"/>
  </si>
  <si>
    <t>産業分類</t>
    <phoneticPr fontId="2"/>
  </si>
  <si>
    <t>あて先　〒</t>
    <rPh sb="2" eb="3">
      <t>サキ</t>
    </rPh>
    <phoneticPr fontId="2"/>
  </si>
  <si>
    <t>－</t>
    <phoneticPr fontId="2"/>
  </si>
  <si>
    <t>(項2)</t>
    <rPh sb="1" eb="2">
      <t>コウ</t>
    </rPh>
    <phoneticPr fontId="2"/>
  </si>
  <si>
    <t>※事業廃止等理由</t>
    <rPh sb="1" eb="3">
      <t>ジギョウ</t>
    </rPh>
    <rPh sb="3" eb="5">
      <t>ハイシ</t>
    </rPh>
    <rPh sb="5" eb="6">
      <t>トウ</t>
    </rPh>
    <rPh sb="6" eb="8">
      <t>リユウ</t>
    </rPh>
    <phoneticPr fontId="2"/>
  </si>
  <si>
    <t>元号</t>
    <rPh sb="0" eb="2">
      <t>ゲンゴウ</t>
    </rPh>
    <phoneticPr fontId="2"/>
  </si>
  <si>
    <t>－</t>
    <phoneticPr fontId="2"/>
  </si>
  <si>
    <t>(項3)</t>
    <rPh sb="1" eb="2">
      <t>コウ</t>
    </rPh>
    <phoneticPr fontId="2"/>
  </si>
  <si>
    <t>(項4)</t>
    <rPh sb="1" eb="2">
      <t>コウ</t>
    </rPh>
    <phoneticPr fontId="2"/>
  </si>
  <si>
    <t>(項5)</t>
    <rPh sb="1" eb="2">
      <t>コウ</t>
    </rPh>
    <phoneticPr fontId="2"/>
  </si>
  <si>
    <t>(4)常時使用労働者数</t>
    <phoneticPr fontId="2"/>
  </si>
  <si>
    <t>(5)雇用保険被保険者数</t>
    <phoneticPr fontId="2"/>
  </si>
  <si>
    <t>労働局</t>
  </si>
  <si>
    <t>(項6)</t>
    <phoneticPr fontId="2"/>
  </si>
  <si>
    <t>(項7)</t>
    <phoneticPr fontId="2"/>
  </si>
  <si>
    <t>(項9)</t>
    <phoneticPr fontId="2"/>
  </si>
  <si>
    <t>(項10)</t>
    <phoneticPr fontId="2"/>
  </si>
  <si>
    <t>労働保険特別会計歳入徴収管殿</t>
    <rPh sb="0" eb="2">
      <t>ロウドウ</t>
    </rPh>
    <rPh sb="2" eb="4">
      <t>ホケン</t>
    </rPh>
    <rPh sb="4" eb="6">
      <t>トクベツ</t>
    </rPh>
    <rPh sb="6" eb="8">
      <t>カイケイ</t>
    </rPh>
    <rPh sb="8" eb="10">
      <t>サイニュウ</t>
    </rPh>
    <rPh sb="10" eb="12">
      <t>チョウシュウ</t>
    </rPh>
    <rPh sb="12" eb="13">
      <t>カン</t>
    </rPh>
    <rPh sb="13" eb="14">
      <t>ドノ</t>
    </rPh>
    <phoneticPr fontId="2"/>
  </si>
  <si>
    <t>確定保険料算定内訳</t>
    <rPh sb="0" eb="2">
      <t>カクテイ</t>
    </rPh>
    <rPh sb="2" eb="5">
      <t>ホケンリョウ</t>
    </rPh>
    <rPh sb="5" eb="7">
      <t>サンテイ</t>
    </rPh>
    <rPh sb="7" eb="9">
      <t>ウチワケ</t>
    </rPh>
    <phoneticPr fontId="2"/>
  </si>
  <si>
    <t>(7)</t>
    <phoneticPr fontId="2"/>
  </si>
  <si>
    <t>算定期間</t>
    <rPh sb="0" eb="2">
      <t>サンテイ</t>
    </rPh>
    <rPh sb="2" eb="4">
      <t>キカン</t>
    </rPh>
    <phoneticPr fontId="2"/>
  </si>
  <si>
    <t>から</t>
    <phoneticPr fontId="2"/>
  </si>
  <si>
    <t>まで</t>
    <phoneticPr fontId="2"/>
  </si>
  <si>
    <t>(注2)一般拠出金は延納できません。</t>
    <phoneticPr fontId="2"/>
  </si>
  <si>
    <t>(注1)石綿による健康被害の救済に関する法律第35条第1項に基づき、労災保険適用事業主から徴収する一般拠出金</t>
    <phoneticPr fontId="2"/>
  </si>
  <si>
    <t>区</t>
    <rPh sb="0" eb="1">
      <t>ク</t>
    </rPh>
    <phoneticPr fontId="2"/>
  </si>
  <si>
    <t>分</t>
    <rPh sb="0" eb="1">
      <t>ブン</t>
    </rPh>
    <phoneticPr fontId="2"/>
  </si>
  <si>
    <t>(8)　保険料・拠出金算定基礎額</t>
    <rPh sb="4" eb="5">
      <t>タモツ</t>
    </rPh>
    <rPh sb="5" eb="6">
      <t>ケン</t>
    </rPh>
    <rPh sb="6" eb="7">
      <t>リョウ</t>
    </rPh>
    <rPh sb="8" eb="9">
      <t>キョ</t>
    </rPh>
    <rPh sb="9" eb="10">
      <t>デ</t>
    </rPh>
    <rPh sb="10" eb="11">
      <t>キン</t>
    </rPh>
    <rPh sb="11" eb="12">
      <t>サン</t>
    </rPh>
    <rPh sb="12" eb="13">
      <t>サダム</t>
    </rPh>
    <rPh sb="13" eb="14">
      <t>モト</t>
    </rPh>
    <rPh sb="14" eb="15">
      <t>イシズエ</t>
    </rPh>
    <rPh sb="15" eb="16">
      <t>ガク</t>
    </rPh>
    <phoneticPr fontId="2"/>
  </si>
  <si>
    <t>(9)　保険料・拠出金率</t>
  </si>
  <si>
    <t>(10) 確定保険料・一般拠出金額((8)×(9))</t>
    <phoneticPr fontId="2"/>
  </si>
  <si>
    <t>労働保険料</t>
    <rPh sb="0" eb="2">
      <t>ロウドウ</t>
    </rPh>
    <rPh sb="2" eb="5">
      <t>ホケンリョウ</t>
    </rPh>
    <phoneticPr fontId="2"/>
  </si>
  <si>
    <t>(イ)</t>
    <phoneticPr fontId="2"/>
  </si>
  <si>
    <t>(項11)</t>
    <rPh sb="1" eb="2">
      <t>コウ</t>
    </rPh>
    <phoneticPr fontId="2"/>
  </si>
  <si>
    <t>(項12)</t>
    <rPh sb="1" eb="2">
      <t>コウ</t>
    </rPh>
    <phoneticPr fontId="2"/>
  </si>
  <si>
    <t xml:space="preserve"> 千円</t>
    <rPh sb="1" eb="2">
      <t>セン</t>
    </rPh>
    <rPh sb="2" eb="3">
      <t>エン</t>
    </rPh>
    <phoneticPr fontId="2"/>
  </si>
  <si>
    <t>労災保険分</t>
    <rPh sb="0" eb="2">
      <t>ロウサイ</t>
    </rPh>
    <rPh sb="2" eb="4">
      <t>ホケン</t>
    </rPh>
    <rPh sb="4" eb="5">
      <t>ブン</t>
    </rPh>
    <phoneticPr fontId="2"/>
  </si>
  <si>
    <t>(ロ)</t>
    <phoneticPr fontId="2"/>
  </si>
  <si>
    <t>(項13)</t>
    <rPh sb="1" eb="2">
      <t>コウ</t>
    </rPh>
    <phoneticPr fontId="2"/>
  </si>
  <si>
    <t>(ロ)</t>
    <phoneticPr fontId="2"/>
  </si>
  <si>
    <t>(項14)</t>
    <rPh sb="1" eb="2">
      <t>コウ</t>
    </rPh>
    <phoneticPr fontId="2"/>
  </si>
  <si>
    <t>(ホ)</t>
    <phoneticPr fontId="2"/>
  </si>
  <si>
    <t>(項18)</t>
    <rPh sb="1" eb="2">
      <t>コウ</t>
    </rPh>
    <phoneticPr fontId="2"/>
  </si>
  <si>
    <t>(ホ)</t>
    <phoneticPr fontId="2"/>
  </si>
  <si>
    <t>(ホ)</t>
    <phoneticPr fontId="2"/>
  </si>
  <si>
    <t>(項19)</t>
    <rPh sb="1" eb="2">
      <t>コウ</t>
    </rPh>
    <phoneticPr fontId="2"/>
  </si>
  <si>
    <t>一　般　拠　出　金</t>
    <rPh sb="0" eb="1">
      <t>イチ</t>
    </rPh>
    <rPh sb="2" eb="3">
      <t>ハン</t>
    </rPh>
    <rPh sb="4" eb="5">
      <t>キョ</t>
    </rPh>
    <rPh sb="6" eb="7">
      <t>デ</t>
    </rPh>
    <rPh sb="8" eb="9">
      <t>キン</t>
    </rPh>
    <phoneticPr fontId="2"/>
  </si>
  <si>
    <t>(へ)</t>
    <phoneticPr fontId="2"/>
  </si>
  <si>
    <t>(項35)</t>
    <rPh sb="1" eb="2">
      <t>コウ</t>
    </rPh>
    <phoneticPr fontId="2"/>
  </si>
  <si>
    <t>(項36)</t>
    <rPh sb="1" eb="2">
      <t>コウ</t>
    </rPh>
    <phoneticPr fontId="2"/>
  </si>
  <si>
    <t>(注1)</t>
    <rPh sb="1" eb="2">
      <t>チュウ</t>
    </rPh>
    <phoneticPr fontId="2"/>
  </si>
  <si>
    <t>(11)</t>
    <phoneticPr fontId="2"/>
  </si>
  <si>
    <t>(12)　保険料算定基礎額の見込額</t>
    <rPh sb="5" eb="6">
      <t>タモツ</t>
    </rPh>
    <rPh sb="6" eb="7">
      <t>ケン</t>
    </rPh>
    <rPh sb="7" eb="8">
      <t>リョウ</t>
    </rPh>
    <rPh sb="8" eb="9">
      <t>サン</t>
    </rPh>
    <rPh sb="9" eb="10">
      <t>サダム</t>
    </rPh>
    <rPh sb="10" eb="11">
      <t>モト</t>
    </rPh>
    <rPh sb="11" eb="12">
      <t>イシズエ</t>
    </rPh>
    <rPh sb="12" eb="13">
      <t>ガク</t>
    </rPh>
    <rPh sb="14" eb="17">
      <t>ミコミガク</t>
    </rPh>
    <phoneticPr fontId="2"/>
  </si>
  <si>
    <t>(13)　保険料率</t>
  </si>
  <si>
    <t>(14) 概算・増加概算保険料額 ( (12) × (13) )</t>
    <rPh sb="5" eb="7">
      <t>ガイサン</t>
    </rPh>
    <rPh sb="8" eb="10">
      <t>ゾウカ</t>
    </rPh>
    <rPh sb="10" eb="12">
      <t>ガイサン</t>
    </rPh>
    <rPh sb="12" eb="15">
      <t>ホケンリョウ</t>
    </rPh>
    <phoneticPr fontId="2"/>
  </si>
  <si>
    <t>(イ)</t>
    <phoneticPr fontId="2"/>
  </si>
  <si>
    <t>(項20)</t>
    <rPh sb="1" eb="2">
      <t>コウ</t>
    </rPh>
    <phoneticPr fontId="2"/>
  </si>
  <si>
    <t>(項21)</t>
    <rPh sb="1" eb="2">
      <t>コウ</t>
    </rPh>
    <phoneticPr fontId="2"/>
  </si>
  <si>
    <t>(ロ)</t>
    <phoneticPr fontId="2"/>
  </si>
  <si>
    <t>(項22)</t>
    <rPh sb="1" eb="2">
      <t>コウ</t>
    </rPh>
    <phoneticPr fontId="2"/>
  </si>
  <si>
    <t>(項23)</t>
    <rPh sb="1" eb="2">
      <t>コウ</t>
    </rPh>
    <phoneticPr fontId="2"/>
  </si>
  <si>
    <t>(ハ)</t>
    <phoneticPr fontId="2"/>
  </si>
  <si>
    <t>(ホ)</t>
    <phoneticPr fontId="2"/>
  </si>
  <si>
    <t>(項26)</t>
    <rPh sb="1" eb="2">
      <t>コウ</t>
    </rPh>
    <phoneticPr fontId="2"/>
  </si>
  <si>
    <t>(項27)</t>
    <rPh sb="1" eb="2">
      <t>コウ</t>
    </rPh>
    <phoneticPr fontId="2"/>
  </si>
  <si>
    <t>(15)事業主の郵便番号（変更のある場合記入）</t>
    <phoneticPr fontId="2"/>
  </si>
  <si>
    <t>(16)事業主の電話番号（変更のある場合記入）</t>
    <phoneticPr fontId="2"/>
  </si>
  <si>
    <t>-</t>
    <phoneticPr fontId="2"/>
  </si>
  <si>
    <t>(項28)</t>
    <rPh sb="1" eb="2">
      <t>コウ</t>
    </rPh>
    <phoneticPr fontId="2"/>
  </si>
  <si>
    <t>－</t>
    <phoneticPr fontId="2"/>
  </si>
  <si>
    <t>(項29)</t>
    <rPh sb="1" eb="2">
      <t>コウ</t>
    </rPh>
    <phoneticPr fontId="2"/>
  </si>
  <si>
    <t>(17)延納の申請納付回数</t>
    <rPh sb="4" eb="6">
      <t>エンノウ</t>
    </rPh>
    <rPh sb="7" eb="9">
      <t>シンセイ</t>
    </rPh>
    <rPh sb="9" eb="11">
      <t>ノウフ</t>
    </rPh>
    <rPh sb="11" eb="13">
      <t>カイスウ</t>
    </rPh>
    <phoneticPr fontId="2"/>
  </si>
  <si>
    <t>(項30)</t>
    <rPh sb="1" eb="2">
      <t>コウ</t>
    </rPh>
    <phoneticPr fontId="2"/>
  </si>
  <si>
    <t>※算調対象区分</t>
    <phoneticPr fontId="2"/>
  </si>
  <si>
    <t>(項31)</t>
    <rPh sb="1" eb="2">
      <t>コウ</t>
    </rPh>
    <phoneticPr fontId="2"/>
  </si>
  <si>
    <t>(項32)</t>
    <rPh sb="1" eb="2">
      <t>コウ</t>
    </rPh>
    <phoneticPr fontId="2"/>
  </si>
  <si>
    <t>(項33)</t>
    <rPh sb="1" eb="2">
      <t>コウ</t>
    </rPh>
    <phoneticPr fontId="2"/>
  </si>
  <si>
    <t>(項34)</t>
    <rPh sb="1" eb="2">
      <t>コウ</t>
    </rPh>
    <phoneticPr fontId="2"/>
  </si>
  <si>
    <t>(8)(10)(12)(14)(20)(ロ)欄の金額の前に「Ұ」記号を付さないで下さい</t>
    <phoneticPr fontId="2"/>
  </si>
  <si>
    <t>(18)申告済概算保険料額</t>
  </si>
  <si>
    <t>(19)申告済概算保険料額</t>
  </si>
  <si>
    <t>(イ)</t>
    <phoneticPr fontId="2"/>
  </si>
  <si>
    <t>((18)-(10)の(イ))</t>
  </si>
  <si>
    <t>((10の(イ)-(18))</t>
    <phoneticPr fontId="2"/>
  </si>
  <si>
    <t>(30)</t>
    <phoneticPr fontId="2"/>
  </si>
  <si>
    <t>1.労働保険へのみ充当
2：一般拠出金へ
のみ充当
3：労働保険料お
よび一般拠出金
への充当</t>
    <rPh sb="2" eb="4">
      <t>ロウドウ</t>
    </rPh>
    <rPh sb="4" eb="6">
      <t>ホケン</t>
    </rPh>
    <rPh sb="9" eb="11">
      <t>ジュウトウ</t>
    </rPh>
    <phoneticPr fontId="2"/>
  </si>
  <si>
    <t>　(21)増加概算保険料額</t>
    <phoneticPr fontId="2"/>
  </si>
  <si>
    <t>(20)</t>
    <phoneticPr fontId="2"/>
  </si>
  <si>
    <t>充当額</t>
    <rPh sb="0" eb="2">
      <t>ジュウトウ</t>
    </rPh>
    <rPh sb="2" eb="3">
      <t>ガク</t>
    </rPh>
    <phoneticPr fontId="2"/>
  </si>
  <si>
    <t>不足額</t>
    <rPh sb="0" eb="3">
      <t>フソクガク</t>
    </rPh>
    <phoneticPr fontId="2"/>
  </si>
  <si>
    <t>充当意思</t>
    <rPh sb="0" eb="2">
      <t>ジュウトウ</t>
    </rPh>
    <rPh sb="2" eb="4">
      <t>イシ</t>
    </rPh>
    <phoneticPr fontId="2"/>
  </si>
  <si>
    <t>　((14)の(イ)-(19))</t>
    <phoneticPr fontId="2"/>
  </si>
  <si>
    <t>差引額</t>
    <rPh sb="0" eb="3">
      <t>サシヒキガク</t>
    </rPh>
    <phoneticPr fontId="2"/>
  </si>
  <si>
    <t>((18)-(10)の(イ))</t>
    <phoneticPr fontId="2"/>
  </si>
  <si>
    <t>(項38)</t>
    <phoneticPr fontId="2"/>
  </si>
  <si>
    <t>　(31)法人番号</t>
    <rPh sb="5" eb="7">
      <t>ホウジン</t>
    </rPh>
    <rPh sb="7" eb="9">
      <t>バンゴウ</t>
    </rPh>
    <phoneticPr fontId="2"/>
  </si>
  <si>
    <t>(項39)</t>
    <rPh sb="1" eb="2">
      <t>コウ</t>
    </rPh>
    <phoneticPr fontId="2"/>
  </si>
  <si>
    <t>還付額</t>
    <rPh sb="0" eb="3">
      <t>カンプガク</t>
    </rPh>
    <phoneticPr fontId="2"/>
  </si>
  <si>
    <t>円</t>
    <phoneticPr fontId="2"/>
  </si>
  <si>
    <t>(項37)</t>
    <rPh sb="1" eb="2">
      <t>コウ</t>
    </rPh>
    <phoneticPr fontId="2"/>
  </si>
  <si>
    <t>(22)</t>
    <phoneticPr fontId="2"/>
  </si>
  <si>
    <t>全期又は
第1期(初期)</t>
    <rPh sb="0" eb="2">
      <t>ゼンキ</t>
    </rPh>
    <rPh sb="2" eb="3">
      <t>マタ</t>
    </rPh>
    <rPh sb="5" eb="6">
      <t>ダイ</t>
    </rPh>
    <rPh sb="7" eb="8">
      <t>キ</t>
    </rPh>
    <rPh sb="9" eb="11">
      <t>ショキ</t>
    </rPh>
    <phoneticPr fontId="2"/>
  </si>
  <si>
    <t>(イ)概算保険料額　　
((14)の(イ)÷(17)＋
次期以降の円未満
端数)</t>
    <phoneticPr fontId="2"/>
  </si>
  <si>
    <t>(ロ)労働保険料充当額
((20)の(イ))</t>
    <phoneticPr fontId="2"/>
  </si>
  <si>
    <t>(ハ)不足額
((20)の(ハ))</t>
    <phoneticPr fontId="2"/>
  </si>
  <si>
    <t>(ニ)今期労働保険料
((イ)-(ロ)又は(イ)+(ハ))</t>
    <phoneticPr fontId="2"/>
  </si>
  <si>
    <t xml:space="preserve">(ホ)一般拠出金
充当額((20)の(イ)) </t>
    <phoneticPr fontId="2"/>
  </si>
  <si>
    <t>(ヘ)一般拠出金額
((10)の(ヘ)-(ホ)) (注2)</t>
    <phoneticPr fontId="2"/>
  </si>
  <si>
    <t xml:space="preserve">(ト)今期納付額
((ニ)+(ヘ)) </t>
    <phoneticPr fontId="2"/>
  </si>
  <si>
    <t>期別納付額</t>
    <rPh sb="0" eb="1">
      <t>キ</t>
    </rPh>
    <rPh sb="1" eb="2">
      <t>ベツ</t>
    </rPh>
    <rPh sb="2" eb="5">
      <t>ノウフガク</t>
    </rPh>
    <phoneticPr fontId="2"/>
  </si>
  <si>
    <t>第二期</t>
    <rPh sb="0" eb="1">
      <t>ダイ</t>
    </rPh>
    <rPh sb="1" eb="2">
      <t>2</t>
    </rPh>
    <rPh sb="2" eb="3">
      <t>キ</t>
    </rPh>
    <phoneticPr fontId="2"/>
  </si>
  <si>
    <t>(チ)概算保険料額
((14)の(イ)÷(17))</t>
    <phoneticPr fontId="2"/>
  </si>
  <si>
    <t>(リ)労働保険料充当額
((20)の(イ)-(22)の(ロ))</t>
    <phoneticPr fontId="2"/>
  </si>
  <si>
    <t xml:space="preserve">(ヌ)第２期納付額
((チ)-(リ)) </t>
    <phoneticPr fontId="2"/>
  </si>
  <si>
    <t>(23)保険関係
成立年月日</t>
    <rPh sb="4" eb="6">
      <t>ホケン</t>
    </rPh>
    <rPh sb="6" eb="8">
      <t>カンケイ</t>
    </rPh>
    <rPh sb="9" eb="11">
      <t>セイリツ</t>
    </rPh>
    <rPh sb="11" eb="14">
      <t>ネンガッピ</t>
    </rPh>
    <phoneticPr fontId="2"/>
  </si>
  <si>
    <t>(25)事業又は作業の種類</t>
    <rPh sb="4" eb="6">
      <t>ジギョウ</t>
    </rPh>
    <rPh sb="6" eb="7">
      <t>マタ</t>
    </rPh>
    <rPh sb="8" eb="10">
      <t>サギョウ</t>
    </rPh>
    <rPh sb="11" eb="13">
      <t>シュルイ</t>
    </rPh>
    <phoneticPr fontId="2"/>
  </si>
  <si>
    <t>第三期</t>
    <rPh sb="0" eb="1">
      <t>ダイ</t>
    </rPh>
    <rPh sb="1" eb="2">
      <t>3</t>
    </rPh>
    <rPh sb="2" eb="3">
      <t>キ</t>
    </rPh>
    <phoneticPr fontId="2"/>
  </si>
  <si>
    <t>(ル)概算保険料額
((14)の(イ)÷(17))</t>
    <phoneticPr fontId="2"/>
  </si>
  <si>
    <t>(ヲ)労働保険料充当額
((20)の(イ)-(22)の(ロ)-
(22)の(リ))</t>
    <phoneticPr fontId="2"/>
  </si>
  <si>
    <t xml:space="preserve">(ワ)第３期納付額
((ル)-(ヲ)) </t>
    <phoneticPr fontId="2"/>
  </si>
  <si>
    <t>(24)事業廃止等理由</t>
    <rPh sb="4" eb="6">
      <t>ジギョウ</t>
    </rPh>
    <rPh sb="6" eb="8">
      <t>ハイシ</t>
    </rPh>
    <rPh sb="8" eb="9">
      <t>トウ</t>
    </rPh>
    <rPh sb="9" eb="11">
      <t>リユウ</t>
    </rPh>
    <phoneticPr fontId="2"/>
  </si>
  <si>
    <t>(29)</t>
    <phoneticPr fontId="2"/>
  </si>
  <si>
    <t>郵便番号</t>
    <rPh sb="0" eb="2">
      <t>ユウビン</t>
    </rPh>
    <rPh sb="2" eb="4">
      <t>バンゴウ</t>
    </rPh>
    <phoneticPr fontId="2"/>
  </si>
  <si>
    <t>電話番号</t>
    <rPh sb="0" eb="2">
      <t>デンワ</t>
    </rPh>
    <rPh sb="2" eb="4">
      <t>バンゴウ</t>
    </rPh>
    <phoneticPr fontId="2"/>
  </si>
  <si>
    <t>－</t>
    <phoneticPr fontId="2"/>
  </si>
  <si>
    <t>(</t>
    <phoneticPr fontId="2"/>
  </si>
  <si>
    <t>)</t>
    <phoneticPr fontId="2"/>
  </si>
  <si>
    <t>(26)加入している労働保険</t>
    <rPh sb="4" eb="6">
      <t>カニュウ</t>
    </rPh>
    <rPh sb="10" eb="12">
      <t>ロウドウ</t>
    </rPh>
    <rPh sb="12" eb="14">
      <t>ホケン</t>
    </rPh>
    <phoneticPr fontId="2"/>
  </si>
  <si>
    <t>□</t>
    <phoneticPr fontId="2"/>
  </si>
  <si>
    <t>(イ)労災保険</t>
    <rPh sb="3" eb="5">
      <t>ロウサイ</t>
    </rPh>
    <rPh sb="5" eb="7">
      <t>ホケン</t>
    </rPh>
    <phoneticPr fontId="2"/>
  </si>
  <si>
    <t>(27)
特掲事業</t>
    <rPh sb="5" eb="7">
      <t>トッケイ</t>
    </rPh>
    <rPh sb="7" eb="9">
      <t>ジギョウ</t>
    </rPh>
    <phoneticPr fontId="2"/>
  </si>
  <si>
    <t>（イ)住所
(法人の時は主たる事務所の所在地)</t>
    <rPh sb="3" eb="5">
      <t>ジュウショ</t>
    </rPh>
    <rPh sb="7" eb="9">
      <t>ホウジン</t>
    </rPh>
    <rPh sb="10" eb="11">
      <t>トキ</t>
    </rPh>
    <rPh sb="12" eb="13">
      <t>シュ</t>
    </rPh>
    <rPh sb="15" eb="18">
      <t>ジムショ</t>
    </rPh>
    <rPh sb="19" eb="22">
      <t>ショザイチ</t>
    </rPh>
    <phoneticPr fontId="2"/>
  </si>
  <si>
    <t>(ロ)雇用保険</t>
    <rPh sb="3" eb="5">
      <t>コヨウ</t>
    </rPh>
    <rPh sb="5" eb="7">
      <t>ホケン</t>
    </rPh>
    <phoneticPr fontId="2"/>
  </si>
  <si>
    <t>(28)事業</t>
    <rPh sb="4" eb="6">
      <t>ジギョウ</t>
    </rPh>
    <phoneticPr fontId="2"/>
  </si>
  <si>
    <t>(イ)所在地</t>
    <rPh sb="3" eb="6">
      <t>ショザイチ</t>
    </rPh>
    <phoneticPr fontId="2"/>
  </si>
  <si>
    <t>(ロ)名称</t>
    <rPh sb="3" eb="5">
      <t>メイショウ</t>
    </rPh>
    <phoneticPr fontId="2"/>
  </si>
  <si>
    <t>(ロ)名　　称</t>
    <rPh sb="3" eb="4">
      <t>メイ</t>
    </rPh>
    <rPh sb="6" eb="7">
      <t>ショウ</t>
    </rPh>
    <phoneticPr fontId="2"/>
  </si>
  <si>
    <t xml:space="preserve">(ハ)氏名
(法人のときは
代表者の氏名) </t>
    <phoneticPr fontId="2"/>
  </si>
  <si>
    <t>参考として、電子申請を行う際のe-Govシステム上の入力画面のイメージが表示されます。　</t>
  </si>
  <si>
    <r>
      <t>(6) 「(参考)e-Govイメージ」</t>
    </r>
    <r>
      <rPr>
        <sz val="11"/>
        <rFont val="HG丸ｺﾞｼｯｸM-PRO"/>
        <family val="3"/>
        <charset val="128"/>
      </rPr>
      <t>…シート見出しの色</t>
    </r>
    <r>
      <rPr>
        <sz val="11"/>
        <color rgb="FFFFC000"/>
        <rFont val="HG丸ｺﾞｼｯｸM-PRO"/>
        <family val="3"/>
        <charset val="128"/>
      </rPr>
      <t>【黄色】</t>
    </r>
    <rPh sb="6" eb="8">
      <t>サンコウ</t>
    </rPh>
    <rPh sb="29" eb="31">
      <t>キイロ</t>
    </rPh>
    <phoneticPr fontId="2"/>
  </si>
  <si>
    <t>←確定年度</t>
    <rPh sb="1" eb="3">
      <t>カクテイ</t>
    </rPh>
    <rPh sb="3" eb="5">
      <t>ネンド</t>
    </rPh>
    <phoneticPr fontId="2"/>
  </si>
  <si>
    <t>の書き方」をよく読んでご記入ください。</t>
    <rPh sb="1" eb="2">
      <t>カ</t>
    </rPh>
    <rPh sb="3" eb="4">
      <t>カタ</t>
    </rPh>
    <rPh sb="8" eb="9">
      <t>ヨ</t>
    </rPh>
    <rPh sb="12" eb="14">
      <t>キニュウ</t>
    </rPh>
    <phoneticPr fontId="2"/>
  </si>
  <si>
    <t>計算結果については、必ず検算を行ってください。</t>
    <phoneticPr fontId="2"/>
  </si>
  <si>
    <r>
      <t>申告書に転記するために使用しますので、</t>
    </r>
    <r>
      <rPr>
        <u/>
        <sz val="11"/>
        <color rgb="FFFF0000"/>
        <rFont val="HG丸ｺﾞｼｯｸM-PRO"/>
        <family val="3"/>
        <charset val="128"/>
      </rPr>
      <t>印刷したものを提出することはできません。</t>
    </r>
    <rPh sb="0" eb="3">
      <t>シンコクショ</t>
    </rPh>
    <rPh sb="4" eb="6">
      <t>テンキ</t>
    </rPh>
    <rPh sb="11" eb="13">
      <t>シヨウ</t>
    </rPh>
    <rPh sb="19" eb="21">
      <t>インサツ</t>
    </rPh>
    <rPh sb="26" eb="28">
      <t>テイシュツ</t>
    </rPh>
    <phoneticPr fontId="2"/>
  </si>
  <si>
    <t xml:space="preserve"> さい。</t>
    <phoneticPr fontId="2"/>
  </si>
  <si>
    <r>
      <t>(1) 煩雑な保険料の計算を容易に求めることができ、</t>
    </r>
    <r>
      <rPr>
        <u/>
        <sz val="11"/>
        <color indexed="8"/>
        <rFont val="HG丸ｺﾞｼｯｸM-PRO"/>
        <family val="3"/>
        <charset val="128"/>
      </rPr>
      <t>計算結果を申告書に記載できます。</t>
    </r>
    <rPh sb="4" eb="6">
      <t>ハンザツ</t>
    </rPh>
    <rPh sb="7" eb="10">
      <t>ホケンリョウ</t>
    </rPh>
    <rPh sb="11" eb="13">
      <t>ケイサン</t>
    </rPh>
    <rPh sb="14" eb="16">
      <t>ヨウイ</t>
    </rPh>
    <rPh sb="17" eb="18">
      <t>モト</t>
    </rPh>
    <rPh sb="26" eb="28">
      <t>ケイサン</t>
    </rPh>
    <rPh sb="28" eb="30">
      <t>ケッカ</t>
    </rPh>
    <rPh sb="31" eb="34">
      <t>シンコクショ</t>
    </rPh>
    <rPh sb="35" eb="37">
      <t>キサイ</t>
    </rPh>
    <phoneticPr fontId="2"/>
  </si>
  <si>
    <t>　してください。</t>
    <phoneticPr fontId="2"/>
  </si>
  <si>
    <t>き、印書したものを提出することができます。</t>
    <rPh sb="2" eb="4">
      <t>インショ</t>
    </rPh>
    <rPh sb="9" eb="11">
      <t>テイシュツ</t>
    </rPh>
    <phoneticPr fontId="2"/>
  </si>
  <si>
    <r>
      <t xml:space="preserve"> ２６６件まで入力が可能です）</t>
    </r>
    <r>
      <rPr>
        <sz val="11"/>
        <rFont val="HG丸ｺﾞｼｯｸM-PRO"/>
        <family val="3"/>
        <charset val="128"/>
      </rPr>
      <t>。</t>
    </r>
    <phoneticPr fontId="2"/>
  </si>
  <si>
    <t>*</t>
    <phoneticPr fontId="2"/>
  </si>
  <si>
    <t>　このツールは、次の６つのシートによって構成されています。シートの移動はシート下の「見出し」</t>
    <phoneticPr fontId="2"/>
  </si>
  <si>
    <r>
      <t>(3)「報告書（提出用）」</t>
    </r>
    <r>
      <rPr>
        <sz val="11"/>
        <rFont val="HG丸ｺﾞｼｯｸM-PRO"/>
        <family val="3"/>
        <charset val="128"/>
      </rPr>
      <t>…シート見出しの色</t>
    </r>
    <r>
      <rPr>
        <sz val="11"/>
        <color indexed="50"/>
        <rFont val="HG丸ｺﾞｼｯｸM-PRO"/>
        <family val="3"/>
        <charset val="128"/>
      </rPr>
      <t>【ライム】</t>
    </r>
    <rPh sb="4" eb="7">
      <t>ホウコクショ</t>
    </rPh>
    <rPh sb="8" eb="10">
      <t>テイシュツ</t>
    </rPh>
    <rPh sb="10" eb="11">
      <t>ヨウ</t>
    </rPh>
    <phoneticPr fontId="2"/>
  </si>
  <si>
    <t>「一括有期事業報告書（建設の事業）」を提出する際に印刷して使用します。</t>
    <rPh sb="1" eb="3">
      <t>イッカツ</t>
    </rPh>
    <rPh sb="3" eb="5">
      <t>ユウキ</t>
    </rPh>
    <rPh sb="5" eb="7">
      <t>ジギョウ</t>
    </rPh>
    <rPh sb="7" eb="10">
      <t>ホウコクショ</t>
    </rPh>
    <rPh sb="11" eb="13">
      <t>ケンセツ</t>
    </rPh>
    <rPh sb="14" eb="16">
      <t>ジギョウ</t>
    </rPh>
    <rPh sb="19" eb="21">
      <t>テイシュツ</t>
    </rPh>
    <rPh sb="23" eb="24">
      <t>サイ</t>
    </rPh>
    <rPh sb="29" eb="31">
      <t>シヨウ</t>
    </rPh>
    <phoneticPr fontId="2"/>
  </si>
  <si>
    <t>提出用</t>
    <rPh sb="0" eb="2">
      <t>テイシュツ</t>
    </rPh>
    <rPh sb="2" eb="3">
      <t>ヨウ</t>
    </rPh>
    <phoneticPr fontId="2"/>
  </si>
  <si>
    <t>⑤ 「一括有期事業報告書（建設の事業）」（事業主控）、「一括有期事業総括表」（提出用）を</t>
    <rPh sb="21" eb="23">
      <t>ジギョウ</t>
    </rPh>
    <rPh sb="23" eb="24">
      <t>ヌシ</t>
    </rPh>
    <rPh sb="24" eb="25">
      <t>ヒカ</t>
    </rPh>
    <rPh sb="28" eb="30">
      <t>イッカツ</t>
    </rPh>
    <rPh sb="30" eb="32">
      <t>ユウキ</t>
    </rPh>
    <rPh sb="32" eb="34">
      <t>ジギョウ</t>
    </rPh>
    <rPh sb="34" eb="36">
      <t>ソウカツ</t>
    </rPh>
    <rPh sb="36" eb="37">
      <t>オモテ</t>
    </rPh>
    <rPh sb="39" eb="41">
      <t>テイシュツ</t>
    </rPh>
    <rPh sb="41" eb="42">
      <t>ヨウ</t>
    </rPh>
    <phoneticPr fontId="2"/>
  </si>
  <si>
    <t>　また、一括有期事業報告書（提出用）及び一括有期事業総括表（提出用）は、管轄の都道</t>
    <rPh sb="14" eb="16">
      <t>テイシュツ</t>
    </rPh>
    <rPh sb="16" eb="17">
      <t>ヨウ</t>
    </rPh>
    <rPh sb="30" eb="32">
      <t>テイシュツ</t>
    </rPh>
    <rPh sb="32" eb="33">
      <t>ヨウ</t>
    </rPh>
    <rPh sb="39" eb="41">
      <t>トドウ</t>
    </rPh>
    <phoneticPr fontId="2"/>
  </si>
  <si>
    <t>　また、一括有期事業報告書（提出用）及び一括有期事業総括表（提出用）は、管轄の都道府県労</t>
    <rPh sb="4" eb="6">
      <t>イッカツ</t>
    </rPh>
    <rPh sb="6" eb="8">
      <t>ユウキ</t>
    </rPh>
    <rPh sb="8" eb="10">
      <t>ジギョウ</t>
    </rPh>
    <rPh sb="10" eb="13">
      <t>ホウコクショ</t>
    </rPh>
    <rPh sb="14" eb="16">
      <t>テイシュツ</t>
    </rPh>
    <rPh sb="16" eb="17">
      <t>ヨウ</t>
    </rPh>
    <rPh sb="18" eb="19">
      <t>オヨ</t>
    </rPh>
    <rPh sb="20" eb="22">
      <t>イッカツ</t>
    </rPh>
    <rPh sb="22" eb="24">
      <t>ユウキ</t>
    </rPh>
    <rPh sb="24" eb="26">
      <t>ジギョウ</t>
    </rPh>
    <rPh sb="26" eb="28">
      <t>ソウカツ</t>
    </rPh>
    <rPh sb="28" eb="29">
      <t>ヒョウ</t>
    </rPh>
    <rPh sb="30" eb="32">
      <t>テイシュツ</t>
    </rPh>
    <rPh sb="32" eb="33">
      <t>ヨウ</t>
    </rPh>
    <rPh sb="39" eb="43">
      <t>トドウフケン</t>
    </rPh>
    <rPh sb="43" eb="44">
      <t>ロウ</t>
    </rPh>
    <phoneticPr fontId="2"/>
  </si>
  <si>
    <t>充当を優先（残額は還付）</t>
  </si>
  <si>
    <t>充当しない（全額を還付）</t>
  </si>
  <si>
    <t>申告済概算保険料額が確定保険料額よりも大きくなる場合に充当を行うかどうか選択します。</t>
    <rPh sb="0" eb="2">
      <t>シンコク</t>
    </rPh>
    <rPh sb="2" eb="3">
      <t>ス</t>
    </rPh>
    <rPh sb="3" eb="5">
      <t>ガイサン</t>
    </rPh>
    <rPh sb="5" eb="7">
      <t>ホケン</t>
    </rPh>
    <rPh sb="7" eb="8">
      <t>リョウ</t>
    </rPh>
    <rPh sb="8" eb="9">
      <t>ガク</t>
    </rPh>
    <rPh sb="10" eb="12">
      <t>カクテイ</t>
    </rPh>
    <rPh sb="12" eb="15">
      <t>ホケンリョウ</t>
    </rPh>
    <rPh sb="15" eb="16">
      <t>ガク</t>
    </rPh>
    <rPh sb="19" eb="20">
      <t>オオ</t>
    </rPh>
    <rPh sb="24" eb="26">
      <t>バアイ</t>
    </rPh>
    <rPh sb="27" eb="29">
      <t>ジュウトウ</t>
    </rPh>
    <rPh sb="30" eb="31">
      <t>オコナ</t>
    </rPh>
    <phoneticPr fontId="2"/>
  </si>
  <si>
    <t>○ 「充当を優先（残額は還付）」場合…充当を優先するように労働保険料充当額、一般拠出金充当額</t>
    <rPh sb="3" eb="5">
      <t>ジュウトウ</t>
    </rPh>
    <rPh sb="6" eb="8">
      <t>ユウセン</t>
    </rPh>
    <rPh sb="9" eb="11">
      <t>ザンガク</t>
    </rPh>
    <rPh sb="12" eb="14">
      <t>カンプ</t>
    </rPh>
    <rPh sb="16" eb="18">
      <t>バアイ</t>
    </rPh>
    <rPh sb="19" eb="21">
      <t>ジュウトウ</t>
    </rPh>
    <rPh sb="22" eb="24">
      <t>ユウセン</t>
    </rPh>
    <rPh sb="29" eb="31">
      <t>ロウドウ</t>
    </rPh>
    <rPh sb="31" eb="33">
      <t>ホケン</t>
    </rPh>
    <rPh sb="33" eb="34">
      <t>リョウ</t>
    </rPh>
    <rPh sb="34" eb="36">
      <t>ジュウトウ</t>
    </rPh>
    <rPh sb="36" eb="37">
      <t>ガク</t>
    </rPh>
    <rPh sb="38" eb="40">
      <t>イッパン</t>
    </rPh>
    <rPh sb="40" eb="43">
      <t>キョシュツキン</t>
    </rPh>
    <phoneticPr fontId="2"/>
  </si>
  <si>
    <t>　　が自動修正されます。また、残額を還付するための還付請求額は、別途作成する必要があります。</t>
    <rPh sb="3" eb="5">
      <t>ジドウ</t>
    </rPh>
    <rPh sb="5" eb="7">
      <t>シュウセイ</t>
    </rPh>
    <rPh sb="15" eb="17">
      <t>ザンガク</t>
    </rPh>
    <rPh sb="18" eb="20">
      <t>カンプ</t>
    </rPh>
    <rPh sb="25" eb="27">
      <t>カンプ</t>
    </rPh>
    <rPh sb="27" eb="29">
      <t>セイキュウ</t>
    </rPh>
    <rPh sb="29" eb="30">
      <t>ガク</t>
    </rPh>
    <rPh sb="32" eb="34">
      <t>ベット</t>
    </rPh>
    <rPh sb="34" eb="36">
      <t>サクセイ</t>
    </rPh>
    <rPh sb="38" eb="40">
      <t>ヒツヨウ</t>
    </rPh>
    <phoneticPr fontId="2"/>
  </si>
  <si>
    <t>○「充当しない（全額を還付）」 場合…還付請求書は、別途作成する必要があります。</t>
    <rPh sb="16" eb="18">
      <t>バアイ</t>
    </rPh>
    <rPh sb="19" eb="21">
      <t>カンプ</t>
    </rPh>
    <phoneticPr fontId="2"/>
  </si>
  <si>
    <t>充当</t>
    <rPh sb="0" eb="2">
      <t>ジュウトウ</t>
    </rPh>
    <phoneticPr fontId="2"/>
  </si>
  <si>
    <t xml:space="preserve">(ﾎ)
</t>
    <phoneticPr fontId="2"/>
  </si>
  <si>
    <t>※会計年度（元号：令和は9）</t>
    <rPh sb="1" eb="3">
      <t>カイケイ</t>
    </rPh>
    <rPh sb="3" eb="5">
      <t>ネンド</t>
    </rPh>
    <rPh sb="9" eb="11">
      <t>レイワ</t>
    </rPh>
    <phoneticPr fontId="2"/>
  </si>
  <si>
    <t>※収納年月日（元号：令和は9）</t>
    <rPh sb="1" eb="3">
      <t>シュウノウ</t>
    </rPh>
    <rPh sb="3" eb="6">
      <t>ネンガッピ</t>
    </rPh>
    <phoneticPr fontId="2"/>
  </si>
  <si>
    <t>選択テーブル</t>
    <rPh sb="0" eb="2">
      <t>センタク</t>
    </rPh>
    <phoneticPr fontId="2"/>
  </si>
  <si>
    <t>テーブル１&lt;　パターン３の場合　&gt;　</t>
    <rPh sb="13" eb="15">
      <t>バアイ</t>
    </rPh>
    <phoneticPr fontId="99"/>
  </si>
  <si>
    <t>金額条件　：　　</t>
    <rPh sb="0" eb="2">
      <t>キンガク</t>
    </rPh>
    <rPh sb="2" eb="4">
      <t>ジョウケン</t>
    </rPh>
    <phoneticPr fontId="99"/>
  </si>
  <si>
    <t>⑱申告済概算保険料　＞　⑩の(イ)労働保険料（確定保険料額）</t>
    <rPh sb="1" eb="3">
      <t>シンコク</t>
    </rPh>
    <rPh sb="3" eb="4">
      <t>ズ</t>
    </rPh>
    <rPh sb="6" eb="9">
      <t>ホケンリョウ</t>
    </rPh>
    <rPh sb="23" eb="25">
      <t>カクテイ</t>
    </rPh>
    <rPh sb="25" eb="28">
      <t>ホケンリョウ</t>
    </rPh>
    <rPh sb="28" eb="29">
      <t>ガク</t>
    </rPh>
    <phoneticPr fontId="99"/>
  </si>
  <si>
    <t>還付条件　：　　</t>
    <rPh sb="0" eb="2">
      <t>カンプ</t>
    </rPh>
    <rPh sb="2" eb="4">
      <t>ジョウケン</t>
    </rPh>
    <phoneticPr fontId="99"/>
  </si>
  <si>
    <t>"充当を優先（残額は還付）"</t>
    <rPh sb="1" eb="3">
      <t>ジュウトウ</t>
    </rPh>
    <rPh sb="4" eb="6">
      <t>ユウセン</t>
    </rPh>
    <rPh sb="7" eb="9">
      <t>ザンガク</t>
    </rPh>
    <rPh sb="10" eb="12">
      <t>カンプ</t>
    </rPh>
    <phoneticPr fontId="99"/>
  </si>
  <si>
    <t>充当意思　：　　</t>
    <rPh sb="0" eb="2">
      <t>ジュウトウ</t>
    </rPh>
    <rPh sb="2" eb="4">
      <t>イシ</t>
    </rPh>
    <phoneticPr fontId="99"/>
  </si>
  <si>
    <t>"１"</t>
    <phoneticPr fontId="99"/>
  </si>
  <si>
    <t>：当年度概算保険料に充当後、余りがあれば還付する。</t>
    <rPh sb="1" eb="4">
      <t>トウネンド</t>
    </rPh>
    <rPh sb="4" eb="6">
      <t>ガイサン</t>
    </rPh>
    <rPh sb="6" eb="9">
      <t>ホケンリョウ</t>
    </rPh>
    <rPh sb="10" eb="12">
      <t>ジュウトウ</t>
    </rPh>
    <rPh sb="12" eb="13">
      <t>ゴ</t>
    </rPh>
    <rPh sb="14" eb="15">
      <t>アマ</t>
    </rPh>
    <rPh sb="20" eb="22">
      <t>カンプ</t>
    </rPh>
    <phoneticPr fontId="99"/>
  </si>
  <si>
    <t>※分納する場合の充当順は以下のとおり。</t>
  </si>
  <si>
    <t>　　第1期　⇒　第2期　⇒　第3期</t>
  </si>
  <si>
    <t>充当額</t>
    <phoneticPr fontId="2"/>
  </si>
  <si>
    <t>労働保険料額</t>
    <phoneticPr fontId="2"/>
  </si>
  <si>
    <t>テーブル２&lt;　パターン４の場合　&gt;　</t>
    <phoneticPr fontId="99"/>
  </si>
  <si>
    <t>"2"</t>
    <phoneticPr fontId="99"/>
  </si>
  <si>
    <t>：一般拠出金に充当後、余りがあれば還付する。</t>
    <rPh sb="1" eb="3">
      <t>イッパン</t>
    </rPh>
    <rPh sb="3" eb="5">
      <t>キョシュツ</t>
    </rPh>
    <rPh sb="5" eb="6">
      <t>キン</t>
    </rPh>
    <rPh sb="7" eb="9">
      <t>ジュウトウ</t>
    </rPh>
    <rPh sb="9" eb="10">
      <t>ゴ</t>
    </rPh>
    <rPh sb="11" eb="12">
      <t>アマ</t>
    </rPh>
    <rPh sb="17" eb="19">
      <t>カンプ</t>
    </rPh>
    <phoneticPr fontId="99"/>
  </si>
  <si>
    <t>期別納付額</t>
    <phoneticPr fontId="2"/>
  </si>
  <si>
    <t>不足額</t>
    <phoneticPr fontId="2"/>
  </si>
  <si>
    <t>一般拠出金</t>
    <phoneticPr fontId="2"/>
  </si>
  <si>
    <t>納付額</t>
    <phoneticPr fontId="2"/>
  </si>
  <si>
    <t>⑱申告済概算保険料　＞　⑩の(イ)労働保険料（確定保険料額）</t>
    <rPh sb="1" eb="3">
      <t>シンコク</t>
    </rPh>
    <rPh sb="3" eb="4">
      <t>ズ</t>
    </rPh>
    <rPh sb="6" eb="9">
      <t>ホケンリョウ</t>
    </rPh>
    <phoneticPr fontId="99"/>
  </si>
  <si>
    <t>：当年度概算保険料及び一般拠出金に充当後、余りがあれば還付する。</t>
    <rPh sb="1" eb="4">
      <t>トウネンド</t>
    </rPh>
    <rPh sb="4" eb="6">
      <t>ガイサン</t>
    </rPh>
    <rPh sb="6" eb="9">
      <t>ホケンリョウ</t>
    </rPh>
    <rPh sb="9" eb="10">
      <t>オヨ</t>
    </rPh>
    <rPh sb="11" eb="13">
      <t>イッパン</t>
    </rPh>
    <rPh sb="13" eb="15">
      <t>キョシュツ</t>
    </rPh>
    <rPh sb="15" eb="16">
      <t>キン</t>
    </rPh>
    <rPh sb="17" eb="19">
      <t>ジュウトウ</t>
    </rPh>
    <rPh sb="19" eb="20">
      <t>ゴ</t>
    </rPh>
    <rPh sb="21" eb="22">
      <t>アマ</t>
    </rPh>
    <rPh sb="27" eb="29">
      <t>カンプ</t>
    </rPh>
    <phoneticPr fontId="99"/>
  </si>
  <si>
    <t>※充当順は以下のとおり。</t>
    <phoneticPr fontId="99"/>
  </si>
  <si>
    <t>分納の場合　：第１期⇒一般拠出金⇒第２期⇒第３期</t>
    <phoneticPr fontId="99"/>
  </si>
  <si>
    <t>テーブル３&lt;　パターン２の場合　&gt;　　</t>
    <rPh sb="13" eb="15">
      <t>バアイ</t>
    </rPh>
    <phoneticPr fontId="99"/>
  </si>
  <si>
    <t>概算保険料額</t>
    <phoneticPr fontId="2"/>
  </si>
  <si>
    <t>テーブル３&lt;　パターン５の場合　＞　　</t>
    <phoneticPr fontId="99"/>
  </si>
  <si>
    <t>NULL</t>
    <phoneticPr fontId="99"/>
  </si>
  <si>
    <t>テーブル４&lt;　パターン１の場合　＞</t>
    <rPh sb="13" eb="15">
      <t>バアイ</t>
    </rPh>
    <phoneticPr fontId="99"/>
  </si>
  <si>
    <t>5．⑱申告済概算保険料　≦　⑩の(イ)労働保険料（確定保険料額）</t>
    <phoneticPr fontId="99"/>
  </si>
  <si>
    <t>テーブル５&lt;　パターン６の場合　&gt;</t>
    <rPh sb="13" eb="15">
      <t>バアイ</t>
    </rPh>
    <phoneticPr fontId="99"/>
  </si>
  <si>
    <t>⑱申告済概算保険料　≦　⑩の(イ)労働保険料（確定保険料額）</t>
    <rPh sb="1" eb="3">
      <t>シンコク</t>
    </rPh>
    <rPh sb="3" eb="4">
      <t>ズ</t>
    </rPh>
    <rPh sb="6" eb="9">
      <t>ホケンリョウ</t>
    </rPh>
    <rPh sb="23" eb="25">
      <t>カクテイ</t>
    </rPh>
    <rPh sb="25" eb="28">
      <t>ホケンリョウ</t>
    </rPh>
    <rPh sb="28" eb="29">
      <t>ガク</t>
    </rPh>
    <phoneticPr fontId="99"/>
  </si>
  <si>
    <t>"3"</t>
    <phoneticPr fontId="99"/>
  </si>
  <si>
    <t>非分納の場合：全期　⇒一般拠出金</t>
    <phoneticPr fontId="99"/>
  </si>
  <si>
    <t>"充当しない（全額を還付）"</t>
    <phoneticPr fontId="99"/>
  </si>
  <si>
    <t>－</t>
    <phoneticPr fontId="99"/>
  </si>
  <si>
    <t>－</t>
    <phoneticPr fontId="99"/>
  </si>
  <si>
    <t>労働保険料（確定保険料額）</t>
  </si>
  <si>
    <t>以下の</t>
    <rPh sb="0" eb="2">
      <t>イカ</t>
    </rPh>
    <phoneticPr fontId="2"/>
  </si>
  <si>
    <t>　希望する処理を選択してください。</t>
    <phoneticPr fontId="104"/>
  </si>
  <si>
    <t>　選択してください。</t>
    <phoneticPr fontId="104"/>
  </si>
  <si>
    <t>　※上記処理の結果、最終的に還付額が生じた際は、別途、「還付請求書」を作成の上、ご提出いただく必要</t>
    <rPh sb="2" eb="4">
      <t>ジョウキ</t>
    </rPh>
    <rPh sb="4" eb="6">
      <t>ショリ</t>
    </rPh>
    <rPh sb="7" eb="9">
      <t>ケッカ</t>
    </rPh>
    <rPh sb="10" eb="13">
      <t>サイシュウテキ</t>
    </rPh>
    <rPh sb="14" eb="16">
      <t>カンプ</t>
    </rPh>
    <rPh sb="16" eb="17">
      <t>ガク</t>
    </rPh>
    <rPh sb="18" eb="19">
      <t>ショウ</t>
    </rPh>
    <rPh sb="21" eb="22">
      <t>サイ</t>
    </rPh>
    <rPh sb="24" eb="26">
      <t>ベット</t>
    </rPh>
    <rPh sb="28" eb="30">
      <t>カンプ</t>
    </rPh>
    <rPh sb="30" eb="33">
      <t>セイキュウショ</t>
    </rPh>
    <rPh sb="35" eb="37">
      <t>サクセイ</t>
    </rPh>
    <rPh sb="38" eb="39">
      <t>ウエ</t>
    </rPh>
    <rPh sb="41" eb="43">
      <t>テイシュツ</t>
    </rPh>
    <rPh sb="47" eb="49">
      <t>ヒツヨウ</t>
    </rPh>
    <phoneticPr fontId="104"/>
  </si>
  <si>
    <t>　があります。</t>
    <phoneticPr fontId="104"/>
  </si>
  <si>
    <t>　は空欄のままとしてください。</t>
    <phoneticPr fontId="104"/>
  </si>
  <si>
    <t>青線内に表示された金額を申告書及び領収済通知書に転記してください。</t>
    <rPh sb="0" eb="1">
      <t>アオ</t>
    </rPh>
    <rPh sb="1" eb="2">
      <t>セン</t>
    </rPh>
    <rPh sb="2" eb="3">
      <t>ナイ</t>
    </rPh>
    <rPh sb="4" eb="6">
      <t>ヒョウジ</t>
    </rPh>
    <rPh sb="9" eb="11">
      <t>キンガク</t>
    </rPh>
    <rPh sb="12" eb="15">
      <t>シンコクショ</t>
    </rPh>
    <rPh sb="15" eb="16">
      <t>オヨ</t>
    </rPh>
    <rPh sb="17" eb="19">
      <t>リョウシュウ</t>
    </rPh>
    <rPh sb="19" eb="20">
      <t>ズ</t>
    </rPh>
    <rPh sb="20" eb="23">
      <t>ツウチショ</t>
    </rPh>
    <rPh sb="24" eb="26">
      <t>テンキ</t>
    </rPh>
    <phoneticPr fontId="2"/>
  </si>
  <si>
    <t>※「０」が表示された場合は「０」を記入してください。</t>
    <rPh sb="5" eb="7">
      <t>ヒョウジ</t>
    </rPh>
    <rPh sb="10" eb="12">
      <t>バアイ</t>
    </rPh>
    <rPh sb="17" eb="19">
      <t>キニュウ</t>
    </rPh>
    <phoneticPr fontId="2"/>
  </si>
  <si>
    <r>
      <t>　・まず、</t>
    </r>
    <r>
      <rPr>
        <b/>
        <u/>
        <sz val="15"/>
        <rFont val="ＭＳ Ｐ明朝"/>
        <family val="1"/>
        <charset val="128"/>
      </rPr>
      <t>概算労働保険料（申告書の⑭の（イ）欄）の額が20万円以上の場合</t>
    </r>
    <r>
      <rPr>
        <b/>
        <sz val="15"/>
        <rFont val="ＭＳ Ｐ明朝"/>
        <family val="1"/>
        <charset val="128"/>
      </rPr>
      <t>は3回の分納（延納）が可能です</t>
    </r>
    <rPh sb="5" eb="7">
      <t>ガイサン</t>
    </rPh>
    <rPh sb="7" eb="9">
      <t>ロウドウ</t>
    </rPh>
    <rPh sb="9" eb="12">
      <t>ホケンリョウ</t>
    </rPh>
    <rPh sb="13" eb="16">
      <t>シンコクショ</t>
    </rPh>
    <rPh sb="22" eb="23">
      <t>ラン</t>
    </rPh>
    <rPh sb="25" eb="26">
      <t>ガク</t>
    </rPh>
    <rPh sb="29" eb="31">
      <t>マンエン</t>
    </rPh>
    <rPh sb="31" eb="33">
      <t>イジョウ</t>
    </rPh>
    <rPh sb="34" eb="36">
      <t>バアイ</t>
    </rPh>
    <phoneticPr fontId="104"/>
  </si>
  <si>
    <t>色のついた欄（①～④の４箇所）について、以下の順番等で入力してください。</t>
    <rPh sb="12" eb="14">
      <t>カショ</t>
    </rPh>
    <rPh sb="20" eb="22">
      <t>イカ</t>
    </rPh>
    <rPh sb="23" eb="25">
      <t>ジュンバン</t>
    </rPh>
    <rPh sb="25" eb="26">
      <t>トウ</t>
    </rPh>
    <rPh sb="27" eb="29">
      <t>ニュウリョク</t>
    </rPh>
    <phoneticPr fontId="2"/>
  </si>
  <si>
    <r>
      <t>　・①</t>
    </r>
    <r>
      <rPr>
        <b/>
        <u/>
        <sz val="15"/>
        <rFont val="ＭＳ Ｐ明朝"/>
        <family val="1"/>
        <charset val="128"/>
      </rPr>
      <t>欄に入力した額が確定労働保険料（申告書の⑩の（イ）欄）の額を上回る場合</t>
    </r>
    <r>
      <rPr>
        <b/>
        <sz val="15"/>
        <rFont val="ＭＳ Ｐ明朝"/>
        <family val="1"/>
        <charset val="128"/>
      </rPr>
      <t>は、④欄のプルダウンから</t>
    </r>
    <rPh sb="3" eb="4">
      <t>ラン</t>
    </rPh>
    <rPh sb="5" eb="7">
      <t>ニュウリョク</t>
    </rPh>
    <rPh sb="9" eb="10">
      <t>ガク</t>
    </rPh>
    <rPh sb="11" eb="13">
      <t>カクテイ</t>
    </rPh>
    <rPh sb="13" eb="15">
      <t>ロウドウ</t>
    </rPh>
    <rPh sb="15" eb="17">
      <t>ホケン</t>
    </rPh>
    <rPh sb="17" eb="18">
      <t>リョウ</t>
    </rPh>
    <rPh sb="19" eb="22">
      <t>シンコクショ</t>
    </rPh>
    <rPh sb="28" eb="29">
      <t>ラン</t>
    </rPh>
    <rPh sb="31" eb="32">
      <t>ガク</t>
    </rPh>
    <rPh sb="33" eb="35">
      <t>ウワマワ</t>
    </rPh>
    <rPh sb="36" eb="38">
      <t>バアイ</t>
    </rPh>
    <rPh sb="41" eb="42">
      <t>ラン</t>
    </rPh>
    <phoneticPr fontId="104"/>
  </si>
  <si>
    <r>
      <t>　・①</t>
    </r>
    <r>
      <rPr>
        <b/>
        <u/>
        <sz val="15"/>
        <rFont val="ＭＳ Ｐ明朝"/>
        <family val="1"/>
        <charset val="128"/>
      </rPr>
      <t>欄に入力した額が確定労働保険料（申告書の⑩の（イ）欄）の額と同額又は下回る場合</t>
    </r>
    <r>
      <rPr>
        <b/>
        <sz val="15"/>
        <rFont val="ＭＳ Ｐ明朝"/>
        <family val="1"/>
        <charset val="128"/>
      </rPr>
      <t>は、③欄及び④欄</t>
    </r>
    <rPh sb="46" eb="47">
      <t>オヨ</t>
    </rPh>
    <rPh sb="49" eb="50">
      <t>ラン</t>
    </rPh>
    <phoneticPr fontId="104"/>
  </si>
  <si>
    <t>　また、③欄について、「充当を優先（残額は還付）」を選択した場合は、④欄のプルダウンから希望する処理を</t>
    <rPh sb="5" eb="6">
      <t>ラン</t>
    </rPh>
    <rPh sb="12" eb="14">
      <t>ジュウトウ</t>
    </rPh>
    <rPh sb="15" eb="17">
      <t>ユウセン</t>
    </rPh>
    <rPh sb="18" eb="20">
      <t>ザンガク</t>
    </rPh>
    <rPh sb="21" eb="23">
      <t>カンプ</t>
    </rPh>
    <rPh sb="26" eb="28">
      <t>センタク</t>
    </rPh>
    <rPh sb="30" eb="32">
      <t>バアイ</t>
    </rPh>
    <rPh sb="35" eb="36">
      <t>ラン</t>
    </rPh>
    <rPh sb="44" eb="46">
      <t>キボウ</t>
    </rPh>
    <rPh sb="48" eb="50">
      <t>ショリ</t>
    </rPh>
    <phoneticPr fontId="104"/>
  </si>
  <si>
    <t>　なお、③欄について、「充当しない（全額を還付）」を選択した場合は、④欄は空欄のままとしてください。</t>
    <rPh sb="5" eb="6">
      <t>ラン</t>
    </rPh>
    <rPh sb="12" eb="14">
      <t>ジュウトウ</t>
    </rPh>
    <rPh sb="18" eb="20">
      <t>ゼンガク</t>
    </rPh>
    <rPh sb="21" eb="23">
      <t>カンプ</t>
    </rPh>
    <rPh sb="26" eb="28">
      <t>センタク</t>
    </rPh>
    <rPh sb="30" eb="32">
      <t>バアイ</t>
    </rPh>
    <rPh sb="35" eb="36">
      <t>ラン</t>
    </rPh>
    <rPh sb="37" eb="39">
      <t>クウラン</t>
    </rPh>
    <phoneticPr fontId="104"/>
  </si>
  <si>
    <t>　ので、分納を希望する場合は②欄について「３」を入力してください。</t>
    <phoneticPr fontId="104"/>
  </si>
  <si>
    <t>色となります。</t>
  </si>
  <si>
    <t xml:space="preserve">なお、③及び④欄については、①～②の入力結果により、入力が必要となった場合にのみ         </t>
    <phoneticPr fontId="104"/>
  </si>
  <si>
    <t>還付請求</t>
    <phoneticPr fontId="2"/>
  </si>
  <si>
    <t>充当を優先（残額は還付）</t>
    <rPh sb="0" eb="2">
      <t>ジュウトウ</t>
    </rPh>
    <rPh sb="3" eb="5">
      <t>ユウセン</t>
    </rPh>
    <rPh sb="6" eb="8">
      <t>ザンガク</t>
    </rPh>
    <rPh sb="9" eb="11">
      <t>カンプ</t>
    </rPh>
    <phoneticPr fontId="2"/>
  </si>
  <si>
    <t>還付（旧）</t>
    <rPh sb="0" eb="2">
      <t>カンプ</t>
    </rPh>
    <rPh sb="3" eb="4">
      <t>キュウ</t>
    </rPh>
    <phoneticPr fontId="2"/>
  </si>
  <si>
    <t>行わない</t>
    <rPh sb="0" eb="1">
      <t>オコナ</t>
    </rPh>
    <phoneticPr fontId="2"/>
  </si>
  <si>
    <t>行う</t>
    <rPh sb="0" eb="1">
      <t>オコナ</t>
    </rPh>
    <phoneticPr fontId="2"/>
  </si>
  <si>
    <t>還付</t>
    <rPh sb="0" eb="2">
      <t>カンプ</t>
    </rPh>
    <phoneticPr fontId="2"/>
  </si>
  <si>
    <t>充当しない（全額を還付）</t>
    <rPh sb="0" eb="2">
      <t>ジュウトウ</t>
    </rPh>
    <rPh sb="6" eb="8">
      <t>ゼンガク</t>
    </rPh>
    <rPh sb="9" eb="11">
      <t>カンプ</t>
    </rPh>
    <phoneticPr fontId="2"/>
  </si>
  <si>
    <t>(2)増加年月日（元号：令和は９）</t>
    <rPh sb="12" eb="14">
      <t>レイワ</t>
    </rPh>
    <phoneticPr fontId="2"/>
  </si>
  <si>
    <t>(3)事業廃止等年月日（元号：令和は９）</t>
    <rPh sb="3" eb="5">
      <t>ジギョウ</t>
    </rPh>
    <rPh sb="5" eb="7">
      <t>ハイシ</t>
    </rPh>
    <rPh sb="7" eb="8">
      <t>トウ</t>
    </rPh>
    <rPh sb="15" eb="17">
      <t>レイワ</t>
    </rPh>
    <phoneticPr fontId="2"/>
  </si>
  <si>
    <t>②増加年月日（元号：令和は9）</t>
    <rPh sb="10" eb="12">
      <t>レイワ</t>
    </rPh>
    <phoneticPr fontId="2"/>
  </si>
  <si>
    <t>③事業廃止等年月日（元号：令和は９）</t>
    <rPh sb="13" eb="15">
      <t>レイワ</t>
    </rPh>
    <phoneticPr fontId="2"/>
  </si>
  <si>
    <t>建築事業</t>
    <phoneticPr fontId="2"/>
  </si>
  <si>
    <t>既設建築物設備工事業</t>
    <phoneticPr fontId="2"/>
  </si>
  <si>
    <t>その他の建設事業</t>
    <phoneticPr fontId="2"/>
  </si>
  <si>
    <t>②</t>
    <phoneticPr fontId="2"/>
  </si>
  <si>
    <t>③</t>
    <phoneticPr fontId="2"/>
  </si>
  <si>
    <t>郵便番号(</t>
    <phoneticPr fontId="2"/>
  </si>
  <si>
    <t>-</t>
    <phoneticPr fontId="2"/>
  </si>
  <si>
    <t>)</t>
    <phoneticPr fontId="2"/>
  </si>
  <si>
    <t>電話番号(</t>
    <phoneticPr fontId="2"/>
  </si>
  <si>
    <t>建築事業</t>
    <phoneticPr fontId="2"/>
  </si>
  <si>
    <t>既設建築物設備工事業</t>
    <phoneticPr fontId="2"/>
  </si>
  <si>
    <t>②</t>
    <phoneticPr fontId="2"/>
  </si>
  <si>
    <t>郵便番号(</t>
    <phoneticPr fontId="2"/>
  </si>
  <si>
    <t>-</t>
    <phoneticPr fontId="2"/>
  </si>
  <si>
    <t>)</t>
    <phoneticPr fontId="2"/>
  </si>
  <si>
    <t>電話番号(</t>
    <phoneticPr fontId="2"/>
  </si>
  <si>
    <t>①</t>
    <phoneticPr fontId="2"/>
  </si>
  <si>
    <t>②</t>
    <phoneticPr fontId="2"/>
  </si>
  <si>
    <t>③</t>
    <phoneticPr fontId="2"/>
  </si>
  <si>
    <t>④</t>
    <phoneticPr fontId="2"/>
  </si>
  <si>
    <t>業種 事業の種類</t>
    <phoneticPr fontId="2"/>
  </si>
  <si>
    <t>31 水力発電施設、ずい道等新設事業</t>
    <phoneticPr fontId="2"/>
  </si>
  <si>
    <t>*</t>
    <phoneticPr fontId="2"/>
  </si>
  <si>
    <t>32 道路新設事業</t>
    <phoneticPr fontId="2"/>
  </si>
  <si>
    <t>*</t>
    <phoneticPr fontId="2"/>
  </si>
  <si>
    <t>33 舗装工事業</t>
    <phoneticPr fontId="2"/>
  </si>
  <si>
    <t>34 鉄道又は軌道新設事業</t>
    <phoneticPr fontId="2"/>
  </si>
  <si>
    <t>35 建築事業
（既設建築物設備工事業を除く）</t>
    <phoneticPr fontId="2"/>
  </si>
  <si>
    <t>38 既設建築物設備工事業</t>
    <phoneticPr fontId="2"/>
  </si>
  <si>
    <t>36 機械装置(組立て又は取付け）</t>
    <phoneticPr fontId="2"/>
  </si>
  <si>
    <t>36 機械装置(その他のもの）</t>
    <phoneticPr fontId="2"/>
  </si>
  <si>
    <t>37 その他の建設事業</t>
    <phoneticPr fontId="2"/>
  </si>
  <si>
    <t>　※厚生労働省ホームページ｢http://www2.mhlw.go.jp/topics/seido/daijin/hoken/980916_1.htm｣</t>
    <phoneticPr fontId="2"/>
  </si>
  <si>
    <t>　　｢○○年度　労働保険　年度更新　申告書の書き方｣－｢一括有期事業報告書（様式第７号）の記入｣－「事業の種類・労務費率・保険料一覧表」</t>
    <phoneticPr fontId="2"/>
  </si>
  <si>
    <t>-</t>
    <phoneticPr fontId="2"/>
  </si>
  <si>
    <t>労　働　保　険</t>
    <phoneticPr fontId="2"/>
  </si>
  <si>
    <t>①</t>
    <phoneticPr fontId="2"/>
  </si>
  <si>
    <t>請負金額の内訳</t>
    <phoneticPr fontId="2"/>
  </si>
  <si>
    <t>②</t>
    <phoneticPr fontId="2"/>
  </si>
  <si>
    <t>③</t>
    <phoneticPr fontId="2"/>
  </si>
  <si>
    <t>事業の種類</t>
    <phoneticPr fontId="2"/>
  </si>
  <si>
    <t>計</t>
    <phoneticPr fontId="2"/>
  </si>
  <si>
    <t>郵便番号（</t>
    <phoneticPr fontId="2"/>
  </si>
  <si>
    <t>電話番号（</t>
    <phoneticPr fontId="2"/>
  </si>
  <si>
    <t>-</t>
    <phoneticPr fontId="2"/>
  </si>
  <si>
    <t>（法人のときはその名称及び代表者の氏名）</t>
    <phoneticPr fontId="2"/>
  </si>
  <si>
    <t>作 成 年 月 日 ・
提 出 代 行 者 ・
事務代理者の表示</t>
    <phoneticPr fontId="2"/>
  </si>
  <si>
    <t>氏名</t>
    <phoneticPr fontId="2"/>
  </si>
  <si>
    <t>電話番号</t>
    <phoneticPr fontId="2"/>
  </si>
  <si>
    <t>　社会保険労務士記載欄は、この報告書を社会保険労務士が作成した場合のみ記載すること。</t>
    <phoneticPr fontId="2"/>
  </si>
  <si>
    <t xml:space="preserve">  </t>
    <phoneticPr fontId="2"/>
  </si>
  <si>
    <t>①</t>
    <phoneticPr fontId="2"/>
  </si>
  <si>
    <t>請負金額の内訳</t>
    <phoneticPr fontId="2"/>
  </si>
  <si>
    <t>③</t>
    <phoneticPr fontId="2"/>
  </si>
  <si>
    <t>①</t>
    <phoneticPr fontId="2"/>
  </si>
  <si>
    <t>請負金額の内訳</t>
    <phoneticPr fontId="2"/>
  </si>
  <si>
    <t>②</t>
    <phoneticPr fontId="2"/>
  </si>
  <si>
    <t>③</t>
    <phoneticPr fontId="2"/>
  </si>
  <si>
    <t>計</t>
    <phoneticPr fontId="2"/>
  </si>
  <si>
    <t>請負金額の内訳</t>
    <phoneticPr fontId="2"/>
  </si>
  <si>
    <t>②</t>
    <phoneticPr fontId="2"/>
  </si>
  <si>
    <t>②</t>
    <phoneticPr fontId="2"/>
  </si>
  <si>
    <t>労　働　保　険</t>
    <phoneticPr fontId="2"/>
  </si>
  <si>
    <t>事業主控</t>
    <phoneticPr fontId="2"/>
  </si>
  <si>
    <t>③</t>
    <phoneticPr fontId="2"/>
  </si>
  <si>
    <t>電話番号（</t>
    <phoneticPr fontId="2"/>
  </si>
  <si>
    <t>氏名</t>
    <phoneticPr fontId="2"/>
  </si>
  <si>
    <t xml:space="preserve">  </t>
    <phoneticPr fontId="2"/>
  </si>
  <si>
    <t>事業主控</t>
    <phoneticPr fontId="2"/>
  </si>
  <si>
    <t>請負金額の内訳</t>
    <phoneticPr fontId="2"/>
  </si>
  <si>
    <t>③</t>
    <phoneticPr fontId="2"/>
  </si>
  <si>
    <t>①</t>
    <phoneticPr fontId="2"/>
  </si>
  <si>
    <t>事業主控</t>
    <phoneticPr fontId="2"/>
  </si>
  <si>
    <t>請負金額の内訳</t>
    <phoneticPr fontId="2"/>
  </si>
  <si>
    <t>事業の種類</t>
    <phoneticPr fontId="2"/>
  </si>
  <si>
    <t>計</t>
    <phoneticPr fontId="2"/>
  </si>
  <si>
    <t>事業の種類</t>
    <phoneticPr fontId="2"/>
  </si>
  <si>
    <t>事業主控</t>
    <phoneticPr fontId="2"/>
  </si>
  <si>
    <t>計</t>
    <phoneticPr fontId="2"/>
  </si>
  <si>
    <t>計</t>
    <phoneticPr fontId="2"/>
  </si>
  <si>
    <t>雇用保険分</t>
    <phoneticPr fontId="2"/>
  </si>
  <si>
    <t>雇用保険分</t>
    <phoneticPr fontId="2"/>
  </si>
  <si>
    <t>概算・増加概算
保険料算定内訳</t>
    <rPh sb="0" eb="2">
      <t>ガイサン</t>
    </rPh>
    <rPh sb="3" eb="5">
      <t>ゾウカ</t>
    </rPh>
    <rPh sb="5" eb="7">
      <t>ガイサン</t>
    </rPh>
    <rPh sb="8" eb="11">
      <t>ホケンリョウ</t>
    </rPh>
    <rPh sb="11" eb="13">
      <t>サンテイ</t>
    </rPh>
    <rPh sb="13" eb="15">
      <t>ウチワケ</t>
    </rPh>
    <phoneticPr fontId="2"/>
  </si>
  <si>
    <t>事業の期間の西暦変換</t>
    <rPh sb="0" eb="2">
      <t>ジギョウ</t>
    </rPh>
    <rPh sb="3" eb="5">
      <t>キカン</t>
    </rPh>
    <rPh sb="6" eb="8">
      <t>セイレキ</t>
    </rPh>
    <rPh sb="8" eb="10">
      <t>ヘンカン</t>
    </rPh>
    <phoneticPr fontId="2"/>
  </si>
  <si>
    <t>2019年判別</t>
    <rPh sb="4" eb="5">
      <t>ネン</t>
    </rPh>
    <rPh sb="5" eb="7">
      <t>ハンベツ</t>
    </rPh>
    <phoneticPr fontId="2"/>
  </si>
  <si>
    <t>2018年以前</t>
    <rPh sb="4" eb="5">
      <t>ネン</t>
    </rPh>
    <rPh sb="5" eb="7">
      <t>イゼン</t>
    </rPh>
    <phoneticPr fontId="2"/>
  </si>
  <si>
    <t>2020年以降</t>
    <rPh sb="4" eb="5">
      <t>ネン</t>
    </rPh>
    <rPh sb="5" eb="7">
      <t>イコウ</t>
    </rPh>
    <phoneticPr fontId="2"/>
  </si>
  <si>
    <t>日から</t>
    <phoneticPr fontId="2"/>
  </si>
  <si>
    <t>平成31年と令和1年の月判定</t>
    <rPh sb="0" eb="2">
      <t>ヘイセイ</t>
    </rPh>
    <rPh sb="4" eb="5">
      <t>ネン</t>
    </rPh>
    <rPh sb="6" eb="8">
      <t>レイワ</t>
    </rPh>
    <rPh sb="9" eb="10">
      <t>ネン</t>
    </rPh>
    <rPh sb="11" eb="12">
      <t>ツキ</t>
    </rPh>
    <rPh sb="12" eb="14">
      <t>ハンテイ</t>
    </rPh>
    <phoneticPr fontId="2"/>
  </si>
  <si>
    <t>平成31年と令和1年の月判定</t>
    <phoneticPr fontId="2"/>
  </si>
  <si>
    <t>(ﾎ)</t>
    <phoneticPr fontId="2"/>
  </si>
  <si>
    <t>令和</t>
    <rPh sb="0" eb="2">
      <t>レイワ</t>
    </rPh>
    <phoneticPr fontId="2"/>
  </si>
  <si>
    <t>対象年度の判定</t>
    <phoneticPr fontId="2"/>
  </si>
  <si>
    <t xml:space="preserve"> 千円</t>
    <phoneticPr fontId="2"/>
  </si>
  <si>
    <t>円</t>
    <phoneticPr fontId="2"/>
  </si>
  <si>
    <t>(5) 労働保険料等の納付が猶予されている場合の記載方法については、管轄の都道府県労働局</t>
    <phoneticPr fontId="2"/>
  </si>
  <si>
    <t>にお問い合わせください。</t>
    <phoneticPr fontId="2"/>
  </si>
  <si>
    <t>(6)申告書への転記</t>
    <rPh sb="3" eb="6">
      <t>シンコクショ</t>
    </rPh>
    <rPh sb="8" eb="10">
      <t>テンキ</t>
    </rPh>
    <phoneticPr fontId="2"/>
  </si>
  <si>
    <t>プルダウン空白→</t>
    <rPh sb="5" eb="7">
      <t>クウハク</t>
    </rPh>
    <phoneticPr fontId="2"/>
  </si>
  <si>
    <t>領　収　日　付　等</t>
    <rPh sb="8" eb="9">
      <t>ナド</t>
    </rPh>
    <phoneticPr fontId="2"/>
  </si>
  <si>
    <r>
      <t>概算・増加概算</t>
    </r>
    <r>
      <rPr>
        <sz val="8.5"/>
        <rFont val="ＭＳ Ｐ明朝"/>
        <family val="1"/>
        <charset val="128"/>
      </rPr>
      <t>保険料算定内訳</t>
    </r>
    <phoneticPr fontId="2"/>
  </si>
  <si>
    <t>金申告書」（以下「申告書」といいます。）の計算を行う際の参考となるよう、作成されたもの</t>
    <rPh sb="24" eb="25">
      <t>オコナ</t>
    </rPh>
    <rPh sb="26" eb="27">
      <t>サイ</t>
    </rPh>
    <rPh sb="28" eb="30">
      <t>サンコウ</t>
    </rPh>
    <phoneticPr fontId="2"/>
  </si>
  <si>
    <t>３．利用できない事業</t>
    <phoneticPr fontId="2"/>
  </si>
  <si>
    <t>(1) 本ツールは、フリーウェアです。自由にご使用いただいて差し支えありませんが、</t>
    <rPh sb="30" eb="31">
      <t>サ</t>
    </rPh>
    <rPh sb="32" eb="33">
      <t>ツカ</t>
    </rPh>
    <phoneticPr fontId="2"/>
  </si>
  <si>
    <t>個別のご相談には応じられません。</t>
    <phoneticPr fontId="2"/>
  </si>
  <si>
    <t>本ツールの使用方法、注意事項等について記載しています（このシートです）。</t>
    <rPh sb="0" eb="1">
      <t>ホン</t>
    </rPh>
    <rPh sb="5" eb="7">
      <t>シヨウ</t>
    </rPh>
    <rPh sb="7" eb="9">
      <t>ホウホウ</t>
    </rPh>
    <rPh sb="10" eb="12">
      <t>チュウイ</t>
    </rPh>
    <rPh sb="12" eb="14">
      <t>ジコウ</t>
    </rPh>
    <rPh sb="14" eb="15">
      <t>トウ</t>
    </rPh>
    <rPh sb="19" eb="21">
      <t>キサイ</t>
    </rPh>
    <phoneticPr fontId="2"/>
  </si>
  <si>
    <t>印刷したものを提出できます（入力枚数にあわせて印刷枚数が自動で変更されます）。</t>
    <rPh sb="0" eb="2">
      <t>インサツ</t>
    </rPh>
    <rPh sb="7" eb="9">
      <t>テイシュツ</t>
    </rPh>
    <rPh sb="14" eb="16">
      <t>ニュウリョク</t>
    </rPh>
    <rPh sb="16" eb="18">
      <t>マイスウ</t>
    </rPh>
    <rPh sb="23" eb="25">
      <t>インサツ</t>
    </rPh>
    <rPh sb="25" eb="27">
      <t>マイスウ</t>
    </rPh>
    <rPh sb="28" eb="30">
      <t>ジドウ</t>
    </rPh>
    <rPh sb="31" eb="33">
      <t>ヘンコウ</t>
    </rPh>
    <phoneticPr fontId="2"/>
  </si>
  <si>
    <t>印刷したものを提出できます（事業主控、提出用の２枚が印刷できます）。</t>
    <rPh sb="0" eb="2">
      <t>インサツ</t>
    </rPh>
    <rPh sb="7" eb="9">
      <t>テイシュツ</t>
    </rPh>
    <rPh sb="19" eb="21">
      <t>テイシュツ</t>
    </rPh>
    <rPh sb="21" eb="22">
      <t>ヨウ</t>
    </rPh>
    <rPh sb="24" eb="25">
      <t>マイ</t>
    </rPh>
    <rPh sb="26" eb="28">
      <t>インサツ</t>
    </rPh>
    <phoneticPr fontId="2"/>
  </si>
  <si>
    <t>（タブ）をクリックして行ってください。</t>
    <phoneticPr fontId="2"/>
  </si>
  <si>
    <t>保険料・拠出金を添えて、金融機関（一部を除く全国の銀行、信用金庫や郵便局）、管轄の</t>
    <rPh sb="4" eb="7">
      <t>キョシュツキン</t>
    </rPh>
    <phoneticPr fontId="2"/>
  </si>
  <si>
    <t>都道府県労働局、労働基準監督署のいずれかに提出する。</t>
    <rPh sb="0" eb="1">
      <t>ト</t>
    </rPh>
    <phoneticPr fontId="2"/>
  </si>
  <si>
    <r>
      <t>府県労働局、労働基準監督署のいずれかに提出する。</t>
    </r>
    <r>
      <rPr>
        <u/>
        <sz val="11"/>
        <color rgb="FFFF0000"/>
        <rFont val="HG丸ｺﾞｼｯｸM-PRO"/>
        <family val="3"/>
        <charset val="128"/>
      </rPr>
      <t>（注：金融機関では、受付できません。）</t>
    </r>
    <phoneticPr fontId="2"/>
  </si>
  <si>
    <t>　選択変更します。「賃金総額」欄に賃金額を入力します。</t>
    <rPh sb="17" eb="19">
      <t>チンギン</t>
    </rPh>
    <rPh sb="19" eb="20">
      <t>ガク</t>
    </rPh>
    <rPh sb="21" eb="23">
      <t>ニュウリョク</t>
    </rPh>
    <phoneticPr fontId="2"/>
  </si>
  <si>
    <t>※　還付請求書は、厚生労働省ホームページからダウンロードできるほか、最寄りの</t>
  </si>
  <si>
    <t>　都道府県労働局、労働基準監督署にありますので、別途ご記入の上、ご提出ください。</t>
  </si>
  <si>
    <t>　「一括有期事業報告書」に労働保険番号を入力した場合のみ表示されます。</t>
    <rPh sb="13" eb="15">
      <t>ロウドウ</t>
    </rPh>
    <rPh sb="15" eb="17">
      <t>ホケン</t>
    </rPh>
    <rPh sb="17" eb="19">
      <t>バンゴウ</t>
    </rPh>
    <rPh sb="20" eb="22">
      <t>ニュウリョク</t>
    </rPh>
    <rPh sb="24" eb="26">
      <t>バアイ</t>
    </rPh>
    <phoneticPr fontId="2"/>
  </si>
  <si>
    <r>
      <t>　申告書への記入が終わりましたら、納付期限</t>
    </r>
    <r>
      <rPr>
        <sz val="11"/>
        <color indexed="10"/>
        <rFont val="HG丸ｺﾞｼｯｸM-PRO"/>
        <family val="3"/>
        <charset val="128"/>
      </rPr>
      <t>（６月１日～７月１０日）</t>
    </r>
    <r>
      <rPr>
        <sz val="11"/>
        <rFont val="HG丸ｺﾞｼｯｸM-PRO"/>
        <family val="3"/>
        <charset val="128"/>
      </rPr>
      <t>までに申告書の２枚目と</t>
    </r>
    <rPh sb="1" eb="4">
      <t>シンコクショ</t>
    </rPh>
    <rPh sb="6" eb="8">
      <t>キニュウ</t>
    </rPh>
    <rPh sb="9" eb="10">
      <t>オ</t>
    </rPh>
    <rPh sb="23" eb="24">
      <t>ツキ</t>
    </rPh>
    <rPh sb="25" eb="26">
      <t>ニチ</t>
    </rPh>
    <rPh sb="28" eb="29">
      <t>ガツ</t>
    </rPh>
    <rPh sb="31" eb="32">
      <t>ニチ</t>
    </rPh>
    <phoneticPr fontId="2"/>
  </si>
  <si>
    <t>３枚目の上部を切り離し、保険料・拠出金を添えて、金融機関（一部を除く全国の銀行、信用金庫</t>
    <rPh sb="16" eb="19">
      <t>キョシュツキン</t>
    </rPh>
    <phoneticPr fontId="2"/>
  </si>
  <si>
    <t>枚目、３枚目は事業主控ですので、保管しておいてください。）。</t>
    <phoneticPr fontId="2"/>
  </si>
  <si>
    <t>や郵便局）、管轄の都道府県労働局、労働基準監督署のいずれかに提出してください（申告書の２</t>
    <rPh sb="6" eb="8">
      <t>カンカツ</t>
    </rPh>
    <phoneticPr fontId="2"/>
  </si>
  <si>
    <t>　※申告書と納付書は切り離さないでください。</t>
    <rPh sb="2" eb="5">
      <t>シンコクショ</t>
    </rPh>
    <rPh sb="6" eb="9">
      <t>ノウフショ</t>
    </rPh>
    <rPh sb="10" eb="11">
      <t>キ</t>
    </rPh>
    <rPh sb="12" eb="13">
      <t>ハナ</t>
    </rPh>
    <phoneticPr fontId="2"/>
  </si>
  <si>
    <t>　　・一括有期事業報告書（提出用）</t>
    <rPh sb="13" eb="15">
      <t>テイシュツ</t>
    </rPh>
    <rPh sb="15" eb="16">
      <t>ヨウ</t>
    </rPh>
    <phoneticPr fontId="2"/>
  </si>
  <si>
    <t>　　・一括有期事業総括表（提出用）</t>
    <rPh sb="13" eb="15">
      <t>テイシュツ</t>
    </rPh>
    <rPh sb="15" eb="16">
      <t>ヨウ</t>
    </rPh>
    <phoneticPr fontId="2"/>
  </si>
  <si>
    <t>・申告書･領収済通知書（納付書）</t>
    <phoneticPr fontId="2"/>
  </si>
  <si>
    <r>
      <t>領収済通知書</t>
    </r>
    <r>
      <rPr>
        <sz val="20"/>
        <rFont val="ＭＳ 明朝"/>
        <family val="1"/>
        <charset val="128"/>
      </rPr>
      <t>㊞</t>
    </r>
    <rPh sb="0" eb="2">
      <t>リョウシュウ</t>
    </rPh>
    <rPh sb="2" eb="3">
      <t>ズ</t>
    </rPh>
    <rPh sb="3" eb="6">
      <t>ツウチショ</t>
    </rPh>
    <phoneticPr fontId="2"/>
  </si>
  <si>
    <t>　の場合は、申告書作成画面に入力してください）。申告書下段の「領収済通知書」（納付書）にも</t>
    <rPh sb="24" eb="27">
      <t>シンコクショ</t>
    </rPh>
    <rPh sb="27" eb="29">
      <t>カダン</t>
    </rPh>
    <rPh sb="31" eb="33">
      <t>リョウシュウ</t>
    </rPh>
    <rPh sb="33" eb="34">
      <t>ズミ</t>
    </rPh>
    <rPh sb="34" eb="37">
      <t>ツウチショ</t>
    </rPh>
    <rPh sb="39" eb="42">
      <t>ノウフショ</t>
    </rPh>
    <phoneticPr fontId="2"/>
  </si>
  <si>
    <t>2分の1を下まわる場合、概算保険料の計算は行えません。</t>
    <phoneticPr fontId="2"/>
  </si>
  <si>
    <t>　加えて、概算保険料の「賃金総額の見込額」が確定保険料の2倍を上まわる又は</t>
    <rPh sb="1" eb="2">
      <t>クワ</t>
    </rPh>
    <rPh sb="17" eb="20">
      <t>ミコミガク</t>
    </rPh>
    <rPh sb="35" eb="36">
      <t>マタ</t>
    </rPh>
    <phoneticPr fontId="2"/>
  </si>
  <si>
    <t xml:space="preserve"> ※これを印刷して申告書とし
　 て提出することはできませ
　 ん。申告書に転記するため
　 にご利用ください。</t>
    <phoneticPr fontId="2"/>
  </si>
  <si>
    <t>1段目</t>
    <rPh sb="1" eb="2">
      <t>ダン</t>
    </rPh>
    <rPh sb="2" eb="3">
      <t>メ</t>
    </rPh>
    <phoneticPr fontId="2"/>
  </si>
  <si>
    <t>2段目</t>
    <rPh sb="1" eb="3">
      <t>ダンメ</t>
    </rPh>
    <phoneticPr fontId="2"/>
  </si>
  <si>
    <t>3段目</t>
    <rPh sb="1" eb="3">
      <t>ダンメ</t>
    </rPh>
    <phoneticPr fontId="2"/>
  </si>
  <si>
    <t>4段目</t>
    <rPh sb="1" eb="3">
      <t>ダンメ</t>
    </rPh>
    <phoneticPr fontId="2"/>
  </si>
  <si>
    <t>「32 道路新設事業」、「33 舗装工事業」、「35 建築事業」、
「38 既設建築物設備工事業」</t>
    <phoneticPr fontId="2"/>
  </si>
  <si>
    <t>①
工事開始日が
平成21年4月1日～
平成24年3月31日
のもの</t>
  </si>
  <si>
    <t>②
工事開始日が
平成24年4月1日～
平成27年3月31日
のもの</t>
  </si>
  <si>
    <t>③
工事開始日が
平成27年4月1日～
平成30年3月31日
のもの</t>
  </si>
  <si>
    <t>31 水力発電施設、ずい道等新設事業</t>
    <phoneticPr fontId="2"/>
  </si>
  <si>
    <t>34 鉄道又は軌道新設事業</t>
    <phoneticPr fontId="2"/>
  </si>
  <si>
    <t>36 機械装置(組立て又は取付け）</t>
    <phoneticPr fontId="2"/>
  </si>
  <si>
    <t>36 機械装置(その他のもの）</t>
    <phoneticPr fontId="2"/>
  </si>
  <si>
    <t>37 その他の建設事業</t>
    <phoneticPr fontId="2"/>
  </si>
  <si>
    <t>工事開始日が
平成24年3月31日
以前</t>
    <rPh sb="0" eb="2">
      <t>コウジ</t>
    </rPh>
    <rPh sb="2" eb="4">
      <t>カイシ</t>
    </rPh>
    <rPh sb="4" eb="5">
      <t>ビ</t>
    </rPh>
    <rPh sb="7" eb="9">
      <t>ヘイセイ</t>
    </rPh>
    <rPh sb="11" eb="12">
      <t>ネン</t>
    </rPh>
    <rPh sb="13" eb="14">
      <t>ガツ</t>
    </rPh>
    <rPh sb="16" eb="17">
      <t>ニチ</t>
    </rPh>
    <rPh sb="18" eb="20">
      <t>イゼン</t>
    </rPh>
    <phoneticPr fontId="2"/>
  </si>
  <si>
    <t>1</t>
    <phoneticPr fontId="2"/>
  </si>
  <si>
    <t>3</t>
    <phoneticPr fontId="2"/>
  </si>
  <si>
    <t>2</t>
    <phoneticPr fontId="2"/>
  </si>
  <si>
    <t>4</t>
    <phoneticPr fontId="2"/>
  </si>
  <si>
    <t>令和6年3月３１日
以前のもの</t>
    <rPh sb="0" eb="2">
      <t>レイワ</t>
    </rPh>
    <rPh sb="3" eb="4">
      <t>ネン</t>
    </rPh>
    <rPh sb="5" eb="6">
      <t>ツキ</t>
    </rPh>
    <rPh sb="8" eb="9">
      <t>ヒ</t>
    </rPh>
    <rPh sb="10" eb="12">
      <t>イゼン</t>
    </rPh>
    <phoneticPr fontId="2"/>
  </si>
  <si>
    <t>令和6年4月１日
以降のもの</t>
    <rPh sb="0" eb="2">
      <t>レイワ</t>
    </rPh>
    <rPh sb="3" eb="4">
      <t>ネン</t>
    </rPh>
    <rPh sb="5" eb="6">
      <t>ツキ</t>
    </rPh>
    <rPh sb="7" eb="8">
      <t>ヒ</t>
    </rPh>
    <rPh sb="9" eb="11">
      <t>イコウ</t>
    </rPh>
    <phoneticPr fontId="2"/>
  </si>
  <si>
    <t>④-1
工事開始日が
平成30年4月1日～
令和3年1月31日
【労務比率】のもの</t>
    <rPh sb="22" eb="24">
      <t>レイワ</t>
    </rPh>
    <rPh sb="33" eb="35">
      <t>ロウム</t>
    </rPh>
    <rPh sb="35" eb="37">
      <t>ヒリツ</t>
    </rPh>
    <phoneticPr fontId="2"/>
  </si>
  <si>
    <t>④-2
工事開始日が
平成30年4月1日～
令和3年1月31日
【賃金】のもの</t>
    <rPh sb="22" eb="24">
      <t>レイワ</t>
    </rPh>
    <rPh sb="33" eb="35">
      <t>チンギン</t>
    </rPh>
    <phoneticPr fontId="2"/>
  </si>
  <si>
    <t>④-4
工事開始日が
令和3年4月1日～
令和6年3月31日
のもの</t>
    <rPh sb="11" eb="13">
      <t>レイワ</t>
    </rPh>
    <rPh sb="21" eb="23">
      <t>レイワ</t>
    </rPh>
    <phoneticPr fontId="2"/>
  </si>
  <si>
    <t>「31 水力発電施設、ずい道等新設事業」、「34 鉄道又は軌道新設事業」、「36 機械装置」、「37 その他の建設事業」</t>
    <phoneticPr fontId="2"/>
  </si>
  <si>
    <t>1月31日</t>
    <rPh sb="1" eb="2">
      <t>ツキ</t>
    </rPh>
    <rPh sb="4" eb="5">
      <t>ヒ</t>
    </rPh>
    <phoneticPr fontId="2"/>
  </si>
  <si>
    <t>3段目-①</t>
    <rPh sb="1" eb="3">
      <t>ダンメ</t>
    </rPh>
    <phoneticPr fontId="2"/>
  </si>
  <si>
    <t>3段目-②</t>
    <rPh sb="1" eb="3">
      <t>ダンメ</t>
    </rPh>
    <phoneticPr fontId="2"/>
  </si>
  <si>
    <t>3段目-③</t>
    <rPh sb="1" eb="3">
      <t>ダンメ</t>
    </rPh>
    <phoneticPr fontId="2"/>
  </si>
  <si>
    <t>31 水力発電施設、ずい道等新設事業</t>
    <phoneticPr fontId="2"/>
  </si>
  <si>
    <t>保険料率</t>
    <rPh sb="3" eb="4">
      <t>リツ</t>
    </rPh>
    <phoneticPr fontId="2"/>
  </si>
  <si>
    <t>賃金</t>
    <rPh sb="0" eb="2">
      <t>チンギン</t>
    </rPh>
    <phoneticPr fontId="2"/>
  </si>
  <si>
    <t>平成30年4月1日～令和3年1月31日</t>
    <rPh sb="0" eb="2">
      <t>ヘイセイ</t>
    </rPh>
    <rPh sb="4" eb="5">
      <t>ネン</t>
    </rPh>
    <rPh sb="6" eb="7">
      <t>ツキ</t>
    </rPh>
    <rPh sb="8" eb="9">
      <t>ヒ</t>
    </rPh>
    <rPh sb="10" eb="12">
      <t>レイワ</t>
    </rPh>
    <rPh sb="13" eb="14">
      <t>ネン</t>
    </rPh>
    <rPh sb="15" eb="16">
      <t>ツキ</t>
    </rPh>
    <rPh sb="18" eb="19">
      <t>ヒ</t>
    </rPh>
    <phoneticPr fontId="2"/>
  </si>
  <si>
    <t>令和3年2月1日～令和3年3月31日</t>
    <rPh sb="0" eb="2">
      <t>レイワ</t>
    </rPh>
    <rPh sb="3" eb="4">
      <t>ネン</t>
    </rPh>
    <rPh sb="5" eb="6">
      <t>ツキ</t>
    </rPh>
    <rPh sb="7" eb="8">
      <t>ヒ</t>
    </rPh>
    <rPh sb="9" eb="11">
      <t>レイワ</t>
    </rPh>
    <rPh sb="12" eb="13">
      <t>ネン</t>
    </rPh>
    <rPh sb="14" eb="15">
      <t>ツキ</t>
    </rPh>
    <rPh sb="17" eb="18">
      <t>ヒ</t>
    </rPh>
    <phoneticPr fontId="2"/>
  </si>
  <si>
    <t>令和3年4月1日～令和6年3月31日</t>
    <rPh sb="0" eb="2">
      <t>レイワ</t>
    </rPh>
    <rPh sb="3" eb="4">
      <t>ネン</t>
    </rPh>
    <rPh sb="5" eb="6">
      <t>ツキ</t>
    </rPh>
    <rPh sb="7" eb="8">
      <t>ヒ</t>
    </rPh>
    <rPh sb="9" eb="11">
      <t>レイワ</t>
    </rPh>
    <rPh sb="12" eb="13">
      <t>ネン</t>
    </rPh>
    <rPh sb="14" eb="15">
      <t>ツキ</t>
    </rPh>
    <rPh sb="17" eb="18">
      <t>ヒ</t>
    </rPh>
    <phoneticPr fontId="2"/>
  </si>
  <si>
    <t>労務費率</t>
    <rPh sb="0" eb="3">
      <t>ロウムヒ</t>
    </rPh>
    <rPh sb="3" eb="4">
      <t>リツ</t>
    </rPh>
    <phoneticPr fontId="2"/>
  </si>
  <si>
    <t>メリット料率</t>
    <rPh sb="4" eb="6">
      <t>リョウリツ</t>
    </rPh>
    <phoneticPr fontId="2"/>
  </si>
  <si>
    <t>算定方法</t>
    <phoneticPr fontId="2"/>
  </si>
  <si>
    <t>業種31の工事開始時期に対応する番号</t>
    <rPh sb="0" eb="2">
      <t>ギョウシュ</t>
    </rPh>
    <rPh sb="5" eb="7">
      <t>コウジ</t>
    </rPh>
    <rPh sb="7" eb="9">
      <t>カイシ</t>
    </rPh>
    <rPh sb="9" eb="11">
      <t>ジキ</t>
    </rPh>
    <rPh sb="12" eb="14">
      <t>タイオウ</t>
    </rPh>
    <rPh sb="16" eb="18">
      <t>バンゴウ</t>
    </rPh>
    <phoneticPr fontId="2"/>
  </si>
  <si>
    <t>⑤
工事開始日が
令和6年4月1日
以降のもの</t>
    <rPh sb="9" eb="11">
      <t>レイワ</t>
    </rPh>
    <phoneticPr fontId="2"/>
  </si>
  <si>
    <t>④-3
工事開始日が
令和3年2月1日～
令和3年3月31日
のもの</t>
    <rPh sb="11" eb="13">
      <t>レイワ</t>
    </rPh>
    <rPh sb="21" eb="23">
      <t>レイワ</t>
    </rPh>
    <phoneticPr fontId="2"/>
  </si>
  <si>
    <t>④報告書集計表…｢報告書（事業主控）｣ｼｰﾄに対応。１枚目…５件、２枚目以降…９件。最大３０枚、最大２６６件。</t>
    <phoneticPr fontId="2"/>
  </si>
  <si>
    <t>※徴定年度（元号：令和は9）</t>
    <rPh sb="1" eb="2">
      <t>シルシ</t>
    </rPh>
    <rPh sb="2" eb="3">
      <t>サダム</t>
    </rPh>
    <rPh sb="3" eb="5">
      <t>ネンド</t>
    </rPh>
    <phoneticPr fontId="2"/>
  </si>
  <si>
    <t>厚生労働省
所　　　　管</t>
    <phoneticPr fontId="2"/>
  </si>
  <si>
    <t>収納機関番号</t>
    <rPh sb="0" eb="2">
      <t>シュウノウ</t>
    </rPh>
    <rPh sb="2" eb="4">
      <t>キカン</t>
    </rPh>
    <rPh sb="4" eb="6">
      <t>バンゴウ</t>
    </rPh>
    <phoneticPr fontId="2"/>
  </si>
  <si>
    <t>納付番号</t>
    <rPh sb="0" eb="2">
      <t>ノウフ</t>
    </rPh>
    <rPh sb="2" eb="4">
      <t>バンゴウ</t>
    </rPh>
    <phoneticPr fontId="2"/>
  </si>
  <si>
    <t>⑬ 保 険 料 率</t>
    <phoneticPr fontId="2"/>
  </si>
  <si>
    <t>確認番号</t>
    <rPh sb="0" eb="2">
      <t>カクニン</t>
    </rPh>
    <rPh sb="2" eb="4">
      <t>バンゴウ</t>
    </rPh>
    <phoneticPr fontId="2"/>
  </si>
  <si>
    <t>上記の合計額を領収しました。</t>
    <phoneticPr fontId="2"/>
  </si>
  <si>
    <t>①総括書集計表…｢総括表｣ｼｰﾄに対応</t>
    <phoneticPr fontId="2"/>
  </si>
  <si>
    <t>②総括書集計表（31 水力発電施設、ずい道等新設事業の3段目）…｢総括表｣ｼｰﾄに対応</t>
    <phoneticPr fontId="2"/>
  </si>
  <si>
    <t>③総括書集計表（昔分）…｢総括表｣ｼｰﾄに対応</t>
    <phoneticPr fontId="2"/>
  </si>
  <si>
    <t>一括有期事業総括表の入力は以下の1箇所です。</t>
    <rPh sb="0" eb="2">
      <t>イッカツ</t>
    </rPh>
    <rPh sb="2" eb="4">
      <t>ユウキ</t>
    </rPh>
    <rPh sb="4" eb="6">
      <t>ジギョウ</t>
    </rPh>
    <rPh sb="6" eb="8">
      <t>ソウカツ</t>
    </rPh>
    <rPh sb="8" eb="9">
      <t>ヒョウ</t>
    </rPh>
    <rPh sb="10" eb="12">
      <t>ニュウリョク</t>
    </rPh>
    <rPh sb="13" eb="15">
      <t>イカ</t>
    </rPh>
    <rPh sb="17" eb="19">
      <t>カショ</t>
    </rPh>
    <phoneticPr fontId="2"/>
  </si>
  <si>
    <r>
      <rPr>
        <b/>
        <sz val="12"/>
        <color rgb="FFFF0000"/>
        <rFont val="BIZ UDPゴシック"/>
        <family val="3"/>
        <charset val="128"/>
      </rPr>
      <t>確定</t>
    </r>
    <r>
      <rPr>
        <sz val="12"/>
        <rFont val="ＭＳ Ｐ明朝"/>
        <family val="1"/>
        <charset val="128"/>
      </rPr>
      <t>保険料算定内訳</t>
    </r>
    <phoneticPr fontId="2"/>
  </si>
  <si>
    <r>
      <t xml:space="preserve">(ﾍ)一般拠出金額
(⑩の(ﾍ)-22の(ﾎ)) </t>
    </r>
    <r>
      <rPr>
        <sz val="8"/>
        <color rgb="FFFF0000"/>
        <rFont val="ＭＳ Ｐ明朝"/>
        <family val="1"/>
        <charset val="128"/>
      </rPr>
      <t>(注2)</t>
    </r>
    <phoneticPr fontId="2"/>
  </si>
  <si>
    <r>
      <t>⑥ 申告・納付期限</t>
    </r>
    <r>
      <rPr>
        <sz val="11"/>
        <color indexed="10"/>
        <rFont val="HG丸ｺﾞｼｯｸM-PRO"/>
        <family val="3"/>
        <charset val="128"/>
      </rPr>
      <t>（６月１日～７月１０日）</t>
    </r>
    <r>
      <rPr>
        <sz val="11"/>
        <rFont val="HG丸ｺﾞｼｯｸM-PRO"/>
        <family val="3"/>
        <charset val="128"/>
      </rPr>
      <t>までに、申告書の２枚目と３枚目の上部を切り離し</t>
    </r>
    <rPh sb="2" eb="4">
      <t>シンコク</t>
    </rPh>
    <rPh sb="5" eb="7">
      <t>ノウフ</t>
    </rPh>
    <rPh sb="7" eb="9">
      <t>キゲン</t>
    </rPh>
    <rPh sb="11" eb="12">
      <t>ガツ</t>
    </rPh>
    <rPh sb="13" eb="14">
      <t>ヒ</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</si>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</sst>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
    <numFmt numFmtId="177" formatCode="[&lt;=999]000;[&lt;=9999]000\-00;000\-0000"/>
    <numFmt numFmtId="178" formatCode="000"/>
    <numFmt numFmtId="179" formatCode="0000"/>
    <numFmt numFmtId="180" formatCode="#,##0_);[Red]\(#,##0\)"/>
    <numFmt numFmtId="181" formatCode="\(#,###\)"/>
    <numFmt numFmtId="182" formatCode="[$-411]ge\.m\.d;@"/>
    <numFmt numFmtId="183" formatCode="&quot;計&quot;\ #,###&quot; &quot;"/>
    <numFmt numFmtId="184" formatCode="[$-411]ggge&quot;年&quot;m&quot;月&quot;d&quot;日&quot;;@"/>
    <numFmt numFmtId="185" formatCode="0;0;"/>
    <numFmt numFmtId="186" formatCode="#.00;0;"/>
    <numFmt numFmtId="187" formatCode="#,##0;0;"/>
    <numFmt numFmtId="188" formatCode="00"/>
    <numFmt numFmtId="189" formatCode="#,##0.000"/>
    <numFmt numFmtId="190" formatCode="0.0_ "/>
    <numFmt numFmtId="191" formatCode="#,##0_ "/>
    <numFmt numFmtId="192" formatCode="0.00?_ "/>
    <numFmt numFmtId="193" formatCode="0.00_ "/>
    <numFmt numFmtId="194" formatCode="0.00_);[Red]\(0.00\)"/>
  </numFmts>
  <fonts count="134">
    <font>
      <sz val="11"/>
      <name val="ＭＳ Ｐゴシック"/>
      <family val="3"/>
      <charset val="128"/>
    </font>
    <font>
      <sz val="11"/>
      <name val="ＭＳ Ｐゴシック"/>
      <family val="3"/>
      <charset val="128"/>
    </font>
    <font>
      <sz val="6"/>
      <name val="ＭＳ Ｐゴシック"/>
      <family val="3"/>
      <charset val="128"/>
    </font>
    <font>
      <sz val="11"/>
      <color indexed="17"/>
      <name val="ＭＳ Ｐ明朝"/>
      <family val="1"/>
      <charset val="128"/>
    </font>
    <font>
      <sz val="10"/>
      <color indexed="17"/>
      <name val="ＭＳ Ｐ明朝"/>
      <family val="1"/>
      <charset val="128"/>
    </font>
    <font>
      <sz val="9"/>
      <color indexed="17"/>
      <name val="ＭＳ Ｐ明朝"/>
      <family val="1"/>
      <charset val="128"/>
    </font>
    <font>
      <sz val="8"/>
      <color indexed="17"/>
      <name val="ＭＳ Ｐ明朝"/>
      <family val="1"/>
      <charset val="128"/>
    </font>
    <font>
      <sz val="16"/>
      <color indexed="17"/>
      <name val="ＭＳ Ｐ明朝"/>
      <family val="1"/>
      <charset val="128"/>
    </font>
    <font>
      <sz val="12"/>
      <color indexed="17"/>
      <name val="ＭＳ Ｐ明朝"/>
      <family val="1"/>
      <charset val="128"/>
    </font>
    <font>
      <sz val="18"/>
      <color indexed="17"/>
      <name val="ＭＳ Ｐ明朝"/>
      <family val="1"/>
      <charset val="128"/>
    </font>
    <font>
      <sz val="14"/>
      <color indexed="17"/>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5"/>
      <color indexed="17"/>
      <name val="ＭＳ Ｐ明朝"/>
      <family val="1"/>
      <charset val="128"/>
    </font>
    <font>
      <sz val="7"/>
      <color indexed="17"/>
      <name val="ＭＳ Ｐ明朝"/>
      <family val="1"/>
      <charset val="128"/>
    </font>
    <font>
      <sz val="7"/>
      <name val="ＭＳ Ｐ明朝"/>
      <family val="1"/>
      <charset val="128"/>
    </font>
    <font>
      <sz val="9"/>
      <color indexed="81"/>
      <name val="ＭＳ Ｐ明朝"/>
      <family val="1"/>
      <charset val="128"/>
    </font>
    <font>
      <sz val="14"/>
      <name val="ＭＳ Ｐ明朝"/>
      <family val="1"/>
      <charset val="128"/>
    </font>
    <font>
      <sz val="6"/>
      <color indexed="17"/>
      <name val="ＭＳ Ｐ明朝"/>
      <family val="1"/>
      <charset val="128"/>
    </font>
    <font>
      <sz val="6.5"/>
      <color indexed="17"/>
      <name val="ＭＳ Ｐ明朝"/>
      <family val="1"/>
      <charset val="128"/>
    </font>
    <font>
      <sz val="11"/>
      <color indexed="17"/>
      <name val="ＭＳ Ｐゴシック"/>
      <family val="3"/>
      <charset val="128"/>
    </font>
    <font>
      <sz val="8"/>
      <name val="ＭＳ Ｐ明朝"/>
      <family val="1"/>
      <charset val="128"/>
    </font>
    <font>
      <sz val="12"/>
      <name val="ＭＳ Ｐ明朝"/>
      <family val="1"/>
      <charset val="128"/>
    </font>
    <font>
      <sz val="5"/>
      <color indexed="17"/>
      <name val="ＭＳ Ｐ明朝"/>
      <family val="1"/>
      <charset val="128"/>
    </font>
    <font>
      <sz val="8"/>
      <color indexed="10"/>
      <name val="ＭＳ Ｐ明朝"/>
      <family val="1"/>
      <charset val="128"/>
    </font>
    <font>
      <b/>
      <sz val="18"/>
      <name val="ＭＳ Ｐ明朝"/>
      <family val="1"/>
      <charset val="128"/>
    </font>
    <font>
      <sz val="18"/>
      <name val="ＭＳ Ｐ明朝"/>
      <family val="1"/>
      <charset val="128"/>
    </font>
    <font>
      <b/>
      <sz val="16"/>
      <name val="ＭＳ Ｐ明朝"/>
      <family val="1"/>
      <charset val="128"/>
    </font>
    <font>
      <b/>
      <sz val="20"/>
      <color indexed="12"/>
      <name val="ＭＳ Ｐゴシック"/>
      <family val="3"/>
      <charset val="128"/>
    </font>
    <font>
      <sz val="9"/>
      <color indexed="10"/>
      <name val="ＭＳ Ｐ明朝"/>
      <family val="1"/>
      <charset val="128"/>
    </font>
    <font>
      <sz val="12"/>
      <color indexed="10"/>
      <name val="ＭＳ Ｐ明朝"/>
      <family val="1"/>
      <charset val="128"/>
    </font>
    <font>
      <sz val="11"/>
      <color indexed="10"/>
      <name val="ＭＳ Ｐ明朝"/>
      <family val="1"/>
      <charset val="128"/>
    </font>
    <font>
      <b/>
      <sz val="16"/>
      <name val="HG丸ｺﾞｼｯｸM-PRO"/>
      <family val="3"/>
      <charset val="128"/>
    </font>
    <font>
      <b/>
      <sz val="26"/>
      <name val="ＭＳ Ｐ明朝"/>
      <family val="1"/>
      <charset val="128"/>
    </font>
    <font>
      <sz val="7"/>
      <color indexed="10"/>
      <name val="ＭＳ Ｐ明朝"/>
      <family val="1"/>
      <charset val="128"/>
    </font>
    <font>
      <b/>
      <sz val="14"/>
      <name val="ＭＳ Ｐ明朝"/>
      <family val="1"/>
      <charset val="128"/>
    </font>
    <font>
      <b/>
      <sz val="11"/>
      <name val="ＭＳ Ｐ明朝"/>
      <family val="1"/>
      <charset val="128"/>
    </font>
    <font>
      <sz val="10"/>
      <color indexed="10"/>
      <name val="ＭＳ Ｐ明朝"/>
      <family val="1"/>
      <charset val="128"/>
    </font>
    <font>
      <sz val="6"/>
      <color indexed="10"/>
      <name val="ＭＳ Ｐ明朝"/>
      <family val="1"/>
      <charset val="128"/>
    </font>
    <font>
      <b/>
      <vertAlign val="superscript"/>
      <sz val="16"/>
      <color indexed="10"/>
      <name val="ＭＳ Ｐ明朝"/>
      <family val="1"/>
      <charset val="128"/>
    </font>
    <font>
      <b/>
      <sz val="24"/>
      <name val="ＭＳ Ｐ明朝"/>
      <family val="1"/>
      <charset val="128"/>
    </font>
    <font>
      <sz val="16"/>
      <name val="ＭＳ Ｐ明朝"/>
      <family val="1"/>
      <charset val="128"/>
    </font>
    <font>
      <sz val="18"/>
      <name val="HGｺﾞｼｯｸE"/>
      <family val="3"/>
      <charset val="128"/>
    </font>
    <font>
      <sz val="16"/>
      <name val="ＭＳ Ｐゴシック"/>
      <family val="3"/>
      <charset val="128"/>
    </font>
    <font>
      <sz val="10"/>
      <color indexed="10"/>
      <name val="ＭＳ 明朝"/>
      <family val="1"/>
      <charset val="128"/>
    </font>
    <font>
      <sz val="14"/>
      <color indexed="10"/>
      <name val="ＭＳ Ｐ明朝"/>
      <family val="1"/>
      <charset val="128"/>
    </font>
    <font>
      <sz val="11"/>
      <name val="HG丸ｺﾞｼｯｸM-PRO"/>
      <family val="3"/>
      <charset val="128"/>
    </font>
    <font>
      <b/>
      <sz val="12"/>
      <color indexed="17"/>
      <name val="HG丸ｺﾞｼｯｸM-PRO"/>
      <family val="3"/>
      <charset val="128"/>
    </font>
    <font>
      <sz val="11"/>
      <color indexed="17"/>
      <name val="HG丸ｺﾞｼｯｸM-PRO"/>
      <family val="3"/>
      <charset val="128"/>
    </font>
    <font>
      <u/>
      <sz val="11"/>
      <color indexed="12"/>
      <name val="HG丸ｺﾞｼｯｸM-PRO"/>
      <family val="3"/>
      <charset val="128"/>
    </font>
    <font>
      <sz val="11"/>
      <color indexed="10"/>
      <name val="HG丸ｺﾞｼｯｸM-PRO"/>
      <family val="3"/>
      <charset val="128"/>
    </font>
    <font>
      <u/>
      <sz val="11"/>
      <color indexed="10"/>
      <name val="HG丸ｺﾞｼｯｸM-PRO"/>
      <family val="3"/>
      <charset val="128"/>
    </font>
    <font>
      <sz val="11"/>
      <color indexed="20"/>
      <name val="HG丸ｺﾞｼｯｸM-PRO"/>
      <family val="3"/>
      <charset val="128"/>
    </font>
    <font>
      <sz val="11"/>
      <color indexed="15"/>
      <name val="HG丸ｺﾞｼｯｸM-PRO"/>
      <family val="3"/>
      <charset val="128"/>
    </font>
    <font>
      <sz val="11"/>
      <color indexed="50"/>
      <name val="HG丸ｺﾞｼｯｸM-PRO"/>
      <family val="3"/>
      <charset val="128"/>
    </font>
    <font>
      <sz val="11"/>
      <color indexed="12"/>
      <name val="HG丸ｺﾞｼｯｸM-PRO"/>
      <family val="3"/>
      <charset val="128"/>
    </font>
    <font>
      <b/>
      <sz val="11"/>
      <name val="HG丸ｺﾞｼｯｸM-PRO"/>
      <family val="3"/>
      <charset val="128"/>
    </font>
    <font>
      <u/>
      <sz val="11"/>
      <name val="HG丸ｺﾞｼｯｸM-PRO"/>
      <family val="3"/>
      <charset val="128"/>
    </font>
    <font>
      <b/>
      <sz val="11"/>
      <color indexed="16"/>
      <name val="HG丸ｺﾞｼｯｸM-PRO"/>
      <family val="3"/>
      <charset val="128"/>
    </font>
    <font>
      <sz val="12"/>
      <name val="HG丸ｺﾞｼｯｸM-PRO"/>
      <family val="3"/>
      <charset val="128"/>
    </font>
    <font>
      <sz val="9"/>
      <color indexed="9"/>
      <name val="ＭＳ Ｐ明朝"/>
      <family val="1"/>
      <charset val="128"/>
    </font>
    <font>
      <b/>
      <sz val="16"/>
      <name val="Arial Unicode MS"/>
      <family val="3"/>
      <charset val="128"/>
    </font>
    <font>
      <sz val="16"/>
      <name val="Arial Unicode MS"/>
      <family val="3"/>
      <charset val="128"/>
    </font>
    <font>
      <sz val="8"/>
      <color indexed="9"/>
      <name val="ＭＳ Ｐ明朝"/>
      <family val="1"/>
      <charset val="128"/>
    </font>
    <font>
      <b/>
      <sz val="9"/>
      <color indexed="10"/>
      <name val="ＭＳ Ｐ明朝"/>
      <family val="1"/>
      <charset val="128"/>
    </font>
    <font>
      <b/>
      <sz val="16"/>
      <color indexed="10"/>
      <name val="ＭＳ Ｐ明朝"/>
      <family val="1"/>
      <charset val="128"/>
    </font>
    <font>
      <u/>
      <sz val="11"/>
      <color indexed="8"/>
      <name val="HG丸ｺﾞｼｯｸM-PRO"/>
      <family val="3"/>
      <charset val="128"/>
    </font>
    <font>
      <sz val="11"/>
      <color indexed="8"/>
      <name val="HG丸ｺﾞｼｯｸM-PRO"/>
      <family val="3"/>
      <charset val="128"/>
    </font>
    <font>
      <u/>
      <sz val="11"/>
      <color indexed="10"/>
      <name val="HG丸ｺﾞｼｯｸM-PRO"/>
      <family val="3"/>
      <charset val="128"/>
    </font>
    <font>
      <sz val="11"/>
      <name val="Arial Unicode MS"/>
      <family val="3"/>
      <charset val="128"/>
    </font>
    <font>
      <u/>
      <sz val="8"/>
      <color indexed="17"/>
      <name val="ＭＳ Ｐ明朝"/>
      <family val="1"/>
      <charset val="128"/>
    </font>
    <font>
      <b/>
      <sz val="14"/>
      <name val="ＭＳ Ｐゴシック"/>
      <family val="3"/>
      <charset val="128"/>
    </font>
    <font>
      <sz val="9"/>
      <name val="ＭＳ Ｐゴシック"/>
      <family val="3"/>
      <charset val="128"/>
    </font>
    <font>
      <sz val="7"/>
      <name val="ＭＳ Ｐゴシック"/>
      <family val="3"/>
      <charset val="128"/>
    </font>
    <font>
      <sz val="10"/>
      <color indexed="8"/>
      <name val="ＭＳ Ｐゴシック"/>
      <family val="3"/>
      <charset val="128"/>
    </font>
    <font>
      <sz val="10"/>
      <name val="ＭＳ Ｐゴシック"/>
      <family val="3"/>
      <charset val="128"/>
    </font>
    <font>
      <sz val="11"/>
      <color indexed="8"/>
      <name val="ＭＳ Ｐゴシック"/>
      <family val="3"/>
      <charset val="128"/>
    </font>
    <font>
      <sz val="9"/>
      <color indexed="10"/>
      <name val="ＭＳ Ｐ明朝"/>
      <family val="1"/>
      <charset val="128"/>
    </font>
    <font>
      <sz val="10"/>
      <color indexed="10"/>
      <name val="ＭＳ Ｐ明朝"/>
      <family val="1"/>
      <charset val="128"/>
    </font>
    <font>
      <sz val="8"/>
      <color indexed="10"/>
      <name val="ＭＳ Ｐ明朝"/>
      <family val="1"/>
      <charset val="128"/>
    </font>
    <font>
      <sz val="6"/>
      <color indexed="9"/>
      <name val="ＭＳ Ｐ明朝"/>
      <family val="1"/>
      <charset val="128"/>
    </font>
    <font>
      <b/>
      <u/>
      <sz val="18"/>
      <color indexed="12"/>
      <name val="ＭＳ Ｐ明朝"/>
      <family val="1"/>
      <charset val="128"/>
    </font>
    <font>
      <sz val="20"/>
      <color indexed="12"/>
      <name val="ＭＳ Ｐゴシック"/>
      <family val="3"/>
      <charset val="128"/>
    </font>
    <font>
      <b/>
      <sz val="12"/>
      <color indexed="10"/>
      <name val="ＭＳ Ｐ明朝"/>
      <family val="1"/>
      <charset val="128"/>
    </font>
    <font>
      <sz val="11"/>
      <color theme="1"/>
      <name val="ＭＳ Ｐゴシック"/>
      <family val="3"/>
      <charset val="128"/>
      <scheme val="minor"/>
    </font>
    <font>
      <sz val="11"/>
      <color rgb="FF7030A0"/>
      <name val="HG丸ｺﾞｼｯｸM-PRO"/>
      <family val="3"/>
      <charset val="128"/>
    </font>
    <font>
      <sz val="11"/>
      <color rgb="FFFF0000"/>
      <name val="HG丸ｺﾞｼｯｸM-PRO"/>
      <family val="3"/>
      <charset val="128"/>
    </font>
    <font>
      <sz val="9"/>
      <name val="ＭＳ 明朝"/>
      <family val="1"/>
      <charset val="128"/>
    </font>
    <font>
      <sz val="10"/>
      <color rgb="FF008000"/>
      <name val="ＭＳ Ｐ明朝"/>
      <family val="1"/>
      <charset val="128"/>
    </font>
    <font>
      <sz val="10"/>
      <color rgb="FFFF0000"/>
      <name val="ＭＳ Ｐ明朝"/>
      <family val="1"/>
      <charset val="128"/>
    </font>
    <font>
      <sz val="11"/>
      <color theme="0"/>
      <name val="ＭＳ Ｐゴシック"/>
      <family val="3"/>
      <charset val="128"/>
    </font>
    <font>
      <sz val="14"/>
      <name val="ＭＳ Ｐゴシック"/>
      <family val="3"/>
      <charset val="128"/>
    </font>
    <font>
      <sz val="8"/>
      <name val="ＭＳ Ｐゴシック"/>
      <family val="3"/>
      <charset val="128"/>
    </font>
    <font>
      <sz val="12"/>
      <name val="ＭＳ Ｐゴシック"/>
      <family val="3"/>
      <charset val="128"/>
    </font>
    <font>
      <sz val="11"/>
      <color rgb="FFFFC000"/>
      <name val="HG丸ｺﾞｼｯｸM-PRO"/>
      <family val="3"/>
      <charset val="128"/>
    </font>
    <font>
      <u/>
      <sz val="11"/>
      <color rgb="FFFF0000"/>
      <name val="HG丸ｺﾞｼｯｸM-PRO"/>
      <family val="3"/>
      <charset val="128"/>
    </font>
    <font>
      <sz val="9"/>
      <color indexed="81"/>
      <name val="MS P ゴシック"/>
      <family val="3"/>
      <charset val="128"/>
    </font>
    <font>
      <sz val="14"/>
      <color theme="1"/>
      <name val="ＭＳ ゴシック"/>
      <family val="3"/>
      <charset val="128"/>
    </font>
    <font>
      <sz val="6"/>
      <name val="ＭＳ Ｐゴシック"/>
      <family val="3"/>
      <charset val="128"/>
      <scheme val="minor"/>
    </font>
    <font>
      <sz val="14"/>
      <color theme="1"/>
      <name val="ＭＳ Ｐゴシック"/>
      <family val="3"/>
      <charset val="128"/>
    </font>
    <font>
      <sz val="10"/>
      <color theme="1"/>
      <name val="ＭＳ Ｐゴシック"/>
      <family val="3"/>
      <charset val="128"/>
    </font>
    <font>
      <sz val="10"/>
      <color theme="1"/>
      <name val="ＭＳ ゴシック"/>
      <family val="3"/>
      <charset val="128"/>
    </font>
    <font>
      <sz val="10"/>
      <color theme="1"/>
      <name val="ＭＳ Ｐゴシック"/>
      <family val="3"/>
      <charset val="128"/>
      <scheme val="minor"/>
    </font>
    <font>
      <sz val="6"/>
      <name val="ＭＳ Ｐゴシック"/>
      <family val="2"/>
      <charset val="128"/>
      <scheme val="minor"/>
    </font>
    <font>
      <b/>
      <sz val="16"/>
      <color indexed="12"/>
      <name val="ＭＳ Ｐゴシック"/>
      <family val="3"/>
      <charset val="128"/>
    </font>
    <font>
      <sz val="15"/>
      <name val="ＭＳ Ｐ明朝"/>
      <family val="1"/>
      <charset val="128"/>
    </font>
    <font>
      <b/>
      <sz val="15"/>
      <name val="ＭＳ Ｐ明朝"/>
      <family val="1"/>
      <charset val="128"/>
    </font>
    <font>
      <b/>
      <u/>
      <sz val="15"/>
      <name val="ＭＳ Ｐ明朝"/>
      <family val="1"/>
      <charset val="128"/>
    </font>
    <font>
      <sz val="15"/>
      <name val="ＭＳ Ｐゴシック"/>
      <family val="3"/>
      <charset val="128"/>
    </font>
    <font>
      <b/>
      <sz val="15"/>
      <color indexed="12"/>
      <name val="ＭＳ Ｐゴシック"/>
      <family val="3"/>
      <charset val="128"/>
    </font>
    <font>
      <b/>
      <u/>
      <sz val="15"/>
      <color indexed="12"/>
      <name val="ＭＳ Ｐ明朝"/>
      <family val="1"/>
      <charset val="128"/>
    </font>
    <font>
      <b/>
      <sz val="10"/>
      <name val="HG丸ｺﾞｼｯｸM-PRO"/>
      <family val="3"/>
      <charset val="128"/>
    </font>
    <font>
      <b/>
      <sz val="15"/>
      <name val="HG丸ｺﾞｼｯｸM-PRO"/>
      <family val="3"/>
      <charset val="128"/>
    </font>
    <font>
      <sz val="11"/>
      <color theme="1"/>
      <name val="ＭＳ Ｐゴシック"/>
      <family val="2"/>
      <scheme val="minor"/>
    </font>
    <font>
      <b/>
      <sz val="12"/>
      <color theme="9" tint="-0.249977111117893"/>
      <name val="HG丸ｺﾞｼｯｸM-PRO"/>
      <family val="3"/>
      <charset val="128"/>
    </font>
    <font>
      <b/>
      <sz val="11"/>
      <color theme="9" tint="-0.249977111117893"/>
      <name val="HG丸ｺﾞｼｯｸM-PRO"/>
      <family val="3"/>
      <charset val="128"/>
    </font>
    <font>
      <b/>
      <sz val="8.5"/>
      <name val="ＭＳ Ｐ明朝"/>
      <family val="1"/>
      <charset val="128"/>
    </font>
    <font>
      <sz val="8.5"/>
      <name val="ＭＳ Ｐ明朝"/>
      <family val="1"/>
      <charset val="128"/>
    </font>
    <font>
      <sz val="20"/>
      <name val="ＭＳ 明朝"/>
      <family val="1"/>
      <charset val="128"/>
    </font>
    <font>
      <sz val="8"/>
      <color indexed="81"/>
      <name val="MS P ゴシック"/>
      <family val="3"/>
      <charset val="128"/>
    </font>
    <font>
      <sz val="9"/>
      <color rgb="FFFF0000"/>
      <name val="ＭＳ Ｐ明朝"/>
      <family val="1"/>
      <charset val="128"/>
    </font>
    <font>
      <sz val="11"/>
      <color rgb="FFFF0000"/>
      <name val="ＭＳ Ｐゴシック"/>
      <family val="3"/>
      <charset val="128"/>
    </font>
    <font>
      <b/>
      <sz val="9"/>
      <color indexed="81"/>
      <name val="MS P ゴシック"/>
      <family val="3"/>
      <charset val="128"/>
    </font>
    <font>
      <b/>
      <u/>
      <sz val="11"/>
      <name val="ＭＳ Ｐゴシック"/>
      <family val="3"/>
      <charset val="128"/>
    </font>
    <font>
      <b/>
      <sz val="8"/>
      <color indexed="81"/>
      <name val="MS P ゴシック"/>
      <family val="3"/>
      <charset val="128"/>
    </font>
    <font>
      <b/>
      <sz val="22"/>
      <name val="ＭＳ Ｐ明朝"/>
      <family val="1"/>
      <charset val="128"/>
    </font>
    <font>
      <sz val="8"/>
      <color rgb="FFFF0000"/>
      <name val="ＭＳ Ｐ明朝"/>
      <family val="1"/>
      <charset val="128"/>
    </font>
    <font>
      <b/>
      <sz val="14"/>
      <color indexed="10"/>
      <name val="ＭＳ Ｐゴシック"/>
      <family val="3"/>
      <charset val="128"/>
      <scheme val="minor"/>
    </font>
    <font>
      <b/>
      <sz val="11"/>
      <name val="ＭＳ Ｐゴシック"/>
      <family val="3"/>
      <charset val="128"/>
      <scheme val="minor"/>
    </font>
    <font>
      <sz val="8.5"/>
      <name val="ＭＳ Ｐゴシック"/>
      <family val="3"/>
      <charset val="128"/>
    </font>
    <font>
      <b/>
      <sz val="10"/>
      <name val="BIZ UDPゴシック"/>
      <family val="3"/>
      <charset val="128"/>
    </font>
    <font>
      <b/>
      <sz val="12"/>
      <color rgb="FFFF0000"/>
      <name val="BIZ UDPゴシック"/>
      <family val="3"/>
      <charset val="128"/>
    </font>
    <font>
      <sz val="12"/>
      <name val="ＭＳ Ｐ明朝"/>
      <family val="3"/>
      <charset val="128"/>
    </font>
  </fonts>
  <fills count="19">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gray0625"/>
    </fill>
    <fill>
      <patternFill patternType="solid">
        <fgColor indexed="65"/>
        <bgColor indexed="64"/>
      </patternFill>
    </fill>
    <fill>
      <patternFill patternType="solid">
        <fgColor indexed="13"/>
        <bgColor indexed="64"/>
      </patternFill>
    </fill>
    <fill>
      <patternFill patternType="solid">
        <fgColor indexed="42"/>
        <bgColor indexed="64"/>
      </patternFill>
    </fill>
    <fill>
      <patternFill patternType="solid">
        <fgColor indexed="4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gray0625">
        <bgColor theme="0"/>
      </patternFill>
    </fill>
    <fill>
      <patternFill patternType="solid">
        <fgColor rgb="FFFFFFCC"/>
        <bgColor indexed="64"/>
      </patternFill>
    </fill>
    <fill>
      <patternFill patternType="gray0625">
        <bgColor rgb="FFFFFFCC"/>
      </patternFill>
    </fill>
    <fill>
      <patternFill patternType="solid">
        <fgColor theme="0" tint="-0.14999847407452621"/>
        <bgColor indexed="64"/>
      </patternFill>
    </fill>
    <fill>
      <patternFill patternType="solid">
        <fgColor rgb="FFFFC000"/>
        <bgColor indexed="64"/>
      </patternFill>
    </fill>
    <fill>
      <patternFill patternType="solid">
        <fgColor rgb="FFCCFFCC"/>
        <bgColor indexed="64"/>
      </patternFill>
    </fill>
    <fill>
      <patternFill patternType="solid">
        <fgColor theme="9" tint="0.79998168889431442"/>
        <bgColor indexed="64"/>
      </patternFill>
    </fill>
  </fills>
  <borders count="547">
    <border>
      <left/>
      <right/>
      <top/>
      <bottom/>
      <diagonal/>
    </border>
    <border>
      <left/>
      <right/>
      <top/>
      <bottom style="thin">
        <color indexed="17"/>
      </bottom>
      <diagonal/>
    </border>
    <border>
      <left/>
      <right/>
      <top style="dotted">
        <color indexed="17"/>
      </top>
      <bottom/>
      <diagonal/>
    </border>
    <border>
      <left/>
      <right/>
      <top/>
      <bottom style="dotted">
        <color indexed="17"/>
      </bottom>
      <diagonal/>
    </border>
    <border>
      <left/>
      <right style="thin">
        <color indexed="17"/>
      </right>
      <top/>
      <bottom style="thin">
        <color indexed="17"/>
      </bottom>
      <diagonal/>
    </border>
    <border>
      <left style="thin">
        <color indexed="17"/>
      </left>
      <right/>
      <top/>
      <bottom style="thin">
        <color indexed="17"/>
      </bottom>
      <diagonal/>
    </border>
    <border>
      <left/>
      <right/>
      <top/>
      <bottom style="hair">
        <color indexed="17"/>
      </bottom>
      <diagonal/>
    </border>
    <border>
      <left/>
      <right style="thin">
        <color indexed="17"/>
      </right>
      <top/>
      <bottom style="hair">
        <color indexed="17"/>
      </bottom>
      <diagonal/>
    </border>
    <border>
      <left/>
      <right style="thin">
        <color indexed="17"/>
      </right>
      <top style="hair">
        <color indexed="17"/>
      </top>
      <bottom/>
      <diagonal/>
    </border>
    <border>
      <left/>
      <right style="hair">
        <color indexed="17"/>
      </right>
      <top style="hair">
        <color indexed="17"/>
      </top>
      <bottom/>
      <diagonal/>
    </border>
    <border>
      <left/>
      <right/>
      <top style="hair">
        <color indexed="17"/>
      </top>
      <bottom/>
      <diagonal/>
    </border>
    <border>
      <left/>
      <right style="hair">
        <color indexed="17"/>
      </right>
      <top/>
      <bottom style="hair">
        <color indexed="17"/>
      </bottom>
      <diagonal/>
    </border>
    <border>
      <left/>
      <right/>
      <top/>
      <bottom style="thin">
        <color indexed="1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10"/>
      </right>
      <top style="thin">
        <color indexed="10"/>
      </top>
      <bottom/>
      <diagonal/>
    </border>
    <border>
      <left/>
      <right style="thin">
        <color indexed="10"/>
      </right>
      <top/>
      <bottom style="thin">
        <color indexed="10"/>
      </bottom>
      <diagonal/>
    </border>
    <border>
      <left style="thin">
        <color indexed="10"/>
      </left>
      <right/>
      <top/>
      <bottom/>
      <diagonal/>
    </border>
    <border>
      <left/>
      <right/>
      <top style="thin">
        <color indexed="10"/>
      </top>
      <bottom style="thin">
        <color indexed="10"/>
      </bottom>
      <diagonal/>
    </border>
    <border>
      <left/>
      <right/>
      <top style="thin">
        <color indexed="10"/>
      </top>
      <bottom/>
      <diagonal/>
    </border>
    <border>
      <left/>
      <right style="thin">
        <color indexed="10"/>
      </right>
      <top/>
      <bottom/>
      <diagonal/>
    </border>
    <border>
      <left style="thin">
        <color indexed="10"/>
      </left>
      <right style="thin">
        <color indexed="10"/>
      </right>
      <top/>
      <bottom/>
      <diagonal/>
    </border>
    <border>
      <left style="thin">
        <color indexed="10"/>
      </left>
      <right/>
      <top/>
      <bottom style="thin">
        <color indexed="10"/>
      </bottom>
      <diagonal/>
    </border>
    <border>
      <left style="thick">
        <color indexed="10"/>
      </left>
      <right/>
      <top style="thick">
        <color indexed="10"/>
      </top>
      <bottom/>
      <diagonal/>
    </border>
    <border>
      <left/>
      <right/>
      <top style="thick">
        <color indexed="10"/>
      </top>
      <bottom/>
      <diagonal/>
    </border>
    <border>
      <left/>
      <right style="thick">
        <color indexed="10"/>
      </right>
      <top style="thick">
        <color indexed="10"/>
      </top>
      <bottom/>
      <diagonal/>
    </border>
    <border>
      <left style="thick">
        <color indexed="10"/>
      </left>
      <right/>
      <top/>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style="thin">
        <color indexed="64"/>
      </left>
      <right/>
      <top style="thin">
        <color indexed="10"/>
      </top>
      <bottom/>
      <diagonal/>
    </border>
    <border>
      <left style="thin">
        <color indexed="64"/>
      </left>
      <right/>
      <top/>
      <bottom/>
      <diagonal/>
    </border>
    <border>
      <left/>
      <right style="thin">
        <color indexed="64"/>
      </right>
      <top/>
      <bottom/>
      <diagonal/>
    </border>
    <border>
      <left style="thin">
        <color indexed="64"/>
      </left>
      <right/>
      <top/>
      <bottom style="thin">
        <color indexed="10"/>
      </bottom>
      <diagonal/>
    </border>
    <border>
      <left style="thin">
        <color indexed="10"/>
      </left>
      <right/>
      <top style="thin">
        <color indexed="10"/>
      </top>
      <bottom/>
      <diagonal/>
    </border>
    <border>
      <left/>
      <right style="thin">
        <color indexed="64"/>
      </right>
      <top style="thick">
        <color indexed="10"/>
      </top>
      <bottom/>
      <diagonal/>
    </border>
    <border>
      <left/>
      <right style="thick">
        <color indexed="10"/>
      </right>
      <top/>
      <bottom/>
      <diagonal/>
    </border>
    <border>
      <left/>
      <right style="thick">
        <color indexed="64"/>
      </right>
      <top/>
      <bottom/>
      <diagonal/>
    </border>
    <border>
      <left/>
      <right/>
      <top/>
      <bottom style="medium">
        <color indexed="64"/>
      </bottom>
      <diagonal/>
    </border>
    <border>
      <left/>
      <right style="medium">
        <color indexed="64"/>
      </right>
      <top/>
      <bottom/>
      <diagonal/>
    </border>
    <border>
      <left style="thin">
        <color indexed="10"/>
      </left>
      <right/>
      <top style="thick">
        <color indexed="10"/>
      </top>
      <bottom/>
      <diagonal/>
    </border>
    <border>
      <left/>
      <right style="thick">
        <color indexed="10"/>
      </right>
      <top/>
      <bottom style="thin">
        <color indexed="10"/>
      </bottom>
      <diagonal/>
    </border>
    <border>
      <left/>
      <right style="thick">
        <color indexed="10"/>
      </right>
      <top style="thin">
        <color indexed="10"/>
      </top>
      <bottom/>
      <diagonal/>
    </border>
    <border>
      <left style="thin">
        <color indexed="10"/>
      </left>
      <right/>
      <top/>
      <bottom style="thick">
        <color indexed="10"/>
      </bottom>
      <diagonal/>
    </border>
    <border>
      <left style="thin">
        <color indexed="64"/>
      </left>
      <right/>
      <top style="thick">
        <color indexed="10"/>
      </top>
      <bottom/>
      <diagonal/>
    </border>
    <border>
      <left/>
      <right/>
      <top/>
      <bottom style="dotted">
        <color indexed="10"/>
      </bottom>
      <diagonal/>
    </border>
    <border>
      <left style="slantDashDot">
        <color indexed="60"/>
      </left>
      <right/>
      <top style="slantDashDot">
        <color indexed="60"/>
      </top>
      <bottom/>
      <diagonal/>
    </border>
    <border>
      <left/>
      <right/>
      <top style="slantDashDot">
        <color indexed="60"/>
      </top>
      <bottom/>
      <diagonal/>
    </border>
    <border>
      <left/>
      <right style="slantDashDot">
        <color indexed="60"/>
      </right>
      <top style="slantDashDot">
        <color indexed="60"/>
      </top>
      <bottom/>
      <diagonal/>
    </border>
    <border>
      <left style="slantDashDot">
        <color indexed="60"/>
      </left>
      <right/>
      <top/>
      <bottom/>
      <diagonal/>
    </border>
    <border>
      <left/>
      <right style="slantDashDot">
        <color indexed="60"/>
      </right>
      <top/>
      <bottom/>
      <diagonal/>
    </border>
    <border>
      <left style="slantDashDot">
        <color indexed="60"/>
      </left>
      <right/>
      <top/>
      <bottom style="slantDashDot">
        <color indexed="60"/>
      </bottom>
      <diagonal/>
    </border>
    <border>
      <left/>
      <right/>
      <top/>
      <bottom style="slantDashDot">
        <color indexed="60"/>
      </bottom>
      <diagonal/>
    </border>
    <border>
      <left/>
      <right style="slantDashDot">
        <color indexed="60"/>
      </right>
      <top/>
      <bottom style="slantDashDot">
        <color indexed="60"/>
      </bottom>
      <diagonal/>
    </border>
    <border>
      <left/>
      <right/>
      <top style="mediumDashDotDot">
        <color indexed="10"/>
      </top>
      <bottom/>
      <diagonal/>
    </border>
    <border>
      <left style="mediumDashDotDot">
        <color indexed="10"/>
      </left>
      <right/>
      <top/>
      <bottom/>
      <diagonal/>
    </border>
    <border>
      <left/>
      <right style="mediumDashDotDot">
        <color indexed="10"/>
      </right>
      <top/>
      <bottom/>
      <diagonal/>
    </border>
    <border>
      <left style="mediumDashDotDot">
        <color indexed="10"/>
      </left>
      <right/>
      <top/>
      <bottom style="mediumDashDotDot">
        <color indexed="10"/>
      </bottom>
      <diagonal/>
    </border>
    <border>
      <left/>
      <right/>
      <top/>
      <bottom style="mediumDashDotDot">
        <color indexed="10"/>
      </bottom>
      <diagonal/>
    </border>
    <border>
      <left/>
      <right style="mediumDashDotDot">
        <color indexed="10"/>
      </right>
      <top/>
      <bottom style="mediumDashDotDot">
        <color indexed="10"/>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right style="thick">
        <color indexed="10"/>
      </right>
      <top style="thin">
        <color indexed="64"/>
      </top>
      <bottom/>
      <diagonal/>
    </border>
    <border>
      <left style="mediumDashDotDot">
        <color indexed="10"/>
      </left>
      <right/>
      <top style="mediumDashDotDot">
        <color indexed="10"/>
      </top>
      <bottom/>
      <diagonal/>
    </border>
    <border>
      <left/>
      <right style="mediumDashDotDot">
        <color indexed="10"/>
      </right>
      <top style="mediumDashDotDot">
        <color indexed="1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10"/>
      </left>
      <right style="medium">
        <color indexed="17"/>
      </right>
      <top/>
      <bottom style="thin">
        <color indexed="10"/>
      </bottom>
      <diagonal/>
    </border>
    <border>
      <left style="thin">
        <color indexed="17"/>
      </left>
      <right/>
      <top style="hair">
        <color indexed="17"/>
      </top>
      <bottom style="hair">
        <color indexed="17"/>
      </bottom>
      <diagonal/>
    </border>
    <border>
      <left style="hair">
        <color indexed="64"/>
      </left>
      <right/>
      <top/>
      <bottom style="hair">
        <color indexed="17"/>
      </bottom>
      <diagonal/>
    </border>
    <border>
      <left style="thin">
        <color indexed="64"/>
      </left>
      <right style="thin">
        <color indexed="64"/>
      </right>
      <top style="thin">
        <color indexed="64"/>
      </top>
      <bottom/>
      <diagonal/>
    </border>
    <border>
      <left style="thick">
        <color indexed="64"/>
      </left>
      <right/>
      <top/>
      <bottom/>
      <diagonal/>
    </border>
    <border>
      <left/>
      <right/>
      <top style="dotted">
        <color indexed="10"/>
      </top>
      <bottom/>
      <diagonal/>
    </border>
    <border>
      <left/>
      <right/>
      <top style="medium">
        <color indexed="64"/>
      </top>
      <bottom/>
      <diagonal/>
    </border>
    <border>
      <left style="thin">
        <color indexed="17"/>
      </left>
      <right style="hair">
        <color indexed="17"/>
      </right>
      <top style="hair">
        <color indexed="17"/>
      </top>
      <bottom/>
      <diagonal/>
    </border>
    <border>
      <left style="hair">
        <color indexed="17"/>
      </left>
      <right style="hair">
        <color indexed="17"/>
      </right>
      <top style="hair">
        <color indexed="17"/>
      </top>
      <bottom/>
      <diagonal/>
    </border>
    <border>
      <left style="hair">
        <color indexed="17"/>
      </left>
      <right style="thin">
        <color indexed="17"/>
      </right>
      <top style="hair">
        <color indexed="17"/>
      </top>
      <bottom/>
      <diagonal/>
    </border>
    <border>
      <left style="hair">
        <color indexed="17"/>
      </left>
      <right style="hair">
        <color indexed="17"/>
      </right>
      <top/>
      <bottom style="thin">
        <color indexed="17"/>
      </bottom>
      <diagonal/>
    </border>
    <border>
      <left style="dotted">
        <color indexed="17"/>
      </left>
      <right/>
      <top/>
      <bottom style="thin">
        <color indexed="17"/>
      </bottom>
      <diagonal/>
    </border>
    <border>
      <left style="hair">
        <color indexed="17"/>
      </left>
      <right/>
      <top style="hair">
        <color indexed="17"/>
      </top>
      <bottom/>
      <diagonal/>
    </border>
    <border>
      <left/>
      <right style="hair">
        <color indexed="17"/>
      </right>
      <top/>
      <bottom/>
      <diagonal/>
    </border>
    <border>
      <left style="hair">
        <color indexed="17"/>
      </left>
      <right style="hair">
        <color indexed="17"/>
      </right>
      <top/>
      <bottom/>
      <diagonal/>
    </border>
    <border>
      <left style="thin">
        <color indexed="17"/>
      </left>
      <right style="hair">
        <color indexed="17"/>
      </right>
      <top style="hair">
        <color indexed="17"/>
      </top>
      <bottom style="hair">
        <color indexed="17"/>
      </bottom>
      <diagonal/>
    </border>
    <border>
      <left style="hair">
        <color indexed="17"/>
      </left>
      <right style="hair">
        <color indexed="17"/>
      </right>
      <top style="hair">
        <color indexed="17"/>
      </top>
      <bottom style="hair">
        <color indexed="17"/>
      </bottom>
      <diagonal/>
    </border>
    <border>
      <left style="hair">
        <color indexed="17"/>
      </left>
      <right/>
      <top style="hair">
        <color indexed="17"/>
      </top>
      <bottom style="hair">
        <color indexed="17"/>
      </bottom>
      <diagonal/>
    </border>
    <border>
      <left style="hair">
        <color indexed="17"/>
      </left>
      <right style="thin">
        <color indexed="17"/>
      </right>
      <top style="hair">
        <color indexed="17"/>
      </top>
      <bottom style="hair">
        <color indexed="17"/>
      </bottom>
      <diagonal/>
    </border>
    <border>
      <left/>
      <right style="hair">
        <color indexed="17"/>
      </right>
      <top style="hair">
        <color indexed="17"/>
      </top>
      <bottom style="hair">
        <color indexed="17"/>
      </bottom>
      <diagonal/>
    </border>
    <border>
      <left style="dotted">
        <color indexed="17"/>
      </left>
      <right style="dotted">
        <color indexed="17"/>
      </right>
      <top/>
      <bottom/>
      <diagonal/>
    </border>
    <border>
      <left style="dotted">
        <color indexed="17"/>
      </left>
      <right style="dotted">
        <color indexed="17"/>
      </right>
      <top/>
      <bottom style="thin">
        <color indexed="17"/>
      </bottom>
      <diagonal/>
    </border>
    <border>
      <left style="dotted">
        <color indexed="17"/>
      </left>
      <right style="thin">
        <color indexed="17"/>
      </right>
      <top/>
      <bottom/>
      <diagonal/>
    </border>
    <border>
      <left style="dotted">
        <color indexed="17"/>
      </left>
      <right style="thin">
        <color indexed="17"/>
      </right>
      <top/>
      <bottom style="thin">
        <color indexed="17"/>
      </bottom>
      <diagonal/>
    </border>
    <border>
      <left style="thin">
        <color indexed="17"/>
      </left>
      <right style="dotted">
        <color indexed="17"/>
      </right>
      <top/>
      <bottom style="thin">
        <color indexed="17"/>
      </bottom>
      <diagonal/>
    </border>
    <border>
      <left style="hair">
        <color indexed="17"/>
      </left>
      <right style="hair">
        <color indexed="17"/>
      </right>
      <top/>
      <bottom style="hair">
        <color indexed="17"/>
      </bottom>
      <diagonal/>
    </border>
    <border>
      <left style="hair">
        <color indexed="17"/>
      </left>
      <right style="thin">
        <color indexed="17"/>
      </right>
      <top/>
      <bottom style="hair">
        <color indexed="17"/>
      </bottom>
      <diagonal/>
    </border>
    <border>
      <left style="thin">
        <color indexed="17"/>
      </left>
      <right style="thin">
        <color indexed="17"/>
      </right>
      <top/>
      <bottom style="thin">
        <color indexed="17"/>
      </bottom>
      <diagonal/>
    </border>
    <border>
      <left style="hair">
        <color indexed="17"/>
      </left>
      <right/>
      <top/>
      <bottom/>
      <diagonal/>
    </border>
    <border>
      <left style="hair">
        <color indexed="17"/>
      </left>
      <right style="thin">
        <color indexed="17"/>
      </right>
      <top/>
      <bottom/>
      <diagonal/>
    </border>
    <border>
      <left style="dotted">
        <color indexed="17"/>
      </left>
      <right/>
      <top style="dotted">
        <color indexed="17"/>
      </top>
      <bottom/>
      <diagonal/>
    </border>
    <border>
      <left/>
      <right style="dotted">
        <color indexed="17"/>
      </right>
      <top style="dotted">
        <color indexed="17"/>
      </top>
      <bottom/>
      <diagonal/>
    </border>
    <border>
      <left style="dotted">
        <color indexed="17"/>
      </left>
      <right/>
      <top/>
      <bottom style="dotted">
        <color indexed="17"/>
      </bottom>
      <diagonal/>
    </border>
    <border>
      <left/>
      <right style="dotted">
        <color indexed="17"/>
      </right>
      <top/>
      <bottom style="dotted">
        <color indexed="17"/>
      </bottom>
      <diagonal/>
    </border>
    <border>
      <left style="thin">
        <color indexed="17"/>
      </left>
      <right style="hair">
        <color indexed="17"/>
      </right>
      <top/>
      <bottom style="hair">
        <color indexed="17"/>
      </bottom>
      <diagonal/>
    </border>
    <border>
      <left style="dotted">
        <color indexed="17"/>
      </left>
      <right style="hair">
        <color indexed="17"/>
      </right>
      <top style="dotted">
        <color indexed="17"/>
      </top>
      <bottom style="hair">
        <color indexed="17"/>
      </bottom>
      <diagonal/>
    </border>
    <border>
      <left style="hair">
        <color indexed="17"/>
      </left>
      <right style="hair">
        <color indexed="17"/>
      </right>
      <top style="dotted">
        <color indexed="17"/>
      </top>
      <bottom style="hair">
        <color indexed="17"/>
      </bottom>
      <diagonal/>
    </border>
    <border>
      <left style="hair">
        <color indexed="17"/>
      </left>
      <right style="dotted">
        <color indexed="17"/>
      </right>
      <top style="dotted">
        <color indexed="17"/>
      </top>
      <bottom style="hair">
        <color indexed="17"/>
      </bottom>
      <diagonal/>
    </border>
    <border>
      <left style="dotted">
        <color indexed="17"/>
      </left>
      <right style="hair">
        <color indexed="17"/>
      </right>
      <top style="hair">
        <color indexed="17"/>
      </top>
      <bottom style="dotted">
        <color indexed="17"/>
      </bottom>
      <diagonal/>
    </border>
    <border>
      <left style="hair">
        <color indexed="17"/>
      </left>
      <right style="hair">
        <color indexed="17"/>
      </right>
      <top style="hair">
        <color indexed="17"/>
      </top>
      <bottom style="dotted">
        <color indexed="17"/>
      </bottom>
      <diagonal/>
    </border>
    <border>
      <left style="hair">
        <color indexed="17"/>
      </left>
      <right style="dotted">
        <color indexed="17"/>
      </right>
      <top style="hair">
        <color indexed="17"/>
      </top>
      <bottom style="dotted">
        <color indexed="17"/>
      </bottom>
      <diagonal/>
    </border>
    <border>
      <left style="hair">
        <color indexed="17"/>
      </left>
      <right/>
      <top style="dotted">
        <color indexed="17"/>
      </top>
      <bottom style="hair">
        <color indexed="17"/>
      </bottom>
      <diagonal/>
    </border>
    <border>
      <left style="dotted">
        <color indexed="17"/>
      </left>
      <right style="hair">
        <color indexed="17"/>
      </right>
      <top style="hair">
        <color indexed="17"/>
      </top>
      <bottom style="hair">
        <color indexed="17"/>
      </bottom>
      <diagonal/>
    </border>
    <border>
      <left style="hair">
        <color indexed="17"/>
      </left>
      <right/>
      <top style="hair">
        <color indexed="17"/>
      </top>
      <bottom style="dotted">
        <color indexed="17"/>
      </bottom>
      <diagonal/>
    </border>
    <border>
      <left style="thin">
        <color indexed="64"/>
      </left>
      <right/>
      <top style="medium">
        <color indexed="64"/>
      </top>
      <bottom/>
      <diagonal/>
    </border>
    <border>
      <left/>
      <right/>
      <top style="dotted">
        <color indexed="17"/>
      </top>
      <bottom style="hair">
        <color indexed="17"/>
      </bottom>
      <diagonal/>
    </border>
    <border>
      <left/>
      <right/>
      <top style="hair">
        <color indexed="17"/>
      </top>
      <bottom style="dotted">
        <color indexed="17"/>
      </bottom>
      <diagonal/>
    </border>
    <border>
      <left style="hair">
        <color indexed="17"/>
      </left>
      <right/>
      <top/>
      <bottom style="hair">
        <color indexed="17"/>
      </bottom>
      <diagonal/>
    </border>
    <border>
      <left style="thin">
        <color indexed="17"/>
      </left>
      <right style="hair">
        <color indexed="17"/>
      </right>
      <top style="hair">
        <color indexed="17"/>
      </top>
      <bottom style="thin">
        <color indexed="17"/>
      </bottom>
      <diagonal/>
    </border>
    <border>
      <left style="hair">
        <color indexed="17"/>
      </left>
      <right style="hair">
        <color indexed="17"/>
      </right>
      <top style="hair">
        <color indexed="17"/>
      </top>
      <bottom style="thin">
        <color indexed="17"/>
      </bottom>
      <diagonal/>
    </border>
    <border>
      <left style="hair">
        <color indexed="17"/>
      </left>
      <right/>
      <top style="hair">
        <color indexed="17"/>
      </top>
      <bottom style="thin">
        <color indexed="17"/>
      </bottom>
      <diagonal/>
    </border>
    <border>
      <left style="hair">
        <color indexed="17"/>
      </left>
      <right style="thin">
        <color indexed="17"/>
      </right>
      <top style="hair">
        <color indexed="17"/>
      </top>
      <bottom style="thin">
        <color indexed="17"/>
      </bottom>
      <diagonal/>
    </border>
    <border>
      <left/>
      <right style="hair">
        <color indexed="17"/>
      </right>
      <top style="hair">
        <color indexed="17"/>
      </top>
      <bottom style="thin">
        <color indexed="17"/>
      </bottom>
      <diagonal/>
    </border>
    <border>
      <left/>
      <right style="thin">
        <color indexed="64"/>
      </right>
      <top/>
      <bottom style="hair">
        <color indexed="17"/>
      </bottom>
      <diagonal/>
    </border>
    <border>
      <left style="thin">
        <color indexed="64"/>
      </left>
      <right style="hair">
        <color indexed="17"/>
      </right>
      <top/>
      <bottom style="hair">
        <color indexed="17"/>
      </bottom>
      <diagonal/>
    </border>
    <border>
      <left/>
      <right style="thin">
        <color indexed="64"/>
      </right>
      <top style="hair">
        <color indexed="17"/>
      </top>
      <bottom style="thin">
        <color indexed="64"/>
      </bottom>
      <diagonal/>
    </border>
    <border>
      <left style="thin">
        <color indexed="64"/>
      </left>
      <right style="thin">
        <color indexed="64"/>
      </right>
      <top style="hair">
        <color indexed="17"/>
      </top>
      <bottom style="thin">
        <color indexed="64"/>
      </bottom>
      <diagonal/>
    </border>
    <border>
      <left style="thin">
        <color indexed="64"/>
      </left>
      <right/>
      <top style="hair">
        <color indexed="17"/>
      </top>
      <bottom style="thin">
        <color indexed="64"/>
      </bottom>
      <diagonal/>
    </border>
    <border>
      <left/>
      <right style="thin">
        <color indexed="64"/>
      </right>
      <top style="thin">
        <color indexed="64"/>
      </top>
      <bottom style="hair">
        <color indexed="17"/>
      </bottom>
      <diagonal/>
    </border>
    <border>
      <left style="thin">
        <color indexed="64"/>
      </left>
      <right style="thin">
        <color indexed="64"/>
      </right>
      <top style="thin">
        <color indexed="64"/>
      </top>
      <bottom style="hair">
        <color indexed="17"/>
      </bottom>
      <diagonal/>
    </border>
    <border>
      <left style="thin">
        <color indexed="64"/>
      </left>
      <right/>
      <top style="thin">
        <color indexed="64"/>
      </top>
      <bottom style="hair">
        <color indexed="17"/>
      </bottom>
      <diagonal/>
    </border>
    <border>
      <left style="hair">
        <color indexed="17"/>
      </left>
      <right style="thin">
        <color indexed="64"/>
      </right>
      <top/>
      <bottom style="hair">
        <color indexed="17"/>
      </bottom>
      <diagonal/>
    </border>
    <border>
      <left style="thin">
        <color indexed="64"/>
      </left>
      <right style="thin">
        <color indexed="64"/>
      </right>
      <top/>
      <bottom style="hair">
        <color indexed="17"/>
      </bottom>
      <diagonal/>
    </border>
    <border>
      <left style="hair">
        <color indexed="17"/>
      </left>
      <right style="thin">
        <color indexed="64"/>
      </right>
      <top style="hair">
        <color indexed="17"/>
      </top>
      <bottom/>
      <diagonal/>
    </border>
    <border>
      <left style="thin">
        <color indexed="64"/>
      </left>
      <right style="thin">
        <color indexed="64"/>
      </right>
      <top style="hair">
        <color indexed="17"/>
      </top>
      <bottom/>
      <diagonal/>
    </border>
    <border>
      <left style="thin">
        <color indexed="64"/>
      </left>
      <right style="hair">
        <color indexed="17"/>
      </right>
      <top style="hair">
        <color indexed="17"/>
      </top>
      <bottom/>
      <diagonal/>
    </border>
    <border>
      <left style="hair">
        <color indexed="17"/>
      </left>
      <right style="thin">
        <color indexed="64"/>
      </right>
      <top style="hair">
        <color indexed="17"/>
      </top>
      <bottom style="thin">
        <color indexed="64"/>
      </bottom>
      <diagonal/>
    </border>
    <border>
      <left style="thin">
        <color indexed="64"/>
      </left>
      <right style="hair">
        <color indexed="17"/>
      </right>
      <top style="hair">
        <color indexed="17"/>
      </top>
      <bottom style="thin">
        <color indexed="64"/>
      </bottom>
      <diagonal/>
    </border>
    <border>
      <left style="hair">
        <color indexed="17"/>
      </left>
      <right style="thin">
        <color indexed="64"/>
      </right>
      <top style="thin">
        <color indexed="64"/>
      </top>
      <bottom style="hair">
        <color indexed="17"/>
      </bottom>
      <diagonal/>
    </border>
    <border>
      <left style="thin">
        <color indexed="64"/>
      </left>
      <right style="hair">
        <color indexed="17"/>
      </right>
      <top style="thin">
        <color indexed="64"/>
      </top>
      <bottom style="hair">
        <color indexed="17"/>
      </bottom>
      <diagonal/>
    </border>
    <border>
      <left/>
      <right/>
      <top style="hair">
        <color indexed="17"/>
      </top>
      <bottom style="thin">
        <color indexed="64"/>
      </bottom>
      <diagonal/>
    </border>
    <border>
      <left/>
      <right/>
      <top style="thin">
        <color indexed="64"/>
      </top>
      <bottom style="hair">
        <color indexed="17"/>
      </bottom>
      <diagonal/>
    </border>
    <border>
      <left style="thin">
        <color indexed="17"/>
      </left>
      <right/>
      <top style="hair">
        <color indexed="17"/>
      </top>
      <bottom/>
      <diagonal/>
    </border>
    <border>
      <left style="thin">
        <color indexed="17"/>
      </left>
      <right/>
      <top/>
      <bottom style="hair">
        <color indexed="17"/>
      </bottom>
      <diagonal/>
    </border>
    <border>
      <left style="hair">
        <color indexed="17"/>
      </left>
      <right style="thin">
        <color indexed="64"/>
      </right>
      <top style="hair">
        <color indexed="17"/>
      </top>
      <bottom style="hair">
        <color indexed="17"/>
      </bottom>
      <diagonal/>
    </border>
    <border>
      <left style="thin">
        <color indexed="64"/>
      </left>
      <right style="thin">
        <color indexed="64"/>
      </right>
      <top style="hair">
        <color indexed="17"/>
      </top>
      <bottom style="hair">
        <color indexed="17"/>
      </bottom>
      <diagonal/>
    </border>
    <border>
      <left style="thin">
        <color indexed="64"/>
      </left>
      <right style="hair">
        <color indexed="17"/>
      </right>
      <top style="hair">
        <color indexed="17"/>
      </top>
      <bottom style="hair">
        <color indexed="17"/>
      </bottom>
      <diagonal/>
    </border>
    <border>
      <left/>
      <right/>
      <top style="hair">
        <color indexed="17"/>
      </top>
      <bottom style="hair">
        <color indexed="17"/>
      </bottom>
      <diagonal/>
    </border>
    <border>
      <left style="thin">
        <color indexed="64"/>
      </left>
      <right/>
      <top style="hair">
        <color indexed="17"/>
      </top>
      <bottom style="hair">
        <color indexed="17"/>
      </bottom>
      <diagonal/>
    </border>
    <border>
      <left/>
      <right style="thin">
        <color indexed="64"/>
      </right>
      <top style="hair">
        <color indexed="17"/>
      </top>
      <bottom style="hair">
        <color indexed="17"/>
      </bottom>
      <diagonal/>
    </border>
    <border diagonalUp="1">
      <left style="thin">
        <color indexed="17"/>
      </left>
      <right/>
      <top style="hair">
        <color indexed="17"/>
      </top>
      <bottom style="thin">
        <color indexed="17"/>
      </bottom>
      <diagonal style="thin">
        <color indexed="17"/>
      </diagonal>
    </border>
    <border diagonalUp="1">
      <left/>
      <right style="hair">
        <color indexed="17"/>
      </right>
      <top style="hair">
        <color indexed="17"/>
      </top>
      <bottom style="thin">
        <color indexed="17"/>
      </bottom>
      <diagonal style="thin">
        <color indexed="17"/>
      </diagonal>
    </border>
    <border>
      <left style="hair">
        <color indexed="17"/>
      </left>
      <right style="hair">
        <color indexed="64"/>
      </right>
      <top/>
      <bottom style="thin">
        <color indexed="17"/>
      </bottom>
      <diagonal/>
    </border>
    <border>
      <left style="hair">
        <color indexed="64"/>
      </left>
      <right style="hair">
        <color indexed="64"/>
      </right>
      <top/>
      <bottom style="thin">
        <color indexed="17"/>
      </bottom>
      <diagonal/>
    </border>
    <border>
      <left style="hair">
        <color indexed="64"/>
      </left>
      <right style="hair">
        <color indexed="17"/>
      </right>
      <top/>
      <bottom style="thin">
        <color indexed="17"/>
      </bottom>
      <diagonal/>
    </border>
    <border diagonalUp="1">
      <left style="hair">
        <color indexed="17"/>
      </left>
      <right/>
      <top style="hair">
        <color indexed="17"/>
      </top>
      <bottom style="thin">
        <color indexed="17"/>
      </bottom>
      <diagonal style="thin">
        <color indexed="17"/>
      </diagonal>
    </border>
    <border diagonalUp="1">
      <left/>
      <right/>
      <top style="hair">
        <color indexed="17"/>
      </top>
      <bottom style="thin">
        <color indexed="17"/>
      </bottom>
      <diagonal style="thin">
        <color indexed="17"/>
      </diagonal>
    </border>
    <border>
      <left/>
      <right style="thin">
        <color indexed="64"/>
      </right>
      <top/>
      <bottom style="thin">
        <color indexed="17"/>
      </bottom>
      <diagonal/>
    </border>
    <border>
      <left style="thin">
        <color indexed="64"/>
      </left>
      <right style="thin">
        <color indexed="64"/>
      </right>
      <top/>
      <bottom style="thin">
        <color indexed="17"/>
      </bottom>
      <diagonal/>
    </border>
    <border>
      <left style="thin">
        <color indexed="64"/>
      </left>
      <right/>
      <top/>
      <bottom style="thin">
        <color indexed="17"/>
      </bottom>
      <diagonal/>
    </border>
    <border>
      <left style="thin">
        <color indexed="64"/>
      </left>
      <right style="thin">
        <color indexed="64"/>
      </right>
      <top/>
      <bottom/>
      <diagonal/>
    </border>
    <border>
      <left style="hair">
        <color indexed="64"/>
      </left>
      <right/>
      <top/>
      <bottom style="thin">
        <color indexed="17"/>
      </bottom>
      <diagonal/>
    </border>
    <border>
      <left/>
      <right style="hair">
        <color indexed="64"/>
      </right>
      <top/>
      <bottom style="thin">
        <color indexed="17"/>
      </bottom>
      <diagonal/>
    </border>
    <border>
      <left/>
      <right style="hair">
        <color indexed="64"/>
      </right>
      <top style="hair">
        <color indexed="17"/>
      </top>
      <bottom style="hair">
        <color indexed="17"/>
      </bottom>
      <diagonal/>
    </border>
    <border>
      <left/>
      <right style="thin">
        <color indexed="17"/>
      </right>
      <top style="hair">
        <color indexed="17"/>
      </top>
      <bottom style="hair">
        <color indexed="17"/>
      </bottom>
      <diagonal/>
    </border>
    <border>
      <left/>
      <right style="thin">
        <color indexed="17"/>
      </right>
      <top style="hair">
        <color indexed="17"/>
      </top>
      <bottom style="thin">
        <color indexed="64"/>
      </bottom>
      <diagonal/>
    </border>
    <border>
      <left/>
      <right style="thin">
        <color indexed="17"/>
      </right>
      <top style="thin">
        <color indexed="64"/>
      </top>
      <bottom style="hair">
        <color indexed="17"/>
      </bottom>
      <diagonal/>
    </border>
    <border>
      <left style="hair">
        <color indexed="64"/>
      </left>
      <right/>
      <top style="hair">
        <color indexed="17"/>
      </top>
      <bottom/>
      <diagonal/>
    </border>
    <border diagonalUp="1">
      <left style="hair">
        <color indexed="17"/>
      </left>
      <right/>
      <top style="hair">
        <color indexed="17"/>
      </top>
      <bottom style="hair">
        <color indexed="17"/>
      </bottom>
      <diagonal style="thin">
        <color indexed="17"/>
      </diagonal>
    </border>
    <border diagonalUp="1">
      <left/>
      <right/>
      <top style="hair">
        <color indexed="17"/>
      </top>
      <bottom style="hair">
        <color indexed="17"/>
      </bottom>
      <diagonal style="thin">
        <color indexed="17"/>
      </diagonal>
    </border>
    <border diagonalUp="1">
      <left/>
      <right style="hair">
        <color indexed="17"/>
      </right>
      <top style="hair">
        <color indexed="17"/>
      </top>
      <bottom style="hair">
        <color indexed="17"/>
      </bottom>
      <diagonal style="thin">
        <color indexed="17"/>
      </diagonal>
    </border>
    <border>
      <left/>
      <right style="hair">
        <color indexed="64"/>
      </right>
      <top/>
      <bottom/>
      <diagonal/>
    </border>
    <border>
      <left style="hair">
        <color indexed="64"/>
      </left>
      <right/>
      <top/>
      <bottom/>
      <diagonal/>
    </border>
    <border>
      <left style="thin">
        <color indexed="17"/>
      </left>
      <right style="thin">
        <color indexed="64"/>
      </right>
      <top style="thin">
        <color indexed="64"/>
      </top>
      <bottom style="hair">
        <color indexed="17"/>
      </bottom>
      <diagonal/>
    </border>
    <border>
      <left style="hair">
        <color indexed="17"/>
      </left>
      <right/>
      <top style="hair">
        <color indexed="64"/>
      </top>
      <bottom/>
      <diagonal/>
    </border>
    <border>
      <left/>
      <right/>
      <top style="hair">
        <color indexed="64"/>
      </top>
      <bottom/>
      <diagonal/>
    </border>
    <border>
      <left style="hair">
        <color indexed="17"/>
      </left>
      <right style="hair">
        <color indexed="64"/>
      </right>
      <top style="thin">
        <color indexed="64"/>
      </top>
      <bottom style="hair">
        <color indexed="17"/>
      </bottom>
      <diagonal/>
    </border>
    <border>
      <left style="hair">
        <color indexed="64"/>
      </left>
      <right style="hair">
        <color indexed="64"/>
      </right>
      <top style="thin">
        <color indexed="64"/>
      </top>
      <bottom style="hair">
        <color indexed="17"/>
      </bottom>
      <diagonal/>
    </border>
    <border>
      <left style="hair">
        <color indexed="64"/>
      </left>
      <right style="hair">
        <color indexed="17"/>
      </right>
      <top style="thin">
        <color indexed="64"/>
      </top>
      <bottom style="hair">
        <color indexed="17"/>
      </bottom>
      <diagonal/>
    </border>
    <border>
      <left style="thin">
        <color indexed="64"/>
      </left>
      <right style="hair">
        <color indexed="64"/>
      </right>
      <top style="hair">
        <color indexed="17"/>
      </top>
      <bottom style="hair">
        <color indexed="17"/>
      </bottom>
      <diagonal/>
    </border>
    <border>
      <left style="hair">
        <color indexed="17"/>
      </left>
      <right/>
      <top/>
      <bottom style="thin">
        <color indexed="17"/>
      </bottom>
      <diagonal/>
    </border>
    <border>
      <left style="hair">
        <color indexed="64"/>
      </left>
      <right style="thin">
        <color indexed="64"/>
      </right>
      <top style="thin">
        <color indexed="64"/>
      </top>
      <bottom style="hair">
        <color indexed="17"/>
      </bottom>
      <diagonal/>
    </border>
    <border>
      <left style="thin">
        <color indexed="64"/>
      </left>
      <right style="thin">
        <color indexed="17"/>
      </right>
      <top style="thin">
        <color indexed="64"/>
      </top>
      <bottom style="hair">
        <color indexed="17"/>
      </bottom>
      <diagonal/>
    </border>
    <border>
      <left style="dotted">
        <color indexed="17"/>
      </left>
      <right/>
      <top/>
      <bottom/>
      <diagonal/>
    </border>
    <border diagonalUp="1">
      <left style="thin">
        <color indexed="17"/>
      </left>
      <right/>
      <top style="hair">
        <color indexed="17"/>
      </top>
      <bottom style="thin">
        <color indexed="17"/>
      </bottom>
      <diagonal style="hair">
        <color indexed="17"/>
      </diagonal>
    </border>
    <border diagonalUp="1">
      <left/>
      <right style="hair">
        <color indexed="17"/>
      </right>
      <top style="hair">
        <color indexed="17"/>
      </top>
      <bottom style="thin">
        <color indexed="17"/>
      </bottom>
      <diagonal style="hair">
        <color indexed="17"/>
      </diagonal>
    </border>
    <border diagonalUp="1">
      <left style="hair">
        <color indexed="17"/>
      </left>
      <right/>
      <top style="hair">
        <color indexed="17"/>
      </top>
      <bottom style="thin">
        <color indexed="17"/>
      </bottom>
      <diagonal style="hair">
        <color indexed="17"/>
      </diagonal>
    </border>
    <border diagonalUp="1">
      <left/>
      <right/>
      <top style="hair">
        <color indexed="17"/>
      </top>
      <bottom style="thin">
        <color indexed="17"/>
      </bottom>
      <diagonal style="hair">
        <color indexed="17"/>
      </diagonal>
    </border>
    <border>
      <left style="medium">
        <color indexed="64"/>
      </left>
      <right/>
      <top/>
      <bottom/>
      <diagonal/>
    </border>
    <border>
      <left style="thin">
        <color indexed="10"/>
      </left>
      <right/>
      <top style="thin">
        <color indexed="10"/>
      </top>
      <bottom style="thin">
        <color indexed="10"/>
      </bottom>
      <diagonal/>
    </border>
    <border>
      <left/>
      <right style="double">
        <color indexed="10"/>
      </right>
      <top style="thin">
        <color indexed="10"/>
      </top>
      <bottom style="thin">
        <color indexed="10"/>
      </bottom>
      <diagonal/>
    </border>
    <border>
      <left/>
      <right style="thin">
        <color indexed="10"/>
      </right>
      <top style="thin">
        <color indexed="10"/>
      </top>
      <bottom style="thin">
        <color indexed="10"/>
      </bottom>
      <diagonal/>
    </border>
    <border>
      <left style="double">
        <color indexed="10"/>
      </left>
      <right/>
      <top style="thin">
        <color indexed="10"/>
      </top>
      <bottom style="thin">
        <color indexed="10"/>
      </bottom>
      <diagonal/>
    </border>
    <border>
      <left/>
      <right/>
      <top style="thin">
        <color indexed="10"/>
      </top>
      <bottom style="thick">
        <color indexed="10"/>
      </bottom>
      <diagonal/>
    </border>
    <border>
      <left/>
      <right style="thin">
        <color indexed="10"/>
      </right>
      <top style="thick">
        <color indexed="10"/>
      </top>
      <bottom/>
      <diagonal/>
    </border>
    <border>
      <left style="thin">
        <color indexed="10"/>
      </left>
      <right/>
      <top/>
      <bottom style="thin">
        <color indexed="64"/>
      </bottom>
      <diagonal/>
    </border>
    <border>
      <left/>
      <right style="thin">
        <color indexed="10"/>
      </right>
      <top/>
      <bottom style="thin">
        <color indexed="64"/>
      </bottom>
      <diagonal/>
    </border>
    <border>
      <left style="thick">
        <color indexed="10"/>
      </left>
      <right/>
      <top style="thin">
        <color indexed="10"/>
      </top>
      <bottom/>
      <diagonal/>
    </border>
    <border>
      <left/>
      <right style="thin">
        <color indexed="10"/>
      </right>
      <top/>
      <bottom style="thick">
        <color indexed="10"/>
      </bottom>
      <diagonal/>
    </border>
    <border>
      <left/>
      <right style="thick">
        <color indexed="10"/>
      </right>
      <top style="thin">
        <color indexed="10"/>
      </top>
      <bottom style="thin">
        <color indexed="10"/>
      </bottom>
      <diagonal/>
    </border>
    <border>
      <left/>
      <right style="double">
        <color indexed="10"/>
      </right>
      <top/>
      <bottom style="thin">
        <color indexed="10"/>
      </bottom>
      <diagonal/>
    </border>
    <border>
      <left/>
      <right style="double">
        <color indexed="10"/>
      </right>
      <top style="thin">
        <color indexed="10"/>
      </top>
      <bottom/>
      <diagonal/>
    </border>
    <border>
      <left style="double">
        <color indexed="10"/>
      </left>
      <right style="double">
        <color indexed="10"/>
      </right>
      <top style="thin">
        <color indexed="10"/>
      </top>
      <bottom/>
      <diagonal/>
    </border>
    <border>
      <left style="double">
        <color indexed="10"/>
      </left>
      <right style="double">
        <color indexed="10"/>
      </right>
      <top/>
      <bottom style="thin">
        <color indexed="10"/>
      </bottom>
      <diagonal/>
    </border>
    <border>
      <left style="thin">
        <color indexed="10"/>
      </left>
      <right style="thin">
        <color indexed="10"/>
      </right>
      <top style="thin">
        <color indexed="10"/>
      </top>
      <bottom/>
      <diagonal/>
    </border>
    <border>
      <left style="thin">
        <color indexed="10"/>
      </left>
      <right style="thin">
        <color indexed="10"/>
      </right>
      <top/>
      <bottom style="thin">
        <color indexed="10"/>
      </bottom>
      <diagonal/>
    </border>
    <border>
      <left style="double">
        <color indexed="10"/>
      </left>
      <right/>
      <top style="thin">
        <color indexed="10"/>
      </top>
      <bottom/>
      <diagonal/>
    </border>
    <border>
      <left style="double">
        <color indexed="10"/>
      </left>
      <right/>
      <top/>
      <bottom style="thin">
        <color indexed="10"/>
      </bottom>
      <diagonal/>
    </border>
    <border>
      <left/>
      <right/>
      <top style="thick">
        <color indexed="10"/>
      </top>
      <bottom style="thin">
        <color indexed="10"/>
      </bottom>
      <diagonal/>
    </border>
    <border>
      <left/>
      <right style="double">
        <color indexed="10"/>
      </right>
      <top/>
      <bottom/>
      <diagonal/>
    </border>
    <border>
      <left style="double">
        <color indexed="10"/>
      </left>
      <right/>
      <top/>
      <bottom/>
      <diagonal/>
    </border>
    <border>
      <left style="thick">
        <color indexed="10"/>
      </left>
      <right/>
      <top/>
      <bottom style="thin">
        <color indexed="10"/>
      </bottom>
      <diagonal/>
    </border>
    <border>
      <left style="double">
        <color indexed="10"/>
      </left>
      <right style="double">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bottom style="thick">
        <color indexed="64"/>
      </bottom>
      <diagonal/>
    </border>
    <border>
      <left/>
      <right style="thick">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diagonal/>
    </border>
    <border>
      <left style="double">
        <color indexed="10"/>
      </left>
      <right style="thin">
        <color indexed="10"/>
      </right>
      <top style="thin">
        <color indexed="10"/>
      </top>
      <bottom style="thin">
        <color indexed="10"/>
      </bottom>
      <diagonal/>
    </border>
    <border>
      <left style="thin">
        <color indexed="10"/>
      </left>
      <right style="double">
        <color indexed="10"/>
      </right>
      <top style="thin">
        <color indexed="10"/>
      </top>
      <bottom style="thin">
        <color indexed="10"/>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17"/>
      </left>
      <right style="thin">
        <color indexed="10"/>
      </right>
      <top style="medium">
        <color indexed="17"/>
      </top>
      <bottom style="thin">
        <color indexed="10"/>
      </bottom>
      <diagonal/>
    </border>
    <border>
      <left style="thin">
        <color indexed="10"/>
      </left>
      <right style="thin">
        <color indexed="10"/>
      </right>
      <top style="medium">
        <color indexed="17"/>
      </top>
      <bottom style="thin">
        <color indexed="10"/>
      </bottom>
      <diagonal/>
    </border>
    <border>
      <left style="thin">
        <color indexed="10"/>
      </left>
      <right style="medium">
        <color indexed="17"/>
      </right>
      <top style="medium">
        <color indexed="17"/>
      </top>
      <bottom style="thin">
        <color indexed="10"/>
      </bottom>
      <diagonal/>
    </border>
    <border>
      <left style="medium">
        <color indexed="17"/>
      </left>
      <right style="thin">
        <color indexed="10"/>
      </right>
      <top style="thin">
        <color indexed="10"/>
      </top>
      <bottom style="thin">
        <color indexed="10"/>
      </bottom>
      <diagonal/>
    </border>
    <border>
      <left style="thin">
        <color indexed="10"/>
      </left>
      <right style="medium">
        <color indexed="17"/>
      </right>
      <top style="thin">
        <color indexed="10"/>
      </top>
      <bottom style="thin">
        <color indexed="10"/>
      </bottom>
      <diagonal/>
    </border>
    <border>
      <left style="medium">
        <color indexed="17"/>
      </left>
      <right style="thin">
        <color indexed="10"/>
      </right>
      <top style="thin">
        <color indexed="10"/>
      </top>
      <bottom style="medium">
        <color indexed="17"/>
      </bottom>
      <diagonal/>
    </border>
    <border>
      <left style="thin">
        <color indexed="10"/>
      </left>
      <right style="thin">
        <color indexed="10"/>
      </right>
      <top style="thin">
        <color indexed="10"/>
      </top>
      <bottom style="medium">
        <color indexed="17"/>
      </bottom>
      <diagonal/>
    </border>
    <border>
      <left style="thin">
        <color indexed="10"/>
      </left>
      <right style="medium">
        <color indexed="17"/>
      </right>
      <top style="thin">
        <color indexed="10"/>
      </top>
      <bottom style="medium">
        <color indexed="17"/>
      </bottom>
      <diagonal/>
    </border>
    <border>
      <left style="medium">
        <color indexed="17"/>
      </left>
      <right/>
      <top style="medium">
        <color indexed="17"/>
      </top>
      <bottom/>
      <diagonal/>
    </border>
    <border>
      <left/>
      <right/>
      <top style="medium">
        <color indexed="17"/>
      </top>
      <bottom/>
      <diagonal/>
    </border>
    <border>
      <left/>
      <right style="medium">
        <color indexed="17"/>
      </right>
      <top style="medium">
        <color indexed="17"/>
      </top>
      <bottom/>
      <diagonal/>
    </border>
    <border>
      <left style="medium">
        <color indexed="17"/>
      </left>
      <right/>
      <top/>
      <bottom/>
      <diagonal/>
    </border>
    <border>
      <left/>
      <right style="medium">
        <color indexed="17"/>
      </right>
      <top/>
      <bottom/>
      <diagonal/>
    </border>
    <border>
      <left style="medium">
        <color indexed="17"/>
      </left>
      <right/>
      <top/>
      <bottom style="medium">
        <color indexed="17"/>
      </bottom>
      <diagonal/>
    </border>
    <border>
      <left/>
      <right/>
      <top/>
      <bottom style="medium">
        <color indexed="17"/>
      </bottom>
      <diagonal/>
    </border>
    <border>
      <left/>
      <right style="medium">
        <color indexed="17"/>
      </right>
      <top/>
      <bottom style="medium">
        <color indexed="17"/>
      </bottom>
      <diagonal/>
    </border>
    <border>
      <left/>
      <right style="thin">
        <color indexed="64"/>
      </right>
      <top/>
      <bottom style="thick">
        <color indexed="10"/>
      </bottom>
      <diagonal/>
    </border>
    <border>
      <left style="thin">
        <color indexed="64"/>
      </left>
      <right/>
      <top/>
      <bottom style="thick">
        <color indexed="10"/>
      </bottom>
      <diagonal/>
    </border>
    <border>
      <left style="double">
        <color indexed="10"/>
      </left>
      <right style="double">
        <color indexed="10"/>
      </right>
      <top/>
      <bottom/>
      <diagonal/>
    </border>
    <border>
      <left style="thin">
        <color indexed="10"/>
      </left>
      <right style="double">
        <color indexed="10"/>
      </right>
      <top/>
      <bottom/>
      <diagonal/>
    </border>
    <border>
      <left style="thin">
        <color indexed="10"/>
      </left>
      <right style="double">
        <color indexed="10"/>
      </right>
      <top/>
      <bottom style="thin">
        <color indexed="10"/>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medium">
        <color indexed="17"/>
      </left>
      <right/>
      <top style="medium">
        <color indexed="17"/>
      </top>
      <bottom style="medium">
        <color indexed="17"/>
      </bottom>
      <diagonal/>
    </border>
    <border>
      <left/>
      <right/>
      <top style="medium">
        <color indexed="17"/>
      </top>
      <bottom style="medium">
        <color indexed="17"/>
      </bottom>
      <diagonal/>
    </border>
    <border>
      <left/>
      <right style="medium">
        <color indexed="17"/>
      </right>
      <top style="medium">
        <color indexed="17"/>
      </top>
      <bottom style="medium">
        <color indexed="17"/>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double">
        <color indexed="64"/>
      </right>
      <top/>
      <bottom/>
      <diagonal/>
    </border>
    <border>
      <left style="double">
        <color indexed="64"/>
      </left>
      <right/>
      <top/>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uble">
        <color indexed="64"/>
      </right>
      <top/>
      <bottom style="thin">
        <color indexed="64"/>
      </bottom>
      <diagonal/>
    </border>
    <border>
      <left style="thin">
        <color indexed="64"/>
      </left>
      <right style="thin">
        <color rgb="FFFF0000"/>
      </right>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06918546098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93743705557422"/>
      </left>
      <right/>
      <top/>
      <bottom/>
      <diagonal/>
    </border>
    <border>
      <left/>
      <right style="thin">
        <color theme="0" tint="-0.14993743705557422"/>
      </right>
      <top/>
      <bottom/>
      <diagonal/>
    </border>
    <border>
      <left/>
      <right/>
      <top/>
      <bottom style="thin">
        <color theme="0" tint="-0.14993743705557422"/>
      </bottom>
      <diagonal/>
    </border>
    <border>
      <left style="thin">
        <color theme="0" tint="-0.1498764000366222"/>
      </left>
      <right/>
      <top/>
      <bottom/>
      <diagonal/>
    </border>
    <border>
      <left/>
      <right/>
      <top style="thin">
        <color theme="0" tint="-0.14990691854609822"/>
      </top>
      <bottom/>
      <diagonal/>
    </border>
    <border>
      <left/>
      <right style="thin">
        <color theme="0" tint="-0.1498764000366222"/>
      </right>
      <top style="thin">
        <color theme="0" tint="-0.14990691854609822"/>
      </top>
      <bottom style="thin">
        <color theme="0" tint="-0.1498764000366222"/>
      </bottom>
      <diagonal/>
    </border>
    <border>
      <left style="thin">
        <color theme="0" tint="-0.1498764000366222"/>
      </left>
      <right/>
      <top/>
      <bottom style="thin">
        <color theme="0" tint="-0.1498764000366222"/>
      </bottom>
      <diagonal/>
    </border>
    <border>
      <left/>
      <right/>
      <top/>
      <bottom style="thin">
        <color theme="0" tint="-0.1498764000366222"/>
      </bottom>
      <diagonal/>
    </border>
    <border>
      <left/>
      <right style="thin">
        <color theme="0" tint="-0.1498764000366222"/>
      </right>
      <top/>
      <bottom style="thin">
        <color theme="0" tint="-0.1498764000366222"/>
      </bottom>
      <diagonal/>
    </border>
    <border>
      <left/>
      <right style="thin">
        <color theme="0" tint="-0.1498764000366222"/>
      </right>
      <top/>
      <bottom/>
      <diagonal/>
    </border>
    <border>
      <left style="thin">
        <color theme="0" tint="-0.14990691854609822"/>
      </left>
      <right/>
      <top style="thin">
        <color theme="0" tint="-0.14990691854609822"/>
      </top>
      <bottom/>
      <diagonal/>
    </border>
    <border>
      <left/>
      <right style="thin">
        <color theme="0" tint="-0.1498764000366222"/>
      </right>
      <top style="thin">
        <color theme="0" tint="-0.1498764000366222"/>
      </top>
      <bottom/>
      <diagonal/>
    </border>
    <border>
      <left style="thin">
        <color theme="0" tint="-0.1498764000366222"/>
      </left>
      <right/>
      <top style="thin">
        <color theme="0" tint="-0.1498764000366222"/>
      </top>
      <bottom/>
      <diagonal/>
    </border>
    <border>
      <left/>
      <right/>
      <top style="thin">
        <color theme="0" tint="-0.1498764000366222"/>
      </top>
      <bottom/>
      <diagonal/>
    </border>
    <border>
      <left/>
      <right/>
      <top style="thin">
        <color theme="0" tint="-0.1498458815271462"/>
      </top>
      <bottom/>
      <diagonal/>
    </border>
    <border>
      <left/>
      <right style="thin">
        <color theme="0" tint="-0.1498458815271462"/>
      </right>
      <top style="thin">
        <color theme="0" tint="-0.1498458815271462"/>
      </top>
      <bottom/>
      <diagonal/>
    </border>
    <border>
      <left style="thin">
        <color theme="0" tint="-0.14990691854609822"/>
      </left>
      <right/>
      <top/>
      <bottom style="thin">
        <color theme="0" tint="-0.14990691854609822"/>
      </bottom>
      <diagonal/>
    </border>
    <border>
      <left/>
      <right/>
      <top/>
      <bottom style="thin">
        <color theme="0" tint="-0.14990691854609822"/>
      </bottom>
      <diagonal/>
    </border>
    <border>
      <left/>
      <right style="thin">
        <color theme="0" tint="-0.1498458815271462"/>
      </right>
      <top/>
      <bottom/>
      <diagonal/>
    </border>
    <border>
      <left style="thin">
        <color theme="0" tint="-0.1498458815271462"/>
      </left>
      <right/>
      <top/>
      <bottom style="thin">
        <color theme="0" tint="-0.1498458815271462"/>
      </bottom>
      <diagonal/>
    </border>
    <border>
      <left/>
      <right/>
      <top/>
      <bottom style="thin">
        <color theme="0" tint="-0.1498458815271462"/>
      </bottom>
      <diagonal/>
    </border>
    <border>
      <left/>
      <right style="thin">
        <color theme="0" tint="-0.1498458815271462"/>
      </right>
      <top/>
      <bottom style="thin">
        <color theme="0" tint="-0.1498458815271462"/>
      </bottom>
      <diagonal/>
    </border>
    <border>
      <left style="thin">
        <color theme="0" tint="-0.1498458815271462"/>
      </left>
      <right/>
      <top style="thin">
        <color theme="0" tint="-0.1498458815271462"/>
      </top>
      <bottom/>
      <diagonal/>
    </border>
    <border>
      <left style="thin">
        <color theme="0" tint="-0.14993743705557422"/>
      </left>
      <right/>
      <top/>
      <bottom style="thin">
        <color theme="0" tint="-0.14990691854609822"/>
      </bottom>
      <diagonal/>
    </border>
    <border>
      <left/>
      <right style="thin">
        <color theme="0" tint="-0.14993743705557422"/>
      </right>
      <top/>
      <bottom style="thin">
        <color theme="0" tint="-0.14990691854609822"/>
      </bottom>
      <diagonal/>
    </border>
    <border>
      <left/>
      <right/>
      <top/>
      <bottom style="thin">
        <color theme="0" tint="-0.14978484450819421"/>
      </bottom>
      <diagonal/>
    </border>
    <border>
      <left style="thin">
        <color theme="0" tint="-0.1498458815271462"/>
      </left>
      <right/>
      <top/>
      <bottom/>
      <diagonal/>
    </border>
    <border>
      <left style="thin">
        <color theme="0" tint="-0.14990691854609822"/>
      </left>
      <right/>
      <top/>
      <bottom/>
      <diagonal/>
    </border>
    <border>
      <left/>
      <right style="thin">
        <color theme="0" tint="-0.14990691854609822"/>
      </right>
      <top/>
      <bottom/>
      <diagonal/>
    </border>
    <border>
      <left/>
      <right style="thin">
        <color theme="0" tint="-0.14981536301767021"/>
      </right>
      <top/>
      <bottom/>
      <diagonal/>
    </border>
    <border>
      <left/>
      <right style="thin">
        <color theme="0" tint="-0.14990691854609822"/>
      </right>
      <top/>
      <bottom style="thin">
        <color theme="0" tint="-0.14990691854609822"/>
      </bottom>
      <diagonal/>
    </border>
    <border>
      <left style="thin">
        <color theme="0" tint="-0.14990691854609822"/>
      </left>
      <right/>
      <top/>
      <bottom style="thin">
        <color theme="0" tint="-0.1498764000366222"/>
      </bottom>
      <diagonal/>
    </border>
    <border>
      <left/>
      <right style="thin">
        <color theme="0" tint="-0.14990691854609822"/>
      </right>
      <top style="thin">
        <color theme="0" tint="-0.14990691854609822"/>
      </top>
      <bottom/>
      <diagonal/>
    </border>
    <border>
      <left style="thin">
        <color theme="0" tint="-0.14981536301767021"/>
      </left>
      <right/>
      <top style="thin">
        <color theme="0" tint="-0.14981536301767021"/>
      </top>
      <bottom/>
      <diagonal/>
    </border>
    <border>
      <left/>
      <right/>
      <top style="thin">
        <color theme="0" tint="-0.14981536301767021"/>
      </top>
      <bottom/>
      <diagonal/>
    </border>
    <border>
      <left/>
      <right style="thin">
        <color theme="0" tint="-0.14981536301767021"/>
      </right>
      <top style="thin">
        <color theme="0" tint="-0.14981536301767021"/>
      </top>
      <bottom/>
      <diagonal/>
    </border>
    <border>
      <left style="thin">
        <color theme="0" tint="-0.14981536301767021"/>
      </left>
      <right/>
      <top style="thin">
        <color theme="0" tint="-0.1498458815271462"/>
      </top>
      <bottom/>
      <diagonal/>
    </border>
    <border>
      <left/>
      <right style="thin">
        <color theme="0" tint="-0.14978484450819421"/>
      </right>
      <top style="thin">
        <color theme="0" tint="-0.1498458815271462"/>
      </top>
      <bottom/>
      <diagonal/>
    </border>
    <border>
      <left style="thin">
        <color theme="0" tint="-0.14981536301767021"/>
      </left>
      <right/>
      <top/>
      <bottom/>
      <diagonal/>
    </border>
    <border>
      <left/>
      <right style="thin">
        <color theme="0" tint="-0.14978484450819421"/>
      </right>
      <top/>
      <bottom/>
      <diagonal/>
    </border>
    <border>
      <left style="thin">
        <color theme="0" tint="-0.14981536301767021"/>
      </left>
      <right/>
      <top/>
      <bottom style="thin">
        <color theme="0" tint="-0.14978484450819421"/>
      </bottom>
      <diagonal/>
    </border>
    <border>
      <left/>
      <right style="thin">
        <color theme="0" tint="-0.14978484450819421"/>
      </right>
      <top/>
      <bottom style="thin">
        <color theme="0" tint="-0.149784844508194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style="thin">
        <color theme="0" tint="-0.14990691854609822"/>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style="thin">
        <color theme="0" tint="-0.14993743705557422"/>
      </bottom>
      <diagonal/>
    </border>
    <border>
      <left/>
      <right style="thin">
        <color theme="0" tint="-0.1498764000366222"/>
      </right>
      <top/>
      <bottom style="thin">
        <color theme="0" tint="-0.14993743705557422"/>
      </bottom>
      <diagonal/>
    </border>
    <border>
      <left style="thin">
        <color theme="0" tint="-0.1498764000366222"/>
      </left>
      <right/>
      <top/>
      <bottom style="thin">
        <color theme="0" tint="-0.14993743705557422"/>
      </bottom>
      <diagonal/>
    </border>
    <border>
      <left/>
      <right style="thin">
        <color theme="0" tint="-0.1498458815271462"/>
      </right>
      <top/>
      <bottom style="thin">
        <color theme="0" tint="-0.14993743705557422"/>
      </bottom>
      <diagonal/>
    </border>
    <border>
      <left/>
      <right/>
      <top style="thin">
        <color theme="0" tint="-0.14990691854609822"/>
      </top>
      <bottom style="thin">
        <color theme="0" tint="-0.1498764000366222"/>
      </bottom>
      <diagonal/>
    </border>
    <border>
      <left style="thin">
        <color theme="0" tint="-0.14981536301767021"/>
      </left>
      <right/>
      <top/>
      <bottom style="thin">
        <color theme="0" tint="-0.14990691854609822"/>
      </bottom>
      <diagonal/>
    </border>
    <border>
      <left/>
      <right style="thin">
        <color theme="0" tint="-0.14981536301767021"/>
      </right>
      <top/>
      <bottom style="thin">
        <color theme="0" tint="-0.14990691854609822"/>
      </bottom>
      <diagonal/>
    </border>
    <border>
      <left/>
      <right style="thin">
        <color theme="0" tint="-0.14978484450819421"/>
      </right>
      <top/>
      <bottom style="thin">
        <color theme="0" tint="-0.14990691854609822"/>
      </bottom>
      <diagonal/>
    </border>
    <border>
      <left style="thin">
        <color theme="0" tint="-0.14990691854609822"/>
      </left>
      <right/>
      <top/>
      <bottom style="thin">
        <color theme="0" tint="-0.1498458815271462"/>
      </bottom>
      <diagonal/>
    </border>
    <border>
      <left style="thin">
        <color theme="0" tint="-0.14996795556505021"/>
      </left>
      <right/>
      <top/>
      <bottom/>
      <diagonal/>
    </border>
    <border>
      <left/>
      <right style="thin">
        <color theme="0" tint="-0.14996795556505021"/>
      </right>
      <top/>
      <bottom/>
      <diagonal/>
    </border>
    <border>
      <left style="thin">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style="thin">
        <color theme="0" tint="-0.1498458815271462"/>
      </left>
      <right/>
      <top style="thin">
        <color theme="0" tint="-0.1498458815271462"/>
      </top>
      <bottom style="thin">
        <color theme="0" tint="-0.1498458815271462"/>
      </bottom>
      <diagonal/>
    </border>
    <border>
      <left/>
      <right/>
      <top style="thin">
        <color theme="0" tint="-0.1498458815271462"/>
      </top>
      <bottom style="thin">
        <color theme="0" tint="-0.1498458815271462"/>
      </bottom>
      <diagonal/>
    </border>
    <border>
      <left/>
      <right style="thin">
        <color theme="0" tint="-0.14981536301767021"/>
      </right>
      <top style="thin">
        <color theme="0" tint="-0.1498458815271462"/>
      </top>
      <bottom style="thin">
        <color theme="0" tint="-0.1498458815271462"/>
      </bottom>
      <diagonal/>
    </border>
    <border>
      <left style="thin">
        <color theme="0" tint="-0.14981536301767021"/>
      </left>
      <right/>
      <top style="thin">
        <color theme="0" tint="-0.14981536301767021"/>
      </top>
      <bottom style="thin">
        <color theme="0" tint="-0.14981536301767021"/>
      </bottom>
      <diagonal/>
    </border>
    <border>
      <left/>
      <right/>
      <top style="thin">
        <color theme="0" tint="-0.14981536301767021"/>
      </top>
      <bottom style="thin">
        <color theme="0" tint="-0.14981536301767021"/>
      </bottom>
      <diagonal/>
    </border>
    <border>
      <left/>
      <right style="thin">
        <color theme="0" tint="-0.14981536301767021"/>
      </right>
      <top style="thin">
        <color theme="0" tint="-0.14981536301767021"/>
      </top>
      <bottom style="thin">
        <color theme="0" tint="-0.14981536301767021"/>
      </bottom>
      <diagonal/>
    </border>
    <border>
      <left style="thin">
        <color theme="0" tint="-0.14993743705557422"/>
      </left>
      <right/>
      <top style="thin">
        <color theme="0" tint="-0.1498458815271462"/>
      </top>
      <bottom/>
      <diagonal/>
    </border>
    <border>
      <left/>
      <right style="thin">
        <color theme="0" tint="-0.14990691854609822"/>
      </right>
      <top style="thin">
        <color theme="0" tint="-0.1498458815271462"/>
      </top>
      <bottom/>
      <diagonal/>
    </border>
    <border>
      <left/>
      <right style="thin">
        <color theme="0" tint="-0.14993743705557422"/>
      </right>
      <top/>
      <bottom style="thin">
        <color theme="0" tint="-0.14993743705557422"/>
      </bottom>
      <diagonal/>
    </border>
    <border>
      <left style="medium">
        <color theme="0" tint="-0.14993743705557422"/>
      </left>
      <right/>
      <top style="medium">
        <color theme="0" tint="-0.14993743705557422"/>
      </top>
      <bottom/>
      <diagonal/>
    </border>
    <border>
      <left/>
      <right/>
      <top style="medium">
        <color theme="0" tint="-0.14993743705557422"/>
      </top>
      <bottom/>
      <diagonal/>
    </border>
    <border>
      <left/>
      <right style="medium">
        <color theme="0" tint="-0.14993743705557422"/>
      </right>
      <top style="medium">
        <color theme="0" tint="-0.14993743705557422"/>
      </top>
      <bottom/>
      <diagonal/>
    </border>
    <border>
      <left style="medium">
        <color theme="0" tint="-0.14993743705557422"/>
      </left>
      <right/>
      <top style="medium">
        <color theme="0" tint="-0.14996795556505021"/>
      </top>
      <bottom/>
      <diagonal/>
    </border>
    <border>
      <left/>
      <right/>
      <top style="medium">
        <color theme="0" tint="-0.14996795556505021"/>
      </top>
      <bottom/>
      <diagonal/>
    </border>
    <border>
      <left/>
      <right style="medium">
        <color theme="0" tint="-0.14996795556505021"/>
      </right>
      <top style="medium">
        <color theme="0" tint="-0.14996795556505021"/>
      </top>
      <bottom/>
      <diagonal/>
    </border>
    <border>
      <left style="medium">
        <color theme="0" tint="-0.14993743705557422"/>
      </left>
      <right/>
      <top/>
      <bottom/>
      <diagonal/>
    </border>
    <border>
      <left/>
      <right style="medium">
        <color theme="0" tint="-0.14993743705557422"/>
      </right>
      <top/>
      <bottom/>
      <diagonal/>
    </border>
    <border>
      <left/>
      <right style="medium">
        <color theme="0" tint="-0.14996795556505021"/>
      </right>
      <top/>
      <bottom/>
      <diagonal/>
    </border>
    <border>
      <left style="medium">
        <color theme="0" tint="-0.14993743705557422"/>
      </left>
      <right/>
      <top/>
      <bottom style="medium">
        <color theme="0" tint="-0.14993743705557422"/>
      </bottom>
      <diagonal/>
    </border>
    <border>
      <left/>
      <right/>
      <top/>
      <bottom style="medium">
        <color theme="0" tint="-0.14993743705557422"/>
      </bottom>
      <diagonal/>
    </border>
    <border>
      <left/>
      <right style="medium">
        <color theme="0" tint="-0.14993743705557422"/>
      </right>
      <top/>
      <bottom style="medium">
        <color theme="0" tint="-0.14993743705557422"/>
      </bottom>
      <diagonal/>
    </border>
    <border>
      <left style="medium">
        <color theme="0" tint="-0.14993743705557422"/>
      </left>
      <right/>
      <top/>
      <bottom style="medium">
        <color theme="0" tint="-0.14996795556505021"/>
      </bottom>
      <diagonal/>
    </border>
    <border>
      <left/>
      <right/>
      <top/>
      <bottom style="medium">
        <color theme="0" tint="-0.14996795556505021"/>
      </bottom>
      <diagonal/>
    </border>
    <border>
      <left/>
      <right style="medium">
        <color theme="0" tint="-0.14996795556505021"/>
      </right>
      <top/>
      <bottom style="medium">
        <color theme="0" tint="-0.14996795556505021"/>
      </bottom>
      <diagonal/>
    </border>
    <border>
      <left style="thin">
        <color theme="0" tint="-0.14993743705557422"/>
      </left>
      <right/>
      <top/>
      <bottom style="thin">
        <color theme="0" tint="-0.14993743705557422"/>
      </bottom>
      <diagonal/>
    </border>
    <border>
      <left style="thin">
        <color theme="0" tint="-0.14996795556505021"/>
      </left>
      <right/>
      <top/>
      <bottom style="thin">
        <color theme="0" tint="-0.14990691854609822"/>
      </bottom>
      <diagonal/>
    </border>
    <border>
      <left/>
      <right style="thin">
        <color theme="0" tint="-0.14996795556505021"/>
      </right>
      <top/>
      <bottom style="thin">
        <color theme="0" tint="-0.14990691854609822"/>
      </bottom>
      <diagonal/>
    </border>
    <border>
      <left style="thin">
        <color theme="0" tint="-0.14981536301767021"/>
      </left>
      <right/>
      <top/>
      <bottom style="thin">
        <color theme="0" tint="-0.14996795556505021"/>
      </bottom>
      <diagonal/>
    </border>
    <border>
      <left/>
      <right style="thin">
        <color theme="0" tint="-0.14981536301767021"/>
      </right>
      <top/>
      <bottom style="thin">
        <color theme="0" tint="-0.14996795556505021"/>
      </bottom>
      <diagonal/>
    </border>
    <border>
      <left style="thin">
        <color theme="0" tint="-0.1498458815271462"/>
      </left>
      <right/>
      <top style="thin">
        <color theme="0" tint="-0.14996795556505021"/>
      </top>
      <bottom/>
      <diagonal/>
    </border>
    <border>
      <left style="thin">
        <color theme="0" tint="-0.1498458815271462"/>
      </left>
      <right/>
      <top/>
      <bottom style="thin">
        <color theme="0" tint="-0.1499679555650502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medium">
        <color auto="1"/>
      </left>
      <right/>
      <top/>
      <bottom/>
      <diagonal/>
    </border>
    <border>
      <left style="thin">
        <color auto="1"/>
      </left>
      <right/>
      <top/>
      <bottom/>
      <diagonal/>
    </border>
    <border>
      <left style="medium">
        <color auto="1"/>
      </left>
      <right style="thin">
        <color auto="1"/>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auto="1"/>
      </bottom>
      <diagonal/>
    </border>
    <border>
      <left style="thin">
        <color auto="1"/>
      </left>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008000"/>
      </left>
      <right/>
      <top style="medium">
        <color rgb="FF008000"/>
      </top>
      <bottom/>
      <diagonal/>
    </border>
    <border>
      <left/>
      <right/>
      <top style="medium">
        <color rgb="FF008000"/>
      </top>
      <bottom/>
      <diagonal/>
    </border>
    <border>
      <left/>
      <right style="medium">
        <color rgb="FF008000"/>
      </right>
      <top style="medium">
        <color rgb="FF008000"/>
      </top>
      <bottom/>
      <diagonal/>
    </border>
    <border>
      <left/>
      <right style="thin">
        <color auto="1"/>
      </right>
      <top/>
      <bottom/>
      <diagonal/>
    </border>
    <border>
      <left style="medium">
        <color rgb="FF008000"/>
      </left>
      <right/>
      <top/>
      <bottom/>
      <diagonal/>
    </border>
    <border>
      <left/>
      <right style="medium">
        <color rgb="FF008000"/>
      </right>
      <top/>
      <bottom/>
      <diagonal/>
    </border>
    <border>
      <left style="medium">
        <color rgb="FF008000"/>
      </left>
      <right/>
      <top/>
      <bottom style="medium">
        <color rgb="FF008000"/>
      </bottom>
      <diagonal/>
    </border>
    <border>
      <left/>
      <right/>
      <top/>
      <bottom style="medium">
        <color rgb="FF008000"/>
      </bottom>
      <diagonal/>
    </border>
    <border>
      <left/>
      <right style="medium">
        <color rgb="FF008000"/>
      </right>
      <top/>
      <bottom style="medium">
        <color rgb="FF008000"/>
      </bottom>
      <diagonal/>
    </border>
    <border>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8000"/>
      </left>
      <right/>
      <top style="thin">
        <color rgb="FF008000"/>
      </top>
      <bottom/>
      <diagonal/>
    </border>
    <border>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top/>
      <bottom style="thin">
        <color rgb="FF008000"/>
      </bottom>
      <diagonal/>
    </border>
    <border>
      <left/>
      <right style="thin">
        <color rgb="FF008000"/>
      </right>
      <top/>
      <bottom style="thin">
        <color rgb="FF008000"/>
      </bottom>
      <diagonal/>
    </border>
    <border>
      <left style="thin">
        <color indexed="17"/>
      </left>
      <right/>
      <top style="thin">
        <color indexed="17"/>
      </top>
      <bottom/>
      <diagonal/>
    </border>
    <border>
      <left/>
      <right/>
      <top style="thin">
        <color indexed="17"/>
      </top>
      <bottom/>
      <diagonal/>
    </border>
    <border>
      <left style="hair">
        <color indexed="17"/>
      </left>
      <right style="hair">
        <color indexed="17"/>
      </right>
      <top style="thin">
        <color indexed="17"/>
      </top>
      <bottom style="thin">
        <color indexed="17"/>
      </bottom>
      <diagonal/>
    </border>
    <border>
      <left/>
      <right style="thin">
        <color indexed="17"/>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bottom/>
      <diagonal/>
    </border>
    <border>
      <left style="hair">
        <color indexed="17"/>
      </left>
      <right style="hair">
        <color indexed="17"/>
      </right>
      <top style="thin">
        <color indexed="17"/>
      </top>
      <bottom/>
      <diagonal/>
    </border>
    <border>
      <left style="hair">
        <color indexed="17"/>
      </left>
      <right/>
      <top style="thin">
        <color indexed="17"/>
      </top>
      <bottom/>
      <diagonal/>
    </border>
    <border>
      <left style="thin">
        <color indexed="17"/>
      </left>
      <right style="thin">
        <color indexed="64"/>
      </right>
      <top style="thin">
        <color indexed="17"/>
      </top>
      <bottom style="thin">
        <color indexed="64"/>
      </bottom>
      <diagonal/>
    </border>
    <border>
      <left style="thin">
        <color indexed="64"/>
      </left>
      <right/>
      <top style="thin">
        <color indexed="17"/>
      </top>
      <bottom style="thin">
        <color indexed="64"/>
      </bottom>
      <diagonal/>
    </border>
    <border>
      <left style="hair">
        <color indexed="17"/>
      </left>
      <right style="hair">
        <color indexed="64"/>
      </right>
      <top style="thin">
        <color indexed="17"/>
      </top>
      <bottom style="thin">
        <color indexed="64"/>
      </bottom>
      <diagonal/>
    </border>
    <border>
      <left style="hair">
        <color indexed="64"/>
      </left>
      <right style="hair">
        <color indexed="64"/>
      </right>
      <top style="thin">
        <color indexed="17"/>
      </top>
      <bottom style="thin">
        <color indexed="64"/>
      </bottom>
      <diagonal/>
    </border>
    <border>
      <left style="hair">
        <color indexed="64"/>
      </left>
      <right style="hair">
        <color indexed="17"/>
      </right>
      <top style="thin">
        <color indexed="17"/>
      </top>
      <bottom style="thin">
        <color indexed="64"/>
      </bottom>
      <diagonal/>
    </border>
    <border>
      <left style="hair">
        <color indexed="17"/>
      </left>
      <right style="thin">
        <color indexed="64"/>
      </right>
      <top style="thin">
        <color indexed="17"/>
      </top>
      <bottom style="thin">
        <color indexed="64"/>
      </bottom>
      <diagonal/>
    </border>
    <border>
      <left style="thin">
        <color indexed="64"/>
      </left>
      <right style="thin">
        <color indexed="64"/>
      </right>
      <top style="thin">
        <color indexed="17"/>
      </top>
      <bottom style="thin">
        <color indexed="64"/>
      </bottom>
      <diagonal/>
    </border>
    <border>
      <left style="thin">
        <color indexed="64"/>
      </left>
      <right style="hair">
        <color indexed="17"/>
      </right>
      <top style="thin">
        <color indexed="17"/>
      </top>
      <bottom style="thin">
        <color indexed="64"/>
      </bottom>
      <diagonal/>
    </border>
    <border>
      <left/>
      <right style="thin">
        <color indexed="64"/>
      </right>
      <top style="thin">
        <color indexed="17"/>
      </top>
      <bottom style="thin">
        <color indexed="64"/>
      </bottom>
      <diagonal/>
    </border>
    <border>
      <left style="hair">
        <color indexed="17"/>
      </left>
      <right style="thin">
        <color indexed="64"/>
      </right>
      <top style="thin">
        <color indexed="17"/>
      </top>
      <bottom/>
      <diagonal/>
    </border>
    <border>
      <left style="thin">
        <color indexed="64"/>
      </left>
      <right style="thin">
        <color indexed="64"/>
      </right>
      <top style="thin">
        <color indexed="17"/>
      </top>
      <bottom/>
      <diagonal/>
    </border>
    <border>
      <left style="thin">
        <color indexed="64"/>
      </left>
      <right style="hair">
        <color indexed="17"/>
      </right>
      <top style="thin">
        <color indexed="17"/>
      </top>
      <bottom/>
      <diagonal/>
    </border>
    <border>
      <left style="thin">
        <color indexed="64"/>
      </left>
      <right style="thin">
        <color indexed="17"/>
      </right>
      <top style="thin">
        <color indexed="17"/>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17"/>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double">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17"/>
      </left>
      <right/>
      <top style="thin">
        <color indexed="17"/>
      </top>
      <bottom style="thin">
        <color indexed="17"/>
      </bottom>
      <diagonal/>
    </border>
    <border>
      <left style="dotted">
        <color indexed="17"/>
      </left>
      <right/>
      <top style="thin">
        <color indexed="17"/>
      </top>
      <bottom style="thin">
        <color indexed="17"/>
      </bottom>
      <diagonal/>
    </border>
    <border>
      <left style="thin">
        <color indexed="17"/>
      </left>
      <right style="dotted">
        <color indexed="17"/>
      </right>
      <top style="thin">
        <color indexed="17"/>
      </top>
      <bottom style="thin">
        <color indexed="17"/>
      </bottom>
      <diagonal/>
    </border>
    <border>
      <left/>
      <right/>
      <top style="thin">
        <color indexed="17"/>
      </top>
      <bottom style="thin">
        <color indexed="17"/>
      </bottom>
      <diagonal/>
    </border>
    <border>
      <left style="dotted">
        <color indexed="17"/>
      </left>
      <right style="dotted">
        <color indexed="17"/>
      </right>
      <top style="thin">
        <color indexed="17"/>
      </top>
      <bottom style="thin">
        <color indexed="17"/>
      </bottom>
      <diagonal/>
    </border>
    <border>
      <left style="thin">
        <color indexed="17"/>
      </left>
      <right style="thin">
        <color indexed="17"/>
      </right>
      <top style="thin">
        <color indexed="17"/>
      </top>
      <bottom/>
      <diagonal/>
    </border>
    <border>
      <left style="thin">
        <color indexed="17"/>
      </left>
      <right style="hair">
        <color indexed="17"/>
      </right>
      <top style="thin">
        <color indexed="17"/>
      </top>
      <bottom style="hair">
        <color indexed="17"/>
      </bottom>
      <diagonal/>
    </border>
    <border>
      <left style="hair">
        <color indexed="17"/>
      </left>
      <right style="hair">
        <color indexed="17"/>
      </right>
      <top style="thin">
        <color indexed="17"/>
      </top>
      <bottom style="hair">
        <color indexed="17"/>
      </bottom>
      <diagonal/>
    </border>
    <border>
      <left style="hair">
        <color indexed="17"/>
      </left>
      <right/>
      <top style="thin">
        <color indexed="17"/>
      </top>
      <bottom style="hair">
        <color indexed="17"/>
      </bottom>
      <diagonal/>
    </border>
    <border>
      <left style="hair">
        <color indexed="17"/>
      </left>
      <right style="thin">
        <color indexed="17"/>
      </right>
      <top style="thin">
        <color indexed="17"/>
      </top>
      <bottom style="hair">
        <color indexed="17"/>
      </bottom>
      <diagonal/>
    </border>
    <border>
      <left/>
      <right style="hair">
        <color indexed="17"/>
      </right>
      <top style="thin">
        <color indexed="17"/>
      </top>
      <bottom style="hair">
        <color indexed="17"/>
      </bottom>
      <diagonal/>
    </border>
    <border>
      <left style="dotted">
        <color indexed="17"/>
      </left>
      <right/>
      <top style="thin">
        <color indexed="17"/>
      </top>
      <bottom/>
      <diagonal/>
    </border>
    <border>
      <left style="dotted">
        <color indexed="17"/>
      </left>
      <right style="thin">
        <color indexed="17"/>
      </right>
      <top style="thin">
        <color indexed="17"/>
      </top>
      <bottom/>
      <diagonal/>
    </border>
    <border>
      <left style="thin">
        <color indexed="17"/>
      </left>
      <right style="dotted">
        <color indexed="17"/>
      </right>
      <top style="thin">
        <color indexed="17"/>
      </top>
      <bottom/>
      <diagonal/>
    </border>
    <border>
      <left style="dotted">
        <color indexed="17"/>
      </left>
      <right style="dotted">
        <color indexed="17"/>
      </right>
      <top style="thin">
        <color indexed="17"/>
      </top>
      <bottom/>
      <diagonal/>
    </border>
    <border>
      <left style="thin">
        <color indexed="17"/>
      </left>
      <right style="thin">
        <color indexed="17"/>
      </right>
      <top/>
      <bottom/>
      <diagonal/>
    </border>
    <border>
      <left style="thin">
        <color indexed="17"/>
      </left>
      <right style="dotted">
        <color indexed="17"/>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theme="0" tint="-0.1498458815271462"/>
      </right>
      <top style="thin">
        <color theme="0" tint="-0.14990691854609822"/>
      </top>
      <bottom/>
      <diagonal/>
    </border>
    <border>
      <left style="thin">
        <color theme="0" tint="-0.14990691854609822"/>
      </left>
      <right/>
      <top/>
      <bottom style="thin">
        <color theme="0" tint="-0.14996795556505021"/>
      </bottom>
      <diagonal/>
    </border>
    <border>
      <left/>
      <right style="thin">
        <color theme="0" tint="-0.1498458815271462"/>
      </right>
      <top/>
      <bottom style="thin">
        <color theme="0" tint="-0.1499679555650502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medium">
        <color indexed="64"/>
      </bottom>
      <diagonal/>
    </border>
    <border>
      <left style="thin">
        <color auto="1"/>
      </left>
      <right style="thin">
        <color auto="1"/>
      </right>
      <top/>
      <bottom style="thin">
        <color rgb="FFFF0000"/>
      </bottom>
      <diagonal/>
    </border>
    <border>
      <left/>
      <right style="hair">
        <color indexed="17"/>
      </right>
      <top style="hair">
        <color indexed="64"/>
      </top>
      <bottom/>
      <diagonal/>
    </border>
    <border>
      <left/>
      <right/>
      <top/>
      <bottom style="thin">
        <color indexed="17"/>
      </bottom>
      <diagonal/>
    </border>
    <border>
      <left/>
      <right/>
      <top/>
      <bottom style="thin">
        <color indexed="64"/>
      </bottom>
      <diagonal/>
    </border>
    <border>
      <left/>
      <right style="thin">
        <color indexed="64"/>
      </right>
      <top/>
      <bottom style="thin">
        <color indexed="64"/>
      </bottom>
      <diagonal/>
    </border>
    <border>
      <left/>
      <right/>
      <top/>
      <bottom style="thin">
        <color indexed="10"/>
      </bottom>
      <diagonal/>
    </border>
    <border>
      <left style="double">
        <color indexed="10"/>
      </left>
      <right/>
      <top/>
      <bottom style="thin">
        <color indexed="10"/>
      </bottom>
      <diagonal/>
    </border>
    <border>
      <left/>
      <right style="thin">
        <color indexed="10"/>
      </right>
      <top/>
      <bottom style="thin">
        <color indexed="10"/>
      </bottom>
      <diagonal/>
    </border>
    <border>
      <left style="thin">
        <color indexed="10"/>
      </left>
      <right/>
      <top/>
      <bottom style="thin">
        <color indexed="10"/>
      </bottom>
      <diagonal/>
    </border>
  </borders>
  <cellStyleXfs count="6">
    <xf numFmtId="0" fontId="0" fillId="0" borderId="0"/>
    <xf numFmtId="38" fontId="1" fillId="0" borderId="0" applyFont="0" applyFill="0" applyBorder="0" applyAlignment="0" applyProtection="0"/>
    <xf numFmtId="38" fontId="77" fillId="0" borderId="0" applyFont="0" applyFill="0" applyBorder="0" applyAlignment="0" applyProtection="0">
      <alignment vertical="center"/>
    </xf>
    <xf numFmtId="0" fontId="85" fillId="0" borderId="0">
      <alignment vertical="center"/>
    </xf>
    <xf numFmtId="0" fontId="1" fillId="0" borderId="0" applyAlignment="0"/>
    <xf numFmtId="0" fontId="114" fillId="0" borderId="0"/>
  </cellStyleXfs>
  <cellXfs count="2732">
    <xf numFmtId="0" fontId="0" fillId="0" borderId="0" xfId="0"/>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8" fillId="0" borderId="0" xfId="0" applyFont="1"/>
    <xf numFmtId="0" fontId="4" fillId="0" borderId="0" xfId="0" applyFont="1" applyAlignment="1">
      <alignment horizontal="left" vertical="center" indent="1"/>
    </xf>
    <xf numFmtId="0" fontId="10" fillId="0" borderId="0" xfId="0" applyFont="1"/>
    <xf numFmtId="0" fontId="7" fillId="0" borderId="0" xfId="0" applyFont="1" applyAlignment="1">
      <alignment vertical="center"/>
    </xf>
    <xf numFmtId="0" fontId="7" fillId="0" borderId="1" xfId="0" applyFont="1" applyBorder="1" applyAlignme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3" fillId="0" borderId="1"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right" vertical="center"/>
    </xf>
    <xf numFmtId="0" fontId="4" fillId="0" borderId="1" xfId="0" applyFont="1" applyBorder="1" applyAlignment="1">
      <alignment vertical="center"/>
    </xf>
    <xf numFmtId="0" fontId="14" fillId="0" borderId="0" xfId="0" applyFont="1" applyAlignment="1">
      <alignment vertical="center"/>
    </xf>
    <xf numFmtId="0" fontId="4" fillId="0" borderId="2" xfId="0" applyFont="1" applyBorder="1" applyAlignment="1">
      <alignment vertical="center"/>
    </xf>
    <xf numFmtId="0" fontId="14" fillId="0" borderId="0" xfId="0" applyFont="1" applyAlignment="1">
      <alignment horizontal="right" vertical="center"/>
    </xf>
    <xf numFmtId="0" fontId="11" fillId="0" borderId="3" xfId="0" applyFont="1" applyBorder="1"/>
    <xf numFmtId="0" fontId="4" fillId="0" borderId="2" xfId="0" applyFont="1" applyBorder="1" applyAlignment="1">
      <alignment vertical="center" justifyLastLine="1"/>
    </xf>
    <xf numFmtId="180" fontId="4" fillId="0" borderId="0" xfId="1" applyNumberFormat="1" applyFont="1" applyBorder="1" applyAlignment="1">
      <alignment vertical="center" shrinkToFit="1"/>
    </xf>
    <xf numFmtId="0" fontId="11" fillId="0" borderId="0" xfId="0" applyFont="1" applyAlignment="1">
      <alignment vertical="center"/>
    </xf>
    <xf numFmtId="1" fontId="12" fillId="2" borderId="0" xfId="0" applyNumberFormat="1" applyFont="1" applyFill="1" applyAlignment="1" applyProtection="1">
      <alignment vertical="center"/>
      <protection locked="0"/>
    </xf>
    <xf numFmtId="182" fontId="11" fillId="0" borderId="0" xfId="0" applyNumberFormat="1" applyFont="1" applyAlignment="1">
      <alignment horizontal="left" vertical="center" shrinkToFit="1"/>
    </xf>
    <xf numFmtId="0" fontId="11" fillId="0" borderId="0" xfId="0" applyFont="1" applyAlignment="1">
      <alignment horizontal="left" vertical="center" shrinkToFit="1"/>
    </xf>
    <xf numFmtId="0" fontId="4"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180" fontId="4" fillId="0" borderId="0" xfId="1" applyNumberFormat="1" applyFont="1" applyBorder="1" applyAlignment="1" applyProtection="1">
      <alignment vertical="center" shrinkToFit="1"/>
    </xf>
    <xf numFmtId="183" fontId="12" fillId="0" borderId="0" xfId="1" applyNumberFormat="1" applyFont="1" applyBorder="1" applyAlignment="1">
      <alignment vertical="center" shrinkToFit="1"/>
    </xf>
    <xf numFmtId="180" fontId="4" fillId="0" borderId="0" xfId="1" applyNumberFormat="1" applyFont="1" applyFill="1" applyBorder="1" applyAlignment="1" applyProtection="1">
      <alignment vertical="center" shrinkToFit="1"/>
    </xf>
    <xf numFmtId="1" fontId="12" fillId="0" borderId="0" xfId="0" applyNumberFormat="1" applyFont="1" applyAlignment="1">
      <alignment vertical="center"/>
    </xf>
    <xf numFmtId="1" fontId="12" fillId="0" borderId="1" xfId="0" applyNumberFormat="1" applyFont="1" applyBorder="1" applyAlignment="1">
      <alignment vertical="center"/>
    </xf>
    <xf numFmtId="0" fontId="11" fillId="0" borderId="1" xfId="0" applyFont="1" applyBorder="1" applyAlignment="1">
      <alignment vertical="center"/>
    </xf>
    <xf numFmtId="0" fontId="15" fillId="0" borderId="0" xfId="0" applyFont="1" applyAlignment="1">
      <alignment horizontal="distributed" vertical="center" wrapText="1"/>
    </xf>
    <xf numFmtId="49" fontId="6" fillId="0" borderId="2" xfId="0" applyNumberFormat="1" applyFont="1" applyBorder="1" applyAlignment="1">
      <alignment vertical="center"/>
    </xf>
    <xf numFmtId="49" fontId="6" fillId="0" borderId="0" xfId="0" applyNumberFormat="1" applyFont="1" applyAlignment="1">
      <alignment vertical="center"/>
    </xf>
    <xf numFmtId="183" fontId="12" fillId="0" borderId="0" xfId="1" applyNumberFormat="1" applyFont="1" applyFill="1" applyBorder="1" applyAlignment="1" applyProtection="1">
      <alignment vertical="center" shrinkToFit="1"/>
    </xf>
    <xf numFmtId="0" fontId="5" fillId="0" borderId="0" xfId="0" applyFont="1"/>
    <xf numFmtId="0" fontId="3" fillId="0" borderId="0" xfId="0" applyFont="1"/>
    <xf numFmtId="0" fontId="19" fillId="0" borderId="0" xfId="0" applyFont="1"/>
    <xf numFmtId="0" fontId="19" fillId="0" borderId="0" xfId="0" applyFont="1" applyAlignment="1">
      <alignment horizontal="center"/>
    </xf>
    <xf numFmtId="0" fontId="3" fillId="0" borderId="6" xfId="0" applyFont="1" applyBorder="1"/>
    <xf numFmtId="38" fontId="3" fillId="0" borderId="7" xfId="1" applyFont="1" applyBorder="1"/>
    <xf numFmtId="0" fontId="19" fillId="0" borderId="0" xfId="0" applyFont="1" applyAlignment="1">
      <alignment horizontal="center" vertical="top"/>
    </xf>
    <xf numFmtId="0" fontId="3" fillId="0" borderId="1" xfId="0" applyFont="1" applyBorder="1"/>
    <xf numFmtId="0" fontId="3" fillId="0" borderId="0" xfId="0" applyFont="1" applyAlignment="1">
      <alignment vertical="top"/>
    </xf>
    <xf numFmtId="0" fontId="6" fillId="0" borderId="0" xfId="0" applyFont="1" applyAlignment="1">
      <alignment horizontal="center" vertical="center"/>
    </xf>
    <xf numFmtId="0" fontId="15" fillId="0" borderId="0" xfId="0" applyFont="1" applyAlignment="1">
      <alignment vertical="center"/>
    </xf>
    <xf numFmtId="0" fontId="6" fillId="0" borderId="0" xfId="0" applyFont="1" applyAlignment="1">
      <alignment horizontal="left" vertical="center"/>
    </xf>
    <xf numFmtId="0" fontId="6" fillId="0" borderId="0" xfId="0" applyFont="1"/>
    <xf numFmtId="0" fontId="13" fillId="0" borderId="1" xfId="0" applyFont="1" applyBorder="1"/>
    <xf numFmtId="0" fontId="13" fillId="0" borderId="0" xfId="0" applyFont="1" applyAlignment="1">
      <alignment wrapText="1" shrinkToFit="1"/>
    </xf>
    <xf numFmtId="0" fontId="13" fillId="0" borderId="1" xfId="0" applyFont="1" applyBorder="1" applyAlignment="1">
      <alignment wrapText="1" shrinkToFit="1"/>
    </xf>
    <xf numFmtId="49" fontId="6" fillId="0" borderId="0" xfId="0" applyNumberFormat="1" applyFont="1" applyAlignment="1">
      <alignment horizontal="right"/>
    </xf>
    <xf numFmtId="0" fontId="6" fillId="0" borderId="1" xfId="0" applyFont="1" applyBorder="1"/>
    <xf numFmtId="0" fontId="13" fillId="0" borderId="0" xfId="0" applyFont="1"/>
    <xf numFmtId="0" fontId="6" fillId="0" borderId="0" xfId="0" applyFont="1" applyAlignment="1">
      <alignment vertical="center"/>
    </xf>
    <xf numFmtId="0" fontId="19" fillId="0" borderId="9" xfId="0" applyFont="1" applyBorder="1" applyAlignment="1">
      <alignment horizontal="center" vertical="top"/>
    </xf>
    <xf numFmtId="0" fontId="3" fillId="0" borderId="11" xfId="0" applyFont="1" applyBorder="1"/>
    <xf numFmtId="0" fontId="3" fillId="0" borderId="0" xfId="0" applyFont="1" applyAlignment="1">
      <alignment horizontal="center" vertical="top"/>
    </xf>
    <xf numFmtId="0" fontId="3" fillId="0" borderId="9" xfId="0" applyFont="1" applyBorder="1"/>
    <xf numFmtId="0" fontId="3" fillId="0" borderId="10" xfId="0" applyFont="1" applyBorder="1" applyAlignment="1">
      <alignment vertical="top"/>
    </xf>
    <xf numFmtId="0" fontId="3" fillId="0" borderId="9" xfId="0" applyFont="1" applyBorder="1" applyAlignment="1">
      <alignment vertical="top"/>
    </xf>
    <xf numFmtId="38" fontId="3" fillId="0" borderId="8" xfId="1" applyFont="1" applyFill="1" applyBorder="1"/>
    <xf numFmtId="0" fontId="3" fillId="0" borderId="6" xfId="0" applyFont="1" applyBorder="1" applyAlignment="1">
      <alignment vertical="top"/>
    </xf>
    <xf numFmtId="0" fontId="3" fillId="0" borderId="11" xfId="0" applyFont="1" applyBorder="1" applyAlignment="1">
      <alignment vertical="top"/>
    </xf>
    <xf numFmtId="38" fontId="3" fillId="0" borderId="7" xfId="1" applyFont="1" applyFill="1" applyBorder="1"/>
    <xf numFmtId="0" fontId="19" fillId="0" borderId="10" xfId="0" applyFont="1" applyBorder="1" applyAlignment="1">
      <alignment horizontal="center" vertical="top"/>
    </xf>
    <xf numFmtId="0" fontId="0" fillId="0" borderId="1" xfId="0" applyBorder="1"/>
    <xf numFmtId="38" fontId="11" fillId="0" borderId="11" xfId="1" applyFont="1" applyFill="1" applyBorder="1" applyAlignment="1" applyProtection="1">
      <alignment vertical="center"/>
    </xf>
    <xf numFmtId="0" fontId="13" fillId="0" borderId="0" xfId="0" applyFont="1" applyAlignment="1">
      <alignment vertical="center"/>
    </xf>
    <xf numFmtId="0" fontId="13"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lignment vertical="center"/>
    </xf>
    <xf numFmtId="0" fontId="27"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31" fillId="0" borderId="12" xfId="0" applyFont="1" applyBorder="1" applyAlignment="1">
      <alignment vertical="center"/>
    </xf>
    <xf numFmtId="184" fontId="11" fillId="0" borderId="0" xfId="0" applyNumberFormat="1" applyFont="1" applyAlignment="1">
      <alignment vertical="center"/>
    </xf>
    <xf numFmtId="0" fontId="13" fillId="0" borderId="13" xfId="0" applyFont="1" applyBorder="1" applyAlignment="1">
      <alignment vertical="center"/>
    </xf>
    <xf numFmtId="0" fontId="13" fillId="0" borderId="14" xfId="0" applyFont="1" applyBorder="1" applyAlignment="1">
      <alignment vertical="center"/>
    </xf>
    <xf numFmtId="0" fontId="13" fillId="0" borderId="15" xfId="0" applyFont="1" applyBorder="1" applyAlignment="1">
      <alignment vertical="center"/>
    </xf>
    <xf numFmtId="0" fontId="13" fillId="0" borderId="16" xfId="0" applyFont="1" applyBorder="1" applyAlignment="1">
      <alignment vertical="center"/>
    </xf>
    <xf numFmtId="0" fontId="13" fillId="0" borderId="17" xfId="0" applyFont="1" applyBorder="1" applyAlignment="1">
      <alignment vertical="center"/>
    </xf>
    <xf numFmtId="0" fontId="13" fillId="0" borderId="18" xfId="0" applyFont="1" applyBorder="1" applyAlignment="1">
      <alignment vertical="center"/>
    </xf>
    <xf numFmtId="14" fontId="30" fillId="0" borderId="0" xfId="0" applyNumberFormat="1" applyFont="1" applyAlignment="1">
      <alignment vertical="center"/>
    </xf>
    <xf numFmtId="0" fontId="30" fillId="0" borderId="19" xfId="0" applyFont="1" applyBorder="1" applyAlignment="1">
      <alignment vertical="center"/>
    </xf>
    <xf numFmtId="0" fontId="30" fillId="0" borderId="12" xfId="0" applyFont="1" applyBorder="1" applyAlignment="1">
      <alignment horizontal="center" vertical="center"/>
    </xf>
    <xf numFmtId="0" fontId="30" fillId="0" borderId="20" xfId="0" applyFont="1" applyBorder="1" applyAlignment="1">
      <alignment horizontal="center" vertical="center"/>
    </xf>
    <xf numFmtId="0" fontId="30" fillId="0" borderId="20" xfId="0" applyFont="1" applyBorder="1" applyAlignment="1">
      <alignment vertical="center"/>
    </xf>
    <xf numFmtId="0" fontId="25" fillId="0" borderId="21" xfId="0" applyFont="1" applyBorder="1" applyAlignment="1">
      <alignment vertical="center" wrapText="1"/>
    </xf>
    <xf numFmtId="0" fontId="30" fillId="0" borderId="22" xfId="0" applyFont="1" applyBorder="1" applyAlignment="1">
      <alignment horizontal="center" vertical="center"/>
    </xf>
    <xf numFmtId="0" fontId="30" fillId="3" borderId="22" xfId="0" applyFont="1" applyFill="1" applyBorder="1" applyAlignment="1">
      <alignment horizontal="distributed" vertical="center" justifyLastLine="1"/>
    </xf>
    <xf numFmtId="0" fontId="30" fillId="0" borderId="22" xfId="0" applyFont="1" applyBorder="1" applyAlignment="1">
      <alignment horizontal="distributed" vertical="center" justifyLastLine="1"/>
    </xf>
    <xf numFmtId="0" fontId="30" fillId="0" borderId="23" xfId="0" applyFont="1" applyBorder="1" applyAlignment="1">
      <alignment horizontal="distributed" vertical="center" justifyLastLine="1"/>
    </xf>
    <xf numFmtId="0" fontId="30" fillId="0" borderId="24" xfId="0" applyFont="1" applyBorder="1" applyAlignment="1">
      <alignment vertical="center"/>
    </xf>
    <xf numFmtId="0" fontId="25" fillId="0" borderId="25" xfId="0" applyFont="1" applyBorder="1" applyAlignment="1">
      <alignment vertical="center" wrapText="1"/>
    </xf>
    <xf numFmtId="0" fontId="30" fillId="0" borderId="25" xfId="0" applyFont="1" applyBorder="1" applyAlignment="1">
      <alignment vertical="center" wrapText="1"/>
    </xf>
    <xf numFmtId="0" fontId="30" fillId="0" borderId="25" xfId="0" applyFont="1" applyBorder="1" applyAlignment="1">
      <alignment vertical="center"/>
    </xf>
    <xf numFmtId="0" fontId="28" fillId="0" borderId="12" xfId="0" applyFont="1" applyBorder="1" applyAlignment="1">
      <alignment horizontal="center" vertical="center"/>
    </xf>
    <xf numFmtId="0" fontId="30" fillId="0" borderId="26" xfId="0" applyFont="1" applyBorder="1" applyAlignment="1">
      <alignment vertical="center"/>
    </xf>
    <xf numFmtId="0" fontId="25" fillId="0" borderId="12"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6" xfId="0" applyFont="1" applyBorder="1" applyAlignment="1">
      <alignment horizontal="center" vertical="center" wrapText="1"/>
    </xf>
    <xf numFmtId="0" fontId="30" fillId="3" borderId="12" xfId="0" applyFont="1" applyFill="1" applyBorder="1" applyAlignment="1">
      <alignment horizontal="center" vertical="center"/>
    </xf>
    <xf numFmtId="0" fontId="30" fillId="0" borderId="0" xfId="0" applyFont="1" applyAlignment="1">
      <alignment horizontal="center" vertical="center"/>
    </xf>
    <xf numFmtId="0" fontId="30" fillId="0" borderId="27" xfId="0" applyFont="1" applyBorder="1" applyAlignment="1">
      <alignment vertical="center"/>
    </xf>
    <xf numFmtId="0" fontId="30" fillId="0" borderId="28" xfId="0" applyFont="1" applyBorder="1" applyAlignment="1">
      <alignment vertical="center"/>
    </xf>
    <xf numFmtId="0" fontId="30" fillId="0" borderId="29" xfId="0" applyFont="1" applyBorder="1" applyAlignment="1">
      <alignment vertical="center"/>
    </xf>
    <xf numFmtId="0" fontId="30" fillId="0" borderId="30" xfId="0" applyFont="1" applyBorder="1" applyAlignment="1">
      <alignment vertical="center"/>
    </xf>
    <xf numFmtId="0" fontId="30" fillId="0" borderId="31" xfId="0" applyFont="1" applyBorder="1" applyAlignment="1">
      <alignment vertical="center"/>
    </xf>
    <xf numFmtId="0" fontId="30" fillId="0" borderId="32" xfId="0" applyFont="1" applyBorder="1" applyAlignment="1">
      <alignment vertical="center"/>
    </xf>
    <xf numFmtId="0" fontId="30" fillId="0" borderId="32" xfId="0" applyFont="1" applyBorder="1" applyAlignment="1">
      <alignment horizontal="center" vertical="center"/>
    </xf>
    <xf numFmtId="0" fontId="30" fillId="0" borderId="33" xfId="0" applyFont="1" applyBorder="1" applyAlignment="1">
      <alignment vertical="center"/>
    </xf>
    <xf numFmtId="0" fontId="30" fillId="0" borderId="13" xfId="0" applyFont="1" applyBorder="1" applyAlignment="1">
      <alignment vertical="center"/>
    </xf>
    <xf numFmtId="0" fontId="30" fillId="0" borderId="14" xfId="0" applyFont="1" applyBorder="1" applyAlignment="1">
      <alignment vertical="center"/>
    </xf>
    <xf numFmtId="0" fontId="30" fillId="0" borderId="15" xfId="0" applyFont="1" applyBorder="1" applyAlignment="1">
      <alignment vertical="center"/>
    </xf>
    <xf numFmtId="0" fontId="18" fillId="0" borderId="14" xfId="0" applyFont="1" applyBorder="1" applyAlignment="1">
      <alignment vertical="center"/>
    </xf>
    <xf numFmtId="0" fontId="18" fillId="0" borderId="15" xfId="0" applyFont="1" applyBorder="1" applyAlignment="1">
      <alignment vertical="center"/>
    </xf>
    <xf numFmtId="0" fontId="31" fillId="0" borderId="34" xfId="0" applyFont="1" applyBorder="1" applyAlignment="1">
      <alignment vertical="center"/>
    </xf>
    <xf numFmtId="0" fontId="31" fillId="0" borderId="23" xfId="0" applyFont="1" applyBorder="1" applyAlignment="1">
      <alignment vertical="center"/>
    </xf>
    <xf numFmtId="0" fontId="30" fillId="0" borderId="23" xfId="0" applyFont="1" applyBorder="1" applyAlignment="1">
      <alignment vertical="center"/>
    </xf>
    <xf numFmtId="0" fontId="30" fillId="0" borderId="35" xfId="0" applyFont="1" applyBorder="1" applyAlignment="1">
      <alignment vertical="center"/>
    </xf>
    <xf numFmtId="0" fontId="30" fillId="0" borderId="36" xfId="0" applyFont="1" applyBorder="1" applyAlignment="1">
      <alignment vertical="center"/>
    </xf>
    <xf numFmtId="0" fontId="18" fillId="0" borderId="0" xfId="0" applyFont="1" applyAlignment="1">
      <alignment vertical="center"/>
    </xf>
    <xf numFmtId="0" fontId="18" fillId="0" borderId="36" xfId="0" applyFont="1" applyBorder="1" applyAlignment="1">
      <alignment vertical="center"/>
    </xf>
    <xf numFmtId="0" fontId="31" fillId="0" borderId="35" xfId="0" applyFont="1" applyBorder="1" applyAlignment="1">
      <alignment vertical="center"/>
    </xf>
    <xf numFmtId="0" fontId="31" fillId="0" borderId="37" xfId="0" applyFont="1" applyBorder="1" applyAlignment="1">
      <alignment vertical="center"/>
    </xf>
    <xf numFmtId="0" fontId="18" fillId="0" borderId="35" xfId="0" applyFont="1" applyBorder="1" applyAlignment="1">
      <alignment vertical="center" justifyLastLine="1"/>
    </xf>
    <xf numFmtId="0" fontId="18" fillId="0" borderId="36" xfId="0" applyFont="1" applyBorder="1" applyAlignment="1">
      <alignment vertical="center" justifyLastLine="1"/>
    </xf>
    <xf numFmtId="0" fontId="18" fillId="0" borderId="16" xfId="0" applyFont="1" applyBorder="1" applyAlignment="1">
      <alignment vertical="center" justifyLastLine="1"/>
    </xf>
    <xf numFmtId="0" fontId="18" fillId="0" borderId="18" xfId="0" applyFont="1" applyBorder="1" applyAlignment="1">
      <alignment vertical="center" justifyLastLine="1"/>
    </xf>
    <xf numFmtId="0" fontId="30" fillId="0" borderId="37" xfId="0" applyFont="1" applyBorder="1" applyAlignment="1">
      <alignment vertical="center"/>
    </xf>
    <xf numFmtId="0" fontId="30" fillId="0" borderId="12" xfId="0" applyFont="1" applyBorder="1" applyAlignment="1">
      <alignment vertical="center"/>
    </xf>
    <xf numFmtId="0" fontId="39" fillId="0" borderId="0" xfId="0" applyFont="1" applyAlignment="1">
      <alignment vertical="center"/>
    </xf>
    <xf numFmtId="0" fontId="39" fillId="0" borderId="23" xfId="0" applyFont="1" applyBorder="1" applyAlignment="1">
      <alignment vertical="center"/>
    </xf>
    <xf numFmtId="0" fontId="32" fillId="0" borderId="12" xfId="0" applyFont="1" applyBorder="1" applyAlignment="1">
      <alignment vertical="top" wrapText="1"/>
    </xf>
    <xf numFmtId="0" fontId="30" fillId="0" borderId="0" xfId="0" applyFont="1" applyAlignment="1">
      <alignment vertical="center" wrapText="1"/>
    </xf>
    <xf numFmtId="0" fontId="30" fillId="0" borderId="21" xfId="0" applyFont="1" applyBorder="1" applyAlignment="1">
      <alignment vertical="center"/>
    </xf>
    <xf numFmtId="0" fontId="32" fillId="0" borderId="0" xfId="0" applyFont="1" applyAlignment="1">
      <alignment vertical="top" wrapText="1"/>
    </xf>
    <xf numFmtId="0" fontId="13" fillId="0" borderId="27" xfId="0" applyFont="1" applyBorder="1" applyAlignment="1">
      <alignment vertical="center"/>
    </xf>
    <xf numFmtId="0" fontId="13" fillId="0" borderId="28" xfId="0" applyFont="1" applyBorder="1" applyAlignment="1">
      <alignment vertical="center"/>
    </xf>
    <xf numFmtId="0" fontId="13" fillId="0" borderId="39" xfId="0" applyFont="1" applyBorder="1" applyAlignment="1">
      <alignment vertical="center"/>
    </xf>
    <xf numFmtId="0" fontId="32" fillId="0" borderId="28" xfId="0" applyFont="1" applyBorder="1" applyAlignment="1">
      <alignment vertical="top" wrapText="1"/>
    </xf>
    <xf numFmtId="0" fontId="39" fillId="0" borderId="28" xfId="0" applyFont="1" applyBorder="1" applyAlignment="1">
      <alignment vertical="center"/>
    </xf>
    <xf numFmtId="0" fontId="30" fillId="0" borderId="40" xfId="0" applyFont="1" applyBorder="1" applyAlignment="1">
      <alignment vertical="center"/>
    </xf>
    <xf numFmtId="0" fontId="13" fillId="0" borderId="30" xfId="0" applyFont="1" applyBorder="1" applyAlignment="1">
      <alignment vertical="center"/>
    </xf>
    <xf numFmtId="0" fontId="13" fillId="0" borderId="31" xfId="0" applyFont="1" applyBorder="1" applyAlignment="1">
      <alignment vertical="center"/>
    </xf>
    <xf numFmtId="0" fontId="13" fillId="0" borderId="32" xfId="0" applyFont="1" applyBorder="1" applyAlignment="1">
      <alignment vertical="center"/>
    </xf>
    <xf numFmtId="0" fontId="32" fillId="0" borderId="32" xfId="0" applyFont="1" applyBorder="1" applyAlignment="1">
      <alignment vertical="top" wrapText="1"/>
    </xf>
    <xf numFmtId="186" fontId="30" fillId="0" borderId="0" xfId="0" applyNumberFormat="1" applyFont="1" applyAlignment="1">
      <alignment vertical="center"/>
    </xf>
    <xf numFmtId="0" fontId="32" fillId="0" borderId="27" xfId="0" applyFont="1" applyBorder="1" applyAlignment="1">
      <alignment vertical="center"/>
    </xf>
    <xf numFmtId="0" fontId="11" fillId="0" borderId="30" xfId="0" applyFont="1" applyBorder="1"/>
    <xf numFmtId="0" fontId="32" fillId="0" borderId="30" xfId="0" applyFont="1" applyBorder="1" applyAlignment="1">
      <alignment vertical="center"/>
    </xf>
    <xf numFmtId="0" fontId="31" fillId="0" borderId="38" xfId="0" applyFont="1" applyBorder="1" applyAlignment="1">
      <alignment vertical="center"/>
    </xf>
    <xf numFmtId="0" fontId="31" fillId="0" borderId="19" xfId="0" applyFont="1" applyBorder="1" applyAlignment="1">
      <alignment vertical="center"/>
    </xf>
    <xf numFmtId="0" fontId="30" fillId="0" borderId="38" xfId="0" applyFont="1" applyBorder="1" applyAlignment="1">
      <alignment vertical="center"/>
    </xf>
    <xf numFmtId="0" fontId="31" fillId="0" borderId="21" xfId="0" applyFont="1" applyBorder="1" applyAlignment="1">
      <alignment vertical="center"/>
    </xf>
    <xf numFmtId="0" fontId="13" fillId="0" borderId="35" xfId="0" applyFont="1" applyBorder="1" applyAlignment="1">
      <alignment vertical="center"/>
    </xf>
    <xf numFmtId="0" fontId="31" fillId="0" borderId="26" xfId="0" applyFont="1" applyBorder="1" applyAlignment="1">
      <alignment vertical="center"/>
    </xf>
    <xf numFmtId="0" fontId="31" fillId="0" borderId="20" xfId="0" applyFont="1" applyBorder="1" applyAlignment="1">
      <alignment vertical="center"/>
    </xf>
    <xf numFmtId="0" fontId="30" fillId="0" borderId="16" xfId="0" applyFont="1" applyBorder="1" applyAlignment="1">
      <alignment vertical="center"/>
    </xf>
    <xf numFmtId="0" fontId="30" fillId="0" borderId="17" xfId="0" applyFont="1" applyBorder="1" applyAlignment="1">
      <alignment vertical="center"/>
    </xf>
    <xf numFmtId="0" fontId="12" fillId="0" borderId="14" xfId="0" applyFont="1" applyBorder="1" applyAlignment="1">
      <alignment vertical="center"/>
    </xf>
    <xf numFmtId="0" fontId="12" fillId="0" borderId="0" xfId="0" applyFont="1" applyAlignment="1">
      <alignment vertical="center"/>
    </xf>
    <xf numFmtId="0" fontId="12" fillId="0" borderId="36" xfId="0" applyFont="1" applyBorder="1" applyAlignment="1">
      <alignment vertical="center"/>
    </xf>
    <xf numFmtId="0" fontId="13" fillId="0" borderId="36" xfId="0" applyFont="1" applyBorder="1" applyAlignment="1">
      <alignment vertical="center"/>
    </xf>
    <xf numFmtId="0" fontId="12" fillId="0" borderId="35" xfId="0" applyFont="1" applyBorder="1" applyAlignment="1">
      <alignment vertical="center"/>
    </xf>
    <xf numFmtId="0" fontId="12" fillId="0" borderId="41" xfId="0" applyFont="1" applyBorder="1" applyAlignment="1">
      <alignment vertical="center"/>
    </xf>
    <xf numFmtId="0" fontId="13" fillId="4" borderId="0" xfId="0" applyFont="1" applyFill="1" applyAlignment="1">
      <alignment vertical="center"/>
    </xf>
    <xf numFmtId="0" fontId="13" fillId="4" borderId="36" xfId="0" applyFont="1" applyFill="1" applyBorder="1" applyAlignment="1">
      <alignment vertical="center"/>
    </xf>
    <xf numFmtId="0" fontId="13" fillId="0" borderId="42" xfId="0" applyFont="1" applyBorder="1" applyAlignment="1">
      <alignment vertical="center"/>
    </xf>
    <xf numFmtId="0" fontId="13" fillId="0" borderId="43" xfId="0" applyFont="1" applyBorder="1" applyAlignment="1">
      <alignment vertical="center"/>
    </xf>
    <xf numFmtId="0" fontId="13" fillId="5" borderId="0" xfId="0" applyFont="1" applyFill="1" applyAlignment="1">
      <alignment vertical="center"/>
    </xf>
    <xf numFmtId="0" fontId="13" fillId="4" borderId="16" xfId="0" applyFont="1" applyFill="1" applyBorder="1" applyAlignment="1">
      <alignment vertical="center"/>
    </xf>
    <xf numFmtId="0" fontId="13" fillId="4" borderId="17" xfId="0" applyFont="1" applyFill="1" applyBorder="1" applyAlignment="1">
      <alignment vertical="center"/>
    </xf>
    <xf numFmtId="0" fontId="13" fillId="4" borderId="18" xfId="0" applyFont="1" applyFill="1" applyBorder="1" applyAlignment="1">
      <alignment vertical="center"/>
    </xf>
    <xf numFmtId="0" fontId="13" fillId="4" borderId="35" xfId="0" applyFont="1" applyFill="1" applyBorder="1" applyAlignment="1">
      <alignment vertical="center"/>
    </xf>
    <xf numFmtId="0" fontId="11" fillId="4" borderId="0" xfId="0" applyFont="1" applyFill="1" applyAlignment="1">
      <alignment vertical="distributed" textRotation="255"/>
    </xf>
    <xf numFmtId="0" fontId="11" fillId="4" borderId="36" xfId="0" applyFont="1" applyFill="1" applyBorder="1" applyAlignment="1">
      <alignment vertical="distributed" textRotation="255"/>
    </xf>
    <xf numFmtId="0" fontId="13" fillId="4" borderId="15" xfId="0" applyFont="1" applyFill="1" applyBorder="1" applyAlignment="1">
      <alignment vertical="center"/>
    </xf>
    <xf numFmtId="0" fontId="11" fillId="4" borderId="0" xfId="0" applyFont="1" applyFill="1" applyAlignment="1">
      <alignment vertical="center"/>
    </xf>
    <xf numFmtId="0" fontId="11" fillId="4" borderId="36" xfId="0" applyFont="1" applyFill="1" applyBorder="1"/>
    <xf numFmtId="0" fontId="11" fillId="4" borderId="18" xfId="0" applyFont="1" applyFill="1" applyBorder="1"/>
    <xf numFmtId="0" fontId="11" fillId="4" borderId="17" xfId="0" applyFont="1" applyFill="1" applyBorder="1" applyAlignment="1">
      <alignment vertical="center"/>
    </xf>
    <xf numFmtId="0" fontId="13" fillId="4" borderId="14" xfId="0" applyFont="1" applyFill="1" applyBorder="1" applyAlignment="1">
      <alignment vertical="center"/>
    </xf>
    <xf numFmtId="0" fontId="11" fillId="4" borderId="13" xfId="0" applyFont="1" applyFill="1" applyBorder="1" applyAlignment="1">
      <alignment vertical="center"/>
    </xf>
    <xf numFmtId="0" fontId="11" fillId="4" borderId="14" xfId="0" applyFont="1" applyFill="1" applyBorder="1" applyAlignment="1">
      <alignment vertical="center"/>
    </xf>
    <xf numFmtId="0" fontId="11" fillId="4" borderId="15" xfId="0" applyFont="1" applyFill="1" applyBorder="1" applyAlignment="1">
      <alignment vertical="center"/>
    </xf>
    <xf numFmtId="0" fontId="13" fillId="4" borderId="13" xfId="0" applyFont="1" applyFill="1" applyBorder="1" applyAlignment="1">
      <alignment vertical="center"/>
    </xf>
    <xf numFmtId="0" fontId="11" fillId="4" borderId="35" xfId="0" applyFont="1" applyFill="1" applyBorder="1" applyAlignment="1">
      <alignment vertical="center"/>
    </xf>
    <xf numFmtId="0" fontId="11" fillId="4" borderId="36" xfId="0" applyFont="1" applyFill="1" applyBorder="1" applyAlignment="1">
      <alignment vertical="center"/>
    </xf>
    <xf numFmtId="0" fontId="11" fillId="4" borderId="16" xfId="0" applyFont="1" applyFill="1" applyBorder="1" applyAlignment="1">
      <alignment vertical="center"/>
    </xf>
    <xf numFmtId="0" fontId="12" fillId="4" borderId="17" xfId="0" applyFont="1" applyFill="1" applyBorder="1" applyAlignment="1">
      <alignment vertical="center"/>
    </xf>
    <xf numFmtId="0" fontId="11" fillId="4" borderId="18" xfId="0" applyFont="1" applyFill="1" applyBorder="1" applyAlignment="1">
      <alignment vertical="center"/>
    </xf>
    <xf numFmtId="0" fontId="12" fillId="4" borderId="14" xfId="0" applyFont="1" applyFill="1" applyBorder="1" applyAlignment="1">
      <alignment vertical="center"/>
    </xf>
    <xf numFmtId="0" fontId="30" fillId="0" borderId="0" xfId="0" applyFont="1" applyAlignment="1">
      <alignment horizontal="distributed" vertical="center" wrapText="1"/>
    </xf>
    <xf numFmtId="0" fontId="28" fillId="0" borderId="0" xfId="0" applyFont="1" applyAlignment="1">
      <alignment vertical="center"/>
    </xf>
    <xf numFmtId="0" fontId="23" fillId="0" borderId="0" xfId="0" applyFont="1" applyAlignment="1">
      <alignment vertical="center"/>
    </xf>
    <xf numFmtId="0" fontId="13" fillId="0" borderId="0" xfId="0" applyFont="1" applyAlignment="1">
      <alignment vertical="center" shrinkToFit="1"/>
    </xf>
    <xf numFmtId="0" fontId="13" fillId="0" borderId="0" xfId="0" applyFont="1" applyAlignment="1">
      <alignment vertical="center" justifyLastLine="1"/>
    </xf>
    <xf numFmtId="0" fontId="25" fillId="0" borderId="0" xfId="0" applyFont="1" applyAlignment="1">
      <alignment vertical="center"/>
    </xf>
    <xf numFmtId="0" fontId="30" fillId="0" borderId="44" xfId="0" applyFont="1" applyBorder="1" applyAlignment="1">
      <alignment vertical="center"/>
    </xf>
    <xf numFmtId="0" fontId="30" fillId="0" borderId="21" xfId="0" applyFont="1" applyBorder="1" applyAlignment="1">
      <alignment horizontal="distributed" vertical="center" wrapText="1"/>
    </xf>
    <xf numFmtId="0" fontId="30" fillId="0" borderId="24" xfId="0" applyFont="1" applyBorder="1" applyAlignment="1">
      <alignment horizontal="distributed" vertical="center" wrapText="1"/>
    </xf>
    <xf numFmtId="0" fontId="30" fillId="0" borderId="45" xfId="0" applyFont="1" applyBorder="1" applyAlignment="1">
      <alignment vertical="center"/>
    </xf>
    <xf numFmtId="0" fontId="40" fillId="0" borderId="23" xfId="0" applyFont="1" applyBorder="1" applyAlignment="1">
      <alignment horizontal="right" vertical="center"/>
    </xf>
    <xf numFmtId="0" fontId="18" fillId="0" borderId="23" xfId="0" applyFont="1" applyBorder="1" applyAlignment="1">
      <alignment vertical="center"/>
    </xf>
    <xf numFmtId="0" fontId="30" fillId="0" borderId="46" xfId="0" applyFont="1" applyBorder="1" applyAlignment="1">
      <alignment vertical="center"/>
    </xf>
    <xf numFmtId="0" fontId="30" fillId="0" borderId="47" xfId="0" applyFont="1" applyBorder="1" applyAlignment="1">
      <alignment vertical="center"/>
    </xf>
    <xf numFmtId="0" fontId="0" fillId="0" borderId="48" xfId="0" applyBorder="1"/>
    <xf numFmtId="0" fontId="0" fillId="0" borderId="28" xfId="0" applyBorder="1"/>
    <xf numFmtId="0" fontId="40" fillId="0" borderId="28" xfId="0" applyFont="1" applyBorder="1" applyAlignment="1">
      <alignment horizontal="right" vertical="center"/>
    </xf>
    <xf numFmtId="0" fontId="11" fillId="0" borderId="14" xfId="0" applyFont="1" applyBorder="1" applyAlignment="1">
      <alignment vertical="center"/>
    </xf>
    <xf numFmtId="0" fontId="30" fillId="0" borderId="18" xfId="0" applyFont="1" applyBorder="1" applyAlignment="1">
      <alignment vertical="center"/>
    </xf>
    <xf numFmtId="0" fontId="12" fillId="2" borderId="5" xfId="0" applyFont="1" applyFill="1" applyBorder="1" applyAlignment="1" applyProtection="1">
      <alignment vertical="center"/>
      <protection locked="0"/>
    </xf>
    <xf numFmtId="0" fontId="12" fillId="2" borderId="1" xfId="0" applyFont="1" applyFill="1" applyBorder="1" applyAlignment="1" applyProtection="1">
      <alignment vertical="center"/>
      <protection locked="0"/>
    </xf>
    <xf numFmtId="0" fontId="30" fillId="0" borderId="49" xfId="0" applyFont="1" applyBorder="1" applyAlignment="1">
      <alignment vertical="center"/>
    </xf>
    <xf numFmtId="180" fontId="11" fillId="0" borderId="0" xfId="0" applyNumberFormat="1" applyFont="1" applyAlignment="1">
      <alignment vertical="center"/>
    </xf>
    <xf numFmtId="0" fontId="47" fillId="0" borderId="0" xfId="0" applyFont="1" applyAlignment="1">
      <alignment vertical="center"/>
    </xf>
    <xf numFmtId="0" fontId="49" fillId="0" borderId="0" xfId="0" applyFont="1" applyAlignment="1">
      <alignment vertical="center"/>
    </xf>
    <xf numFmtId="49" fontId="47" fillId="0" borderId="0" xfId="0" applyNumberFormat="1" applyFont="1" applyAlignment="1">
      <alignment vertical="center"/>
    </xf>
    <xf numFmtId="0" fontId="47" fillId="0" borderId="50" xfId="0" applyFont="1" applyBorder="1" applyAlignment="1">
      <alignment vertical="center"/>
    </xf>
    <xf numFmtId="0" fontId="47" fillId="0" borderId="51" xfId="0" applyFont="1" applyBorder="1" applyAlignment="1">
      <alignment vertical="center"/>
    </xf>
    <xf numFmtId="0" fontId="47" fillId="0" borderId="52" xfId="0" applyFont="1" applyBorder="1" applyAlignment="1">
      <alignment vertical="center"/>
    </xf>
    <xf numFmtId="0" fontId="47" fillId="0" borderId="53" xfId="0" applyFont="1" applyBorder="1" applyAlignment="1">
      <alignment vertical="center"/>
    </xf>
    <xf numFmtId="0" fontId="47" fillId="0" borderId="54" xfId="0" applyFont="1" applyBorder="1" applyAlignment="1">
      <alignment vertical="center"/>
    </xf>
    <xf numFmtId="0" fontId="47" fillId="0" borderId="55" xfId="0" applyFont="1" applyBorder="1" applyAlignment="1">
      <alignment vertical="center"/>
    </xf>
    <xf numFmtId="0" fontId="47" fillId="0" borderId="56" xfId="0" applyFont="1" applyBorder="1" applyAlignment="1">
      <alignment vertical="center"/>
    </xf>
    <xf numFmtId="0" fontId="47" fillId="0" borderId="57" xfId="0" applyFont="1" applyBorder="1" applyAlignment="1">
      <alignment vertical="center"/>
    </xf>
    <xf numFmtId="0" fontId="51" fillId="0" borderId="0" xfId="0" applyFont="1" applyAlignment="1">
      <alignment vertical="center"/>
    </xf>
    <xf numFmtId="0" fontId="47" fillId="0" borderId="58" xfId="0" applyFont="1" applyBorder="1" applyAlignment="1">
      <alignment vertical="center"/>
    </xf>
    <xf numFmtId="0" fontId="47" fillId="0" borderId="59" xfId="0" applyFont="1" applyBorder="1" applyAlignment="1">
      <alignment vertical="center"/>
    </xf>
    <xf numFmtId="0" fontId="47" fillId="0" borderId="60" xfId="0" applyFont="1" applyBorder="1" applyAlignment="1">
      <alignment vertical="center"/>
    </xf>
    <xf numFmtId="0" fontId="52" fillId="0" borderId="0" xfId="0" applyFont="1" applyAlignment="1">
      <alignment vertical="center"/>
    </xf>
    <xf numFmtId="0" fontId="47" fillId="0" borderId="61" xfId="0" applyFont="1" applyBorder="1" applyAlignment="1">
      <alignment vertical="center"/>
    </xf>
    <xf numFmtId="0" fontId="47" fillId="0" borderId="62" xfId="0" applyFont="1" applyBorder="1" applyAlignment="1">
      <alignment vertical="center"/>
    </xf>
    <xf numFmtId="0" fontId="47" fillId="0" borderId="63" xfId="0" applyFont="1" applyBorder="1" applyAlignment="1">
      <alignment vertical="center"/>
    </xf>
    <xf numFmtId="0" fontId="53" fillId="0" borderId="0" xfId="0" applyFont="1" applyAlignment="1">
      <alignment vertical="center"/>
    </xf>
    <xf numFmtId="0" fontId="56" fillId="0" borderId="0" xfId="0" applyFont="1" applyAlignment="1">
      <alignment vertical="center"/>
    </xf>
    <xf numFmtId="0" fontId="47" fillId="0" borderId="13" xfId="0" applyFont="1" applyBorder="1" applyAlignment="1">
      <alignment vertical="center"/>
    </xf>
    <xf numFmtId="49" fontId="47" fillId="0" borderId="14" xfId="0" applyNumberFormat="1" applyFont="1" applyBorder="1" applyAlignment="1">
      <alignment vertical="center"/>
    </xf>
    <xf numFmtId="0" fontId="49" fillId="0" borderId="14" xfId="0" applyFont="1" applyBorder="1" applyAlignment="1">
      <alignment vertical="center"/>
    </xf>
    <xf numFmtId="0" fontId="47" fillId="0" borderId="14" xfId="0" applyFont="1" applyBorder="1" applyAlignment="1">
      <alignment vertical="center"/>
    </xf>
    <xf numFmtId="0" fontId="47" fillId="0" borderId="15" xfId="0" applyFont="1" applyBorder="1" applyAlignment="1">
      <alignment vertical="center"/>
    </xf>
    <xf numFmtId="0" fontId="47" fillId="0" borderId="35" xfId="0" applyFont="1" applyBorder="1" applyAlignment="1">
      <alignment vertical="center"/>
    </xf>
    <xf numFmtId="0" fontId="47" fillId="0" borderId="36" xfId="0" applyFont="1" applyBorder="1" applyAlignment="1">
      <alignment vertical="center"/>
    </xf>
    <xf numFmtId="0" fontId="57" fillId="0" borderId="0" xfId="0" applyFont="1" applyAlignment="1">
      <alignment horizontal="center" vertical="center"/>
    </xf>
    <xf numFmtId="0" fontId="47" fillId="0" borderId="0" xfId="0" applyFont="1" applyAlignment="1">
      <alignment horizontal="center" vertical="center"/>
    </xf>
    <xf numFmtId="0" fontId="47" fillId="0" borderId="36" xfId="0" applyFont="1" applyBorder="1" applyAlignment="1">
      <alignment horizontal="center" vertical="center"/>
    </xf>
    <xf numFmtId="0" fontId="47" fillId="0" borderId="16" xfId="0" applyFont="1" applyBorder="1" applyAlignment="1">
      <alignment vertical="center"/>
    </xf>
    <xf numFmtId="0" fontId="47" fillId="0" borderId="17" xfId="0" applyFont="1" applyBorder="1" applyAlignment="1">
      <alignment vertical="center"/>
    </xf>
    <xf numFmtId="0" fontId="47" fillId="0" borderId="18" xfId="0" applyFont="1" applyBorder="1" applyAlignment="1">
      <alignment vertical="center"/>
    </xf>
    <xf numFmtId="49" fontId="53" fillId="0" borderId="0" xfId="0" applyNumberFormat="1" applyFont="1" applyAlignment="1">
      <alignment vertical="center"/>
    </xf>
    <xf numFmtId="49" fontId="47" fillId="0" borderId="0" xfId="0" applyNumberFormat="1" applyFont="1" applyAlignment="1">
      <alignment horizontal="center" vertical="center"/>
    </xf>
    <xf numFmtId="0" fontId="58" fillId="0" borderId="0" xfId="0" applyFont="1" applyAlignment="1">
      <alignment vertical="center"/>
    </xf>
    <xf numFmtId="49" fontId="47" fillId="0" borderId="64" xfId="0" applyNumberFormat="1" applyFont="1" applyBorder="1" applyAlignment="1">
      <alignment vertical="center"/>
    </xf>
    <xf numFmtId="0" fontId="47" fillId="0" borderId="65" xfId="0" applyFont="1" applyBorder="1" applyAlignment="1">
      <alignment vertical="center"/>
    </xf>
    <xf numFmtId="0" fontId="47" fillId="0" borderId="66" xfId="0" applyFont="1" applyBorder="1" applyAlignment="1">
      <alignment vertical="center"/>
    </xf>
    <xf numFmtId="49" fontId="47" fillId="0" borderId="67" xfId="0" applyNumberFormat="1" applyFont="1" applyBorder="1" applyAlignment="1">
      <alignment vertical="center"/>
    </xf>
    <xf numFmtId="0" fontId="47" fillId="0" borderId="68" xfId="0" applyFont="1" applyBorder="1" applyAlignment="1">
      <alignment vertical="center"/>
    </xf>
    <xf numFmtId="0" fontId="59" fillId="0" borderId="0" xfId="0" applyFont="1" applyAlignment="1">
      <alignment vertical="center"/>
    </xf>
    <xf numFmtId="0" fontId="57" fillId="0" borderId="0" xfId="0" applyFont="1" applyAlignment="1">
      <alignment vertical="center"/>
    </xf>
    <xf numFmtId="49" fontId="47" fillId="0" borderId="69" xfId="0" applyNumberFormat="1" applyFont="1" applyBorder="1" applyAlignment="1">
      <alignment vertical="center"/>
    </xf>
    <xf numFmtId="0" fontId="47" fillId="0" borderId="70" xfId="0" applyFont="1" applyBorder="1" applyAlignment="1">
      <alignment horizontal="left" vertical="center"/>
    </xf>
    <xf numFmtId="0" fontId="47" fillId="0" borderId="71" xfId="0" applyFont="1" applyBorder="1" applyAlignment="1">
      <alignment horizontal="left" vertical="center"/>
    </xf>
    <xf numFmtId="0" fontId="47" fillId="0" borderId="0" xfId="0" applyFont="1" applyAlignment="1">
      <alignment horizontal="left" vertical="center"/>
    </xf>
    <xf numFmtId="0" fontId="51" fillId="0" borderId="0" xfId="0" applyFont="1" applyAlignment="1">
      <alignment horizontal="left" vertical="center"/>
    </xf>
    <xf numFmtId="0" fontId="51" fillId="0" borderId="0" xfId="0" applyFont="1" applyAlignment="1">
      <alignment horizontal="right" vertical="center"/>
    </xf>
    <xf numFmtId="0" fontId="30" fillId="5" borderId="13" xfId="0" applyFont="1" applyFill="1" applyBorder="1" applyAlignment="1">
      <alignment vertical="center"/>
    </xf>
    <xf numFmtId="0" fontId="30" fillId="5" borderId="14" xfId="0" applyFont="1" applyFill="1" applyBorder="1" applyAlignment="1">
      <alignment vertical="center"/>
    </xf>
    <xf numFmtId="0" fontId="30" fillId="5" borderId="72" xfId="0" applyFont="1" applyFill="1" applyBorder="1" applyAlignment="1">
      <alignment vertical="center"/>
    </xf>
    <xf numFmtId="0" fontId="30" fillId="5" borderId="0" xfId="0" applyFont="1" applyFill="1" applyAlignment="1">
      <alignment vertical="center"/>
    </xf>
    <xf numFmtId="0" fontId="30" fillId="5" borderId="40" xfId="0" applyFont="1" applyFill="1" applyBorder="1" applyAlignment="1">
      <alignment vertical="center"/>
    </xf>
    <xf numFmtId="0" fontId="30" fillId="5" borderId="35" xfId="0" applyFont="1" applyFill="1" applyBorder="1" applyAlignment="1">
      <alignment vertical="center"/>
    </xf>
    <xf numFmtId="0" fontId="60" fillId="0" borderId="0" xfId="0" applyFont="1" applyAlignment="1">
      <alignment horizontal="center" vertical="center"/>
    </xf>
    <xf numFmtId="0" fontId="60" fillId="0" borderId="0" xfId="0" applyFont="1" applyAlignment="1">
      <alignment vertical="center"/>
    </xf>
    <xf numFmtId="0" fontId="33" fillId="0" borderId="0" xfId="0" applyFont="1" applyAlignment="1">
      <alignment horizontal="center" vertical="center"/>
    </xf>
    <xf numFmtId="49" fontId="56" fillId="0" borderId="0" xfId="0" applyNumberFormat="1" applyFont="1" applyAlignment="1">
      <alignment vertical="center"/>
    </xf>
    <xf numFmtId="49" fontId="47" fillId="0" borderId="67" xfId="4" applyNumberFormat="1" applyFont="1" applyBorder="1" applyAlignment="1">
      <alignment vertical="center"/>
    </xf>
    <xf numFmtId="49" fontId="47" fillId="0" borderId="0" xfId="4" applyNumberFormat="1" applyFont="1" applyAlignment="1">
      <alignment horizontal="center" vertical="center"/>
    </xf>
    <xf numFmtId="0" fontId="47" fillId="0" borderId="0" xfId="4" applyFont="1" applyAlignment="1">
      <alignment vertical="center"/>
    </xf>
    <xf numFmtId="0" fontId="47" fillId="0" borderId="68" xfId="4" applyFont="1" applyBorder="1" applyAlignment="1">
      <alignment vertical="center"/>
    </xf>
    <xf numFmtId="0" fontId="56" fillId="0" borderId="0" xfId="0" applyFont="1" applyAlignment="1">
      <alignment horizontal="left" vertical="center"/>
    </xf>
    <xf numFmtId="0" fontId="47" fillId="0" borderId="36" xfId="4" applyFont="1" applyBorder="1" applyAlignment="1">
      <alignment vertical="center"/>
    </xf>
    <xf numFmtId="0" fontId="27" fillId="0" borderId="0" xfId="0" applyFont="1" applyAlignment="1">
      <alignment horizontal="center" vertical="center"/>
    </xf>
    <xf numFmtId="0" fontId="36" fillId="0" borderId="0" xfId="0" applyFont="1"/>
    <xf numFmtId="0" fontId="47" fillId="0" borderId="0" xfId="0" applyFont="1"/>
    <xf numFmtId="0" fontId="47" fillId="0" borderId="54" xfId="4" applyFont="1" applyBorder="1" applyAlignment="1">
      <alignment vertical="center"/>
    </xf>
    <xf numFmtId="0" fontId="51" fillId="0" borderId="0" xfId="4" applyFont="1" applyAlignment="1">
      <alignment horizontal="left" vertical="center"/>
    </xf>
    <xf numFmtId="49" fontId="47" fillId="0" borderId="0" xfId="4" applyNumberFormat="1" applyFont="1" applyAlignment="1">
      <alignment vertical="center"/>
    </xf>
    <xf numFmtId="0" fontId="47" fillId="0" borderId="0" xfId="4" applyFont="1" applyAlignment="1">
      <alignment horizontal="left" vertical="center"/>
    </xf>
    <xf numFmtId="0" fontId="51" fillId="0" borderId="0" xfId="4" applyFont="1" applyAlignment="1">
      <alignment vertical="center"/>
    </xf>
    <xf numFmtId="49" fontId="52" fillId="0" borderId="0" xfId="4" applyNumberFormat="1" applyFont="1" applyAlignment="1">
      <alignment vertical="center"/>
    </xf>
    <xf numFmtId="0" fontId="64" fillId="0" borderId="0" xfId="0" applyFont="1" applyAlignment="1">
      <alignment horizontal="center" vertical="center"/>
    </xf>
    <xf numFmtId="0" fontId="48" fillId="0" borderId="0" xfId="0" applyFont="1" applyAlignment="1">
      <alignment vertical="center" shrinkToFit="1"/>
    </xf>
    <xf numFmtId="0" fontId="1" fillId="0" borderId="0" xfId="0" applyFont="1"/>
    <xf numFmtId="0" fontId="51" fillId="0" borderId="73" xfId="4" applyFont="1" applyBorder="1" applyAlignment="1">
      <alignment vertical="center"/>
    </xf>
    <xf numFmtId="0" fontId="47" fillId="0" borderId="58" xfId="4" applyFont="1" applyBorder="1" applyAlignment="1">
      <alignment vertical="center"/>
    </xf>
    <xf numFmtId="0" fontId="47" fillId="0" borderId="74" xfId="4" applyFont="1"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36"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35" xfId="0" applyBorder="1" applyAlignment="1">
      <alignment vertical="center"/>
    </xf>
    <xf numFmtId="0" fontId="0" fillId="0" borderId="17" xfId="0" applyBorder="1" applyAlignment="1">
      <alignment vertical="center"/>
    </xf>
    <xf numFmtId="0" fontId="0" fillId="0" borderId="17" xfId="0" applyBorder="1" applyAlignment="1">
      <alignment horizontal="center" vertical="center"/>
    </xf>
    <xf numFmtId="0" fontId="0" fillId="0" borderId="18" xfId="0" applyBorder="1" applyAlignment="1">
      <alignment vertical="center"/>
    </xf>
    <xf numFmtId="0" fontId="0" fillId="0" borderId="16" xfId="0" applyBorder="1" applyAlignment="1">
      <alignment vertical="center"/>
    </xf>
    <xf numFmtId="0" fontId="0" fillId="0" borderId="76" xfId="0" applyBorder="1" applyAlignment="1">
      <alignment vertical="center"/>
    </xf>
    <xf numFmtId="0" fontId="0" fillId="0" borderId="14" xfId="0" applyBorder="1" applyAlignment="1">
      <alignment horizontal="center" vertical="center"/>
    </xf>
    <xf numFmtId="0" fontId="0" fillId="0" borderId="75" xfId="0" applyBorder="1" applyAlignment="1">
      <alignment vertical="center"/>
    </xf>
    <xf numFmtId="0" fontId="0" fillId="0" borderId="77" xfId="0" applyBorder="1" applyAlignment="1">
      <alignment vertical="center"/>
    </xf>
    <xf numFmtId="38" fontId="0" fillId="0" borderId="0" xfId="0" applyNumberFormat="1" applyAlignment="1">
      <alignment vertical="center"/>
    </xf>
    <xf numFmtId="3" fontId="0" fillId="0" borderId="0" xfId="0" applyNumberFormat="1" applyAlignment="1">
      <alignment vertical="center"/>
    </xf>
    <xf numFmtId="0" fontId="65" fillId="0" borderId="0" xfId="0" applyFont="1" applyAlignment="1">
      <alignment vertical="center"/>
    </xf>
    <xf numFmtId="0" fontId="13" fillId="0" borderId="78" xfId="0" applyFont="1" applyBorder="1" applyAlignment="1">
      <alignment horizontal="center" vertical="center"/>
    </xf>
    <xf numFmtId="0" fontId="13" fillId="6" borderId="79" xfId="0" applyFont="1" applyFill="1" applyBorder="1" applyAlignment="1">
      <alignment horizontal="center" vertical="center"/>
    </xf>
    <xf numFmtId="0" fontId="13" fillId="6" borderId="80" xfId="0" applyFont="1" applyFill="1" applyBorder="1" applyAlignment="1">
      <alignment horizontal="center" vertical="center"/>
    </xf>
    <xf numFmtId="0" fontId="11" fillId="0" borderId="0" xfId="0" applyFont="1" applyAlignment="1" applyProtection="1">
      <alignment vertical="center"/>
      <protection locked="0"/>
    </xf>
    <xf numFmtId="0" fontId="66" fillId="0" borderId="0" xfId="0" applyFont="1" applyAlignment="1">
      <alignment vertical="center"/>
    </xf>
    <xf numFmtId="0" fontId="68" fillId="0" borderId="0" xfId="0" applyFont="1" applyAlignment="1">
      <alignment vertical="center"/>
    </xf>
    <xf numFmtId="0" fontId="67" fillId="0" borderId="0" xfId="0" applyFont="1" applyAlignment="1">
      <alignment vertical="center"/>
    </xf>
    <xf numFmtId="0" fontId="69" fillId="0" borderId="0" xfId="0" applyFont="1" applyAlignment="1">
      <alignment vertical="center"/>
    </xf>
    <xf numFmtId="0" fontId="59" fillId="0" borderId="0" xfId="4" applyFont="1" applyAlignment="1">
      <alignment vertical="center"/>
    </xf>
    <xf numFmtId="38" fontId="0" fillId="0" borderId="35" xfId="0" applyNumberFormat="1" applyBorder="1" applyAlignment="1">
      <alignment vertical="center"/>
    </xf>
    <xf numFmtId="0" fontId="18" fillId="0" borderId="0" xfId="0" applyFont="1" applyAlignment="1">
      <alignment horizontal="center" vertical="center"/>
    </xf>
    <xf numFmtId="0" fontId="32" fillId="0" borderId="0" xfId="0" applyFont="1" applyAlignment="1">
      <alignment horizontal="center" shrinkToFit="1"/>
    </xf>
    <xf numFmtId="0" fontId="30" fillId="0" borderId="0" xfId="0" applyFont="1" applyAlignment="1">
      <alignment horizontal="distributed"/>
    </xf>
    <xf numFmtId="0" fontId="36" fillId="0" borderId="0" xfId="0" applyFont="1" applyAlignment="1">
      <alignment horizontal="center" vertical="center"/>
    </xf>
    <xf numFmtId="185" fontId="36" fillId="0" borderId="0" xfId="0" applyNumberFormat="1" applyFont="1" applyAlignment="1">
      <alignment horizontal="center" vertical="center"/>
    </xf>
    <xf numFmtId="0" fontId="32" fillId="0" borderId="28" xfId="0" applyFont="1" applyBorder="1" applyAlignment="1">
      <alignment vertical="center"/>
    </xf>
    <xf numFmtId="0" fontId="32" fillId="0" borderId="28" xfId="0" applyFont="1" applyBorder="1" applyAlignment="1">
      <alignment horizontal="center" shrinkToFit="1"/>
    </xf>
    <xf numFmtId="0" fontId="30" fillId="0" borderId="28" xfId="0" applyFont="1" applyBorder="1" applyAlignment="1">
      <alignment horizontal="distributed"/>
    </xf>
    <xf numFmtId="0" fontId="30" fillId="0" borderId="28" xfId="0" applyFont="1" applyBorder="1" applyAlignment="1">
      <alignment horizontal="center" vertical="center"/>
    </xf>
    <xf numFmtId="0" fontId="13" fillId="4" borderId="0" xfId="0" applyFont="1" applyFill="1" applyAlignment="1">
      <alignment horizontal="center" vertical="center"/>
    </xf>
    <xf numFmtId="176" fontId="18" fillId="4" borderId="0" xfId="0" applyNumberFormat="1" applyFont="1" applyFill="1" applyAlignment="1">
      <alignment vertical="center"/>
    </xf>
    <xf numFmtId="176" fontId="18" fillId="4" borderId="17" xfId="0" applyNumberFormat="1" applyFont="1" applyFill="1" applyBorder="1" applyAlignment="1">
      <alignment vertical="center"/>
    </xf>
    <xf numFmtId="0" fontId="18" fillId="4" borderId="17" xfId="0" applyFont="1" applyFill="1" applyBorder="1" applyAlignment="1">
      <alignment vertical="center"/>
    </xf>
    <xf numFmtId="0" fontId="42" fillId="4" borderId="0" xfId="0" applyFont="1" applyFill="1" applyAlignment="1">
      <alignment horizontal="center" vertical="center"/>
    </xf>
    <xf numFmtId="0" fontId="18" fillId="4" borderId="14" xfId="0" applyFont="1" applyFill="1" applyBorder="1" applyAlignment="1">
      <alignment vertical="center"/>
    </xf>
    <xf numFmtId="0" fontId="18" fillId="4" borderId="0" xfId="0" applyFont="1" applyFill="1" applyAlignment="1">
      <alignment vertical="center"/>
    </xf>
    <xf numFmtId="177" fontId="18" fillId="4" borderId="0" xfId="0" applyNumberFormat="1" applyFont="1" applyFill="1" applyAlignment="1">
      <alignment horizontal="center" vertical="center"/>
    </xf>
    <xf numFmtId="179" fontId="18" fillId="4" borderId="0" xfId="0" applyNumberFormat="1" applyFont="1" applyFill="1" applyAlignment="1">
      <alignment horizontal="center" vertical="center"/>
    </xf>
    <xf numFmtId="179" fontId="18" fillId="4" borderId="17" xfId="0" applyNumberFormat="1" applyFont="1" applyFill="1" applyBorder="1" applyAlignment="1">
      <alignment horizontal="center" vertical="center"/>
    </xf>
    <xf numFmtId="0" fontId="13" fillId="4" borderId="17" xfId="0" applyFont="1" applyFill="1" applyBorder="1" applyAlignment="1">
      <alignment horizontal="center" vertical="center"/>
    </xf>
    <xf numFmtId="0" fontId="42" fillId="4" borderId="35" xfId="0" applyFont="1" applyFill="1" applyBorder="1" applyAlignment="1">
      <alignment horizontal="right" vertical="center"/>
    </xf>
    <xf numFmtId="0" fontId="42" fillId="4" borderId="0" xfId="0" applyFont="1" applyFill="1" applyAlignment="1">
      <alignment horizontal="right" vertical="center"/>
    </xf>
    <xf numFmtId="178" fontId="18" fillId="4" borderId="0" xfId="0" applyNumberFormat="1" applyFont="1" applyFill="1" applyAlignment="1">
      <alignment horizontal="center" vertical="center"/>
    </xf>
    <xf numFmtId="178" fontId="18" fillId="4" borderId="17" xfId="0" applyNumberFormat="1" applyFont="1" applyFill="1" applyBorder="1" applyAlignment="1">
      <alignment horizontal="center" vertical="center"/>
    </xf>
    <xf numFmtId="187" fontId="36" fillId="0" borderId="0" xfId="0" applyNumberFormat="1" applyFont="1" applyAlignment="1">
      <alignment vertical="center" shrinkToFit="1"/>
    </xf>
    <xf numFmtId="0" fontId="38" fillId="0" borderId="21" xfId="0" applyFont="1" applyBorder="1" applyAlignment="1">
      <alignment horizontal="center" vertical="center"/>
    </xf>
    <xf numFmtId="0" fontId="38" fillId="0" borderId="0" xfId="0" applyFont="1" applyAlignment="1">
      <alignment horizontal="center" vertical="center"/>
    </xf>
    <xf numFmtId="0" fontId="38" fillId="0" borderId="38" xfId="0" applyFont="1" applyBorder="1" applyAlignment="1">
      <alignment vertical="center"/>
    </xf>
    <xf numFmtId="0" fontId="38" fillId="0" borderId="23" xfId="0" applyFont="1" applyBorder="1" applyAlignment="1">
      <alignment vertical="center"/>
    </xf>
    <xf numFmtId="0" fontId="38" fillId="0" borderId="21" xfId="0" applyFont="1" applyBorder="1" applyAlignment="1">
      <alignment vertical="center"/>
    </xf>
    <xf numFmtId="0" fontId="38" fillId="0" borderId="0" xfId="0" applyFont="1" applyAlignment="1">
      <alignment vertical="center"/>
    </xf>
    <xf numFmtId="0" fontId="13" fillId="0" borderId="21" xfId="0" applyFont="1" applyBorder="1" applyAlignment="1">
      <alignment vertical="center"/>
    </xf>
    <xf numFmtId="0" fontId="13" fillId="0" borderId="24" xfId="0" applyFont="1" applyBorder="1" applyAlignment="1">
      <alignment vertical="center"/>
    </xf>
    <xf numFmtId="0" fontId="78" fillId="0" borderId="19" xfId="0" applyFont="1" applyBorder="1" applyAlignment="1">
      <alignment horizontal="right" vertical="top" shrinkToFit="1"/>
    </xf>
    <xf numFmtId="0" fontId="78" fillId="0" borderId="24" xfId="0" applyFont="1" applyBorder="1" applyAlignment="1">
      <alignment horizontal="right" vertical="top" shrinkToFit="1"/>
    </xf>
    <xf numFmtId="0" fontId="0" fillId="0" borderId="12" xfId="0" applyBorder="1"/>
    <xf numFmtId="0" fontId="79" fillId="0" borderId="23" xfId="0" applyFont="1" applyBorder="1" applyAlignment="1">
      <alignment vertical="center"/>
    </xf>
    <xf numFmtId="0" fontId="0" fillId="0" borderId="23" xfId="0" applyBorder="1"/>
    <xf numFmtId="0" fontId="78" fillId="0" borderId="0" xfId="0" applyFont="1" applyAlignment="1">
      <alignment horizontal="right" vertical="top" shrinkToFit="1"/>
    </xf>
    <xf numFmtId="0" fontId="30" fillId="0" borderId="81" xfId="0" applyFont="1" applyBorder="1" applyAlignment="1">
      <alignment vertical="center"/>
    </xf>
    <xf numFmtId="0" fontId="13" fillId="6" borderId="78" xfId="0" applyFont="1" applyFill="1" applyBorder="1" applyAlignment="1">
      <alignment horizontal="center" vertical="center"/>
    </xf>
    <xf numFmtId="0" fontId="13" fillId="0" borderId="78" xfId="0" applyFont="1" applyBorder="1" applyAlignment="1">
      <alignment vertical="center"/>
    </xf>
    <xf numFmtId="0" fontId="30" fillId="4" borderId="35" xfId="0" applyFont="1" applyFill="1" applyBorder="1" applyAlignment="1">
      <alignment vertical="center"/>
    </xf>
    <xf numFmtId="0" fontId="30" fillId="4" borderId="0" xfId="0" applyFont="1" applyFill="1" applyAlignment="1">
      <alignment vertical="center"/>
    </xf>
    <xf numFmtId="0" fontId="30" fillId="4" borderId="36" xfId="0" applyFont="1" applyFill="1" applyBorder="1" applyAlignment="1">
      <alignment vertical="center"/>
    </xf>
    <xf numFmtId="179" fontId="18" fillId="4" borderId="35" xfId="0" applyNumberFormat="1" applyFont="1" applyFill="1" applyBorder="1" applyAlignment="1">
      <alignment horizontal="center" vertical="center"/>
    </xf>
    <xf numFmtId="179" fontId="18" fillId="4" borderId="36" xfId="0" applyNumberFormat="1" applyFont="1" applyFill="1" applyBorder="1" applyAlignment="1">
      <alignment horizontal="center" vertical="center"/>
    </xf>
    <xf numFmtId="0" fontId="30" fillId="4" borderId="16" xfId="0" applyFont="1" applyFill="1" applyBorder="1" applyAlignment="1">
      <alignment vertical="center"/>
    </xf>
    <xf numFmtId="0" fontId="30" fillId="4" borderId="17" xfId="0" applyFont="1" applyFill="1" applyBorder="1" applyAlignment="1">
      <alignment vertical="center"/>
    </xf>
    <xf numFmtId="179" fontId="18" fillId="0" borderId="0" xfId="0" applyNumberFormat="1" applyFont="1" applyAlignment="1">
      <alignment horizontal="center" vertical="center"/>
    </xf>
    <xf numFmtId="0" fontId="30" fillId="4" borderId="13" xfId="0" applyFont="1" applyFill="1" applyBorder="1" applyAlignment="1">
      <alignment vertical="center"/>
    </xf>
    <xf numFmtId="0" fontId="30" fillId="4" borderId="14" xfId="0" applyFont="1" applyFill="1" applyBorder="1" applyAlignment="1">
      <alignment vertical="center"/>
    </xf>
    <xf numFmtId="0" fontId="11" fillId="4" borderId="35" xfId="0" applyFont="1" applyFill="1" applyBorder="1" applyAlignment="1">
      <alignment vertical="distributed" textRotation="255"/>
    </xf>
    <xf numFmtId="0" fontId="0" fillId="4" borderId="17" xfId="0" applyFill="1" applyBorder="1" applyAlignment="1">
      <alignment wrapText="1"/>
    </xf>
    <xf numFmtId="176" fontId="18" fillId="4" borderId="35" xfId="0" applyNumberFormat="1" applyFont="1" applyFill="1" applyBorder="1" applyAlignment="1">
      <alignment vertical="center"/>
    </xf>
    <xf numFmtId="176" fontId="18" fillId="4" borderId="16" xfId="0" applyNumberFormat="1" applyFont="1" applyFill="1" applyBorder="1" applyAlignment="1">
      <alignment vertical="center"/>
    </xf>
    <xf numFmtId="0" fontId="13" fillId="4" borderId="13" xfId="0" applyFont="1" applyFill="1" applyBorder="1"/>
    <xf numFmtId="0" fontId="13" fillId="4" borderId="14" xfId="0" applyFont="1" applyFill="1" applyBorder="1"/>
    <xf numFmtId="0" fontId="12" fillId="4" borderId="14" xfId="0" applyFont="1" applyFill="1" applyBorder="1"/>
    <xf numFmtId="0" fontId="12" fillId="4" borderId="15" xfId="0" applyFont="1" applyFill="1" applyBorder="1"/>
    <xf numFmtId="0" fontId="13" fillId="4" borderId="17" xfId="0" applyFont="1" applyFill="1" applyBorder="1"/>
    <xf numFmtId="0" fontId="12" fillId="4" borderId="17" xfId="0" applyFont="1" applyFill="1" applyBorder="1"/>
    <xf numFmtId="0" fontId="12" fillId="4" borderId="18" xfId="0" applyFont="1" applyFill="1" applyBorder="1" applyAlignment="1">
      <alignment vertical="center"/>
    </xf>
    <xf numFmtId="0" fontId="22" fillId="4" borderId="13" xfId="0" applyFont="1" applyFill="1" applyBorder="1" applyAlignment="1">
      <alignment vertical="center"/>
    </xf>
    <xf numFmtId="0" fontId="11" fillId="4" borderId="35" xfId="0" applyFont="1" applyFill="1" applyBorder="1"/>
    <xf numFmtId="0" fontId="12" fillId="4" borderId="35" xfId="0" applyFont="1" applyFill="1" applyBorder="1" applyAlignment="1">
      <alignment vertical="center"/>
    </xf>
    <xf numFmtId="0" fontId="11" fillId="4" borderId="16" xfId="0" applyFont="1" applyFill="1" applyBorder="1"/>
    <xf numFmtId="176" fontId="18" fillId="4" borderId="15" xfId="0" applyNumberFormat="1" applyFont="1" applyFill="1" applyBorder="1" applyAlignment="1">
      <alignment vertical="center"/>
    </xf>
    <xf numFmtId="176" fontId="18" fillId="4" borderId="36" xfId="0" applyNumberFormat="1" applyFont="1" applyFill="1" applyBorder="1" applyAlignment="1">
      <alignment vertical="center"/>
    </xf>
    <xf numFmtId="176" fontId="18" fillId="4" borderId="18" xfId="0" applyNumberFormat="1" applyFont="1" applyFill="1" applyBorder="1" applyAlignment="1">
      <alignment vertical="center"/>
    </xf>
    <xf numFmtId="0" fontId="19" fillId="0" borderId="82" xfId="0" applyFont="1" applyBorder="1" applyAlignment="1">
      <alignment horizontal="center" vertical="top"/>
    </xf>
    <xf numFmtId="0" fontId="19" fillId="0" borderId="83" xfId="0" applyFont="1" applyBorder="1" applyAlignment="1">
      <alignment horizontal="center" vertical="top"/>
    </xf>
    <xf numFmtId="0" fontId="75" fillId="7" borderId="84" xfId="0" applyFont="1" applyFill="1" applyBorder="1" applyAlignment="1">
      <alignment horizontal="center" vertical="center" shrinkToFit="1"/>
    </xf>
    <xf numFmtId="191" fontId="75" fillId="7" borderId="84" xfId="0" applyNumberFormat="1" applyFont="1" applyFill="1" applyBorder="1" applyAlignment="1">
      <alignment horizontal="center" vertical="center"/>
    </xf>
    <xf numFmtId="191" fontId="76" fillId="7" borderId="84" xfId="0" applyNumberFormat="1" applyFont="1" applyFill="1" applyBorder="1" applyAlignment="1">
      <alignment horizontal="center" vertical="center"/>
    </xf>
    <xf numFmtId="191" fontId="76" fillId="7" borderId="15" xfId="0" applyNumberFormat="1" applyFont="1" applyFill="1" applyBorder="1" applyAlignment="1">
      <alignment horizontal="center" vertical="center"/>
    </xf>
    <xf numFmtId="0" fontId="75" fillId="7" borderId="78" xfId="0" applyFont="1" applyFill="1" applyBorder="1" applyAlignment="1">
      <alignment horizontal="center" vertical="center" shrinkToFit="1"/>
    </xf>
    <xf numFmtId="191" fontId="75" fillId="0" borderId="78" xfId="0" applyNumberFormat="1" applyFont="1" applyBorder="1" applyAlignment="1">
      <alignment vertical="center"/>
    </xf>
    <xf numFmtId="0" fontId="75" fillId="7" borderId="79" xfId="0" applyFont="1" applyFill="1" applyBorder="1" applyAlignment="1">
      <alignment horizontal="center" vertical="center" shrinkToFit="1"/>
    </xf>
    <xf numFmtId="191" fontId="75" fillId="7" borderId="78" xfId="0" applyNumberFormat="1" applyFont="1" applyFill="1" applyBorder="1" applyAlignment="1">
      <alignment horizontal="center" vertical="center"/>
    </xf>
    <xf numFmtId="191" fontId="76" fillId="7" borderId="78" xfId="0" applyNumberFormat="1" applyFont="1" applyFill="1" applyBorder="1" applyAlignment="1">
      <alignment horizontal="center" vertical="center"/>
    </xf>
    <xf numFmtId="0" fontId="76" fillId="0" borderId="15" xfId="0" applyFont="1" applyBorder="1" applyAlignment="1">
      <alignment horizontal="center" vertical="center"/>
    </xf>
    <xf numFmtId="0" fontId="76" fillId="0" borderId="18" xfId="0" applyFont="1" applyBorder="1" applyAlignment="1">
      <alignment horizontal="center" vertical="center"/>
    </xf>
    <xf numFmtId="0" fontId="76" fillId="0" borderId="0" xfId="0" applyFont="1" applyAlignment="1">
      <alignment vertical="center"/>
    </xf>
    <xf numFmtId="191" fontId="76" fillId="0" borderId="0" xfId="0" applyNumberFormat="1" applyFont="1" applyAlignment="1">
      <alignment vertical="center"/>
    </xf>
    <xf numFmtId="191" fontId="76" fillId="0" borderId="78" xfId="0" applyNumberFormat="1" applyFont="1" applyBorder="1" applyAlignment="1">
      <alignment vertical="center"/>
    </xf>
    <xf numFmtId="191" fontId="76" fillId="0" borderId="77" xfId="0" applyNumberFormat="1" applyFont="1" applyBorder="1" applyAlignment="1">
      <alignment vertical="center"/>
    </xf>
    <xf numFmtId="191" fontId="75" fillId="0" borderId="79" xfId="0" applyNumberFormat="1" applyFont="1" applyBorder="1" applyAlignment="1">
      <alignment vertical="center"/>
    </xf>
    <xf numFmtId="191" fontId="76" fillId="0" borderId="79" xfId="0" applyNumberFormat="1" applyFont="1" applyBorder="1" applyAlignment="1">
      <alignment vertical="center"/>
    </xf>
    <xf numFmtId="191" fontId="0" fillId="0" borderId="0" xfId="0" applyNumberFormat="1" applyAlignment="1">
      <alignment vertical="center"/>
    </xf>
    <xf numFmtId="176" fontId="18" fillId="4" borderId="14" xfId="0" applyNumberFormat="1" applyFont="1" applyFill="1" applyBorder="1" applyAlignment="1">
      <alignment vertical="center"/>
    </xf>
    <xf numFmtId="0" fontId="30" fillId="0" borderId="23" xfId="0" applyFont="1" applyBorder="1" applyAlignment="1">
      <alignment horizontal="center" vertical="center"/>
    </xf>
    <xf numFmtId="0" fontId="12" fillId="4" borderId="0" xfId="0" applyFont="1" applyFill="1"/>
    <xf numFmtId="0" fontId="28" fillId="0" borderId="0" xfId="0" applyFont="1" applyAlignment="1">
      <alignment horizontal="center" vertical="center"/>
    </xf>
    <xf numFmtId="0" fontId="81" fillId="0" borderId="0" xfId="0" applyFont="1" applyAlignment="1">
      <alignment horizontal="right" vertical="center"/>
    </xf>
    <xf numFmtId="0" fontId="61" fillId="0" borderId="0" xfId="0" applyFont="1" applyAlignment="1">
      <alignment horizontal="left" vertical="center"/>
    </xf>
    <xf numFmtId="0" fontId="12" fillId="0" borderId="15" xfId="0" applyFont="1" applyBorder="1" applyAlignment="1">
      <alignment vertical="center"/>
    </xf>
    <xf numFmtId="0" fontId="13" fillId="0" borderId="85" xfId="0" applyFont="1" applyBorder="1" applyAlignment="1">
      <alignment vertical="center"/>
    </xf>
    <xf numFmtId="187" fontId="36" fillId="0" borderId="0" xfId="0" applyNumberFormat="1" applyFont="1" applyAlignment="1">
      <alignment vertical="center"/>
    </xf>
    <xf numFmtId="3" fontId="36" fillId="0" borderId="0" xfId="0" applyNumberFormat="1" applyFont="1" applyAlignment="1">
      <alignment vertical="center"/>
    </xf>
    <xf numFmtId="0" fontId="12" fillId="0" borderId="0" xfId="0" applyFont="1"/>
    <xf numFmtId="0" fontId="30" fillId="0" borderId="86" xfId="0" applyFont="1" applyBorder="1" applyAlignment="1">
      <alignment vertical="center"/>
    </xf>
    <xf numFmtId="0" fontId="82" fillId="0" borderId="0" xfId="0" applyFont="1" applyAlignment="1">
      <alignment vertical="center"/>
    </xf>
    <xf numFmtId="0" fontId="83" fillId="0" borderId="0" xfId="0" applyFont="1" applyAlignment="1">
      <alignment vertical="center"/>
    </xf>
    <xf numFmtId="191" fontId="0" fillId="0" borderId="17" xfId="0" applyNumberFormat="1" applyBorder="1" applyAlignment="1">
      <alignment vertical="center"/>
    </xf>
    <xf numFmtId="49" fontId="86" fillId="0" borderId="0" xfId="4" applyNumberFormat="1" applyFont="1" applyAlignment="1">
      <alignment vertical="center"/>
    </xf>
    <xf numFmtId="0" fontId="87" fillId="0" borderId="0" xfId="4" applyFont="1" applyAlignment="1">
      <alignment vertical="center"/>
    </xf>
    <xf numFmtId="0" fontId="0" fillId="9" borderId="0" xfId="0" applyFill="1" applyAlignment="1">
      <alignment horizontal="center" vertical="center" wrapText="1"/>
    </xf>
    <xf numFmtId="0" fontId="0" fillId="9" borderId="0" xfId="0" applyFill="1" applyAlignment="1">
      <alignment horizontal="center" vertical="center"/>
    </xf>
    <xf numFmtId="0" fontId="0" fillId="9" borderId="14" xfId="0" applyFill="1" applyBorder="1" applyAlignment="1">
      <alignment vertical="center"/>
    </xf>
    <xf numFmtId="0" fontId="0" fillId="9" borderId="0" xfId="0" applyFill="1" applyAlignment="1">
      <alignment vertical="center"/>
    </xf>
    <xf numFmtId="0" fontId="0" fillId="9" borderId="17" xfId="0" applyFill="1" applyBorder="1" applyAlignment="1">
      <alignment vertical="center"/>
    </xf>
    <xf numFmtId="0" fontId="0" fillId="9" borderId="15" xfId="0" applyFill="1" applyBorder="1" applyAlignment="1">
      <alignment vertical="center"/>
    </xf>
    <xf numFmtId="0" fontId="0" fillId="9" borderId="36" xfId="0" applyFill="1" applyBorder="1" applyAlignment="1">
      <alignment vertical="center"/>
    </xf>
    <xf numFmtId="0" fontId="0" fillId="9" borderId="18" xfId="0" applyFill="1" applyBorder="1" applyAlignment="1">
      <alignment vertical="center"/>
    </xf>
    <xf numFmtId="0" fontId="11" fillId="0" borderId="43" xfId="0" applyFont="1" applyBorder="1" applyAlignment="1">
      <alignment vertical="center"/>
    </xf>
    <xf numFmtId="0" fontId="0" fillId="0" borderId="43" xfId="0" applyBorder="1" applyAlignment="1">
      <alignment horizontal="center" vertical="center"/>
    </xf>
    <xf numFmtId="0" fontId="0" fillId="0" borderId="290" xfId="0" applyBorder="1" applyAlignment="1">
      <alignment horizontal="center" vertical="center"/>
    </xf>
    <xf numFmtId="0" fontId="0" fillId="0" borderId="291" xfId="0" applyBorder="1" applyAlignment="1">
      <alignment vertical="center"/>
    </xf>
    <xf numFmtId="0" fontId="11" fillId="0" borderId="282" xfId="0" applyFont="1" applyBorder="1" applyAlignment="1">
      <alignment horizontal="center" vertical="center"/>
    </xf>
    <xf numFmtId="0" fontId="11" fillId="0" borderId="79" xfId="0" applyFont="1" applyBorder="1" applyAlignment="1">
      <alignment horizontal="center" vertical="center"/>
    </xf>
    <xf numFmtId="0" fontId="11" fillId="0" borderId="16" xfId="0" applyFont="1" applyBorder="1" applyAlignment="1">
      <alignment horizontal="center" vertical="center"/>
    </xf>
    <xf numFmtId="0" fontId="11" fillId="0" borderId="80" xfId="0" applyFont="1" applyBorder="1" applyAlignment="1">
      <alignment horizontal="center" vertical="center"/>
    </xf>
    <xf numFmtId="0" fontId="89" fillId="0" borderId="0" xfId="0" applyFont="1" applyAlignment="1">
      <alignment horizontal="center" vertical="center"/>
    </xf>
    <xf numFmtId="0" fontId="89" fillId="0" borderId="1" xfId="0" applyFont="1" applyBorder="1" applyAlignment="1">
      <alignment horizontal="center" vertical="center"/>
    </xf>
    <xf numFmtId="0" fontId="13" fillId="6" borderId="292" xfId="0" applyFont="1" applyFill="1" applyBorder="1" applyAlignment="1">
      <alignment horizontal="center" vertical="center"/>
    </xf>
    <xf numFmtId="0" fontId="13" fillId="6" borderId="17" xfId="0" applyFont="1" applyFill="1" applyBorder="1" applyAlignment="1">
      <alignment horizontal="center" vertical="center"/>
    </xf>
    <xf numFmtId="0" fontId="12" fillId="0" borderId="79" xfId="0" applyFont="1" applyBorder="1" applyAlignment="1">
      <alignment vertical="center"/>
    </xf>
    <xf numFmtId="0" fontId="12" fillId="0" borderId="79" xfId="0" applyFont="1" applyBorder="1" applyAlignment="1">
      <alignment horizontal="center" vertical="center"/>
    </xf>
    <xf numFmtId="180" fontId="12" fillId="0" borderId="79" xfId="0" applyNumberFormat="1" applyFont="1" applyBorder="1" applyAlignment="1">
      <alignment horizontal="right" vertical="center"/>
    </xf>
    <xf numFmtId="180" fontId="12" fillId="0" borderId="16" xfId="0" applyNumberFormat="1" applyFont="1" applyBorder="1" applyAlignment="1">
      <alignment horizontal="right" vertical="center"/>
    </xf>
    <xf numFmtId="0" fontId="90" fillId="0" borderId="79" xfId="0" applyFont="1" applyBorder="1" applyAlignment="1">
      <alignment horizontal="center" vertical="center"/>
    </xf>
    <xf numFmtId="0" fontId="90" fillId="0" borderId="16" xfId="0" applyFont="1" applyBorder="1" applyAlignment="1">
      <alignment horizontal="center" vertical="center"/>
    </xf>
    <xf numFmtId="180" fontId="90" fillId="0" borderId="79" xfId="0" applyNumberFormat="1" applyFont="1" applyBorder="1" applyAlignment="1">
      <alignment horizontal="right" vertical="center"/>
    </xf>
    <xf numFmtId="0" fontId="0" fillId="0" borderId="294" xfId="0" applyBorder="1" applyAlignment="1">
      <alignment vertical="center"/>
    </xf>
    <xf numFmtId="0" fontId="0" fillId="0" borderId="293" xfId="0" applyBorder="1" applyAlignment="1">
      <alignment vertical="center"/>
    </xf>
    <xf numFmtId="0" fontId="0" fillId="10" borderId="0" xfId="0" applyFill="1" applyAlignment="1">
      <alignment vertical="center" wrapText="1"/>
    </xf>
    <xf numFmtId="0" fontId="0" fillId="10" borderId="0" xfId="0" applyFill="1" applyAlignment="1">
      <alignment horizontal="center" vertical="center" wrapText="1"/>
    </xf>
    <xf numFmtId="0" fontId="0" fillId="0" borderId="295" xfId="0" applyBorder="1" applyAlignment="1">
      <alignment vertical="center"/>
    </xf>
    <xf numFmtId="0" fontId="0" fillId="10" borderId="0" xfId="0" applyFill="1" applyAlignment="1">
      <alignment vertical="center"/>
    </xf>
    <xf numFmtId="0" fontId="0" fillId="11" borderId="0" xfId="0" applyFill="1"/>
    <xf numFmtId="0" fontId="91" fillId="11" borderId="0" xfId="0" applyFont="1" applyFill="1"/>
    <xf numFmtId="0" fontId="30" fillId="11" borderId="0" xfId="0" applyFont="1" applyFill="1" applyAlignment="1">
      <alignment vertical="center"/>
    </xf>
    <xf numFmtId="0" fontId="31" fillId="11" borderId="0" xfId="0" applyFont="1" applyFill="1" applyAlignment="1">
      <alignment vertical="center"/>
    </xf>
    <xf numFmtId="0" fontId="11" fillId="11" borderId="0" xfId="0" applyFont="1" applyFill="1" applyAlignment="1">
      <alignment vertical="center"/>
    </xf>
    <xf numFmtId="0" fontId="0" fillId="11" borderId="75" xfId="0" applyFill="1" applyBorder="1"/>
    <xf numFmtId="0" fontId="0" fillId="11" borderId="76" xfId="0" applyFill="1" applyBorder="1"/>
    <xf numFmtId="0" fontId="0" fillId="11" borderId="77" xfId="0" applyFill="1" applyBorder="1"/>
    <xf numFmtId="0" fontId="93" fillId="11" borderId="0" xfId="0" applyFont="1" applyFill="1"/>
    <xf numFmtId="0" fontId="0" fillId="11" borderId="17" xfId="0" applyFill="1" applyBorder="1"/>
    <xf numFmtId="0" fontId="91" fillId="11" borderId="17" xfId="0" applyFont="1" applyFill="1" applyBorder="1"/>
    <xf numFmtId="0" fontId="76" fillId="11" borderId="299" xfId="0" applyFont="1" applyFill="1" applyBorder="1" applyAlignment="1">
      <alignment vertical="center"/>
    </xf>
    <xf numFmtId="0" fontId="76" fillId="11" borderId="300" xfId="0" applyFont="1" applyFill="1" applyBorder="1" applyAlignment="1">
      <alignment vertical="center"/>
    </xf>
    <xf numFmtId="0" fontId="76" fillId="11" borderId="301" xfId="0" applyFont="1" applyFill="1" applyBorder="1" applyAlignment="1">
      <alignment vertical="center"/>
    </xf>
    <xf numFmtId="0" fontId="73" fillId="11" borderId="0" xfId="0" applyFont="1" applyFill="1"/>
    <xf numFmtId="0" fontId="76" fillId="11" borderId="0" xfId="0" applyFont="1" applyFill="1"/>
    <xf numFmtId="0" fontId="11" fillId="11" borderId="305" xfId="0" applyFont="1" applyFill="1" applyBorder="1" applyAlignment="1">
      <alignment vertical="center"/>
    </xf>
    <xf numFmtId="0" fontId="93" fillId="13" borderId="0" xfId="0" applyFont="1" applyFill="1"/>
    <xf numFmtId="0" fontId="0" fillId="11" borderId="315" xfId="0" applyFill="1" applyBorder="1"/>
    <xf numFmtId="0" fontId="73" fillId="11" borderId="315" xfId="0" quotePrefix="1" applyFont="1" applyFill="1" applyBorder="1"/>
    <xf numFmtId="0" fontId="73" fillId="11" borderId="317" xfId="0" applyFont="1" applyFill="1" applyBorder="1" applyAlignment="1">
      <alignment vertical="center"/>
    </xf>
    <xf numFmtId="0" fontId="73" fillId="11" borderId="318" xfId="0" applyFont="1" applyFill="1" applyBorder="1" applyAlignment="1">
      <alignment vertical="center"/>
    </xf>
    <xf numFmtId="0" fontId="73" fillId="11" borderId="319" xfId="0" applyFont="1" applyFill="1" applyBorder="1" applyAlignment="1">
      <alignment vertical="center"/>
    </xf>
    <xf numFmtId="0" fontId="0" fillId="11" borderId="322" xfId="0" applyFill="1" applyBorder="1"/>
    <xf numFmtId="0" fontId="73" fillId="11" borderId="323" xfId="0" applyFont="1" applyFill="1" applyBorder="1" applyAlignment="1">
      <alignment vertical="center"/>
    </xf>
    <xf numFmtId="0" fontId="73" fillId="11" borderId="0" xfId="0" applyFont="1" applyFill="1" applyAlignment="1">
      <alignment vertical="center"/>
    </xf>
    <xf numFmtId="0" fontId="73" fillId="11" borderId="324" xfId="0" applyFont="1" applyFill="1" applyBorder="1" applyAlignment="1">
      <alignment vertical="center"/>
    </xf>
    <xf numFmtId="0" fontId="73" fillId="11" borderId="325" xfId="0" applyFont="1" applyFill="1" applyBorder="1" applyAlignment="1">
      <alignment vertical="center"/>
    </xf>
    <xf numFmtId="0" fontId="73" fillId="11" borderId="326" xfId="0" applyFont="1" applyFill="1" applyBorder="1" applyAlignment="1">
      <alignment vertical="center"/>
    </xf>
    <xf numFmtId="0" fontId="73" fillId="11" borderId="327" xfId="0" applyFont="1" applyFill="1" applyBorder="1" applyAlignment="1">
      <alignment horizontal="left" vertical="center"/>
    </xf>
    <xf numFmtId="0" fontId="73" fillId="11" borderId="327" xfId="0" applyFont="1" applyFill="1" applyBorder="1" applyAlignment="1">
      <alignment vertical="center"/>
    </xf>
    <xf numFmtId="0" fontId="73" fillId="11" borderId="328" xfId="0" applyFont="1" applyFill="1" applyBorder="1" applyAlignment="1">
      <alignment vertical="center"/>
    </xf>
    <xf numFmtId="0" fontId="73" fillId="11" borderId="329" xfId="0" applyFont="1" applyFill="1" applyBorder="1" applyAlignment="1">
      <alignment vertical="center"/>
    </xf>
    <xf numFmtId="0" fontId="73" fillId="11" borderId="330" xfId="0" applyFont="1" applyFill="1" applyBorder="1" applyAlignment="1">
      <alignment vertical="center"/>
    </xf>
    <xf numFmtId="0" fontId="73" fillId="11" borderId="331" xfId="0" applyFont="1" applyFill="1" applyBorder="1" applyAlignment="1">
      <alignment vertical="center"/>
    </xf>
    <xf numFmtId="0" fontId="73" fillId="11" borderId="332" xfId="0" applyFont="1" applyFill="1" applyBorder="1" applyAlignment="1">
      <alignment vertical="center"/>
    </xf>
    <xf numFmtId="0" fontId="73" fillId="11" borderId="333" xfId="0" applyFont="1" applyFill="1" applyBorder="1" applyAlignment="1">
      <alignment vertical="center"/>
    </xf>
    <xf numFmtId="0" fontId="73" fillId="11" borderId="334" xfId="0" applyFont="1" applyFill="1" applyBorder="1" applyAlignment="1">
      <alignment vertical="center"/>
    </xf>
    <xf numFmtId="0" fontId="73" fillId="11" borderId="335" xfId="0" applyFont="1" applyFill="1" applyBorder="1" applyAlignment="1">
      <alignment vertical="center"/>
    </xf>
    <xf numFmtId="0" fontId="73" fillId="11" borderId="336" xfId="0" applyFont="1" applyFill="1" applyBorder="1" applyAlignment="1">
      <alignment vertical="center"/>
    </xf>
    <xf numFmtId="0" fontId="73" fillId="11" borderId="337" xfId="0" applyFont="1" applyFill="1" applyBorder="1" applyAlignment="1">
      <alignment vertical="center"/>
    </xf>
    <xf numFmtId="0" fontId="73" fillId="13" borderId="337" xfId="0" applyFont="1" applyFill="1" applyBorder="1" applyAlignment="1">
      <alignment vertical="center"/>
    </xf>
    <xf numFmtId="0" fontId="73" fillId="11" borderId="339" xfId="0" applyFont="1" applyFill="1" applyBorder="1" applyAlignment="1">
      <alignment vertical="center"/>
    </xf>
    <xf numFmtId="0" fontId="73" fillId="11" borderId="340" xfId="0" applyFont="1" applyFill="1" applyBorder="1" applyAlignment="1">
      <alignment vertical="center"/>
    </xf>
    <xf numFmtId="0" fontId="73" fillId="13" borderId="340" xfId="0" applyFont="1" applyFill="1" applyBorder="1" applyAlignment="1">
      <alignment vertical="center"/>
    </xf>
    <xf numFmtId="0" fontId="73" fillId="11" borderId="341" xfId="0" applyFont="1" applyFill="1" applyBorder="1" applyAlignment="1">
      <alignment vertical="center"/>
    </xf>
    <xf numFmtId="0" fontId="73" fillId="11" borderId="342" xfId="0" applyFont="1" applyFill="1" applyBorder="1" applyAlignment="1">
      <alignment vertical="center"/>
    </xf>
    <xf numFmtId="0" fontId="0" fillId="11" borderId="334" xfId="0" applyFill="1" applyBorder="1"/>
    <xf numFmtId="0" fontId="0" fillId="11" borderId="335" xfId="0" applyFill="1" applyBorder="1"/>
    <xf numFmtId="0" fontId="0" fillId="11" borderId="337" xfId="0" applyFill="1" applyBorder="1"/>
    <xf numFmtId="0" fontId="0" fillId="13" borderId="337" xfId="0" applyFill="1" applyBorder="1"/>
    <xf numFmtId="0" fontId="0" fillId="13" borderId="345" xfId="0" applyFill="1" applyBorder="1"/>
    <xf numFmtId="0" fontId="0" fillId="11" borderId="346" xfId="0" applyFill="1" applyBorder="1"/>
    <xf numFmtId="0" fontId="73" fillId="11" borderId="346" xfId="0" applyFont="1" applyFill="1" applyBorder="1"/>
    <xf numFmtId="0" fontId="73" fillId="11" borderId="340" xfId="0" applyFont="1" applyFill="1" applyBorder="1"/>
    <xf numFmtId="0" fontId="73" fillId="11" borderId="334" xfId="0" applyFont="1" applyFill="1" applyBorder="1"/>
    <xf numFmtId="0" fontId="73" fillId="11" borderId="324" xfId="0" applyFont="1" applyFill="1" applyBorder="1"/>
    <xf numFmtId="0" fontId="73" fillId="11" borderId="353" xfId="0" applyFont="1" applyFill="1" applyBorder="1" applyAlignment="1">
      <alignment vertical="center"/>
    </xf>
    <xf numFmtId="0" fontId="0" fillId="11" borderId="354" xfId="0" applyFill="1" applyBorder="1"/>
    <xf numFmtId="0" fontId="73" fillId="11" borderId="354" xfId="0" applyFont="1" applyFill="1" applyBorder="1" applyAlignment="1">
      <alignment vertical="center"/>
    </xf>
    <xf numFmtId="0" fontId="0" fillId="11" borderId="355" xfId="0" applyFill="1" applyBorder="1"/>
    <xf numFmtId="0" fontId="73" fillId="11" borderId="356" xfId="0" applyFont="1" applyFill="1" applyBorder="1" applyAlignment="1">
      <alignment vertical="center"/>
    </xf>
    <xf numFmtId="0" fontId="0" fillId="11" borderId="357" xfId="0" applyFill="1" applyBorder="1"/>
    <xf numFmtId="0" fontId="0" fillId="13" borderId="358" xfId="0" applyFill="1" applyBorder="1"/>
    <xf numFmtId="0" fontId="0" fillId="13" borderId="0" xfId="0" applyFill="1"/>
    <xf numFmtId="0" fontId="0" fillId="13" borderId="349" xfId="0" applyFill="1" applyBorder="1"/>
    <xf numFmtId="0" fontId="0" fillId="11" borderId="358" xfId="0" applyFill="1" applyBorder="1"/>
    <xf numFmtId="0" fontId="0" fillId="11" borderId="359" xfId="0" applyFill="1" applyBorder="1"/>
    <xf numFmtId="0" fontId="73" fillId="11" borderId="339" xfId="0" quotePrefix="1" applyFont="1" applyFill="1" applyBorder="1"/>
    <xf numFmtId="0" fontId="0" fillId="11" borderId="360" xfId="0" applyFill="1" applyBorder="1"/>
    <xf numFmtId="0" fontId="0" fillId="11" borderId="345" xfId="0" applyFill="1" applyBorder="1"/>
    <xf numFmtId="0" fontId="0" fillId="11" borderId="361" xfId="0" applyFill="1" applyBorder="1"/>
    <xf numFmtId="0" fontId="0" fillId="11" borderId="362" xfId="0" applyFill="1" applyBorder="1"/>
    <xf numFmtId="0" fontId="0" fillId="11" borderId="363" xfId="0" applyFill="1" applyBorder="1"/>
    <xf numFmtId="0" fontId="0" fillId="11" borderId="364" xfId="0" applyFill="1" applyBorder="1"/>
    <xf numFmtId="0" fontId="73" fillId="11" borderId="365" xfId="0" applyFont="1" applyFill="1" applyBorder="1" applyAlignment="1">
      <alignment vertical="center"/>
    </xf>
    <xf numFmtId="0" fontId="73" fillId="13" borderId="324" xfId="0" applyFont="1" applyFill="1" applyBorder="1" applyAlignment="1">
      <alignment vertical="center"/>
    </xf>
    <xf numFmtId="0" fontId="0" fillId="11" borderId="366" xfId="0" applyFill="1" applyBorder="1"/>
    <xf numFmtId="0" fontId="0" fillId="11" borderId="367" xfId="0" applyFill="1" applyBorder="1"/>
    <xf numFmtId="0" fontId="76" fillId="11" borderId="367" xfId="0" applyFont="1" applyFill="1" applyBorder="1"/>
    <xf numFmtId="0" fontId="0" fillId="11" borderId="368" xfId="0" applyFill="1" applyBorder="1"/>
    <xf numFmtId="0" fontId="73" fillId="11" borderId="369" xfId="0" applyFont="1" applyFill="1" applyBorder="1" applyAlignment="1">
      <alignment vertical="center"/>
    </xf>
    <xf numFmtId="0" fontId="73" fillId="11" borderId="322" xfId="0" applyFont="1" applyFill="1" applyBorder="1" applyAlignment="1">
      <alignment vertical="center"/>
    </xf>
    <xf numFmtId="0" fontId="73" fillId="13" borderId="322" xfId="0" applyFont="1" applyFill="1" applyBorder="1" applyAlignment="1">
      <alignment vertical="center"/>
    </xf>
    <xf numFmtId="0" fontId="73" fillId="11" borderId="370" xfId="0" applyFont="1" applyFill="1" applyBorder="1" applyAlignment="1">
      <alignment vertical="center"/>
    </xf>
    <xf numFmtId="0" fontId="0" fillId="11" borderId="349" xfId="0" applyFill="1" applyBorder="1"/>
    <xf numFmtId="0" fontId="0" fillId="11" borderId="374" xfId="0" applyFill="1" applyBorder="1"/>
    <xf numFmtId="0" fontId="0" fillId="11" borderId="376" xfId="0" applyFill="1" applyBorder="1"/>
    <xf numFmtId="0" fontId="0" fillId="11" borderId="311" xfId="0" applyFill="1" applyBorder="1" applyAlignment="1">
      <alignment horizontal="center"/>
    </xf>
    <xf numFmtId="0" fontId="0" fillId="11" borderId="312" xfId="0" applyFill="1" applyBorder="1" applyAlignment="1">
      <alignment horizontal="center"/>
    </xf>
    <xf numFmtId="0" fontId="0" fillId="11" borderId="0" xfId="0" applyFill="1" applyAlignment="1">
      <alignment horizontal="center"/>
    </xf>
    <xf numFmtId="0" fontId="0" fillId="11" borderId="0" xfId="0" quotePrefix="1" applyFill="1"/>
    <xf numFmtId="0" fontId="0" fillId="0" borderId="363" xfId="0" applyBorder="1"/>
    <xf numFmtId="0" fontId="0" fillId="11" borderId="312" xfId="0" applyFill="1" applyBorder="1"/>
    <xf numFmtId="0" fontId="0" fillId="11" borderId="313" xfId="0" applyFill="1" applyBorder="1"/>
    <xf numFmtId="0" fontId="76" fillId="0" borderId="362" xfId="0" applyFont="1" applyBorder="1"/>
    <xf numFmtId="0" fontId="0" fillId="11" borderId="314" xfId="0" applyFill="1" applyBorder="1"/>
    <xf numFmtId="0" fontId="0" fillId="11" borderId="316" xfId="0" applyFill="1" applyBorder="1"/>
    <xf numFmtId="0" fontId="73" fillId="11" borderId="330" xfId="0" applyFont="1" applyFill="1" applyBorder="1"/>
    <xf numFmtId="0" fontId="0" fillId="11" borderId="324" xfId="0" applyFill="1" applyBorder="1"/>
    <xf numFmtId="0" fontId="76" fillId="11" borderId="352" xfId="0" applyFont="1" applyFill="1" applyBorder="1"/>
    <xf numFmtId="0" fontId="73" fillId="11" borderId="314" xfId="0" applyFont="1" applyFill="1" applyBorder="1"/>
    <xf numFmtId="0" fontId="73" fillId="11" borderId="315" xfId="0" applyFont="1" applyFill="1" applyBorder="1"/>
    <xf numFmtId="0" fontId="76" fillId="11" borderId="315" xfId="0" applyFont="1" applyFill="1" applyBorder="1"/>
    <xf numFmtId="0" fontId="76" fillId="11" borderId="330" xfId="0" applyFont="1" applyFill="1" applyBorder="1"/>
    <xf numFmtId="0" fontId="76" fillId="11" borderId="362" xfId="0" quotePrefix="1" applyFont="1" applyFill="1" applyBorder="1"/>
    <xf numFmtId="0" fontId="76" fillId="0" borderId="330" xfId="0" applyFont="1" applyBorder="1"/>
    <xf numFmtId="0" fontId="0" fillId="11" borderId="352" xfId="0" applyFill="1" applyBorder="1"/>
    <xf numFmtId="0" fontId="0" fillId="11" borderId="330" xfId="0" applyFill="1" applyBorder="1"/>
    <xf numFmtId="0" fontId="0" fillId="11" borderId="320" xfId="0" applyFill="1" applyBorder="1"/>
    <xf numFmtId="0" fontId="76" fillId="11" borderId="336" xfId="0" applyFont="1" applyFill="1" applyBorder="1"/>
    <xf numFmtId="0" fontId="0" fillId="11" borderId="350" xfId="0" applyFill="1" applyBorder="1"/>
    <xf numFmtId="0" fontId="76" fillId="11" borderId="320" xfId="0" applyFont="1" applyFill="1" applyBorder="1"/>
    <xf numFmtId="0" fontId="76" fillId="11" borderId="378" xfId="0" applyFont="1" applyFill="1" applyBorder="1"/>
    <xf numFmtId="0" fontId="76" fillId="0" borderId="347" xfId="0" applyFont="1" applyBorder="1"/>
    <xf numFmtId="0" fontId="0" fillId="11" borderId="348" xfId="0" applyFill="1" applyBorder="1"/>
    <xf numFmtId="0" fontId="0" fillId="11" borderId="347" xfId="0" applyFill="1" applyBorder="1"/>
    <xf numFmtId="0" fontId="76" fillId="11" borderId="324" xfId="0" applyFont="1" applyFill="1" applyBorder="1"/>
    <xf numFmtId="0" fontId="76" fillId="11" borderId="332" xfId="0" applyFont="1" applyFill="1" applyBorder="1"/>
    <xf numFmtId="0" fontId="0" fillId="11" borderId="333" xfId="0" applyFill="1" applyBorder="1"/>
    <xf numFmtId="0" fontId="76" fillId="11" borderId="334" xfId="0" applyFont="1" applyFill="1" applyBorder="1"/>
    <xf numFmtId="0" fontId="0" fillId="11" borderId="378" xfId="0" applyFill="1" applyBorder="1"/>
    <xf numFmtId="0" fontId="76" fillId="11" borderId="380" xfId="0" applyFont="1" applyFill="1" applyBorder="1"/>
    <xf numFmtId="0" fontId="0" fillId="11" borderId="381" xfId="0" applyFill="1" applyBorder="1"/>
    <xf numFmtId="0" fontId="76" fillId="11" borderId="385" xfId="0" applyFont="1" applyFill="1" applyBorder="1"/>
    <xf numFmtId="0" fontId="0" fillId="11" borderId="386" xfId="0" applyFill="1" applyBorder="1"/>
    <xf numFmtId="0" fontId="0" fillId="11" borderId="387" xfId="0" applyFill="1" applyBorder="1"/>
    <xf numFmtId="0" fontId="76" fillId="11" borderId="347" xfId="0" applyFont="1" applyFill="1" applyBorder="1"/>
    <xf numFmtId="0" fontId="0" fillId="11" borderId="323" xfId="0" applyFill="1" applyBorder="1"/>
    <xf numFmtId="0" fontId="0" fillId="11" borderId="327" xfId="0" applyFill="1" applyBorder="1"/>
    <xf numFmtId="0" fontId="0" fillId="11" borderId="321" xfId="0" applyFill="1" applyBorder="1"/>
    <xf numFmtId="0" fontId="0" fillId="11" borderId="390" xfId="0" applyFill="1" applyBorder="1"/>
    <xf numFmtId="0" fontId="0" fillId="11" borderId="391" xfId="0" applyFill="1" applyBorder="1"/>
    <xf numFmtId="0" fontId="0" fillId="11" borderId="392" xfId="0" applyFill="1" applyBorder="1"/>
    <xf numFmtId="0" fontId="0" fillId="11" borderId="393" xfId="0" applyFill="1" applyBorder="1"/>
    <xf numFmtId="0" fontId="76" fillId="11" borderId="320" xfId="0" applyFont="1" applyFill="1" applyBorder="1" applyAlignment="1">
      <alignment vertical="center" textRotation="255"/>
    </xf>
    <xf numFmtId="0" fontId="76" fillId="11" borderId="0" xfId="0" applyFont="1" applyFill="1" applyAlignment="1">
      <alignment vertical="center" textRotation="255"/>
    </xf>
    <xf numFmtId="0" fontId="73" fillId="11" borderId="332" xfId="0" applyFont="1" applyFill="1" applyBorder="1"/>
    <xf numFmtId="0" fontId="0" fillId="11" borderId="331" xfId="0" applyFill="1" applyBorder="1"/>
    <xf numFmtId="0" fontId="0" fillId="12" borderId="323" xfId="0" applyFill="1" applyBorder="1"/>
    <xf numFmtId="0" fontId="0" fillId="12" borderId="0" xfId="0" applyFill="1"/>
    <xf numFmtId="0" fontId="0" fillId="14" borderId="0" xfId="0" applyFill="1"/>
    <xf numFmtId="0" fontId="0" fillId="14" borderId="17" xfId="0" applyFill="1" applyBorder="1"/>
    <xf numFmtId="0" fontId="53" fillId="0" borderId="0" xfId="4" applyFont="1" applyAlignment="1">
      <alignment vertical="center"/>
    </xf>
    <xf numFmtId="0" fontId="96" fillId="0" borderId="0" xfId="0" applyFont="1" applyAlignment="1">
      <alignment vertical="center"/>
    </xf>
    <xf numFmtId="49" fontId="96" fillId="0" borderId="0" xfId="0" applyNumberFormat="1" applyFont="1" applyAlignment="1">
      <alignment vertical="center"/>
    </xf>
    <xf numFmtId="0" fontId="52" fillId="0" borderId="0" xfId="4" applyFont="1" applyAlignment="1">
      <alignment vertical="center"/>
    </xf>
    <xf numFmtId="0" fontId="75" fillId="7" borderId="413" xfId="0" applyFont="1" applyFill="1" applyBorder="1" applyAlignment="1">
      <alignment horizontal="center" vertical="center" shrinkToFit="1"/>
    </xf>
    <xf numFmtId="0" fontId="75" fillId="7" borderId="417" xfId="0" applyFont="1" applyFill="1" applyBorder="1" applyAlignment="1">
      <alignment horizontal="center" vertical="center" shrinkToFit="1"/>
    </xf>
    <xf numFmtId="0" fontId="76" fillId="7" borderId="413" xfId="0" applyFont="1" applyFill="1" applyBorder="1" applyAlignment="1">
      <alignment horizontal="center" vertical="center"/>
    </xf>
    <xf numFmtId="191" fontId="75" fillId="7" borderId="413" xfId="0" applyNumberFormat="1" applyFont="1" applyFill="1" applyBorder="1" applyAlignment="1">
      <alignment horizontal="center" vertical="center"/>
    </xf>
    <xf numFmtId="191" fontId="76" fillId="7" borderId="413" xfId="0" applyNumberFormat="1" applyFont="1" applyFill="1" applyBorder="1" applyAlignment="1">
      <alignment horizontal="center" vertical="center"/>
    </xf>
    <xf numFmtId="191" fontId="75" fillId="7" borderId="417" xfId="0" applyNumberFormat="1" applyFont="1" applyFill="1" applyBorder="1" applyAlignment="1">
      <alignment horizontal="center" vertical="center"/>
    </xf>
    <xf numFmtId="191" fontId="76" fillId="7" borderId="417" xfId="0" applyNumberFormat="1" applyFont="1" applyFill="1" applyBorder="1" applyAlignment="1">
      <alignment horizontal="center" vertical="center"/>
    </xf>
    <xf numFmtId="191" fontId="76" fillId="7" borderId="416" xfId="0" applyNumberFormat="1" applyFont="1" applyFill="1" applyBorder="1" applyAlignment="1">
      <alignment horizontal="center" vertical="center"/>
    </xf>
    <xf numFmtId="0" fontId="76" fillId="16" borderId="413" xfId="0" applyFont="1" applyFill="1" applyBorder="1" applyAlignment="1">
      <alignment horizontal="center" vertical="center"/>
    </xf>
    <xf numFmtId="0" fontId="76" fillId="0" borderId="416" xfId="0" applyFont="1" applyBorder="1" applyAlignment="1">
      <alignment horizontal="center" vertical="center"/>
    </xf>
    <xf numFmtId="0" fontId="98" fillId="17" borderId="418" xfId="0" applyFont="1" applyFill="1" applyBorder="1"/>
    <xf numFmtId="0" fontId="100" fillId="17" borderId="419" xfId="0" applyFont="1" applyFill="1" applyBorder="1"/>
    <xf numFmtId="0" fontId="76" fillId="17" borderId="413" xfId="0" applyFont="1" applyFill="1" applyBorder="1" applyAlignment="1">
      <alignment vertical="center"/>
    </xf>
    <xf numFmtId="191" fontId="76" fillId="0" borderId="413" xfId="0" applyNumberFormat="1" applyFont="1" applyBorder="1" applyAlignment="1">
      <alignment vertical="center"/>
    </xf>
    <xf numFmtId="0" fontId="101" fillId="0" borderId="35" xfId="0" applyFont="1" applyBorder="1"/>
    <xf numFmtId="0" fontId="101" fillId="0" borderId="0" xfId="0" applyFont="1" applyAlignment="1">
      <alignment horizontal="right"/>
    </xf>
    <xf numFmtId="0" fontId="101" fillId="0" borderId="0" xfId="0" applyFont="1"/>
    <xf numFmtId="0" fontId="76" fillId="0" borderId="413" xfId="0" applyFont="1" applyBorder="1" applyAlignment="1">
      <alignment vertical="center"/>
    </xf>
    <xf numFmtId="0" fontId="100" fillId="0" borderId="0" xfId="0" applyFont="1"/>
    <xf numFmtId="20" fontId="101" fillId="0" borderId="0" xfId="0" quotePrefix="1" applyNumberFormat="1" applyFont="1"/>
    <xf numFmtId="0" fontId="101" fillId="9" borderId="0" xfId="0" applyFont="1" applyFill="1"/>
    <xf numFmtId="0" fontId="76" fillId="0" borderId="171" xfId="0" applyFont="1" applyBorder="1" applyAlignment="1">
      <alignment vertical="center"/>
    </xf>
    <xf numFmtId="0" fontId="100" fillId="0" borderId="171" xfId="0" applyFont="1" applyBorder="1"/>
    <xf numFmtId="0" fontId="101" fillId="0" borderId="16" xfId="0" applyFont="1" applyBorder="1"/>
    <xf numFmtId="0" fontId="101" fillId="0" borderId="17" xfId="0" applyFont="1" applyBorder="1" applyAlignment="1">
      <alignment horizontal="right"/>
    </xf>
    <xf numFmtId="20" fontId="101" fillId="0" borderId="17" xfId="0" quotePrefix="1" applyNumberFormat="1" applyFont="1" applyBorder="1"/>
    <xf numFmtId="0" fontId="102" fillId="9" borderId="17" xfId="0" applyFont="1" applyFill="1" applyBorder="1"/>
    <xf numFmtId="0" fontId="101" fillId="9" borderId="17" xfId="0" applyFont="1" applyFill="1" applyBorder="1"/>
    <xf numFmtId="0" fontId="100" fillId="0" borderId="79" xfId="0" applyFont="1" applyBorder="1"/>
    <xf numFmtId="0" fontId="101" fillId="0" borderId="17" xfId="0" applyFont="1" applyBorder="1"/>
    <xf numFmtId="0" fontId="101" fillId="0" borderId="171" xfId="0" applyFont="1" applyBorder="1"/>
    <xf numFmtId="0" fontId="101" fillId="0" borderId="79" xfId="0" applyFont="1" applyBorder="1"/>
    <xf numFmtId="0" fontId="100" fillId="0" borderId="17" xfId="0" applyFont="1" applyBorder="1"/>
    <xf numFmtId="0" fontId="103" fillId="0" borderId="0" xfId="0" applyFont="1"/>
    <xf numFmtId="0" fontId="101" fillId="17" borderId="419" xfId="0" applyFont="1" applyFill="1" applyBorder="1"/>
    <xf numFmtId="0" fontId="76" fillId="0" borderId="79" xfId="0" applyFont="1" applyBorder="1" applyAlignment="1">
      <alignment vertical="center"/>
    </xf>
    <xf numFmtId="0" fontId="28" fillId="0" borderId="0" xfId="3" applyFont="1">
      <alignment vertical="center"/>
    </xf>
    <xf numFmtId="0" fontId="28" fillId="0" borderId="0" xfId="3" applyFont="1" applyAlignment="1">
      <alignment horizontal="center" vertical="center"/>
    </xf>
    <xf numFmtId="0" fontId="42" fillId="0" borderId="0" xfId="3" applyFont="1">
      <alignment vertical="center"/>
    </xf>
    <xf numFmtId="0" fontId="44" fillId="0" borderId="0" xfId="3" applyFont="1" applyAlignment="1"/>
    <xf numFmtId="0" fontId="105" fillId="0" borderId="0" xfId="3" applyFont="1">
      <alignment vertical="center"/>
    </xf>
    <xf numFmtId="0" fontId="42" fillId="0" borderId="0" xfId="0" applyFont="1" applyAlignment="1">
      <alignment vertical="center"/>
    </xf>
    <xf numFmtId="0" fontId="106" fillId="0" borderId="0" xfId="0" applyFont="1" applyAlignment="1">
      <alignment vertical="center"/>
    </xf>
    <xf numFmtId="0" fontId="107" fillId="0" borderId="0" xfId="3" applyFont="1">
      <alignment vertical="center"/>
    </xf>
    <xf numFmtId="0" fontId="107" fillId="0" borderId="0" xfId="3" applyFont="1" applyAlignment="1">
      <alignment horizontal="center" vertical="center"/>
    </xf>
    <xf numFmtId="0" fontId="106" fillId="0" borderId="0" xfId="3" applyFont="1">
      <alignment vertical="center"/>
    </xf>
    <xf numFmtId="0" fontId="106" fillId="11" borderId="0" xfId="3" applyFont="1" applyFill="1" applyAlignment="1">
      <alignment horizontal="center" vertical="center"/>
    </xf>
    <xf numFmtId="0" fontId="109" fillId="0" borderId="0" xfId="3" applyFont="1" applyAlignment="1"/>
    <xf numFmtId="0" fontId="110" fillId="0" borderId="0" xfId="3" applyFont="1">
      <alignment vertical="center"/>
    </xf>
    <xf numFmtId="0" fontId="111" fillId="0" borderId="0" xfId="3" applyFont="1">
      <alignment vertical="center"/>
    </xf>
    <xf numFmtId="0" fontId="106" fillId="0" borderId="0" xfId="3" applyFont="1" applyAlignment="1">
      <alignment horizontal="center" vertical="center"/>
    </xf>
    <xf numFmtId="0" fontId="107" fillId="0" borderId="0" xfId="3" applyFont="1" applyAlignment="1">
      <alignment horizontal="left" vertical="center"/>
    </xf>
    <xf numFmtId="0" fontId="30" fillId="0" borderId="414" xfId="0" applyFont="1" applyBorder="1" applyAlignment="1">
      <alignment vertical="center"/>
    </xf>
    <xf numFmtId="0" fontId="30" fillId="0" borderId="415" xfId="0" applyFont="1" applyBorder="1" applyAlignment="1">
      <alignment vertical="center"/>
    </xf>
    <xf numFmtId="0" fontId="30" fillId="0" borderId="416" xfId="0" applyFont="1" applyBorder="1" applyAlignment="1">
      <alignment vertical="center"/>
    </xf>
    <xf numFmtId="0" fontId="30" fillId="0" borderId="421" xfId="0" applyFont="1" applyBorder="1" applyAlignment="1">
      <alignment vertical="center"/>
    </xf>
    <xf numFmtId="0" fontId="30" fillId="0" borderId="438" xfId="0" applyFont="1" applyBorder="1" applyAlignment="1">
      <alignment vertical="center"/>
    </xf>
    <xf numFmtId="0" fontId="30" fillId="0" borderId="429" xfId="0" applyFont="1" applyBorder="1" applyAlignment="1">
      <alignment vertical="center"/>
    </xf>
    <xf numFmtId="0" fontId="30" fillId="0" borderId="428" xfId="0" applyFont="1" applyBorder="1" applyAlignment="1">
      <alignment vertical="center"/>
    </xf>
    <xf numFmtId="0" fontId="30" fillId="0" borderId="432" xfId="0" applyFont="1" applyBorder="1" applyAlignment="1">
      <alignment vertical="center"/>
    </xf>
    <xf numFmtId="0" fontId="13" fillId="9" borderId="423" xfId="0" applyFont="1" applyFill="1" applyBorder="1" applyAlignment="1">
      <alignment horizontal="center" vertical="center"/>
    </xf>
    <xf numFmtId="0" fontId="13" fillId="0" borderId="423" xfId="0" applyFont="1" applyBorder="1" applyAlignment="1">
      <alignment horizontal="center" vertical="center"/>
    </xf>
    <xf numFmtId="0" fontId="13" fillId="0" borderId="423" xfId="0" applyFont="1" applyBorder="1" applyAlignment="1">
      <alignment vertical="center"/>
    </xf>
    <xf numFmtId="0" fontId="13" fillId="9" borderId="423" xfId="0" applyFont="1" applyFill="1" applyBorder="1" applyAlignment="1">
      <alignment vertical="center"/>
    </xf>
    <xf numFmtId="180" fontId="12" fillId="0" borderId="0" xfId="1" applyNumberFormat="1" applyFont="1" applyBorder="1" applyAlignment="1">
      <alignment vertical="center" shrinkToFit="1"/>
    </xf>
    <xf numFmtId="0" fontId="4" fillId="0" borderId="1" xfId="0" applyFont="1" applyBorder="1" applyAlignment="1">
      <alignment horizontal="center" vertical="center"/>
    </xf>
    <xf numFmtId="180" fontId="12" fillId="0" borderId="4" xfId="1" applyNumberFormat="1" applyFont="1" applyBorder="1" applyAlignment="1">
      <alignment vertical="center" shrinkToFit="1"/>
    </xf>
    <xf numFmtId="180" fontId="12" fillId="0" borderId="5" xfId="1" applyNumberFormat="1" applyFont="1" applyFill="1" applyBorder="1" applyAlignment="1" applyProtection="1">
      <alignment vertical="center" shrinkToFit="1"/>
    </xf>
    <xf numFmtId="180" fontId="12" fillId="0" borderId="4" xfId="1" applyNumberFormat="1" applyFont="1" applyFill="1" applyBorder="1" applyAlignment="1" applyProtection="1">
      <alignment vertical="center" shrinkToFit="1"/>
    </xf>
    <xf numFmtId="180" fontId="12" fillId="0" borderId="0" xfId="1" applyNumberFormat="1" applyFont="1" applyFill="1" applyBorder="1" applyAlignment="1" applyProtection="1">
      <alignment vertical="center" shrinkToFit="1"/>
    </xf>
    <xf numFmtId="49" fontId="12" fillId="0" borderId="0" xfId="0" applyNumberFormat="1" applyFont="1" applyAlignment="1">
      <alignment horizontal="center" vertical="center"/>
    </xf>
    <xf numFmtId="0" fontId="3" fillId="0" borderId="0" xfId="0" applyFont="1" applyAlignment="1">
      <alignment horizontal="center"/>
    </xf>
    <xf numFmtId="38" fontId="21" fillId="0" borderId="8" xfId="1" applyFont="1" applyBorder="1" applyAlignment="1">
      <alignment horizontal="center" vertical="top"/>
    </xf>
    <xf numFmtId="38" fontId="21" fillId="0" borderId="8" xfId="1" applyFont="1" applyFill="1" applyBorder="1" applyAlignment="1">
      <alignment horizontal="center" vertical="top"/>
    </xf>
    <xf numFmtId="0" fontId="11" fillId="0" borderId="0" xfId="0" applyFont="1" applyAlignment="1">
      <alignment horizontal="center" vertical="center"/>
    </xf>
    <xf numFmtId="0" fontId="0" fillId="0" borderId="284" xfId="0" applyBorder="1" applyAlignment="1">
      <alignment horizontal="center" vertical="center"/>
    </xf>
    <xf numFmtId="0" fontId="20" fillId="0" borderId="0" xfId="0" applyFont="1" applyAlignment="1">
      <alignment vertical="center" wrapText="1"/>
    </xf>
    <xf numFmtId="0" fontId="15" fillId="0" borderId="0" xfId="0" applyFont="1" applyAlignment="1">
      <alignment vertical="center" wrapText="1"/>
    </xf>
    <xf numFmtId="38" fontId="3" fillId="0" borderId="480" xfId="1" applyFont="1" applyBorder="1"/>
    <xf numFmtId="0" fontId="4" fillId="0" borderId="0" xfId="0" applyFont="1" applyAlignment="1">
      <alignment vertical="center" wrapText="1"/>
    </xf>
    <xf numFmtId="0" fontId="13" fillId="0" borderId="479" xfId="0" applyFont="1" applyBorder="1" applyAlignment="1">
      <alignment horizontal="center" vertical="center" wrapText="1"/>
    </xf>
    <xf numFmtId="49" fontId="13" fillId="0" borderId="481" xfId="0" applyNumberFormat="1" applyFont="1" applyBorder="1" applyAlignment="1">
      <alignment horizontal="center" vertical="center" wrapText="1"/>
    </xf>
    <xf numFmtId="0" fontId="13" fillId="6" borderId="479" xfId="0" applyFont="1" applyFill="1" applyBorder="1" applyAlignment="1">
      <alignment horizontal="center" vertical="center" wrapText="1"/>
    </xf>
    <xf numFmtId="0" fontId="13" fillId="6" borderId="0" xfId="0" applyFont="1" applyFill="1" applyAlignment="1">
      <alignment horizontal="center" vertical="center"/>
    </xf>
    <xf numFmtId="0" fontId="13" fillId="6" borderId="477" xfId="0" applyFont="1" applyFill="1" applyBorder="1" applyAlignment="1">
      <alignment horizontal="center" vertical="center" wrapText="1"/>
    </xf>
    <xf numFmtId="49" fontId="13" fillId="0" borderId="483" xfId="0" applyNumberFormat="1" applyFont="1" applyBorder="1" applyAlignment="1">
      <alignment horizontal="center" vertical="center" wrapText="1"/>
    </xf>
    <xf numFmtId="0" fontId="13" fillId="6" borderId="482" xfId="0" applyFont="1" applyFill="1" applyBorder="1" applyAlignment="1">
      <alignment horizontal="center" vertical="center" wrapText="1"/>
    </xf>
    <xf numFmtId="49" fontId="13" fillId="0" borderId="488" xfId="0" applyNumberFormat="1" applyFont="1" applyBorder="1" applyAlignment="1">
      <alignment horizontal="center" vertical="center" wrapText="1"/>
    </xf>
    <xf numFmtId="0" fontId="13" fillId="0" borderId="482" xfId="0" applyFont="1" applyBorder="1" applyAlignment="1">
      <alignment horizontal="center" vertical="center" wrapText="1"/>
    </xf>
    <xf numFmtId="0" fontId="13" fillId="0" borderId="493" xfId="0" applyFont="1" applyBorder="1" applyAlignment="1">
      <alignment horizontal="center" vertical="center"/>
    </xf>
    <xf numFmtId="0" fontId="13" fillId="0" borderId="494" xfId="0" applyFont="1" applyBorder="1" applyAlignment="1">
      <alignment horizontal="center" vertical="center"/>
    </xf>
    <xf numFmtId="0" fontId="13" fillId="0" borderId="493" xfId="0" applyFont="1" applyBorder="1" applyAlignment="1">
      <alignment vertical="center"/>
    </xf>
    <xf numFmtId="0" fontId="13" fillId="6" borderId="493" xfId="0" applyFont="1" applyFill="1" applyBorder="1" applyAlignment="1">
      <alignment horizontal="center" vertical="center"/>
    </xf>
    <xf numFmtId="0" fontId="13" fillId="6" borderId="496" xfId="0" applyFont="1" applyFill="1" applyBorder="1" applyAlignment="1">
      <alignment horizontal="center" vertical="center"/>
    </xf>
    <xf numFmtId="0" fontId="13" fillId="6" borderId="485" xfId="0" applyFont="1" applyFill="1" applyBorder="1" applyAlignment="1">
      <alignment horizontal="center" vertical="center"/>
    </xf>
    <xf numFmtId="0" fontId="13" fillId="6" borderId="484" xfId="0" applyFont="1" applyFill="1" applyBorder="1" applyAlignment="1">
      <alignment horizontal="center" vertical="center"/>
    </xf>
    <xf numFmtId="0" fontId="13" fillId="6" borderId="494" xfId="0" applyFont="1" applyFill="1" applyBorder="1" applyAlignment="1">
      <alignment horizontal="center" vertical="center"/>
    </xf>
    <xf numFmtId="0" fontId="13" fillId="6" borderId="500" xfId="0" applyFont="1" applyFill="1" applyBorder="1" applyAlignment="1">
      <alignment horizontal="center" vertical="center"/>
    </xf>
    <xf numFmtId="0" fontId="13" fillId="6" borderId="501" xfId="0" applyFont="1" applyFill="1" applyBorder="1" applyAlignment="1">
      <alignment horizontal="center" vertical="center"/>
    </xf>
    <xf numFmtId="0" fontId="13" fillId="6" borderId="498" xfId="0" applyFont="1" applyFill="1" applyBorder="1" applyAlignment="1">
      <alignment horizontal="center" vertical="center"/>
    </xf>
    <xf numFmtId="0" fontId="13" fillId="6" borderId="499" xfId="0" applyFont="1" applyFill="1" applyBorder="1" applyAlignment="1">
      <alignment horizontal="center" vertical="center"/>
    </xf>
    <xf numFmtId="0" fontId="13" fillId="6" borderId="502" xfId="0" applyFont="1" applyFill="1" applyBorder="1" applyAlignment="1">
      <alignment horizontal="center" vertical="center"/>
    </xf>
    <xf numFmtId="49" fontId="13" fillId="9" borderId="481" xfId="0" applyNumberFormat="1" applyFont="1" applyFill="1" applyBorder="1" applyAlignment="1">
      <alignment horizontal="center" vertical="center" wrapText="1"/>
    </xf>
    <xf numFmtId="0" fontId="13" fillId="9" borderId="479" xfId="0" applyFont="1" applyFill="1" applyBorder="1" applyAlignment="1">
      <alignment horizontal="center" vertical="center" wrapText="1"/>
    </xf>
    <xf numFmtId="0" fontId="9" fillId="0" borderId="0" xfId="0" applyFont="1" applyAlignment="1">
      <alignment vertical="center" wrapText="1"/>
    </xf>
    <xf numFmtId="0" fontId="6" fillId="0" borderId="458" xfId="0" applyFont="1" applyBorder="1" applyAlignment="1">
      <alignment horizontal="center" vertical="center"/>
    </xf>
    <xf numFmtId="0" fontId="5" fillId="0" borderId="508" xfId="0" applyFont="1" applyBorder="1" applyAlignment="1">
      <alignment horizontal="left" vertical="top"/>
    </xf>
    <xf numFmtId="0" fontId="5" fillId="0" borderId="511" xfId="0" applyFont="1" applyBorder="1" applyAlignment="1">
      <alignment vertical="center"/>
    </xf>
    <xf numFmtId="0" fontId="5" fillId="0" borderId="457" xfId="0" applyFont="1" applyBorder="1" applyAlignment="1">
      <alignment vertical="center"/>
    </xf>
    <xf numFmtId="0" fontId="5" fillId="0" borderId="454" xfId="0" applyFont="1" applyBorder="1" applyAlignment="1">
      <alignment horizontal="left" vertical="top"/>
    </xf>
    <xf numFmtId="0" fontId="4" fillId="0" borderId="459" xfId="0" applyFont="1" applyBorder="1" applyAlignment="1">
      <alignment horizontal="center" vertical="center"/>
    </xf>
    <xf numFmtId="1" fontId="12" fillId="0" borderId="455" xfId="0" applyNumberFormat="1" applyFont="1" applyBorder="1" applyAlignment="1">
      <alignment vertical="center"/>
    </xf>
    <xf numFmtId="0" fontId="4" fillId="0" borderId="455" xfId="0" applyFont="1" applyBorder="1" applyAlignment="1">
      <alignment horizontal="center" vertical="center"/>
    </xf>
    <xf numFmtId="38" fontId="6" fillId="0" borderId="455" xfId="1" applyFont="1" applyFill="1" applyBorder="1" applyAlignment="1" applyProtection="1">
      <alignment horizontal="right" vertical="top" shrinkToFit="1"/>
    </xf>
    <xf numFmtId="38" fontId="13" fillId="0" borderId="454" xfId="1" applyFont="1" applyFill="1" applyBorder="1" applyAlignment="1" applyProtection="1">
      <alignment shrinkToFit="1"/>
    </xf>
    <xf numFmtId="38" fontId="13" fillId="0" borderId="455" xfId="1" applyFont="1" applyFill="1" applyBorder="1" applyAlignment="1" applyProtection="1">
      <alignment shrinkToFit="1"/>
    </xf>
    <xf numFmtId="38" fontId="6" fillId="0" borderId="459" xfId="1" applyFont="1" applyFill="1" applyBorder="1" applyAlignment="1" applyProtection="1">
      <alignment horizontal="right" vertical="top" shrinkToFit="1"/>
    </xf>
    <xf numFmtId="38" fontId="13" fillId="0" borderId="459" xfId="1" applyFont="1" applyFill="1" applyBorder="1" applyAlignment="1" applyProtection="1">
      <alignment shrinkToFit="1"/>
    </xf>
    <xf numFmtId="180" fontId="4" fillId="0" borderId="455" xfId="1" applyNumberFormat="1" applyFont="1" applyFill="1" applyBorder="1" applyAlignment="1" applyProtection="1">
      <alignment vertical="center" shrinkToFit="1"/>
    </xf>
    <xf numFmtId="180" fontId="12" fillId="0" borderId="454" xfId="1" applyNumberFormat="1" applyFont="1" applyFill="1" applyBorder="1" applyAlignment="1" applyProtection="1">
      <alignment vertical="center" shrinkToFit="1"/>
    </xf>
    <xf numFmtId="180" fontId="12" fillId="0" borderId="455" xfId="1" applyNumberFormat="1" applyFont="1" applyFill="1" applyBorder="1" applyAlignment="1" applyProtection="1">
      <alignment vertical="center" shrinkToFit="1"/>
    </xf>
    <xf numFmtId="180" fontId="12" fillId="0" borderId="459" xfId="1" applyNumberFormat="1" applyFont="1" applyFill="1" applyBorder="1" applyAlignment="1" applyProtection="1">
      <alignment vertical="center" shrinkToFit="1"/>
    </xf>
    <xf numFmtId="181" fontId="12" fillId="0" borderId="459" xfId="1" applyNumberFormat="1" applyFont="1" applyFill="1" applyBorder="1" applyAlignment="1" applyProtection="1">
      <alignment vertical="center" shrinkToFit="1"/>
    </xf>
    <xf numFmtId="180" fontId="12" fillId="0" borderId="460" xfId="1" applyNumberFormat="1" applyFont="1" applyFill="1" applyBorder="1" applyAlignment="1" applyProtection="1">
      <alignment vertical="center" shrinkToFit="1"/>
    </xf>
    <xf numFmtId="180" fontId="12" fillId="0" borderId="480" xfId="1" applyNumberFormat="1" applyFont="1" applyFill="1" applyBorder="1" applyAlignment="1" applyProtection="1">
      <alignment vertical="center" shrinkToFit="1"/>
    </xf>
    <xf numFmtId="181" fontId="12" fillId="0" borderId="480" xfId="1" applyNumberFormat="1" applyFont="1" applyBorder="1" applyAlignment="1">
      <alignment vertical="center" shrinkToFit="1"/>
    </xf>
    <xf numFmtId="0" fontId="14" fillId="0" borderId="0" xfId="0" applyFont="1" applyAlignment="1">
      <alignment horizontal="left" vertical="center"/>
    </xf>
    <xf numFmtId="0" fontId="11" fillId="0" borderId="420" xfId="0" applyFont="1" applyBorder="1" applyAlignment="1">
      <alignment vertical="center"/>
    </xf>
    <xf numFmtId="0" fontId="8" fillId="0" borderId="0" xfId="0" applyFont="1" applyAlignment="1">
      <alignment vertical="center" wrapText="1"/>
    </xf>
    <xf numFmtId="0" fontId="0" fillId="0" borderId="420" xfId="0" applyBorder="1" applyAlignment="1">
      <alignment horizontal="center" vertical="center"/>
    </xf>
    <xf numFmtId="0" fontId="12" fillId="0" borderId="504" xfId="0" applyFont="1" applyBorder="1" applyAlignment="1">
      <alignment horizontal="center" vertical="center"/>
    </xf>
    <xf numFmtId="0" fontId="12" fillId="0" borderId="493" xfId="0" applyFont="1" applyBorder="1" applyAlignment="1">
      <alignment horizontal="center" vertical="center"/>
    </xf>
    <xf numFmtId="0" fontId="11" fillId="0" borderId="525" xfId="0" applyFont="1" applyBorder="1" applyAlignment="1">
      <alignment horizontal="center" vertical="center"/>
    </xf>
    <xf numFmtId="0" fontId="11" fillId="0" borderId="494" xfId="0" applyFont="1" applyBorder="1" applyAlignment="1">
      <alignment horizontal="center" vertical="center"/>
    </xf>
    <xf numFmtId="0" fontId="12" fillId="2" borderId="454" xfId="0" applyFont="1" applyFill="1" applyBorder="1" applyAlignment="1" applyProtection="1">
      <alignment vertical="center"/>
      <protection locked="0"/>
    </xf>
    <xf numFmtId="1" fontId="12" fillId="2" borderId="455" xfId="0" applyNumberFormat="1" applyFont="1" applyFill="1" applyBorder="1" applyAlignment="1" applyProtection="1">
      <alignment vertical="center"/>
      <protection locked="0"/>
    </xf>
    <xf numFmtId="0" fontId="12" fillId="2" borderId="455" xfId="0" applyFont="1" applyFill="1" applyBorder="1" applyAlignment="1" applyProtection="1">
      <alignment vertical="center"/>
      <protection locked="0"/>
    </xf>
    <xf numFmtId="38" fontId="6" fillId="0" borderId="455" xfId="1" applyFont="1" applyBorder="1" applyAlignment="1">
      <alignment horizontal="right" vertical="top" shrinkToFit="1"/>
    </xf>
    <xf numFmtId="38" fontId="13" fillId="0" borderId="454" xfId="1" applyFont="1" applyBorder="1" applyAlignment="1">
      <alignment shrinkToFit="1"/>
    </xf>
    <xf numFmtId="38" fontId="13" fillId="0" borderId="455" xfId="1" applyFont="1" applyBorder="1" applyAlignment="1">
      <alignment shrinkToFit="1"/>
    </xf>
    <xf numFmtId="38" fontId="6" fillId="0" borderId="459" xfId="1" applyFont="1" applyBorder="1" applyAlignment="1">
      <alignment horizontal="right" vertical="top" shrinkToFit="1"/>
    </xf>
    <xf numFmtId="0" fontId="11" fillId="0" borderId="477" xfId="0" applyFont="1" applyBorder="1" applyAlignment="1">
      <alignment horizontal="center" vertical="center"/>
    </xf>
    <xf numFmtId="0" fontId="11" fillId="0" borderId="504" xfId="0" applyFont="1" applyBorder="1" applyAlignment="1">
      <alignment horizontal="center" vertical="center"/>
    </xf>
    <xf numFmtId="180" fontId="12" fillId="0" borderId="504" xfId="0" applyNumberFormat="1" applyFont="1" applyBorder="1" applyAlignment="1">
      <alignment horizontal="right" vertical="center"/>
    </xf>
    <xf numFmtId="0" fontId="11" fillId="0" borderId="525" xfId="0" applyFont="1" applyBorder="1" applyAlignment="1">
      <alignment vertical="center"/>
    </xf>
    <xf numFmtId="0" fontId="11" fillId="0" borderId="494" xfId="0" applyFont="1" applyBorder="1" applyAlignment="1">
      <alignment vertical="center"/>
    </xf>
    <xf numFmtId="0" fontId="11" fillId="0" borderId="493" xfId="0" applyFont="1" applyBorder="1" applyAlignment="1">
      <alignment vertical="center"/>
    </xf>
    <xf numFmtId="0" fontId="11" fillId="0" borderId="476" xfId="0" applyFont="1" applyBorder="1" applyAlignment="1">
      <alignment horizontal="center" vertical="center"/>
    </xf>
    <xf numFmtId="0" fontId="11" fillId="0" borderId="502" xfId="0" applyFont="1" applyBorder="1" applyAlignment="1">
      <alignment vertical="center"/>
    </xf>
    <xf numFmtId="180" fontId="4" fillId="0" borderId="455" xfId="1" applyNumberFormat="1" applyFont="1" applyBorder="1" applyAlignment="1">
      <alignment vertical="center" shrinkToFit="1"/>
    </xf>
    <xf numFmtId="180" fontId="12" fillId="0" borderId="454" xfId="1" applyNumberFormat="1" applyFont="1" applyBorder="1" applyAlignment="1">
      <alignment vertical="center" shrinkToFit="1"/>
    </xf>
    <xf numFmtId="180" fontId="12" fillId="0" borderId="455" xfId="1" applyNumberFormat="1" applyFont="1" applyBorder="1" applyAlignment="1">
      <alignment vertical="center" shrinkToFit="1"/>
    </xf>
    <xf numFmtId="180" fontId="4" fillId="0" borderId="459" xfId="1" applyNumberFormat="1" applyFont="1" applyBorder="1" applyAlignment="1">
      <alignment vertical="center" shrinkToFit="1"/>
    </xf>
    <xf numFmtId="181" fontId="12" fillId="0" borderId="459" xfId="1" applyNumberFormat="1" applyFont="1" applyBorder="1" applyAlignment="1">
      <alignment vertical="center" shrinkToFit="1"/>
    </xf>
    <xf numFmtId="0" fontId="11" fillId="0" borderId="526" xfId="0" applyFont="1" applyBorder="1" applyAlignment="1">
      <alignment vertical="center"/>
    </xf>
    <xf numFmtId="0" fontId="11" fillId="0" borderId="527" xfId="0" applyFont="1" applyBorder="1" applyAlignment="1">
      <alignment vertical="center"/>
    </xf>
    <xf numFmtId="180" fontId="12" fillId="0" borderId="460" xfId="1" applyNumberFormat="1" applyFont="1" applyBorder="1" applyAlignment="1">
      <alignment vertical="center" shrinkToFit="1"/>
    </xf>
    <xf numFmtId="180" fontId="4" fillId="0" borderId="480" xfId="1" applyNumberFormat="1" applyFont="1" applyBorder="1" applyAlignment="1">
      <alignment vertical="center" shrinkToFit="1"/>
    </xf>
    <xf numFmtId="0" fontId="3" fillId="0" borderId="504" xfId="0" applyFont="1" applyBorder="1" applyAlignment="1">
      <alignment horizontal="center" vertical="center"/>
    </xf>
    <xf numFmtId="180" fontId="90" fillId="0" borderId="504" xfId="0" applyNumberFormat="1" applyFont="1" applyBorder="1" applyAlignment="1">
      <alignment horizontal="right" vertical="center"/>
    </xf>
    <xf numFmtId="180" fontId="90" fillId="0" borderId="479" xfId="0" applyNumberFormat="1" applyFont="1" applyBorder="1" applyAlignment="1">
      <alignment horizontal="right" vertical="center"/>
    </xf>
    <xf numFmtId="0" fontId="90" fillId="0" borderId="478" xfId="0" applyFont="1" applyBorder="1" applyAlignment="1">
      <alignment horizontal="center" vertical="center"/>
    </xf>
    <xf numFmtId="180" fontId="90" fillId="0" borderId="478" xfId="0" applyNumberFormat="1" applyFont="1" applyBorder="1" applyAlignment="1">
      <alignment horizontal="right" vertical="center"/>
    </xf>
    <xf numFmtId="0" fontId="3" fillId="0" borderId="478" xfId="0" applyFont="1" applyBorder="1" applyAlignment="1">
      <alignment horizontal="center" vertical="center"/>
    </xf>
    <xf numFmtId="0" fontId="11" fillId="0" borderId="528" xfId="0" applyFont="1" applyBorder="1" applyAlignment="1">
      <alignment vertical="center"/>
    </xf>
    <xf numFmtId="0" fontId="11" fillId="0" borderId="526" xfId="0" applyFont="1" applyBorder="1" applyAlignment="1">
      <alignment horizontal="center" vertical="center"/>
    </xf>
    <xf numFmtId="0" fontId="11" fillId="0" borderId="500" xfId="0" applyFont="1" applyBorder="1" applyAlignment="1">
      <alignment vertical="center"/>
    </xf>
    <xf numFmtId="0" fontId="11" fillId="0" borderId="502" xfId="0" applyFont="1" applyBorder="1" applyAlignment="1">
      <alignment horizontal="center" vertical="center"/>
    </xf>
    <xf numFmtId="38" fontId="6" fillId="0" borderId="455" xfId="1" applyFont="1" applyBorder="1" applyAlignment="1" applyProtection="1">
      <alignment horizontal="right" vertical="top" shrinkToFit="1"/>
    </xf>
    <xf numFmtId="38" fontId="12" fillId="0" borderId="454" xfId="1" applyFont="1" applyBorder="1" applyAlignment="1">
      <alignment shrinkToFit="1"/>
    </xf>
    <xf numFmtId="38" fontId="12" fillId="0" borderId="455" xfId="1" applyFont="1" applyBorder="1" applyAlignment="1">
      <alignment shrinkToFit="1"/>
    </xf>
    <xf numFmtId="38" fontId="4" fillId="0" borderId="455" xfId="1" applyFont="1" applyBorder="1" applyAlignment="1">
      <alignment horizontal="right" vertical="top" shrinkToFit="1"/>
    </xf>
    <xf numFmtId="38" fontId="4" fillId="0" borderId="459" xfId="1" applyFont="1" applyBorder="1" applyAlignment="1">
      <alignment horizontal="right" vertical="top" shrinkToFit="1"/>
    </xf>
    <xf numFmtId="180" fontId="4" fillId="0" borderId="455" xfId="1" applyNumberFormat="1" applyFont="1" applyBorder="1" applyAlignment="1" applyProtection="1">
      <alignment vertical="center" shrinkToFit="1"/>
    </xf>
    <xf numFmtId="180" fontId="12" fillId="0" borderId="480" xfId="1" applyNumberFormat="1" applyFont="1" applyBorder="1" applyAlignment="1">
      <alignment vertical="center" shrinkToFit="1"/>
    </xf>
    <xf numFmtId="0" fontId="13" fillId="15" borderId="493" xfId="0" applyFont="1" applyFill="1" applyBorder="1" applyAlignment="1">
      <alignment horizontal="center" vertical="center"/>
    </xf>
    <xf numFmtId="0" fontId="13" fillId="9" borderId="493" xfId="0" applyFont="1" applyFill="1" applyBorder="1" applyAlignment="1">
      <alignment vertical="center"/>
    </xf>
    <xf numFmtId="180" fontId="12" fillId="0" borderId="429" xfId="0" applyNumberFormat="1" applyFont="1" applyBorder="1" applyAlignment="1">
      <alignment horizontal="right" vertical="center"/>
    </xf>
    <xf numFmtId="0" fontId="11" fillId="0" borderId="529" xfId="0" applyFont="1" applyBorder="1" applyAlignment="1">
      <alignment vertical="center"/>
    </xf>
    <xf numFmtId="0" fontId="11" fillId="0" borderId="503" xfId="0" applyFont="1" applyBorder="1" applyAlignment="1">
      <alignment vertical="center"/>
    </xf>
    <xf numFmtId="0" fontId="30" fillId="0" borderId="0" xfId="0" applyFont="1" applyAlignment="1">
      <alignment vertical="center" shrinkToFit="1"/>
    </xf>
    <xf numFmtId="0" fontId="11" fillId="0" borderId="0" xfId="0" applyFont="1" applyAlignment="1">
      <alignment shrinkToFit="1"/>
    </xf>
    <xf numFmtId="194" fontId="26" fillId="0" borderId="0" xfId="0" applyNumberFormat="1" applyFont="1" applyAlignment="1">
      <alignment horizontal="center" vertical="center"/>
    </xf>
    <xf numFmtId="0" fontId="32" fillId="0" borderId="0" xfId="0" applyFont="1" applyAlignment="1">
      <alignment horizontal="center" vertical="center"/>
    </xf>
    <xf numFmtId="0" fontId="40" fillId="0" borderId="0" xfId="0" applyFont="1" applyAlignment="1">
      <alignment horizontal="right" vertical="center"/>
    </xf>
    <xf numFmtId="0" fontId="35" fillId="0" borderId="0" xfId="0" applyFont="1" applyAlignment="1">
      <alignment vertical="center"/>
    </xf>
    <xf numFmtId="0" fontId="36" fillId="0" borderId="0" xfId="0" applyFont="1" applyAlignment="1">
      <alignment vertical="center"/>
    </xf>
    <xf numFmtId="0" fontId="73" fillId="13" borderId="0" xfId="0" applyFont="1" applyFill="1"/>
    <xf numFmtId="0" fontId="73" fillId="13" borderId="340" xfId="0" applyFont="1" applyFill="1" applyBorder="1"/>
    <xf numFmtId="0" fontId="116" fillId="0" borderId="0" xfId="0" applyFont="1" applyAlignment="1">
      <alignment vertical="center"/>
    </xf>
    <xf numFmtId="0" fontId="13" fillId="4" borderId="87" xfId="0" applyFont="1" applyFill="1" applyBorder="1" applyAlignment="1">
      <alignment vertical="center"/>
    </xf>
    <xf numFmtId="0" fontId="12" fillId="4" borderId="0" xfId="0" applyFont="1" applyFill="1" applyAlignment="1">
      <alignment horizontal="center" vertical="center"/>
    </xf>
    <xf numFmtId="0" fontId="13" fillId="4" borderId="42" xfId="0" applyFont="1" applyFill="1" applyBorder="1" applyAlignment="1">
      <alignment vertical="center"/>
    </xf>
    <xf numFmtId="49" fontId="13" fillId="0" borderId="0" xfId="0" applyNumberFormat="1" applyFont="1" applyAlignment="1">
      <alignment horizontal="center" vertical="center" wrapText="1"/>
    </xf>
    <xf numFmtId="0" fontId="13" fillId="0" borderId="0" xfId="0" applyFont="1" applyAlignment="1">
      <alignment horizontal="right" vertical="center"/>
    </xf>
    <xf numFmtId="0" fontId="13" fillId="0" borderId="496" xfId="0" applyFont="1" applyBorder="1" applyAlignment="1">
      <alignment horizontal="center" vertical="center"/>
    </xf>
    <xf numFmtId="0" fontId="13" fillId="0" borderId="535" xfId="0" applyFont="1" applyBorder="1" applyAlignment="1">
      <alignment horizontal="center" vertical="center"/>
    </xf>
    <xf numFmtId="0" fontId="13" fillId="6" borderId="536" xfId="0" applyFont="1" applyFill="1" applyBorder="1" applyAlignment="1">
      <alignment horizontal="center" vertical="center"/>
    </xf>
    <xf numFmtId="0" fontId="13" fillId="6" borderId="535" xfId="0" applyFont="1" applyFill="1" applyBorder="1" applyAlignment="1">
      <alignment horizontal="center" vertical="center"/>
    </xf>
    <xf numFmtId="0" fontId="13" fillId="6" borderId="537" xfId="0" applyFont="1" applyFill="1" applyBorder="1" applyAlignment="1">
      <alignment horizontal="center" vertical="center"/>
    </xf>
    <xf numFmtId="0" fontId="0" fillId="0" borderId="481" xfId="0" applyBorder="1" applyAlignment="1">
      <alignment vertical="center"/>
    </xf>
    <xf numFmtId="0" fontId="0" fillId="0" borderId="538" xfId="0" applyBorder="1" applyAlignment="1">
      <alignment vertical="center"/>
    </xf>
    <xf numFmtId="0" fontId="11" fillId="18" borderId="0" xfId="0" applyFont="1" applyFill="1" applyAlignment="1">
      <alignment horizontal="left" vertical="center" shrinkToFit="1"/>
    </xf>
    <xf numFmtId="0" fontId="3" fillId="18" borderId="0" xfId="0" applyFont="1" applyFill="1" applyAlignment="1">
      <alignment horizontal="center" vertical="center"/>
    </xf>
    <xf numFmtId="0" fontId="13" fillId="0" borderId="0" xfId="0" applyFont="1" applyAlignment="1">
      <alignment vertical="center" wrapText="1"/>
    </xf>
    <xf numFmtId="0" fontId="0" fillId="0" borderId="482" xfId="0" applyBorder="1" applyAlignment="1">
      <alignment vertical="center"/>
    </xf>
    <xf numFmtId="0" fontId="13" fillId="13" borderId="18" xfId="0" applyFont="1" applyFill="1" applyBorder="1" applyAlignment="1">
      <alignment horizontal="center" vertical="center"/>
    </xf>
    <xf numFmtId="0" fontId="13" fillId="13" borderId="292" xfId="0" applyFont="1" applyFill="1" applyBorder="1" applyAlignment="1">
      <alignment horizontal="center" vertical="center"/>
    </xf>
    <xf numFmtId="0" fontId="0" fillId="18" borderId="0" xfId="0" applyFill="1" applyAlignment="1">
      <alignment horizontal="center" vertical="center" wrapText="1"/>
    </xf>
    <xf numFmtId="0" fontId="124" fillId="0" borderId="0" xfId="0" applyFont="1" applyAlignment="1">
      <alignment vertical="center"/>
    </xf>
    <xf numFmtId="0" fontId="0" fillId="0" borderId="0" xfId="0" applyAlignment="1">
      <alignment horizontal="left" vertical="center"/>
    </xf>
    <xf numFmtId="0" fontId="0" fillId="0" borderId="414" xfId="0" applyBorder="1" applyAlignment="1">
      <alignment vertical="center"/>
    </xf>
    <xf numFmtId="0" fontId="0" fillId="0" borderId="415" xfId="0" applyBorder="1" applyAlignment="1">
      <alignment horizontal="center" vertical="center"/>
    </xf>
    <xf numFmtId="0" fontId="0" fillId="0" borderId="415" xfId="0" applyBorder="1" applyAlignment="1">
      <alignment vertical="center"/>
    </xf>
    <xf numFmtId="0" fontId="0" fillId="0" borderId="416" xfId="0" applyBorder="1" applyAlignment="1">
      <alignment vertical="center"/>
    </xf>
    <xf numFmtId="0" fontId="0" fillId="0" borderId="421" xfId="0" applyBorder="1" applyAlignment="1">
      <alignment vertical="center"/>
    </xf>
    <xf numFmtId="0" fontId="0" fillId="0" borderId="429" xfId="0" applyBorder="1" applyAlignment="1">
      <alignment vertical="center"/>
    </xf>
    <xf numFmtId="0" fontId="0" fillId="0" borderId="428" xfId="0" applyBorder="1" applyAlignment="1">
      <alignment horizontal="center" vertical="center"/>
    </xf>
    <xf numFmtId="0" fontId="0" fillId="0" borderId="428" xfId="0" applyBorder="1" applyAlignment="1">
      <alignment vertical="center"/>
    </xf>
    <xf numFmtId="0" fontId="0" fillId="0" borderId="432" xfId="0" applyBorder="1" applyAlignment="1">
      <alignment vertical="center"/>
    </xf>
    <xf numFmtId="0" fontId="0" fillId="0" borderId="433" xfId="0" applyBorder="1" applyAlignment="1">
      <alignment vertical="center"/>
    </xf>
    <xf numFmtId="0" fontId="0" fillId="0" borderId="419" xfId="0" applyBorder="1" applyAlignment="1">
      <alignment horizontal="center" vertical="center"/>
    </xf>
    <xf numFmtId="0" fontId="0" fillId="0" borderId="419" xfId="0" applyBorder="1" applyAlignment="1">
      <alignment vertical="center"/>
    </xf>
    <xf numFmtId="38" fontId="0" fillId="18" borderId="0" xfId="0" applyNumberFormat="1" applyFill="1" applyAlignment="1">
      <alignment vertical="center"/>
    </xf>
    <xf numFmtId="0" fontId="0" fillId="9" borderId="419" xfId="0" applyFill="1" applyBorder="1" applyAlignment="1">
      <alignment vertical="center"/>
    </xf>
    <xf numFmtId="0" fontId="0" fillId="9" borderId="434" xfId="0" applyFill="1" applyBorder="1" applyAlignment="1">
      <alignment vertical="center"/>
    </xf>
    <xf numFmtId="3" fontId="0" fillId="0" borderId="482" xfId="0" applyNumberFormat="1" applyBorder="1" applyAlignment="1">
      <alignment vertical="center"/>
    </xf>
    <xf numFmtId="49" fontId="0" fillId="0" borderId="0" xfId="0" applyNumberFormat="1" applyAlignment="1">
      <alignment horizontal="center" vertical="center"/>
    </xf>
    <xf numFmtId="49" fontId="0" fillId="0" borderId="17" xfId="0" applyNumberFormat="1" applyBorder="1" applyAlignment="1">
      <alignment horizontal="center" vertical="center"/>
    </xf>
    <xf numFmtId="0" fontId="30" fillId="5" borderId="476" xfId="0" applyFont="1" applyFill="1" applyBorder="1" applyAlignment="1">
      <alignment vertical="center"/>
    </xf>
    <xf numFmtId="0" fontId="13" fillId="0" borderId="485" xfId="0" applyFont="1" applyBorder="1"/>
    <xf numFmtId="0" fontId="30" fillId="5" borderId="484" xfId="0" applyFont="1" applyFill="1" applyBorder="1" applyAlignment="1">
      <alignment vertical="center"/>
    </xf>
    <xf numFmtId="0" fontId="30" fillId="5" borderId="485" xfId="0" applyFont="1" applyFill="1" applyBorder="1"/>
    <xf numFmtId="0" fontId="30" fillId="5" borderId="476" xfId="0" applyFont="1" applyFill="1" applyBorder="1"/>
    <xf numFmtId="0" fontId="30" fillId="5" borderId="484" xfId="0" applyFont="1" applyFill="1" applyBorder="1"/>
    <xf numFmtId="185" fontId="36" fillId="0" borderId="24" xfId="0" applyNumberFormat="1" applyFont="1" applyBorder="1" applyAlignment="1">
      <alignment horizontal="center" vertical="center"/>
    </xf>
    <xf numFmtId="0" fontId="33" fillId="0" borderId="0" xfId="0" applyFont="1" applyAlignment="1">
      <alignment horizontal="center" vertical="center"/>
    </xf>
    <xf numFmtId="0" fontId="57" fillId="0" borderId="0" xfId="0" applyFont="1" applyAlignment="1">
      <alignment horizontal="center" vertical="center"/>
    </xf>
    <xf numFmtId="0" fontId="47" fillId="0" borderId="0" xfId="0" applyFont="1" applyAlignment="1">
      <alignment horizontal="right" vertical="center"/>
    </xf>
    <xf numFmtId="0" fontId="115" fillId="0" borderId="0" xfId="0" applyFont="1" applyAlignment="1">
      <alignment horizontal="center" vertical="center" shrinkToFit="1"/>
    </xf>
    <xf numFmtId="0" fontId="8" fillId="0" borderId="448" xfId="0" applyFont="1" applyBorder="1" applyAlignment="1">
      <alignment horizontal="center" vertical="center" wrapText="1"/>
    </xf>
    <xf numFmtId="0" fontId="8" fillId="0" borderId="449" xfId="0" applyFont="1" applyBorder="1" applyAlignment="1">
      <alignment horizontal="center" vertical="center" wrapText="1"/>
    </xf>
    <xf numFmtId="0" fontId="8" fillId="0" borderId="450" xfId="0" applyFont="1" applyBorder="1" applyAlignment="1">
      <alignment horizontal="center" vertical="center" wrapText="1"/>
    </xf>
    <xf numFmtId="0" fontId="8" fillId="0" borderId="451" xfId="0" applyFont="1" applyBorder="1" applyAlignment="1">
      <alignment horizontal="center" vertical="center" wrapText="1"/>
    </xf>
    <xf numFmtId="0" fontId="8" fillId="0" borderId="452" xfId="0" applyFont="1" applyBorder="1" applyAlignment="1">
      <alignment horizontal="center" vertical="center" wrapText="1"/>
    </xf>
    <xf numFmtId="0" fontId="8" fillId="0" borderId="453" xfId="0" applyFont="1" applyBorder="1" applyAlignment="1">
      <alignment horizontal="center" vertical="center" wrapText="1"/>
    </xf>
    <xf numFmtId="181" fontId="12" fillId="2" borderId="454" xfId="1" applyNumberFormat="1" applyFont="1" applyFill="1" applyBorder="1" applyAlignment="1" applyProtection="1">
      <alignment vertical="center" shrinkToFit="1"/>
      <protection locked="0"/>
    </xf>
    <xf numFmtId="181" fontId="12" fillId="2" borderId="455" xfId="1" applyNumberFormat="1" applyFont="1" applyFill="1" applyBorder="1" applyAlignment="1" applyProtection="1">
      <alignment vertical="center" shrinkToFit="1"/>
      <protection locked="0"/>
    </xf>
    <xf numFmtId="183" fontId="12" fillId="0" borderId="455" xfId="1" applyNumberFormat="1" applyFont="1" applyBorder="1" applyAlignment="1">
      <alignment vertical="center" shrinkToFit="1"/>
    </xf>
    <xf numFmtId="0" fontId="0" fillId="0" borderId="430" xfId="0" applyBorder="1" applyAlignment="1">
      <alignment horizontal="center" vertical="center"/>
    </xf>
    <xf numFmtId="0" fontId="0" fillId="0" borderId="426" xfId="0" applyBorder="1" applyAlignment="1">
      <alignment horizontal="center" vertical="center"/>
    </xf>
    <xf numFmtId="0" fontId="0" fillId="0" borderId="427" xfId="0" applyBorder="1" applyAlignment="1">
      <alignment horizontal="center" vertical="center"/>
    </xf>
    <xf numFmtId="0" fontId="9" fillId="0" borderId="0" xfId="0" applyFont="1" applyAlignment="1">
      <alignment horizontal="distributed" vertical="center"/>
    </xf>
    <xf numFmtId="0" fontId="9" fillId="0" borderId="1" xfId="0" applyFont="1" applyBorder="1" applyAlignment="1">
      <alignment horizontal="distributed" vertical="center"/>
    </xf>
    <xf numFmtId="0" fontId="8" fillId="0" borderId="458" xfId="0" applyFont="1" applyBorder="1" applyAlignment="1">
      <alignment horizontal="center" vertical="center"/>
    </xf>
    <xf numFmtId="0" fontId="3" fillId="0" borderId="458" xfId="0" applyFont="1" applyBorder="1" applyAlignment="1">
      <alignment horizontal="center" vertical="center"/>
    </xf>
    <xf numFmtId="0" fontId="3" fillId="0" borderId="508" xfId="0" applyFont="1" applyBorder="1" applyAlignment="1">
      <alignment horizontal="center" vertical="center"/>
    </xf>
    <xf numFmtId="0" fontId="3" fillId="0" borderId="513" xfId="0" applyFont="1" applyBorder="1" applyAlignment="1">
      <alignment horizontal="center" vertical="center"/>
    </xf>
    <xf numFmtId="0" fontId="3" fillId="0" borderId="454" xfId="0" applyFont="1" applyBorder="1" applyAlignment="1">
      <alignment horizontal="center" vertical="center"/>
    </xf>
    <xf numFmtId="0" fontId="6" fillId="0" borderId="458" xfId="0" applyFont="1" applyBorder="1" applyAlignment="1">
      <alignment horizontal="center" vertical="center"/>
    </xf>
    <xf numFmtId="0" fontId="6" fillId="0" borderId="457" xfId="0" applyFont="1" applyBorder="1" applyAlignment="1">
      <alignment horizontal="center" vertical="center"/>
    </xf>
    <xf numFmtId="0" fontId="11" fillId="0" borderId="454" xfId="0" applyFont="1" applyBorder="1" applyAlignment="1">
      <alignment horizontal="center" vertical="center"/>
    </xf>
    <xf numFmtId="0" fontId="11" fillId="0" borderId="455" xfId="0" applyFont="1" applyBorder="1" applyAlignment="1">
      <alignment horizontal="center" vertical="center"/>
    </xf>
    <xf numFmtId="0" fontId="11" fillId="0" borderId="460"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1" xfId="0" applyFont="1" applyBorder="1" applyAlignment="1">
      <alignment horizontal="center" vertical="center"/>
    </xf>
    <xf numFmtId="0" fontId="11" fillId="0" borderId="424" xfId="0" applyFont="1" applyBorder="1" applyAlignment="1">
      <alignment horizontal="center" vertical="center" wrapText="1"/>
    </xf>
    <xf numFmtId="0" fontId="0" fillId="0" borderId="431" xfId="0" applyBorder="1"/>
    <xf numFmtId="0" fontId="0" fillId="0" borderId="284" xfId="0" applyBorder="1"/>
    <xf numFmtId="0" fontId="0" fillId="0" borderId="289" xfId="0" applyBorder="1"/>
    <xf numFmtId="0" fontId="6" fillId="0" borderId="454" xfId="0" applyFont="1" applyBorder="1" applyAlignment="1">
      <alignment horizontal="left" vertical="center" wrapText="1" indent="1"/>
    </xf>
    <xf numFmtId="0" fontId="6" fillId="0" borderId="455" xfId="0" applyFont="1" applyBorder="1" applyAlignment="1">
      <alignment horizontal="left" vertical="center" indent="1"/>
    </xf>
    <xf numFmtId="0" fontId="6" fillId="0" borderId="459" xfId="0" applyFont="1" applyBorder="1" applyAlignment="1">
      <alignment horizontal="left" vertical="center" indent="1"/>
    </xf>
    <xf numFmtId="0" fontId="6" fillId="0" borderId="5" xfId="0" applyFont="1" applyBorder="1" applyAlignment="1">
      <alignment horizontal="left" vertical="center" indent="1"/>
    </xf>
    <xf numFmtId="0" fontId="6" fillId="0" borderId="1" xfId="0" applyFont="1" applyBorder="1" applyAlignment="1">
      <alignment horizontal="left" vertical="center" indent="1"/>
    </xf>
    <xf numFmtId="0" fontId="6" fillId="0" borderId="4" xfId="0" applyFont="1" applyBorder="1" applyAlignment="1">
      <alignment horizontal="left" vertical="center" indent="1"/>
    </xf>
    <xf numFmtId="0" fontId="6" fillId="0" borderId="454" xfId="0" applyFont="1" applyBorder="1" applyAlignment="1">
      <alignment horizontal="center" wrapText="1"/>
    </xf>
    <xf numFmtId="0" fontId="6" fillId="0" borderId="455" xfId="0" applyFont="1" applyBorder="1" applyAlignment="1">
      <alignment horizontal="center" wrapText="1"/>
    </xf>
    <xf numFmtId="0" fontId="6" fillId="0" borderId="459" xfId="0" applyFont="1" applyBorder="1" applyAlignment="1">
      <alignment horizontal="center" wrapText="1"/>
    </xf>
    <xf numFmtId="0" fontId="6" fillId="0" borderId="5" xfId="0" applyFont="1" applyBorder="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115" xfId="0" applyFont="1" applyBorder="1" applyAlignment="1">
      <alignment horizontal="left" wrapText="1" indent="1"/>
    </xf>
    <xf numFmtId="0" fontId="6" fillId="0" borderId="106" xfId="0" applyFont="1" applyBorder="1" applyAlignment="1">
      <alignment horizontal="left" wrapText="1" indent="1"/>
    </xf>
    <xf numFmtId="0" fontId="6" fillId="0" borderId="107" xfId="0" applyFont="1" applyBorder="1" applyAlignment="1">
      <alignment horizontal="left" wrapText="1" indent="1"/>
    </xf>
    <xf numFmtId="0" fontId="6" fillId="0" borderId="88" xfId="0" applyFont="1" applyBorder="1" applyAlignment="1">
      <alignment horizontal="left" wrapText="1" indent="1"/>
    </xf>
    <xf numFmtId="0" fontId="6" fillId="0" borderId="89" xfId="0" applyFont="1" applyBorder="1" applyAlignment="1">
      <alignment horizontal="left" wrapText="1" indent="1"/>
    </xf>
    <xf numFmtId="0" fontId="6" fillId="0" borderId="90" xfId="0" applyFont="1" applyBorder="1" applyAlignment="1">
      <alignment horizontal="left" wrapText="1" indent="1"/>
    </xf>
    <xf numFmtId="0" fontId="6" fillId="0" borderId="11" xfId="0" applyFont="1" applyBorder="1" applyAlignment="1">
      <alignment horizontal="center" vertical="center"/>
    </xf>
    <xf numFmtId="0" fontId="6" fillId="0" borderId="106" xfId="0" applyFont="1" applyBorder="1" applyAlignment="1">
      <alignment horizontal="center" vertical="center"/>
    </xf>
    <xf numFmtId="0" fontId="6" fillId="0" borderId="107" xfId="0" applyFont="1" applyBorder="1" applyAlignment="1">
      <alignment horizontal="center" vertical="center"/>
    </xf>
    <xf numFmtId="0" fontId="6" fillId="0" borderId="9" xfId="0" applyFont="1" applyBorder="1" applyAlignment="1">
      <alignment horizontal="center" vertical="center"/>
    </xf>
    <xf numFmtId="0" fontId="6" fillId="0" borderId="89" xfId="0" applyFont="1" applyBorder="1" applyAlignment="1">
      <alignment horizontal="center" vertical="center"/>
    </xf>
    <xf numFmtId="0" fontId="6" fillId="0" borderId="90" xfId="0" applyFont="1" applyBorder="1" applyAlignment="1">
      <alignment horizontal="center" vertical="center"/>
    </xf>
    <xf numFmtId="0" fontId="4" fillId="0" borderId="115" xfId="0" applyFont="1" applyBorder="1" applyAlignment="1">
      <alignment horizontal="center" vertical="center" wrapText="1"/>
    </xf>
    <xf numFmtId="0" fontId="0" fillId="0" borderId="480" xfId="0" applyBorder="1"/>
    <xf numFmtId="0" fontId="0" fillId="0" borderId="5" xfId="0" applyBorder="1"/>
    <xf numFmtId="0" fontId="0" fillId="0" borderId="4" xfId="0" applyBorder="1"/>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4" fillId="0" borderId="109" xfId="0" applyFont="1" applyBorder="1" applyAlignment="1">
      <alignment horizontal="center" vertical="center"/>
    </xf>
    <xf numFmtId="0" fontId="4" fillId="0" borderId="110" xfId="0" applyFont="1" applyBorder="1" applyAlignment="1">
      <alignment horizontal="center" vertical="center"/>
    </xf>
    <xf numFmtId="0" fontId="12" fillId="0" borderId="476" xfId="0" applyFont="1" applyBorder="1" applyAlignment="1">
      <alignment horizontal="center" vertical="center"/>
    </xf>
    <xf numFmtId="0" fontId="0" fillId="0" borderId="484" xfId="0" applyBorder="1" applyAlignment="1">
      <alignment horizontal="center" vertical="center"/>
    </xf>
    <xf numFmtId="0" fontId="4" fillId="0" borderId="0" xfId="0" applyFont="1" applyAlignment="1">
      <alignment horizontal="left" vertical="center"/>
    </xf>
    <xf numFmtId="0" fontId="4" fillId="0" borderId="480" xfId="0" applyFont="1" applyBorder="1" applyAlignment="1">
      <alignment horizontal="left" vertical="center"/>
    </xf>
    <xf numFmtId="49" fontId="11" fillId="2" borderId="457" xfId="0" applyNumberFormat="1" applyFont="1" applyFill="1" applyBorder="1" applyAlignment="1" applyProtection="1">
      <alignment horizontal="center" vertical="center"/>
      <protection locked="0"/>
    </xf>
    <xf numFmtId="0" fontId="4" fillId="0" borderId="514" xfId="0" applyFont="1" applyBorder="1" applyAlignment="1">
      <alignment horizontal="center" vertical="center"/>
    </xf>
    <xf numFmtId="0" fontId="4" fillId="0" borderId="515" xfId="0" applyFont="1" applyBorder="1" applyAlignment="1">
      <alignment horizontal="center" vertical="center"/>
    </xf>
    <xf numFmtId="0" fontId="4" fillId="0" borderId="516" xfId="0" applyFont="1" applyBorder="1" applyAlignment="1">
      <alignment horizontal="center" vertical="center"/>
    </xf>
    <xf numFmtId="0" fontId="4" fillId="0" borderId="96" xfId="0" applyFont="1" applyBorder="1" applyAlignment="1">
      <alignment horizontal="center" vertical="center"/>
    </xf>
    <xf numFmtId="0" fontId="4" fillId="0" borderId="97" xfId="0" applyFont="1" applyBorder="1" applyAlignment="1">
      <alignment horizontal="center" vertical="center"/>
    </xf>
    <xf numFmtId="0" fontId="4" fillId="0" borderId="98"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4" fillId="0" borderId="93" xfId="0" applyFont="1" applyBorder="1" applyAlignment="1">
      <alignment horizontal="center" vertical="center"/>
    </xf>
    <xf numFmtId="0" fontId="4" fillId="0" borderId="517" xfId="0" applyFont="1" applyBorder="1" applyAlignment="1">
      <alignment horizontal="center" vertical="center"/>
    </xf>
    <xf numFmtId="0" fontId="4" fillId="0" borderId="99" xfId="0" applyFont="1" applyBorder="1" applyAlignment="1">
      <alignment horizontal="center" vertical="center"/>
    </xf>
    <xf numFmtId="0" fontId="4" fillId="0" borderId="90" xfId="0" applyFont="1" applyBorder="1" applyAlignment="1">
      <alignment horizontal="center" vertical="center"/>
    </xf>
    <xf numFmtId="0" fontId="4" fillId="0" borderId="518" xfId="0" applyFont="1" applyBorder="1" applyAlignment="1">
      <alignment horizontal="center" vertical="center"/>
    </xf>
    <xf numFmtId="0" fontId="4" fillId="0" borderId="100" xfId="0" applyFont="1" applyBorder="1" applyAlignment="1">
      <alignment horizontal="center" vertical="center"/>
    </xf>
    <xf numFmtId="0" fontId="4" fillId="0" borderId="9" xfId="0" applyFont="1" applyBorder="1" applyAlignment="1">
      <alignment horizontal="center" vertical="center"/>
    </xf>
    <xf numFmtId="0" fontId="5" fillId="0" borderId="511" xfId="0" applyFont="1" applyBorder="1" applyAlignment="1">
      <alignment horizontal="distributed" vertical="center"/>
    </xf>
    <xf numFmtId="0" fontId="5" fillId="0" borderId="455" xfId="0" applyFont="1" applyBorder="1" applyAlignment="1">
      <alignment horizontal="left" vertical="top"/>
    </xf>
    <xf numFmtId="0" fontId="5" fillId="0" borderId="459" xfId="0" applyFont="1" applyBorder="1" applyAlignment="1">
      <alignment horizontal="left" vertical="top"/>
    </xf>
    <xf numFmtId="49" fontId="11" fillId="2" borderId="512" xfId="0" applyNumberFormat="1" applyFont="1" applyFill="1" applyBorder="1" applyAlignment="1" applyProtection="1">
      <alignment horizontal="center" vertical="center"/>
      <protection locked="0"/>
    </xf>
    <xf numFmtId="49" fontId="11" fillId="2" borderId="511" xfId="0" applyNumberFormat="1" applyFont="1" applyFill="1" applyBorder="1" applyAlignment="1" applyProtection="1">
      <alignment horizontal="center" vertical="center"/>
      <protection locked="0"/>
    </xf>
    <xf numFmtId="49" fontId="11" fillId="2" borderId="508" xfId="0" applyNumberFormat="1" applyFont="1" applyFill="1" applyBorder="1" applyAlignment="1" applyProtection="1">
      <alignment horizontal="center" vertical="center"/>
      <protection locked="0"/>
    </xf>
    <xf numFmtId="0" fontId="6" fillId="0" borderId="455"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459" xfId="0" applyFont="1" applyBorder="1" applyAlignment="1">
      <alignment horizontal="center" vertical="center"/>
    </xf>
    <xf numFmtId="0" fontId="6" fillId="0" borderId="480" xfId="0" applyFont="1" applyBorder="1" applyAlignment="1">
      <alignment horizontal="center" vertical="center"/>
    </xf>
    <xf numFmtId="0" fontId="6" fillId="0" borderId="4" xfId="0" applyFont="1" applyBorder="1" applyAlignment="1">
      <alignment horizontal="center" vertical="center"/>
    </xf>
    <xf numFmtId="49" fontId="11" fillId="2" borderId="509" xfId="0" applyNumberFormat="1" applyFont="1" applyFill="1" applyBorder="1" applyAlignment="1" applyProtection="1">
      <alignment horizontal="center" vertical="center"/>
      <protection locked="0"/>
    </xf>
    <xf numFmtId="49" fontId="11" fillId="2" borderId="510" xfId="0" applyNumberFormat="1" applyFont="1" applyFill="1" applyBorder="1" applyAlignment="1" applyProtection="1">
      <alignment horizontal="center" vertical="center"/>
      <protection locked="0"/>
    </xf>
    <xf numFmtId="180" fontId="12" fillId="2" borderId="5" xfId="1" applyNumberFormat="1" applyFont="1" applyFill="1" applyBorder="1" applyAlignment="1" applyProtection="1">
      <alignment vertical="center" shrinkToFit="1"/>
      <protection locked="0"/>
    </xf>
    <xf numFmtId="180" fontId="12" fillId="2" borderId="1" xfId="1" applyNumberFormat="1" applyFont="1" applyFill="1" applyBorder="1" applyAlignment="1" applyProtection="1">
      <alignment vertical="center" shrinkToFit="1"/>
      <protection locked="0"/>
    </xf>
    <xf numFmtId="180" fontId="12" fillId="2" borderId="4" xfId="1" applyNumberFormat="1" applyFont="1" applyFill="1" applyBorder="1" applyAlignment="1" applyProtection="1">
      <alignment vertical="center" shrinkToFit="1"/>
      <protection locked="0"/>
    </xf>
    <xf numFmtId="180" fontId="12" fillId="2" borderId="460" xfId="1" applyNumberFormat="1" applyFont="1" applyFill="1" applyBorder="1" applyAlignment="1" applyProtection="1">
      <alignment vertical="center" shrinkToFit="1"/>
      <protection locked="0"/>
    </xf>
    <xf numFmtId="180" fontId="12" fillId="2" borderId="0" xfId="1" applyNumberFormat="1" applyFont="1" applyFill="1" applyBorder="1" applyAlignment="1" applyProtection="1">
      <alignment vertical="center" shrinkToFit="1"/>
      <protection locked="0"/>
    </xf>
    <xf numFmtId="180" fontId="12" fillId="2" borderId="480" xfId="1" applyNumberFormat="1" applyFont="1" applyFill="1" applyBorder="1" applyAlignment="1" applyProtection="1">
      <alignment vertical="center" shrinkToFit="1"/>
      <protection locked="0"/>
    </xf>
    <xf numFmtId="180" fontId="12" fillId="0" borderId="0" xfId="1" applyNumberFormat="1" applyFont="1" applyBorder="1" applyAlignment="1">
      <alignment vertical="center" shrinkToFit="1"/>
    </xf>
    <xf numFmtId="180" fontId="12" fillId="0" borderId="480" xfId="1" applyNumberFormat="1" applyFont="1" applyBorder="1" applyAlignment="1">
      <alignment vertical="center" shrinkToFit="1"/>
    </xf>
    <xf numFmtId="0" fontId="12" fillId="0" borderId="5" xfId="1" applyNumberFormat="1" applyFont="1" applyFill="1" applyBorder="1" applyAlignment="1" applyProtection="1">
      <alignment horizontal="center" vertical="center" shrinkToFit="1"/>
    </xf>
    <xf numFmtId="0" fontId="12" fillId="0" borderId="4" xfId="1" applyNumberFormat="1" applyFont="1" applyFill="1" applyBorder="1" applyAlignment="1" applyProtection="1">
      <alignment horizontal="center" vertical="center" shrinkToFit="1"/>
    </xf>
    <xf numFmtId="180" fontId="12" fillId="0" borderId="5" xfId="1" applyNumberFormat="1" applyFont="1" applyBorder="1" applyAlignment="1">
      <alignment vertical="center" shrinkToFit="1"/>
    </xf>
    <xf numFmtId="180" fontId="12" fillId="0" borderId="1" xfId="1" applyNumberFormat="1" applyFont="1" applyBorder="1" applyAlignment="1">
      <alignment vertical="center" shrinkToFit="1"/>
    </xf>
    <xf numFmtId="0" fontId="12" fillId="2" borderId="514" xfId="0" applyFont="1" applyFill="1" applyBorder="1" applyAlignment="1" applyProtection="1">
      <alignment horizontal="left" vertical="center" wrapText="1"/>
      <protection locked="0"/>
    </xf>
    <xf numFmtId="0" fontId="12" fillId="2" borderId="515" xfId="0" applyFont="1" applyFill="1" applyBorder="1" applyAlignment="1" applyProtection="1">
      <alignment horizontal="left" vertical="center" wrapText="1"/>
      <protection locked="0"/>
    </xf>
    <xf numFmtId="0" fontId="12" fillId="2" borderId="516" xfId="0" applyFont="1" applyFill="1" applyBorder="1" applyAlignment="1" applyProtection="1">
      <alignment horizontal="left" vertical="center" wrapText="1"/>
      <protection locked="0"/>
    </xf>
    <xf numFmtId="0" fontId="12" fillId="2" borderId="88" xfId="0" applyFont="1" applyFill="1" applyBorder="1" applyAlignment="1" applyProtection="1">
      <alignment horizontal="left" vertical="center" wrapText="1"/>
      <protection locked="0"/>
    </xf>
    <xf numFmtId="0" fontId="12" fillId="2" borderId="89" xfId="0" applyFont="1" applyFill="1" applyBorder="1" applyAlignment="1" applyProtection="1">
      <alignment horizontal="left" vertical="center" wrapText="1"/>
      <protection locked="0"/>
    </xf>
    <xf numFmtId="0" fontId="12" fillId="2" borderId="93" xfId="0" applyFont="1" applyFill="1" applyBorder="1" applyAlignment="1" applyProtection="1">
      <alignment horizontal="left" vertical="center" wrapText="1"/>
      <protection locked="0"/>
    </xf>
    <xf numFmtId="0" fontId="12" fillId="2" borderId="517" xfId="0" applyFont="1" applyFill="1" applyBorder="1" applyAlignment="1" applyProtection="1">
      <alignment horizontal="left" vertical="center" wrapText="1"/>
      <protection locked="0"/>
    </xf>
    <xf numFmtId="0" fontId="12" fillId="2" borderId="90" xfId="0" applyFont="1" applyFill="1" applyBorder="1" applyAlignment="1" applyProtection="1">
      <alignment horizontal="left" vertical="center" wrapText="1"/>
      <protection locked="0"/>
    </xf>
    <xf numFmtId="0" fontId="4" fillId="0" borderId="455" xfId="0" applyFont="1" applyBorder="1" applyAlignment="1">
      <alignment horizontal="center" vertical="center"/>
    </xf>
    <xf numFmtId="0" fontId="12" fillId="2" borderId="454" xfId="1" applyNumberFormat="1" applyFont="1" applyFill="1" applyBorder="1" applyAlignment="1" applyProtection="1">
      <alignment vertical="center" shrinkToFit="1"/>
      <protection locked="0"/>
    </xf>
    <xf numFmtId="0" fontId="12" fillId="2" borderId="455" xfId="1" applyNumberFormat="1" applyFont="1" applyFill="1" applyBorder="1" applyAlignment="1" applyProtection="1">
      <alignment vertical="center" shrinkToFit="1"/>
      <protection locked="0"/>
    </xf>
    <xf numFmtId="181" fontId="12" fillId="0" borderId="454" xfId="1" applyNumberFormat="1" applyFont="1" applyBorder="1" applyAlignment="1">
      <alignment vertical="center" shrinkToFit="1"/>
    </xf>
    <xf numFmtId="181" fontId="12" fillId="0" borderId="455" xfId="1" applyNumberFormat="1" applyFont="1" applyBorder="1" applyAlignment="1">
      <alignment vertical="center" shrinkToFit="1"/>
    </xf>
    <xf numFmtId="181" fontId="12" fillId="0" borderId="459" xfId="1" applyNumberFormat="1" applyFont="1" applyBorder="1" applyAlignment="1">
      <alignment vertical="center" shrinkToFit="1"/>
    </xf>
    <xf numFmtId="0" fontId="4" fillId="0" borderId="0" xfId="0" applyFont="1" applyAlignment="1">
      <alignment horizontal="center" vertical="center"/>
    </xf>
    <xf numFmtId="180" fontId="12" fillId="0" borderId="460" xfId="1" applyNumberFormat="1" applyFont="1" applyBorder="1" applyAlignment="1">
      <alignment vertical="center" shrinkToFit="1"/>
    </xf>
    <xf numFmtId="0" fontId="0" fillId="0" borderId="0" xfId="0" applyAlignment="1">
      <alignment vertical="center" shrinkToFit="1"/>
    </xf>
    <xf numFmtId="0" fontId="0" fillId="0" borderId="480" xfId="0" applyBorder="1" applyAlignment="1">
      <alignment vertical="center" shrinkToFit="1"/>
    </xf>
    <xf numFmtId="180" fontId="0" fillId="0" borderId="0" xfId="0" applyNumberFormat="1" applyAlignment="1">
      <alignment vertical="center" shrinkToFit="1"/>
    </xf>
    <xf numFmtId="180" fontId="12" fillId="0" borderId="4" xfId="1" applyNumberFormat="1" applyFont="1" applyBorder="1" applyAlignment="1">
      <alignment vertical="center" shrinkToFit="1"/>
    </xf>
    <xf numFmtId="0" fontId="3" fillId="0" borderId="455" xfId="0" applyFont="1" applyBorder="1" applyAlignment="1">
      <alignment horizontal="center" vertical="center"/>
    </xf>
    <xf numFmtId="0" fontId="3" fillId="0" borderId="459" xfId="0" applyFont="1" applyBorder="1" applyAlignment="1">
      <alignment horizontal="center" vertical="center"/>
    </xf>
    <xf numFmtId="0" fontId="3" fillId="0" borderId="460" xfId="0" applyFont="1" applyBorder="1" applyAlignment="1">
      <alignment horizontal="center" vertical="center"/>
    </xf>
    <xf numFmtId="0" fontId="3" fillId="0" borderId="0" xfId="0" applyFont="1" applyAlignment="1">
      <alignment horizontal="center" vertical="center"/>
    </xf>
    <xf numFmtId="0" fontId="3" fillId="0" borderId="480"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11" fillId="2" borderId="455" xfId="0" applyFont="1" applyFill="1" applyBorder="1" applyAlignment="1" applyProtection="1">
      <alignment horizontal="center" vertical="center" shrinkToFit="1"/>
      <protection locked="0"/>
    </xf>
    <xf numFmtId="0" fontId="1" fillId="2" borderId="455" xfId="0" applyFont="1" applyFill="1" applyBorder="1" applyAlignment="1" applyProtection="1">
      <alignment shrinkToFit="1"/>
      <protection locked="0"/>
    </xf>
    <xf numFmtId="0" fontId="1" fillId="2" borderId="459" xfId="0" applyFont="1" applyFill="1" applyBorder="1" applyAlignment="1" applyProtection="1">
      <alignment shrinkToFit="1"/>
      <protection locked="0"/>
    </xf>
    <xf numFmtId="0" fontId="11" fillId="2" borderId="0" xfId="0" applyFont="1" applyFill="1" applyAlignment="1" applyProtection="1">
      <alignment horizontal="center" vertical="center" shrinkToFit="1"/>
      <protection locked="0"/>
    </xf>
    <xf numFmtId="0" fontId="1" fillId="2" borderId="0" xfId="0" applyFont="1" applyFill="1" applyAlignment="1" applyProtection="1">
      <alignment shrinkToFit="1"/>
      <protection locked="0"/>
    </xf>
    <xf numFmtId="0" fontId="1" fillId="2" borderId="480" xfId="0" applyFont="1" applyFill="1" applyBorder="1" applyAlignment="1" applyProtection="1">
      <alignment shrinkToFit="1"/>
      <protection locked="0"/>
    </xf>
    <xf numFmtId="0" fontId="1" fillId="2" borderId="1" xfId="0" applyFont="1" applyFill="1" applyBorder="1" applyAlignment="1" applyProtection="1">
      <alignment shrinkToFit="1"/>
      <protection locked="0"/>
    </xf>
    <xf numFmtId="0" fontId="1" fillId="2" borderId="4" xfId="0" applyFont="1" applyFill="1" applyBorder="1" applyAlignment="1" applyProtection="1">
      <alignment shrinkToFit="1"/>
      <protection locked="0"/>
    </xf>
    <xf numFmtId="180" fontId="0" fillId="0" borderId="480" xfId="0" applyNumberFormat="1" applyBorder="1" applyAlignment="1">
      <alignment vertical="center" shrinkToFit="1"/>
    </xf>
    <xf numFmtId="0" fontId="5" fillId="0" borderId="1" xfId="0" applyFont="1" applyBorder="1" applyAlignment="1">
      <alignment horizontal="center" vertical="center"/>
    </xf>
    <xf numFmtId="0" fontId="11" fillId="2" borderId="1" xfId="0" applyFont="1" applyFill="1" applyBorder="1" applyAlignment="1" applyProtection="1">
      <alignment horizontal="left" vertical="center" shrinkToFit="1"/>
      <protection locked="0"/>
    </xf>
    <xf numFmtId="0" fontId="5" fillId="0" borderId="0" xfId="0" applyFont="1" applyAlignment="1">
      <alignment horizontal="center" vertical="center"/>
    </xf>
    <xf numFmtId="0" fontId="11" fillId="2" borderId="455" xfId="0" applyFont="1" applyFill="1" applyBorder="1" applyAlignment="1" applyProtection="1">
      <alignment vertical="center" shrinkToFit="1"/>
      <protection locked="0"/>
    </xf>
    <xf numFmtId="0" fontId="11" fillId="2" borderId="1" xfId="0" applyFont="1" applyFill="1" applyBorder="1" applyAlignment="1" applyProtection="1">
      <alignment horizontal="center" vertical="center"/>
      <protection locked="0"/>
    </xf>
    <xf numFmtId="0" fontId="11" fillId="2" borderId="1" xfId="0" applyFont="1" applyFill="1" applyBorder="1" applyAlignment="1" applyProtection="1">
      <alignment vertical="center" shrinkToFit="1"/>
      <protection locked="0"/>
    </xf>
    <xf numFmtId="177" fontId="12" fillId="2" borderId="0" xfId="0" applyNumberFormat="1" applyFont="1" applyFill="1" applyAlignment="1" applyProtection="1">
      <alignment horizontal="center" vertical="center"/>
      <protection locked="0"/>
    </xf>
    <xf numFmtId="49" fontId="12" fillId="2" borderId="0" xfId="0" applyNumberFormat="1" applyFont="1" applyFill="1" applyAlignment="1" applyProtection="1">
      <alignment horizontal="center" vertical="center"/>
      <protection locked="0"/>
    </xf>
    <xf numFmtId="3" fontId="11" fillId="0" borderId="454" xfId="0" applyNumberFormat="1" applyFont="1" applyBorder="1" applyAlignment="1">
      <alignment horizontal="center" vertical="center"/>
    </xf>
    <xf numFmtId="49" fontId="11" fillId="0" borderId="522" xfId="0" applyNumberFormat="1" applyFont="1" applyBorder="1" applyAlignment="1">
      <alignment horizontal="center" vertical="center"/>
    </xf>
    <xf numFmtId="0" fontId="11" fillId="0" borderId="101" xfId="0" applyFont="1" applyBorder="1" applyAlignment="1">
      <alignment horizontal="center" vertical="center"/>
    </xf>
    <xf numFmtId="0" fontId="11" fillId="0" borderId="102" xfId="0" applyFont="1" applyBorder="1" applyAlignment="1">
      <alignment horizontal="center" vertical="center"/>
    </xf>
    <xf numFmtId="0" fontId="15" fillId="0" borderId="116" xfId="0" applyFont="1" applyBorder="1" applyAlignment="1">
      <alignment horizontal="distributed" vertical="center" wrapText="1"/>
    </xf>
    <xf numFmtId="0" fontId="15" fillId="0" borderId="122" xfId="0" applyFont="1" applyBorder="1" applyAlignment="1">
      <alignment horizontal="distributed" vertical="center" wrapText="1"/>
    </xf>
    <xf numFmtId="0" fontId="15" fillId="0" borderId="123" xfId="0" applyFont="1" applyBorder="1" applyAlignment="1">
      <alignment horizontal="distributed" vertical="center" wrapText="1"/>
    </xf>
    <xf numFmtId="0" fontId="15" fillId="0" borderId="98" xfId="0" applyFont="1" applyBorder="1" applyAlignment="1">
      <alignment horizontal="distributed" vertical="center" wrapText="1"/>
    </xf>
    <xf numFmtId="0" fontId="15" fillId="0" borderId="119" xfId="0" applyFont="1" applyBorder="1" applyAlignment="1">
      <alignment horizontal="distributed" vertical="center" wrapText="1"/>
    </xf>
    <xf numFmtId="0" fontId="15" fillId="0" borderId="124" xfId="0" applyFont="1" applyBorder="1" applyAlignment="1">
      <alignment horizontal="distributed" vertical="center" wrapText="1"/>
    </xf>
    <xf numFmtId="0" fontId="6" fillId="0" borderId="111" xfId="0" applyFont="1" applyBorder="1" applyAlignment="1">
      <alignment horizontal="distributed" vertical="center" wrapText="1" justifyLastLine="1"/>
    </xf>
    <xf numFmtId="0" fontId="6" fillId="0" borderId="2" xfId="0" applyFont="1" applyBorder="1" applyAlignment="1">
      <alignment horizontal="distributed" vertical="center" wrapText="1" justifyLastLine="1"/>
    </xf>
    <xf numFmtId="0" fontId="6" fillId="0" borderId="112" xfId="0" applyFont="1" applyBorder="1" applyAlignment="1">
      <alignment horizontal="distributed" vertical="center" wrapText="1" justifyLastLine="1"/>
    </xf>
    <xf numFmtId="0" fontId="6" fillId="0" borderId="113" xfId="0" applyFont="1" applyBorder="1" applyAlignment="1">
      <alignment horizontal="distributed" vertical="center" wrapText="1" justifyLastLine="1"/>
    </xf>
    <xf numFmtId="0" fontId="6" fillId="0" borderId="3" xfId="0" applyFont="1" applyBorder="1" applyAlignment="1">
      <alignment horizontal="distributed" vertical="center" wrapText="1" justifyLastLine="1"/>
    </xf>
    <xf numFmtId="0" fontId="6" fillId="0" borderId="114" xfId="0" applyFont="1" applyBorder="1" applyAlignment="1">
      <alignment horizontal="distributed" vertical="center" wrapText="1" justifyLastLine="1"/>
    </xf>
    <xf numFmtId="0" fontId="4" fillId="0" borderId="2"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111" xfId="0" applyFont="1" applyBorder="1" applyAlignment="1">
      <alignment horizontal="center" vertical="center"/>
    </xf>
    <xf numFmtId="0" fontId="4" fillId="0" borderId="2" xfId="0" applyFont="1" applyBorder="1" applyAlignment="1">
      <alignment horizontal="center" vertical="center"/>
    </xf>
    <xf numFmtId="0" fontId="4" fillId="0" borderId="112" xfId="0" applyFont="1" applyBorder="1" applyAlignment="1">
      <alignment horizontal="center" vertical="center"/>
    </xf>
    <xf numFmtId="0" fontId="4" fillId="0" borderId="113" xfId="0" applyFont="1" applyBorder="1" applyAlignment="1">
      <alignment horizontal="center" vertical="center"/>
    </xf>
    <xf numFmtId="0" fontId="4" fillId="0" borderId="3" xfId="0" applyFont="1" applyBorder="1" applyAlignment="1">
      <alignment horizontal="center" vertical="center"/>
    </xf>
    <xf numFmtId="0" fontId="4" fillId="0" borderId="114" xfId="0" applyFont="1" applyBorder="1" applyAlignment="1">
      <alignment horizontal="center" vertical="center"/>
    </xf>
    <xf numFmtId="49" fontId="11" fillId="2" borderId="111" xfId="0" applyNumberFormat="1" applyFont="1" applyFill="1" applyBorder="1" applyAlignment="1" applyProtection="1">
      <alignment horizontal="center" vertical="center" wrapText="1"/>
      <protection locked="0"/>
    </xf>
    <xf numFmtId="49" fontId="11" fillId="2" borderId="2" xfId="0" applyNumberFormat="1" applyFont="1" applyFill="1" applyBorder="1" applyAlignment="1" applyProtection="1">
      <alignment horizontal="center" vertical="center" wrapText="1"/>
      <protection locked="0"/>
    </xf>
    <xf numFmtId="49" fontId="11" fillId="2" borderId="113" xfId="0" applyNumberFormat="1" applyFont="1" applyFill="1" applyBorder="1" applyAlignment="1" applyProtection="1">
      <alignment horizontal="center" vertical="center" wrapText="1"/>
      <protection locked="0"/>
    </xf>
    <xf numFmtId="49" fontId="11" fillId="2" borderId="3" xfId="0" applyNumberFormat="1" applyFont="1" applyFill="1" applyBorder="1" applyAlignment="1" applyProtection="1">
      <alignment horizontal="center" vertical="center" wrapText="1"/>
      <protection locked="0"/>
    </xf>
    <xf numFmtId="0" fontId="4" fillId="0" borderId="126" xfId="0" applyFont="1" applyBorder="1" applyAlignment="1">
      <alignment horizontal="center" vertical="center"/>
    </xf>
    <xf numFmtId="0" fontId="4" fillId="0" borderId="127" xfId="0" applyFont="1" applyBorder="1" applyAlignment="1">
      <alignment horizontal="center" vertical="center"/>
    </xf>
    <xf numFmtId="49" fontId="11" fillId="2" borderId="111" xfId="0" applyNumberFormat="1" applyFont="1" applyFill="1" applyBorder="1" applyAlignment="1" applyProtection="1">
      <alignment horizontal="center" vertical="center" shrinkToFit="1"/>
      <protection locked="0"/>
    </xf>
    <xf numFmtId="49" fontId="11" fillId="2" borderId="2" xfId="0" applyNumberFormat="1" applyFont="1" applyFill="1" applyBorder="1" applyAlignment="1" applyProtection="1">
      <alignment horizontal="center" vertical="center" shrinkToFit="1"/>
      <protection locked="0"/>
    </xf>
    <xf numFmtId="49" fontId="11" fillId="2" borderId="112" xfId="0" applyNumberFormat="1" applyFont="1" applyFill="1" applyBorder="1" applyAlignment="1" applyProtection="1">
      <alignment horizontal="center" vertical="center" shrinkToFit="1"/>
      <protection locked="0"/>
    </xf>
    <xf numFmtId="49" fontId="11" fillId="2" borderId="113" xfId="0" applyNumberFormat="1" applyFont="1" applyFill="1" applyBorder="1" applyAlignment="1" applyProtection="1">
      <alignment horizontal="center" vertical="center" shrinkToFit="1"/>
      <protection locked="0"/>
    </xf>
    <xf numFmtId="49" fontId="11" fillId="2" borderId="3" xfId="0" applyNumberFormat="1" applyFont="1" applyFill="1" applyBorder="1" applyAlignment="1" applyProtection="1">
      <alignment horizontal="center" vertical="center" shrinkToFit="1"/>
      <protection locked="0"/>
    </xf>
    <xf numFmtId="49" fontId="11" fillId="2" borderId="114" xfId="0" applyNumberFormat="1" applyFont="1" applyFill="1" applyBorder="1" applyAlignment="1" applyProtection="1">
      <alignment horizontal="center" vertical="center" shrinkToFit="1"/>
      <protection locked="0"/>
    </xf>
    <xf numFmtId="49" fontId="11" fillId="0" borderId="520" xfId="0" applyNumberFormat="1" applyFont="1" applyBorder="1" applyAlignment="1">
      <alignment horizontal="center" vertical="center"/>
    </xf>
    <xf numFmtId="0" fontId="11" fillId="0" borderId="103" xfId="0" applyFont="1" applyBorder="1" applyAlignment="1">
      <alignment horizontal="center" vertical="center"/>
    </xf>
    <xf numFmtId="0" fontId="11" fillId="0" borderId="104" xfId="0" applyFont="1" applyBorder="1" applyAlignment="1">
      <alignment horizontal="center" vertical="center"/>
    </xf>
    <xf numFmtId="49" fontId="11" fillId="0" borderId="521" xfId="0" applyNumberFormat="1" applyFont="1" applyBorder="1" applyAlignment="1">
      <alignment horizontal="center" vertical="center"/>
    </xf>
    <xf numFmtId="0" fontId="11" fillId="0" borderId="524" xfId="0" applyFont="1" applyBorder="1" applyAlignment="1">
      <alignment horizontal="center" vertical="center"/>
    </xf>
    <xf numFmtId="0" fontId="11" fillId="0" borderId="105" xfId="0" applyFont="1" applyBorder="1" applyAlignment="1">
      <alignment horizontal="center" vertical="center"/>
    </xf>
    <xf numFmtId="49" fontId="11" fillId="2" borderId="116" xfId="0" applyNumberFormat="1" applyFont="1" applyFill="1" applyBorder="1" applyAlignment="1" applyProtection="1">
      <alignment horizontal="center" vertical="center" wrapText="1"/>
      <protection locked="0"/>
    </xf>
    <xf numFmtId="49" fontId="11" fillId="2" borderId="117" xfId="0" applyNumberFormat="1" applyFont="1" applyFill="1" applyBorder="1" applyAlignment="1" applyProtection="1">
      <alignment horizontal="center" vertical="center" wrapText="1"/>
      <protection locked="0"/>
    </xf>
    <xf numFmtId="49" fontId="11" fillId="2" borderId="118" xfId="0" applyNumberFormat="1" applyFont="1" applyFill="1" applyBorder="1" applyAlignment="1" applyProtection="1">
      <alignment horizontal="center" vertical="center" wrapText="1"/>
      <protection locked="0"/>
    </xf>
    <xf numFmtId="49" fontId="11" fillId="2" borderId="119" xfId="0" applyNumberFormat="1" applyFont="1" applyFill="1" applyBorder="1" applyAlignment="1" applyProtection="1">
      <alignment horizontal="center" vertical="center" wrapText="1"/>
      <protection locked="0"/>
    </xf>
    <xf numFmtId="49" fontId="11" fillId="2" borderId="120" xfId="0" applyNumberFormat="1" applyFont="1" applyFill="1" applyBorder="1" applyAlignment="1" applyProtection="1">
      <alignment horizontal="center" vertical="center" wrapText="1"/>
      <protection locked="0"/>
    </xf>
    <xf numFmtId="49" fontId="11" fillId="2" borderId="121" xfId="0" applyNumberFormat="1" applyFont="1" applyFill="1" applyBorder="1" applyAlignment="1" applyProtection="1">
      <alignment horizontal="center" vertical="center" wrapText="1"/>
      <protection locked="0"/>
    </xf>
    <xf numFmtId="49" fontId="11" fillId="0" borderId="508" xfId="0" applyNumberFormat="1" applyFont="1" applyBorder="1" applyAlignment="1">
      <alignment horizontal="center" vertical="center"/>
    </xf>
    <xf numFmtId="0" fontId="11" fillId="0" borderId="508" xfId="0" applyFont="1" applyBorder="1" applyAlignment="1">
      <alignment horizontal="center" vertical="center"/>
    </xf>
    <xf numFmtId="49" fontId="11" fillId="0" borderId="513" xfId="0" applyNumberFormat="1" applyFont="1" applyBorder="1" applyAlignment="1">
      <alignment horizontal="center" vertical="center"/>
    </xf>
    <xf numFmtId="0" fontId="11" fillId="0" borderId="523" xfId="0" applyFont="1" applyBorder="1" applyAlignment="1">
      <alignment horizontal="center" vertical="center"/>
    </xf>
    <xf numFmtId="0" fontId="11" fillId="0" borderId="108" xfId="0" applyFont="1" applyBorder="1" applyAlignment="1">
      <alignment horizontal="center" vertical="center"/>
    </xf>
    <xf numFmtId="0" fontId="5" fillId="0" borderId="513" xfId="0" applyFont="1" applyBorder="1" applyAlignment="1">
      <alignment horizontal="left" vertical="top"/>
    </xf>
    <xf numFmtId="0" fontId="5" fillId="0" borderId="108" xfId="0" applyFont="1" applyBorder="1" applyAlignment="1">
      <alignment horizontal="center" vertical="center" wrapText="1"/>
    </xf>
    <xf numFmtId="0" fontId="5" fillId="0" borderId="458" xfId="0" applyFont="1" applyBorder="1" applyAlignment="1">
      <alignment horizontal="center" vertical="center" wrapText="1"/>
    </xf>
    <xf numFmtId="0" fontId="11" fillId="2" borderId="519" xfId="0" applyFont="1" applyFill="1" applyBorder="1" applyAlignment="1" applyProtection="1">
      <alignment horizontal="center" vertical="center" shrinkToFit="1"/>
      <protection locked="0"/>
    </xf>
    <xf numFmtId="0" fontId="11" fillId="2" borderId="194" xfId="0" applyFont="1" applyFill="1" applyBorder="1" applyAlignment="1" applyProtection="1">
      <alignment horizontal="center" vertical="center" shrinkToFit="1"/>
      <protection locked="0"/>
    </xf>
    <xf numFmtId="0" fontId="1" fillId="2" borderId="92" xfId="0" applyFont="1" applyFill="1" applyBorder="1" applyAlignment="1" applyProtection="1">
      <alignment shrinkToFit="1"/>
      <protection locked="0"/>
    </xf>
    <xf numFmtId="181" fontId="12" fillId="0" borderId="454" xfId="1" applyNumberFormat="1" applyFont="1" applyFill="1" applyBorder="1" applyAlignment="1">
      <alignment vertical="center" shrinkToFit="1"/>
    </xf>
    <xf numFmtId="181" fontId="12" fillId="0" borderId="455" xfId="1" applyNumberFormat="1" applyFont="1" applyFill="1" applyBorder="1" applyAlignment="1">
      <alignment vertical="center" shrinkToFit="1"/>
    </xf>
    <xf numFmtId="181" fontId="12" fillId="0" borderId="459" xfId="1" applyNumberFormat="1" applyFont="1" applyFill="1" applyBorder="1" applyAlignment="1">
      <alignment vertical="center" shrinkToFit="1"/>
    </xf>
    <xf numFmtId="0" fontId="4" fillId="0" borderId="459" xfId="0" applyFont="1" applyBorder="1" applyAlignment="1">
      <alignment horizontal="center" vertical="center"/>
    </xf>
    <xf numFmtId="0" fontId="6" fillId="0" borderId="455" xfId="0" applyFont="1" applyBorder="1" applyAlignment="1">
      <alignment horizontal="left" vertical="center" wrapText="1" indent="1"/>
    </xf>
    <xf numFmtId="0" fontId="6" fillId="0" borderId="459"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454" xfId="0" applyFont="1" applyBorder="1" applyAlignment="1">
      <alignment horizontal="left" wrapText="1" indent="1"/>
    </xf>
    <xf numFmtId="0" fontId="6" fillId="0" borderId="455" xfId="0" applyFont="1" applyBorder="1" applyAlignment="1">
      <alignment horizontal="left" wrapText="1" indent="1"/>
    </xf>
    <xf numFmtId="0" fontId="6" fillId="0" borderId="459" xfId="0" applyFont="1" applyBorder="1" applyAlignment="1">
      <alignment horizontal="left" wrapText="1" indent="1"/>
    </xf>
    <xf numFmtId="0" fontId="6" fillId="0" borderId="5" xfId="0" applyFont="1" applyBorder="1" applyAlignment="1">
      <alignment horizontal="left" wrapText="1" indent="1"/>
    </xf>
    <xf numFmtId="0" fontId="6" fillId="0" borderId="1" xfId="0" applyFont="1" applyBorder="1" applyAlignment="1">
      <alignment horizontal="left" wrapText="1" indent="1"/>
    </xf>
    <xf numFmtId="0" fontId="6" fillId="0" borderId="4" xfId="0" applyFont="1" applyBorder="1" applyAlignment="1">
      <alignment horizontal="left" wrapText="1" indent="1"/>
    </xf>
    <xf numFmtId="0" fontId="9" fillId="0" borderId="449" xfId="0" applyFont="1" applyBorder="1" applyAlignment="1">
      <alignment horizontal="center" vertical="center" wrapText="1"/>
    </xf>
    <xf numFmtId="0" fontId="9" fillId="0" borderId="450" xfId="0" applyFont="1" applyBorder="1" applyAlignment="1">
      <alignment horizontal="center" vertical="center" wrapText="1"/>
    </xf>
    <xf numFmtId="0" fontId="9" fillId="0" borderId="451" xfId="0" applyFont="1" applyBorder="1" applyAlignment="1">
      <alignment horizontal="center" vertical="center" wrapText="1"/>
    </xf>
    <xf numFmtId="0" fontId="9" fillId="0" borderId="452" xfId="0" applyFont="1" applyBorder="1" applyAlignment="1">
      <alignment horizontal="center" vertical="center" wrapText="1"/>
    </xf>
    <xf numFmtId="0" fontId="9" fillId="0" borderId="453" xfId="0" applyFont="1" applyBorder="1" applyAlignment="1">
      <alignment horizontal="center" vertical="center" wrapText="1"/>
    </xf>
    <xf numFmtId="183" fontId="12" fillId="0" borderId="455" xfId="1" applyNumberFormat="1" applyFont="1" applyFill="1" applyBorder="1" applyAlignment="1" applyProtection="1">
      <alignment vertical="center" shrinkToFit="1"/>
    </xf>
    <xf numFmtId="180" fontId="12" fillId="0" borderId="5" xfId="1" applyNumberFormat="1" applyFont="1" applyFill="1" applyBorder="1" applyAlignment="1" applyProtection="1">
      <alignment vertical="center" shrinkToFit="1"/>
    </xf>
    <xf numFmtId="180" fontId="12" fillId="0" borderId="1" xfId="1" applyNumberFormat="1" applyFont="1" applyFill="1" applyBorder="1" applyAlignment="1" applyProtection="1">
      <alignment vertical="center" shrinkToFit="1"/>
    </xf>
    <xf numFmtId="0" fontId="0" fillId="0" borderId="4" xfId="0" applyBorder="1" applyAlignment="1">
      <alignment shrinkToFit="1"/>
    </xf>
    <xf numFmtId="180" fontId="12" fillId="0" borderId="4" xfId="1" applyNumberFormat="1" applyFont="1" applyFill="1" applyBorder="1" applyAlignment="1" applyProtection="1">
      <alignment vertical="center" shrinkToFit="1"/>
    </xf>
    <xf numFmtId="180" fontId="12" fillId="0" borderId="460" xfId="1" applyNumberFormat="1" applyFont="1" applyFill="1" applyBorder="1" applyAlignment="1" applyProtection="1">
      <alignment vertical="center" shrinkToFit="1"/>
    </xf>
    <xf numFmtId="180" fontId="12" fillId="0" borderId="0" xfId="1" applyNumberFormat="1" applyFont="1" applyFill="1" applyBorder="1" applyAlignment="1" applyProtection="1">
      <alignment vertical="center" shrinkToFit="1"/>
    </xf>
    <xf numFmtId="180" fontId="12" fillId="0" borderId="480" xfId="1" applyNumberFormat="1" applyFont="1" applyFill="1" applyBorder="1" applyAlignment="1" applyProtection="1">
      <alignment vertical="center" shrinkToFit="1"/>
    </xf>
    <xf numFmtId="181" fontId="12" fillId="0" borderId="454" xfId="1" applyNumberFormat="1" applyFont="1" applyFill="1" applyBorder="1" applyAlignment="1" applyProtection="1">
      <alignment vertical="center" shrinkToFit="1"/>
    </xf>
    <xf numFmtId="181" fontId="12" fillId="0" borderId="455" xfId="1" applyNumberFormat="1" applyFont="1" applyFill="1" applyBorder="1" applyAlignment="1" applyProtection="1">
      <alignment vertical="center" shrinkToFit="1"/>
    </xf>
    <xf numFmtId="181" fontId="12" fillId="0" borderId="459" xfId="1" applyNumberFormat="1" applyFont="1" applyFill="1" applyBorder="1" applyAlignment="1" applyProtection="1">
      <alignment vertical="center" shrinkToFit="1"/>
    </xf>
    <xf numFmtId="0" fontId="12" fillId="0" borderId="454" xfId="1" applyNumberFormat="1" applyFont="1" applyFill="1" applyBorder="1" applyAlignment="1" applyProtection="1">
      <alignment vertical="center" shrinkToFit="1"/>
    </xf>
    <xf numFmtId="0" fontId="12" fillId="0" borderId="455" xfId="1" applyNumberFormat="1" applyFont="1" applyFill="1" applyBorder="1" applyAlignment="1" applyProtection="1">
      <alignment vertical="center" shrinkToFit="1"/>
    </xf>
    <xf numFmtId="0" fontId="11" fillId="0" borderId="519" xfId="0" applyFont="1" applyBorder="1" applyAlignment="1">
      <alignment horizontal="center" vertical="center" shrinkToFit="1"/>
    </xf>
    <xf numFmtId="0" fontId="1" fillId="0" borderId="455" xfId="0" applyFont="1" applyBorder="1" applyAlignment="1">
      <alignment shrinkToFit="1"/>
    </xf>
    <xf numFmtId="0" fontId="1" fillId="0" borderId="459" xfId="0" applyFont="1" applyBorder="1" applyAlignment="1">
      <alignment shrinkToFit="1"/>
    </xf>
    <xf numFmtId="0" fontId="11" fillId="0" borderId="194" xfId="0" applyFont="1" applyBorder="1" applyAlignment="1">
      <alignment horizontal="center" vertical="center" shrinkToFit="1"/>
    </xf>
    <xf numFmtId="0" fontId="1" fillId="0" borderId="0" xfId="0" applyFont="1" applyAlignment="1">
      <alignment shrinkToFit="1"/>
    </xf>
    <xf numFmtId="0" fontId="1" fillId="0" borderId="480" xfId="0" applyFont="1" applyBorder="1" applyAlignment="1">
      <alignment shrinkToFit="1"/>
    </xf>
    <xf numFmtId="0" fontId="1" fillId="0" borderId="92" xfId="0" applyFont="1" applyBorder="1" applyAlignment="1">
      <alignment shrinkToFit="1"/>
    </xf>
    <xf numFmtId="0" fontId="1" fillId="0" borderId="1" xfId="0" applyFont="1" applyBorder="1" applyAlignment="1">
      <alignment shrinkToFit="1"/>
    </xf>
    <xf numFmtId="0" fontId="1" fillId="0" borderId="4" xfId="0" applyFont="1" applyBorder="1" applyAlignment="1">
      <alignment shrinkToFit="1"/>
    </xf>
    <xf numFmtId="0" fontId="12" fillId="0" borderId="115" xfId="0" applyFont="1" applyBorder="1" applyAlignment="1">
      <alignment horizontal="left" vertical="center" wrapText="1"/>
    </xf>
    <xf numFmtId="0" fontId="12" fillId="0" borderId="106" xfId="0" applyFont="1" applyBorder="1" applyAlignment="1">
      <alignment horizontal="left" vertical="center" wrapText="1"/>
    </xf>
    <xf numFmtId="0" fontId="12" fillId="0" borderId="128" xfId="0" applyFont="1" applyBorder="1" applyAlignment="1">
      <alignment horizontal="left" vertical="center" wrapText="1"/>
    </xf>
    <xf numFmtId="0" fontId="12" fillId="0" borderId="129" xfId="0" applyFont="1" applyBorder="1" applyAlignment="1">
      <alignment horizontal="left" vertical="center" wrapText="1"/>
    </xf>
    <xf numFmtId="0" fontId="12" fillId="0" borderId="130" xfId="0" applyFont="1" applyBorder="1" applyAlignment="1">
      <alignment horizontal="left" vertical="center" wrapText="1"/>
    </xf>
    <xf numFmtId="0" fontId="12" fillId="0" borderId="131" xfId="0" applyFont="1" applyBorder="1" applyAlignment="1">
      <alignment horizontal="left" vertical="center" wrapText="1"/>
    </xf>
    <xf numFmtId="0" fontId="12" fillId="0" borderId="107" xfId="0" applyFont="1" applyBorder="1" applyAlignment="1">
      <alignment horizontal="left" vertical="center" wrapText="1"/>
    </xf>
    <xf numFmtId="0" fontId="12" fillId="0" borderId="132" xfId="0" applyFont="1" applyBorder="1" applyAlignment="1">
      <alignment horizontal="left" vertical="center" wrapText="1"/>
    </xf>
    <xf numFmtId="0" fontId="4" fillId="0" borderId="1" xfId="0" applyFont="1" applyBorder="1" applyAlignment="1">
      <alignment horizontal="center" vertical="center"/>
    </xf>
    <xf numFmtId="0" fontId="12" fillId="0" borderId="514" xfId="0" applyFont="1" applyBorder="1" applyAlignment="1">
      <alignment horizontal="left" vertical="center" wrapText="1"/>
    </xf>
    <xf numFmtId="0" fontId="12" fillId="0" borderId="515" xfId="0" applyFont="1" applyBorder="1" applyAlignment="1">
      <alignment horizontal="left" vertical="center" wrapText="1"/>
    </xf>
    <xf numFmtId="0" fontId="12" fillId="0" borderId="516" xfId="0" applyFont="1" applyBorder="1" applyAlignment="1">
      <alignment horizontal="left" vertical="center" wrapText="1"/>
    </xf>
    <xf numFmtId="0" fontId="12" fillId="0" borderId="517" xfId="0" applyFont="1" applyBorder="1" applyAlignment="1">
      <alignment horizontal="left" vertical="center" wrapText="1"/>
    </xf>
    <xf numFmtId="181" fontId="12" fillId="0" borderId="454" xfId="1" applyNumberFormat="1" applyFont="1" applyFill="1" applyBorder="1" applyAlignment="1" applyProtection="1">
      <alignment shrinkToFit="1"/>
    </xf>
    <xf numFmtId="181" fontId="12" fillId="0" borderId="455" xfId="1" applyNumberFormat="1" applyFont="1" applyFill="1" applyBorder="1" applyAlignment="1" applyProtection="1">
      <alignment shrinkToFit="1"/>
    </xf>
    <xf numFmtId="181" fontId="12" fillId="0" borderId="459" xfId="1" applyNumberFormat="1" applyFont="1" applyFill="1" applyBorder="1" applyAlignment="1" applyProtection="1">
      <alignment shrinkToFit="1"/>
    </xf>
    <xf numFmtId="0" fontId="6" fillId="0" borderId="454" xfId="0" applyFont="1" applyBorder="1" applyAlignment="1">
      <alignment horizontal="center" vertical="center"/>
    </xf>
    <xf numFmtId="0" fontId="6" fillId="0" borderId="5" xfId="0" applyFont="1" applyBorder="1" applyAlignment="1">
      <alignment horizontal="center" vertical="center"/>
    </xf>
    <xf numFmtId="181" fontId="12" fillId="0" borderId="460" xfId="1" applyNumberFormat="1" applyFont="1" applyFill="1" applyBorder="1" applyAlignment="1" applyProtection="1">
      <alignment shrinkToFit="1"/>
    </xf>
    <xf numFmtId="181" fontId="12" fillId="0" borderId="0" xfId="1" applyNumberFormat="1" applyFont="1" applyFill="1" applyBorder="1" applyAlignment="1" applyProtection="1">
      <alignment shrinkToFit="1"/>
    </xf>
    <xf numFmtId="181" fontId="12" fillId="0" borderId="480" xfId="1" applyNumberFormat="1" applyFont="1" applyFill="1" applyBorder="1" applyAlignment="1" applyProtection="1">
      <alignment shrinkToFit="1"/>
    </xf>
    <xf numFmtId="49" fontId="12" fillId="0" borderId="0" xfId="0" applyNumberFormat="1" applyFont="1" applyAlignment="1">
      <alignment horizontal="center" vertical="center"/>
    </xf>
    <xf numFmtId="0" fontId="12" fillId="0" borderId="0" xfId="0" applyFont="1" applyAlignment="1">
      <alignment horizontal="center" vertical="center"/>
    </xf>
    <xf numFmtId="0" fontId="11" fillId="0" borderId="1" xfId="0" applyFont="1" applyBorder="1" applyAlignment="1">
      <alignment horizontal="left" vertical="center" shrinkToFit="1"/>
    </xf>
    <xf numFmtId="49" fontId="11" fillId="0" borderId="512" xfId="0" applyNumberFormat="1" applyFont="1" applyBorder="1" applyAlignment="1">
      <alignment horizontal="center" vertical="center"/>
    </xf>
    <xf numFmtId="0" fontId="11" fillId="0" borderId="512" xfId="0" applyFont="1" applyBorder="1" applyAlignment="1">
      <alignment horizontal="center" vertical="center"/>
    </xf>
    <xf numFmtId="49" fontId="11" fillId="0" borderId="457" xfId="0" applyNumberFormat="1" applyFont="1" applyBorder="1" applyAlignment="1">
      <alignment horizontal="center" vertical="center"/>
    </xf>
    <xf numFmtId="0" fontId="11" fillId="0" borderId="457" xfId="0" applyFont="1" applyBorder="1" applyAlignment="1">
      <alignment horizontal="center" vertical="center"/>
    </xf>
    <xf numFmtId="49" fontId="11" fillId="0" borderId="511" xfId="0" applyNumberFormat="1" applyFont="1" applyBorder="1" applyAlignment="1">
      <alignment horizontal="center" vertical="center"/>
    </xf>
    <xf numFmtId="0" fontId="11" fillId="0" borderId="511" xfId="0" applyFont="1" applyBorder="1" applyAlignment="1">
      <alignment horizontal="center" vertical="center"/>
    </xf>
    <xf numFmtId="3" fontId="11" fillId="0" borderId="455" xfId="0" applyNumberFormat="1" applyFont="1" applyBorder="1" applyAlignment="1">
      <alignment horizontal="center" vertical="center"/>
    </xf>
    <xf numFmtId="3" fontId="11" fillId="0" borderId="460" xfId="0" applyNumberFormat="1" applyFont="1" applyBorder="1" applyAlignment="1">
      <alignment horizontal="center" vertical="center"/>
    </xf>
    <xf numFmtId="3" fontId="11" fillId="0" borderId="0" xfId="0" applyNumberFormat="1" applyFont="1" applyAlignment="1">
      <alignment horizontal="center" vertical="center"/>
    </xf>
    <xf numFmtId="3" fontId="11" fillId="0" borderId="5" xfId="0" applyNumberFormat="1" applyFont="1" applyBorder="1" applyAlignment="1">
      <alignment horizontal="center" vertical="center"/>
    </xf>
    <xf numFmtId="3" fontId="11" fillId="0" borderId="1" xfId="0" applyNumberFormat="1" applyFont="1" applyBorder="1" applyAlignment="1">
      <alignment horizontal="center" vertical="center"/>
    </xf>
    <xf numFmtId="0" fontId="12" fillId="0" borderId="88" xfId="0" applyFont="1" applyBorder="1" applyAlignment="1">
      <alignment horizontal="left" vertical="center" wrapText="1"/>
    </xf>
    <xf numFmtId="0" fontId="12" fillId="0" borderId="89" xfId="0" applyFont="1" applyBorder="1" applyAlignment="1">
      <alignment horizontal="left" vertical="center" wrapText="1"/>
    </xf>
    <xf numFmtId="0" fontId="12" fillId="0" borderId="93" xfId="0" applyFont="1" applyBorder="1" applyAlignment="1">
      <alignment horizontal="left" vertical="center" wrapText="1"/>
    </xf>
    <xf numFmtId="0" fontId="12" fillId="0" borderId="90" xfId="0" applyFont="1" applyBorder="1" applyAlignment="1">
      <alignment horizontal="left" vertical="center" wrapText="1"/>
    </xf>
    <xf numFmtId="178" fontId="12" fillId="0" borderId="0" xfId="0" applyNumberFormat="1" applyFont="1" applyAlignment="1">
      <alignment horizontal="center" vertical="center"/>
    </xf>
    <xf numFmtId="49" fontId="11" fillId="0" borderId="510" xfId="0" applyNumberFormat="1" applyFont="1" applyBorder="1" applyAlignment="1">
      <alignment horizontal="center" vertical="center"/>
    </xf>
    <xf numFmtId="0" fontId="11" fillId="0" borderId="510" xfId="0" applyFont="1" applyBorder="1" applyAlignment="1">
      <alignment horizontal="center" vertical="center"/>
    </xf>
    <xf numFmtId="49" fontId="11" fillId="0" borderId="509" xfId="0" applyNumberFormat="1" applyFont="1" applyBorder="1" applyAlignment="1">
      <alignment horizontal="center" vertical="center"/>
    </xf>
    <xf numFmtId="0" fontId="11" fillId="0" borderId="509" xfId="0" applyFont="1" applyBorder="1" applyAlignment="1">
      <alignment horizontal="center" vertical="center"/>
    </xf>
    <xf numFmtId="179" fontId="12" fillId="0" borderId="0" xfId="0" applyNumberFormat="1" applyFont="1" applyAlignment="1">
      <alignment horizontal="center" vertical="center"/>
    </xf>
    <xf numFmtId="0" fontId="11" fillId="0" borderId="116" xfId="0" applyFont="1" applyBorder="1" applyAlignment="1">
      <alignment horizontal="center" vertical="center" wrapText="1"/>
    </xf>
    <xf numFmtId="0" fontId="11" fillId="0" borderId="117" xfId="0" applyFont="1" applyBorder="1" applyAlignment="1">
      <alignment horizontal="center" vertical="center" wrapText="1"/>
    </xf>
    <xf numFmtId="0" fontId="11" fillId="0" borderId="118" xfId="0" applyFont="1" applyBorder="1" applyAlignment="1">
      <alignment horizontal="center" vertical="center" wrapText="1"/>
    </xf>
    <xf numFmtId="0" fontId="11" fillId="0" borderId="119" xfId="0" applyFont="1" applyBorder="1" applyAlignment="1">
      <alignment horizontal="center" vertical="center" wrapText="1"/>
    </xf>
    <xf numFmtId="0" fontId="11" fillId="0" borderId="120" xfId="0" applyFont="1" applyBorder="1" applyAlignment="1">
      <alignment horizontal="center" vertical="center" wrapText="1"/>
    </xf>
    <xf numFmtId="0" fontId="11" fillId="0" borderId="121" xfId="0" applyFont="1" applyBorder="1" applyAlignment="1">
      <alignment horizontal="center" vertical="center" wrapText="1"/>
    </xf>
    <xf numFmtId="0" fontId="11" fillId="0" borderId="1" xfId="0" applyFont="1" applyBorder="1" applyAlignment="1">
      <alignment vertical="center" shrinkToFit="1"/>
    </xf>
    <xf numFmtId="0" fontId="11" fillId="0" borderId="455" xfId="0" applyFont="1" applyBorder="1" applyAlignment="1">
      <alignment vertical="center" shrinkToFit="1"/>
    </xf>
    <xf numFmtId="0" fontId="11" fillId="0" borderId="111"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112" xfId="0" applyFont="1" applyBorder="1" applyAlignment="1">
      <alignment horizontal="center" vertical="center" shrinkToFit="1"/>
    </xf>
    <xf numFmtId="0" fontId="11" fillId="0" borderId="113"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114" xfId="0" applyFont="1" applyBorder="1" applyAlignment="1">
      <alignment horizontal="center" vertical="center" shrinkToFit="1"/>
    </xf>
    <xf numFmtId="0" fontId="11" fillId="0" borderId="11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3" xfId="0" applyFont="1" applyBorder="1" applyAlignment="1">
      <alignment horizontal="center" vertical="center" wrapText="1"/>
    </xf>
    <xf numFmtId="0" fontId="11" fillId="0" borderId="3" xfId="0" applyFont="1" applyBorder="1" applyAlignment="1">
      <alignment horizontal="center" vertical="center" wrapText="1"/>
    </xf>
    <xf numFmtId="0" fontId="4" fillId="0" borderId="129" xfId="0" applyFont="1" applyBorder="1" applyAlignment="1">
      <alignment horizontal="center" vertical="center"/>
    </xf>
    <xf numFmtId="0" fontId="4" fillId="0" borderId="130" xfId="0" applyFont="1" applyBorder="1" applyAlignment="1">
      <alignment horizontal="center" vertical="center"/>
    </xf>
    <xf numFmtId="0" fontId="4" fillId="0" borderId="131" xfId="0" applyFont="1" applyBorder="1" applyAlignment="1">
      <alignment horizontal="center" vertical="center"/>
    </xf>
    <xf numFmtId="0" fontId="4" fillId="0" borderId="132" xfId="0" applyFont="1" applyBorder="1" applyAlignment="1">
      <alignment horizontal="center" vertical="center"/>
    </xf>
    <xf numFmtId="0" fontId="4" fillId="0" borderId="133" xfId="0" applyFont="1" applyBorder="1" applyAlignment="1">
      <alignment horizontal="center" vertical="center"/>
    </xf>
    <xf numFmtId="0" fontId="19" fillId="0" borderId="93" xfId="0" applyFont="1" applyBorder="1" applyAlignment="1">
      <alignment horizontal="center" vertical="top"/>
    </xf>
    <xf numFmtId="0" fontId="19" fillId="0" borderId="128" xfId="0" applyFont="1" applyBorder="1" applyAlignment="1">
      <alignment horizontal="center" vertical="top"/>
    </xf>
    <xf numFmtId="38" fontId="11" fillId="0" borderId="136" xfId="1" applyFont="1" applyBorder="1" applyAlignment="1">
      <alignment horizontal="right" vertical="center"/>
    </xf>
    <xf numFmtId="38" fontId="11" fillId="0" borderId="137" xfId="1" applyFont="1" applyBorder="1" applyAlignment="1">
      <alignment horizontal="right" vertical="center"/>
    </xf>
    <xf numFmtId="38" fontId="11" fillId="0" borderId="138" xfId="1" applyFont="1" applyBorder="1" applyAlignment="1">
      <alignment horizontal="right" vertical="center"/>
    </xf>
    <xf numFmtId="38" fontId="11" fillId="0" borderId="139" xfId="1" applyFont="1" applyBorder="1" applyAlignment="1">
      <alignment horizontal="right" vertical="center"/>
    </xf>
    <xf numFmtId="38" fontId="11" fillId="0" borderId="140" xfId="1" applyFont="1" applyBorder="1" applyAlignment="1">
      <alignment horizontal="right" vertical="center"/>
    </xf>
    <xf numFmtId="38" fontId="11" fillId="0" borderId="141" xfId="1" applyFont="1" applyBorder="1" applyAlignment="1">
      <alignment horizontal="right" vertical="center"/>
    </xf>
    <xf numFmtId="189" fontId="12" fillId="0" borderId="93" xfId="0" applyNumberFormat="1" applyFont="1" applyBorder="1" applyAlignment="1">
      <alignment horizontal="center" vertical="center" shrinkToFit="1"/>
    </xf>
    <xf numFmtId="189" fontId="12" fillId="0" borderId="10" xfId="0" applyNumberFormat="1" applyFont="1" applyBorder="1" applyAlignment="1">
      <alignment horizontal="center" vertical="center" shrinkToFit="1"/>
    </xf>
    <xf numFmtId="189" fontId="12" fillId="0" borderId="9" xfId="0" applyNumberFormat="1" applyFont="1" applyBorder="1" applyAlignment="1">
      <alignment horizontal="center" vertical="center" shrinkToFit="1"/>
    </xf>
    <xf numFmtId="189" fontId="12" fillId="0" borderId="128" xfId="0" applyNumberFormat="1" applyFont="1" applyBorder="1" applyAlignment="1">
      <alignment horizontal="center" vertical="center" shrinkToFit="1"/>
    </xf>
    <xf numFmtId="189" fontId="12" fillId="0" borderId="6" xfId="0" applyNumberFormat="1" applyFont="1" applyBorder="1" applyAlignment="1">
      <alignment horizontal="center" vertical="center" shrinkToFit="1"/>
    </xf>
    <xf numFmtId="189" fontId="12" fillId="0" borderId="11" xfId="0" applyNumberFormat="1" applyFont="1" applyBorder="1" applyAlignment="1">
      <alignment horizontal="center" vertical="center" shrinkToFit="1"/>
    </xf>
    <xf numFmtId="38" fontId="11" fillId="0" borderId="128" xfId="1" applyFont="1" applyFill="1" applyBorder="1" applyAlignment="1" applyProtection="1">
      <alignment vertical="center"/>
    </xf>
    <xf numFmtId="38" fontId="11" fillId="0" borderId="6" xfId="1" applyFont="1" applyFill="1" applyBorder="1" applyAlignment="1" applyProtection="1">
      <alignment vertical="center"/>
    </xf>
    <xf numFmtId="0" fontId="3" fillId="0" borderId="134" xfId="0" applyFont="1" applyBorder="1" applyAlignment="1">
      <alignment horizontal="center" vertical="top"/>
    </xf>
    <xf numFmtId="0" fontId="3" fillId="0" borderId="135" xfId="0" applyFont="1" applyBorder="1" applyAlignment="1">
      <alignment horizontal="center" vertical="top"/>
    </xf>
    <xf numFmtId="0" fontId="5" fillId="0" borderId="93" xfId="0" applyFont="1" applyBorder="1" applyAlignment="1">
      <alignment horizontal="distributed" vertical="center" wrapText="1"/>
    </xf>
    <xf numFmtId="0" fontId="5" fillId="0" borderId="10" xfId="0" applyFont="1" applyBorder="1" applyAlignment="1">
      <alignment horizontal="distributed" vertical="center" wrapText="1"/>
    </xf>
    <xf numFmtId="0" fontId="5" fillId="0" borderId="9" xfId="0" applyFont="1" applyBorder="1" applyAlignment="1">
      <alignment horizontal="distributed" vertical="center" wrapText="1"/>
    </xf>
    <xf numFmtId="0" fontId="5" fillId="0" borderId="109" xfId="0" applyFont="1" applyBorder="1" applyAlignment="1">
      <alignment horizontal="distributed" vertical="center" wrapText="1"/>
    </xf>
    <xf numFmtId="0" fontId="5" fillId="0" borderId="0" xfId="0" applyFont="1" applyAlignment="1">
      <alignment horizontal="distributed" vertical="center" wrapText="1"/>
    </xf>
    <xf numFmtId="0" fontId="5" fillId="0" borderId="94" xfId="0" applyFont="1" applyBorder="1" applyAlignment="1">
      <alignment horizontal="distributed" vertical="center" wrapText="1"/>
    </xf>
    <xf numFmtId="0" fontId="0" fillId="0" borderId="109" xfId="0" applyBorder="1" applyAlignment="1">
      <alignment horizontal="distributed" vertical="center" wrapText="1"/>
    </xf>
    <xf numFmtId="0" fontId="0" fillId="0" borderId="0" xfId="0" applyAlignment="1">
      <alignment horizontal="distributed" vertical="center" wrapText="1"/>
    </xf>
    <xf numFmtId="0" fontId="0" fillId="0" borderId="94" xfId="0" applyBorder="1" applyAlignment="1">
      <alignment horizontal="distributed" vertical="center" wrapText="1"/>
    </xf>
    <xf numFmtId="0" fontId="0" fillId="0" borderId="128" xfId="0" applyBorder="1" applyAlignment="1">
      <alignment horizontal="distributed" vertical="center" wrapText="1"/>
    </xf>
    <xf numFmtId="0" fontId="0" fillId="0" borderId="6" xfId="0" applyBorder="1" applyAlignment="1">
      <alignment horizontal="distributed" vertical="center" wrapText="1"/>
    </xf>
    <xf numFmtId="0" fontId="0" fillId="0" borderId="11" xfId="0" applyBorder="1" applyAlignment="1">
      <alignment horizontal="distributed" vertical="center" wrapText="1"/>
    </xf>
    <xf numFmtId="0" fontId="4" fillId="0" borderId="153" xfId="0" applyFont="1" applyBorder="1" applyAlignment="1">
      <alignment horizontal="center" vertical="center"/>
    </xf>
    <xf numFmtId="0" fontId="4" fillId="0" borderId="460" xfId="0" applyFont="1" applyBorder="1" applyAlignment="1">
      <alignment horizontal="center" vertical="center"/>
    </xf>
    <xf numFmtId="0" fontId="0" fillId="0" borderId="460" xfId="0" applyBorder="1" applyAlignment="1">
      <alignment horizontal="center" vertical="center"/>
    </xf>
    <xf numFmtId="0" fontId="0" fillId="0" borderId="94" xfId="0" applyBorder="1" applyAlignment="1">
      <alignment horizontal="center" vertical="center"/>
    </xf>
    <xf numFmtId="0" fontId="0" fillId="0" borderId="154" xfId="0"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128" xfId="0" applyBorder="1" applyAlignment="1">
      <alignment horizontal="center" vertical="center"/>
    </xf>
    <xf numFmtId="0" fontId="0" fillId="0" borderId="10" xfId="0" applyBorder="1" applyAlignment="1">
      <alignment horizontal="center" vertical="center"/>
    </xf>
    <xf numFmtId="0" fontId="0" fillId="0" borderId="109"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20" fillId="0" borderId="147" xfId="0" applyFont="1" applyBorder="1" applyAlignment="1">
      <alignment horizontal="left" vertical="center" wrapText="1"/>
    </xf>
    <xf numFmtId="0" fontId="20" fillId="0" borderId="137" xfId="0" applyFont="1" applyBorder="1" applyAlignment="1">
      <alignment horizontal="left" vertical="center" wrapText="1"/>
    </xf>
    <xf numFmtId="0" fontId="20" fillId="0" borderId="148" xfId="0" applyFont="1" applyBorder="1" applyAlignment="1">
      <alignment horizontal="left" vertical="center" wrapText="1"/>
    </xf>
    <xf numFmtId="0" fontId="20" fillId="0" borderId="149" xfId="0" applyFont="1" applyBorder="1" applyAlignment="1">
      <alignment horizontal="left" vertical="center" wrapText="1"/>
    </xf>
    <xf numFmtId="0" fontId="20" fillId="0" borderId="140" xfId="0" applyFont="1" applyBorder="1" applyAlignment="1">
      <alignment horizontal="left" vertical="center" wrapText="1"/>
    </xf>
    <xf numFmtId="0" fontId="20" fillId="0" borderId="150" xfId="0" applyFont="1" applyBorder="1" applyAlignment="1">
      <alignment horizontal="left" vertical="center" wrapText="1"/>
    </xf>
    <xf numFmtId="181" fontId="13" fillId="0" borderId="93" xfId="1" applyNumberFormat="1" applyFont="1" applyFill="1" applyBorder="1" applyAlignment="1" applyProtection="1">
      <alignment vertical="center" shrinkToFit="1"/>
    </xf>
    <xf numFmtId="181" fontId="13" fillId="0" borderId="10" xfId="1" applyNumberFormat="1" applyFont="1" applyFill="1" applyBorder="1" applyAlignment="1" applyProtection="1">
      <alignment vertical="center" shrinkToFit="1"/>
    </xf>
    <xf numFmtId="0" fontId="19" fillId="0" borderId="136" xfId="0" applyFont="1" applyBorder="1" applyAlignment="1">
      <alignment horizontal="center" vertical="top"/>
    </xf>
    <xf numFmtId="0" fontId="19" fillId="0" borderId="138" xfId="0" applyFont="1" applyBorder="1" applyAlignment="1">
      <alignment horizontal="center" vertical="top"/>
    </xf>
    <xf numFmtId="0" fontId="19" fillId="0" borderId="139" xfId="0" applyFont="1" applyBorder="1" applyAlignment="1">
      <alignment horizontal="center" vertical="top"/>
    </xf>
    <xf numFmtId="0" fontId="19" fillId="0" borderId="141" xfId="0" applyFont="1" applyBorder="1" applyAlignment="1">
      <alignment horizontal="center" vertical="top"/>
    </xf>
    <xf numFmtId="0" fontId="19" fillId="0" borderId="93" xfId="0" applyFont="1" applyBorder="1" applyAlignment="1">
      <alignment horizontal="distributed" vertical="center" wrapText="1"/>
    </xf>
    <xf numFmtId="0" fontId="19" fillId="0" borderId="10" xfId="0" applyFont="1" applyBorder="1" applyAlignment="1">
      <alignment horizontal="distributed" vertical="center" wrapText="1"/>
    </xf>
    <xf numFmtId="0" fontId="19" fillId="0" borderId="9" xfId="0" applyFont="1" applyBorder="1" applyAlignment="1">
      <alignment horizontal="distributed" vertical="center" wrapText="1"/>
    </xf>
    <xf numFmtId="0" fontId="19" fillId="0" borderId="109" xfId="0" applyFont="1" applyBorder="1" applyAlignment="1">
      <alignment horizontal="distributed" vertical="center" wrapText="1"/>
    </xf>
    <xf numFmtId="0" fontId="19" fillId="0" borderId="0" xfId="0" applyFont="1" applyAlignment="1">
      <alignment horizontal="distributed" vertical="center" wrapText="1"/>
    </xf>
    <xf numFmtId="0" fontId="19" fillId="0" borderId="94" xfId="0" applyFont="1" applyBorder="1" applyAlignment="1">
      <alignment horizontal="distributed" vertical="center" wrapText="1"/>
    </xf>
    <xf numFmtId="0" fontId="20" fillId="0" borderId="93" xfId="0" applyFont="1" applyBorder="1" applyAlignment="1">
      <alignment vertical="center" wrapText="1"/>
    </xf>
    <xf numFmtId="0" fontId="20" fillId="0" borderId="10" xfId="0" applyFont="1" applyBorder="1" applyAlignment="1">
      <alignment vertical="center" wrapText="1"/>
    </xf>
    <xf numFmtId="0" fontId="20" fillId="0" borderId="9" xfId="0" applyFont="1" applyBorder="1" applyAlignment="1">
      <alignment vertical="center" wrapText="1"/>
    </xf>
    <xf numFmtId="0" fontId="20" fillId="0" borderId="128" xfId="0" applyFont="1" applyBorder="1" applyAlignment="1">
      <alignment vertical="center" wrapText="1"/>
    </xf>
    <xf numFmtId="0" fontId="20" fillId="0" borderId="6" xfId="0" applyFont="1" applyBorder="1" applyAlignment="1">
      <alignment vertical="center" wrapText="1"/>
    </xf>
    <xf numFmtId="0" fontId="20" fillId="0" borderId="11" xfId="0" applyFont="1" applyBorder="1" applyAlignment="1">
      <alignment vertical="center" wrapText="1"/>
    </xf>
    <xf numFmtId="0" fontId="4" fillId="0" borderId="128"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5" fillId="0" borderId="93" xfId="0" applyFont="1" applyBorder="1" applyAlignment="1">
      <alignment horizontal="center" vertical="center" shrinkToFit="1"/>
    </xf>
    <xf numFmtId="0" fontId="0" fillId="0" borderId="10" xfId="0" applyBorder="1" applyAlignment="1">
      <alignment horizontal="center" shrinkToFit="1"/>
    </xf>
    <xf numFmtId="0" fontId="0" fillId="0" borderId="9" xfId="0" applyBorder="1" applyAlignment="1">
      <alignment horizontal="center" shrinkToFit="1"/>
    </xf>
    <xf numFmtId="0" fontId="0" fillId="0" borderId="109" xfId="0" applyBorder="1" applyAlignment="1">
      <alignment horizontal="center" shrinkToFit="1"/>
    </xf>
    <xf numFmtId="0" fontId="0" fillId="0" borderId="0" xfId="0" applyAlignment="1">
      <alignment horizontal="center" shrinkToFit="1"/>
    </xf>
    <xf numFmtId="0" fontId="0" fillId="0" borderId="94" xfId="0" applyBorder="1" applyAlignment="1">
      <alignment horizontal="center" shrinkToFit="1"/>
    </xf>
    <xf numFmtId="0" fontId="0" fillId="0" borderId="128" xfId="0" applyBorder="1" applyAlignment="1">
      <alignment horizontal="center" shrinkToFit="1"/>
    </xf>
    <xf numFmtId="0" fontId="0" fillId="0" borderId="6" xfId="0" applyBorder="1" applyAlignment="1">
      <alignment horizontal="center" shrinkToFit="1"/>
    </xf>
    <xf numFmtId="0" fontId="0" fillId="0" borderId="11" xfId="0" applyBorder="1" applyAlignment="1">
      <alignment horizontal="center" shrinkToFit="1"/>
    </xf>
    <xf numFmtId="0" fontId="5" fillId="0" borderId="10"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09" xfId="0" applyFont="1" applyBorder="1" applyAlignment="1">
      <alignment horizontal="center" vertical="center" shrinkToFit="1"/>
    </xf>
    <xf numFmtId="0" fontId="5" fillId="0" borderId="0" xfId="0" applyFont="1" applyAlignment="1">
      <alignment horizontal="center" vertical="center" shrinkToFit="1"/>
    </xf>
    <xf numFmtId="0" fontId="5" fillId="0" borderId="94" xfId="0" applyFont="1" applyBorder="1" applyAlignment="1">
      <alignment horizontal="center" vertical="center" shrinkToFit="1"/>
    </xf>
    <xf numFmtId="0" fontId="0" fillId="0" borderId="109" xfId="0" applyBorder="1" applyAlignment="1">
      <alignment horizontal="center" vertical="center" shrinkToFit="1"/>
    </xf>
    <xf numFmtId="0" fontId="0" fillId="0" borderId="0" xfId="0" applyAlignment="1">
      <alignment horizontal="center" vertical="center" shrinkToFit="1"/>
    </xf>
    <xf numFmtId="0" fontId="0" fillId="0" borderId="94" xfId="0" applyBorder="1" applyAlignment="1">
      <alignment horizontal="center" vertical="center" shrinkToFit="1"/>
    </xf>
    <xf numFmtId="0" fontId="0" fillId="0" borderId="128" xfId="0" applyBorder="1" applyAlignment="1">
      <alignment horizontal="center" vertical="center" shrinkToFit="1"/>
    </xf>
    <xf numFmtId="0" fontId="0" fillId="0" borderId="6" xfId="0" applyBorder="1" applyAlignment="1">
      <alignment horizontal="center" vertical="center" shrinkToFit="1"/>
    </xf>
    <xf numFmtId="0" fontId="0" fillId="0" borderId="11" xfId="0" applyBorder="1" applyAlignment="1">
      <alignment horizontal="center" vertical="center" shrinkToFit="1"/>
    </xf>
    <xf numFmtId="0" fontId="4" fillId="0" borderId="10" xfId="0" applyFont="1" applyBorder="1" applyAlignment="1">
      <alignment horizontal="center" vertical="center"/>
    </xf>
    <xf numFmtId="0" fontId="3" fillId="0" borderId="6" xfId="0" applyFont="1" applyBorder="1" applyAlignment="1">
      <alignment horizontal="center" vertical="top"/>
    </xf>
    <xf numFmtId="0" fontId="6" fillId="0" borderId="0" xfId="0" applyFont="1" applyAlignment="1">
      <alignment horizontal="left" vertical="center"/>
    </xf>
    <xf numFmtId="38" fontId="11" fillId="0" borderId="136" xfId="1" applyFont="1" applyBorder="1" applyAlignment="1">
      <alignment vertical="center"/>
    </xf>
    <xf numFmtId="38" fontId="11" fillId="0" borderId="137" xfId="1" applyFont="1" applyBorder="1" applyAlignment="1">
      <alignment vertical="center"/>
    </xf>
    <xf numFmtId="38" fontId="11" fillId="0" borderId="138" xfId="1" applyFont="1" applyBorder="1" applyAlignment="1">
      <alignment vertical="center"/>
    </xf>
    <xf numFmtId="38" fontId="11" fillId="0" borderId="139" xfId="1" applyFont="1" applyBorder="1" applyAlignment="1">
      <alignment vertical="center"/>
    </xf>
    <xf numFmtId="38" fontId="11" fillId="0" borderId="140" xfId="1" applyFont="1" applyBorder="1" applyAlignment="1">
      <alignment vertical="center"/>
    </xf>
    <xf numFmtId="38" fontId="11" fillId="0" borderId="141" xfId="1" applyFont="1" applyBorder="1" applyAlignment="1">
      <alignment vertical="center"/>
    </xf>
    <xf numFmtId="0" fontId="19" fillId="0" borderId="151" xfId="0" applyFont="1" applyBorder="1" applyAlignment="1">
      <alignment horizontal="center" vertical="top"/>
    </xf>
    <xf numFmtId="0" fontId="19" fillId="0" borderId="152" xfId="0" applyFont="1" applyBorder="1" applyAlignment="1">
      <alignment horizontal="center" vertical="top"/>
    </xf>
    <xf numFmtId="0" fontId="6" fillId="0" borderId="455" xfId="0" applyFont="1" applyBorder="1" applyAlignment="1">
      <alignment horizontal="right" vertical="center"/>
    </xf>
    <xf numFmtId="38" fontId="11" fillId="0" borderId="93" xfId="1" applyFont="1" applyBorder="1" applyAlignment="1">
      <alignment vertical="center"/>
    </xf>
    <xf numFmtId="38" fontId="11" fillId="0" borderId="10" xfId="1" applyFont="1" applyBorder="1" applyAlignment="1">
      <alignment vertical="center"/>
    </xf>
    <xf numFmtId="38" fontId="11" fillId="0" borderId="128" xfId="1" applyFont="1" applyBorder="1" applyAlignment="1">
      <alignment vertical="center"/>
    </xf>
    <xf numFmtId="38" fontId="11" fillId="0" borderId="6" xfId="1" applyFont="1" applyBorder="1" applyAlignment="1">
      <alignment vertical="center"/>
    </xf>
    <xf numFmtId="38" fontId="15" fillId="0" borderId="158" xfId="1" applyFont="1" applyBorder="1" applyAlignment="1">
      <alignment horizontal="center" vertical="center" wrapText="1"/>
    </xf>
    <xf numFmtId="38" fontId="15" fillId="0" borderId="175" xfId="1" applyFont="1" applyBorder="1" applyAlignment="1">
      <alignment horizontal="center" vertical="center" wrapText="1"/>
    </xf>
    <xf numFmtId="38" fontId="21" fillId="0" borderId="8" xfId="1" applyFont="1" applyFill="1" applyBorder="1" applyAlignment="1">
      <alignment horizontal="center" vertical="top"/>
    </xf>
    <xf numFmtId="38" fontId="21" fillId="0" borderId="7" xfId="1" applyFont="1" applyFill="1" applyBorder="1" applyAlignment="1">
      <alignment horizontal="center" vertical="top"/>
    </xf>
    <xf numFmtId="38" fontId="19" fillId="0" borderId="176" xfId="1" applyFont="1" applyFill="1" applyBorder="1" applyAlignment="1">
      <alignment horizontal="center" vertical="top"/>
    </xf>
    <xf numFmtId="38" fontId="21" fillId="0" borderId="177" xfId="1" applyFont="1" applyFill="1" applyBorder="1" applyAlignment="1">
      <alignment horizontal="center" vertical="top"/>
    </xf>
    <xf numFmtId="0" fontId="13" fillId="0" borderId="1" xfId="0" applyFont="1" applyBorder="1" applyAlignment="1">
      <alignment wrapText="1" shrinkToFit="1"/>
    </xf>
    <xf numFmtId="0" fontId="10" fillId="0" borderId="448" xfId="0" applyFont="1" applyBorder="1" applyAlignment="1">
      <alignment horizontal="center" vertical="center" wrapText="1"/>
    </xf>
    <xf numFmtId="0" fontId="10" fillId="0" borderId="449" xfId="0" applyFont="1" applyBorder="1" applyAlignment="1">
      <alignment horizontal="center" vertical="center" wrapText="1"/>
    </xf>
    <xf numFmtId="0" fontId="10" fillId="0" borderId="450" xfId="0" applyFont="1" applyBorder="1" applyAlignment="1">
      <alignment horizontal="center" vertical="center" wrapText="1"/>
    </xf>
    <xf numFmtId="0" fontId="10" fillId="0" borderId="451" xfId="0" applyFont="1" applyBorder="1" applyAlignment="1">
      <alignment horizontal="center" vertical="center" wrapText="1"/>
    </xf>
    <xf numFmtId="0" fontId="10" fillId="0" borderId="452" xfId="0" applyFont="1" applyBorder="1" applyAlignment="1">
      <alignment horizontal="center" vertical="center" wrapText="1"/>
    </xf>
    <xf numFmtId="0" fontId="10" fillId="0" borderId="453" xfId="0" applyFont="1" applyBorder="1" applyAlignment="1">
      <alignment horizontal="center" vertical="center" wrapText="1"/>
    </xf>
    <xf numFmtId="0" fontId="3" fillId="0" borderId="0" xfId="0" applyFont="1" applyAlignment="1">
      <alignment horizontal="center"/>
    </xf>
    <xf numFmtId="0" fontId="3" fillId="0" borderId="1" xfId="0" applyFont="1" applyBorder="1" applyAlignment="1">
      <alignment horizontal="center"/>
    </xf>
    <xf numFmtId="0" fontId="6" fillId="0" borderId="155" xfId="0" applyFont="1" applyBorder="1" applyAlignment="1">
      <alignment horizontal="center"/>
    </xf>
    <xf numFmtId="0" fontId="6" fillId="0" borderId="156" xfId="0" applyFont="1" applyBorder="1" applyAlignment="1">
      <alignment horizontal="center"/>
    </xf>
    <xf numFmtId="0" fontId="6" fillId="0" borderId="157" xfId="0" applyFont="1" applyBorder="1" applyAlignment="1">
      <alignment horizontal="center"/>
    </xf>
    <xf numFmtId="0" fontId="6" fillId="0" borderId="1" xfId="0" applyFont="1" applyBorder="1" applyAlignment="1">
      <alignment horizontal="distributed" vertical="center"/>
    </xf>
    <xf numFmtId="0" fontId="11" fillId="0" borderId="155" xfId="0" applyFont="1" applyBorder="1" applyAlignment="1">
      <alignment horizontal="center" vertical="center"/>
    </xf>
    <xf numFmtId="0" fontId="11" fillId="0" borderId="156" xfId="0" applyFont="1" applyBorder="1" applyAlignment="1">
      <alignment horizontal="center" vertical="center"/>
    </xf>
    <xf numFmtId="0" fontId="11" fillId="0" borderId="159" xfId="0" applyFont="1" applyBorder="1" applyAlignment="1">
      <alignment horizontal="center" vertical="center"/>
    </xf>
    <xf numFmtId="0" fontId="19" fillId="0" borderId="155" xfId="0" applyFont="1" applyBorder="1" applyAlignment="1">
      <alignment horizontal="center" vertical="center"/>
    </xf>
    <xf numFmtId="0" fontId="19" fillId="0" borderId="156" xfId="0" applyFont="1" applyBorder="1" applyAlignment="1">
      <alignment horizontal="center" vertical="center"/>
    </xf>
    <xf numFmtId="0" fontId="19" fillId="0" borderId="157" xfId="0" applyFont="1" applyBorder="1" applyAlignment="1">
      <alignment horizontal="center" vertical="center"/>
    </xf>
    <xf numFmtId="38" fontId="11" fillId="0" borderId="153" xfId="1" applyFont="1" applyBorder="1" applyAlignment="1">
      <alignment horizontal="right" vertical="center"/>
    </xf>
    <xf numFmtId="38" fontId="11" fillId="0" borderId="10" xfId="1" applyFont="1" applyBorder="1" applyAlignment="1">
      <alignment horizontal="right" vertical="center"/>
    </xf>
    <xf numFmtId="38" fontId="11" fillId="0" borderId="5" xfId="1" applyFont="1" applyBorder="1" applyAlignment="1">
      <alignment horizontal="right" vertical="center"/>
    </xf>
    <xf numFmtId="38" fontId="11" fillId="0" borderId="1" xfId="1" applyFont="1" applyBorder="1" applyAlignment="1">
      <alignment horizontal="right" vertical="center"/>
    </xf>
    <xf numFmtId="0" fontId="19" fillId="0" borderId="0" xfId="0" applyFont="1" applyAlignment="1">
      <alignment horizontal="center" vertical="top"/>
    </xf>
    <xf numFmtId="0" fontId="19" fillId="0" borderId="182" xfId="0" applyFont="1" applyBorder="1" applyAlignment="1">
      <alignment horizontal="center" vertical="top"/>
    </xf>
    <xf numFmtId="0" fontId="19" fillId="0" borderId="1" xfId="0" applyFont="1" applyBorder="1" applyAlignment="1">
      <alignment horizontal="center" vertical="top"/>
    </xf>
    <xf numFmtId="0" fontId="19" fillId="0" borderId="173" xfId="0" applyFont="1" applyBorder="1" applyAlignment="1">
      <alignment horizontal="center" vertical="top"/>
    </xf>
    <xf numFmtId="0" fontId="19" fillId="0" borderId="183" xfId="0" applyFont="1" applyBorder="1" applyAlignment="1">
      <alignment horizontal="center" vertical="center"/>
    </xf>
    <xf numFmtId="0" fontId="19" fillId="0" borderId="0" xfId="0" applyFont="1" applyAlignment="1">
      <alignment horizontal="center" vertical="center"/>
    </xf>
    <xf numFmtId="0" fontId="19" fillId="0" borderId="182" xfId="0" applyFont="1" applyBorder="1" applyAlignment="1">
      <alignment horizontal="center" vertical="center"/>
    </xf>
    <xf numFmtId="189" fontId="12" fillId="0" borderId="142" xfId="0" applyNumberFormat="1" applyFont="1" applyBorder="1" applyAlignment="1">
      <alignment horizontal="center" vertical="center" shrinkToFit="1"/>
    </xf>
    <xf numFmtId="189" fontId="12" fillId="0" borderId="143" xfId="0" applyNumberFormat="1" applyFont="1" applyBorder="1" applyAlignment="1">
      <alignment horizontal="center" vertical="center" shrinkToFit="1"/>
    </xf>
    <xf numFmtId="189" fontId="12" fillId="0" borderId="135" xfId="0" applyNumberFormat="1" applyFont="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right" vertical="center"/>
    </xf>
    <xf numFmtId="0" fontId="23" fillId="0" borderId="0" xfId="0" applyFont="1" applyAlignment="1">
      <alignment horizontal="center"/>
    </xf>
    <xf numFmtId="0" fontId="23" fillId="0" borderId="1" xfId="0" applyFont="1" applyBorder="1" applyAlignment="1">
      <alignment horizontal="center"/>
    </xf>
    <xf numFmtId="0" fontId="6" fillId="0" borderId="1" xfId="0" applyFont="1" applyBorder="1" applyAlignment="1">
      <alignment horizontal="center"/>
    </xf>
    <xf numFmtId="0" fontId="11" fillId="0" borderId="456" xfId="0" applyFont="1" applyBorder="1" applyAlignment="1">
      <alignment horizontal="center" vertical="center"/>
    </xf>
    <xf numFmtId="0" fontId="19" fillId="0" borderId="463" xfId="0" applyFont="1" applyBorder="1" applyAlignment="1">
      <alignment horizontal="center" vertical="center" wrapText="1"/>
    </xf>
    <xf numFmtId="0" fontId="19" fillId="0" borderId="464" xfId="0" applyFont="1" applyBorder="1" applyAlignment="1">
      <alignment horizontal="center" vertical="center" wrapText="1"/>
    </xf>
    <xf numFmtId="0" fontId="19" fillId="0" borderId="184" xfId="0" applyFont="1" applyBorder="1" applyAlignment="1">
      <alignment horizontal="center" vertical="center" wrapText="1"/>
    </xf>
    <xf numFmtId="0" fontId="19" fillId="0" borderId="141" xfId="0" applyFont="1" applyBorder="1" applyAlignment="1">
      <alignment horizontal="center" vertical="center" wrapText="1"/>
    </xf>
    <xf numFmtId="0" fontId="19" fillId="0" borderId="160" xfId="0" applyFont="1" applyBorder="1" applyAlignment="1">
      <alignment horizontal="center" vertical="center"/>
    </xf>
    <xf numFmtId="0" fontId="19" fillId="0" borderId="190" xfId="0" applyFont="1" applyBorder="1" applyAlignment="1">
      <alignment horizontal="center" vertical="center"/>
    </xf>
    <xf numFmtId="0" fontId="6" fillId="0" borderId="160" xfId="0" applyFont="1" applyBorder="1" applyAlignment="1">
      <alignment horizontal="center" vertical="center"/>
    </xf>
    <xf numFmtId="0" fontId="6" fillId="0" borderId="157" xfId="0" applyFont="1" applyBorder="1" applyAlignment="1">
      <alignment horizontal="center" vertical="center"/>
    </xf>
    <xf numFmtId="38" fontId="19" fillId="0" borderId="480" xfId="1" applyFont="1" applyBorder="1" applyAlignment="1">
      <alignment horizontal="center" vertical="top"/>
    </xf>
    <xf numFmtId="38" fontId="21" fillId="0" borderId="4" xfId="1" applyFont="1" applyBorder="1" applyAlignment="1">
      <alignment horizontal="center" vertical="top"/>
    </xf>
    <xf numFmtId="49" fontId="11" fillId="0" borderId="461" xfId="0" applyNumberFormat="1" applyFont="1" applyBorder="1" applyAlignment="1">
      <alignment horizontal="center" vertical="center"/>
    </xf>
    <xf numFmtId="0" fontId="11" fillId="0" borderId="461" xfId="0" applyFont="1" applyBorder="1" applyAlignment="1">
      <alignment horizontal="center" vertical="center"/>
    </xf>
    <xf numFmtId="0" fontId="11" fillId="0" borderId="91" xfId="0" applyFont="1" applyBorder="1" applyAlignment="1">
      <alignment horizontal="center" vertical="center"/>
    </xf>
    <xf numFmtId="38" fontId="21" fillId="0" borderId="8" xfId="1" applyFont="1" applyBorder="1" applyAlignment="1">
      <alignment horizontal="center" vertical="top"/>
    </xf>
    <xf numFmtId="38" fontId="21" fillId="0" borderId="7" xfId="1" applyFont="1" applyBorder="1" applyAlignment="1">
      <alignment horizontal="center" vertical="top"/>
    </xf>
    <xf numFmtId="0" fontId="5" fillId="0" borderId="465" xfId="0" applyFont="1" applyBorder="1" applyAlignment="1">
      <alignment horizontal="center" vertical="center"/>
    </xf>
    <xf numFmtId="0" fontId="5" fillId="0" borderId="466" xfId="0" applyFont="1" applyBorder="1" applyAlignment="1">
      <alignment horizontal="center" vertical="center"/>
    </xf>
    <xf numFmtId="0" fontId="5" fillId="0" borderId="467" xfId="0" applyFont="1" applyBorder="1" applyAlignment="1">
      <alignment horizontal="center" vertical="center"/>
    </xf>
    <xf numFmtId="0" fontId="5" fillId="0" borderId="187" xfId="0" applyFont="1" applyBorder="1" applyAlignment="1">
      <alignment horizontal="center" vertical="center"/>
    </xf>
    <xf numFmtId="0" fontId="5" fillId="0" borderId="188" xfId="0" applyFont="1" applyBorder="1" applyAlignment="1">
      <alignment horizontal="center" vertical="center"/>
    </xf>
    <xf numFmtId="0" fontId="5" fillId="0" borderId="189" xfId="0" applyFont="1" applyBorder="1" applyAlignment="1">
      <alignment horizontal="center" vertical="center"/>
    </xf>
    <xf numFmtId="0" fontId="5" fillId="0" borderId="471" xfId="0" applyFont="1" applyBorder="1" applyAlignment="1">
      <alignment horizontal="center" vertical="center"/>
    </xf>
    <xf numFmtId="0" fontId="5" fillId="0" borderId="469" xfId="0" applyFont="1" applyBorder="1" applyAlignment="1">
      <alignment horizontal="center" vertical="center"/>
    </xf>
    <xf numFmtId="0" fontId="5" fillId="0" borderId="464" xfId="0" applyFont="1" applyBorder="1" applyAlignment="1">
      <alignment horizontal="center" vertical="center"/>
    </xf>
    <xf numFmtId="0" fontId="5" fillId="0" borderId="139" xfId="0" applyFont="1" applyBorder="1" applyAlignment="1">
      <alignment horizontal="center" vertical="center"/>
    </xf>
    <xf numFmtId="0" fontId="5" fillId="0" borderId="140" xfId="0" applyFont="1" applyBorder="1" applyAlignment="1">
      <alignment horizontal="center" vertical="center"/>
    </xf>
    <xf numFmtId="0" fontId="5" fillId="0" borderId="141" xfId="0" applyFont="1" applyBorder="1" applyAlignment="1">
      <alignment horizontal="center" vertical="center"/>
    </xf>
    <xf numFmtId="0" fontId="13" fillId="0" borderId="0" xfId="0" applyFont="1" applyAlignment="1">
      <alignment wrapText="1" shrinkToFit="1"/>
    </xf>
    <xf numFmtId="0" fontId="4" fillId="0" borderId="154" xfId="0" applyFont="1" applyBorder="1" applyAlignment="1">
      <alignment horizontal="center" vertical="center"/>
    </xf>
    <xf numFmtId="0" fontId="12" fillId="0" borderId="93" xfId="0" applyFont="1" applyBorder="1" applyAlignment="1">
      <alignment horizontal="center" vertical="center"/>
    </xf>
    <xf numFmtId="0" fontId="12" fillId="0" borderId="9" xfId="0" applyFont="1" applyBorder="1" applyAlignment="1">
      <alignment horizontal="center" vertical="center"/>
    </xf>
    <xf numFmtId="0" fontId="12" fillId="0" borderId="128" xfId="0" applyFont="1" applyBorder="1" applyAlignment="1">
      <alignment horizontal="center" vertical="center"/>
    </xf>
    <xf numFmtId="0" fontId="12" fillId="0" borderId="11" xfId="0" applyFont="1" applyBorder="1" applyAlignment="1">
      <alignment horizontal="center" vertical="center"/>
    </xf>
    <xf numFmtId="38" fontId="11" fillId="0" borderId="444" xfId="1" applyFont="1" applyBorder="1" applyAlignment="1">
      <alignment horizontal="right" vertical="center"/>
    </xf>
    <xf numFmtId="38" fontId="11" fillId="0" borderId="478" xfId="1" applyFont="1" applyBorder="1" applyAlignment="1">
      <alignment horizontal="right" vertical="center"/>
    </xf>
    <xf numFmtId="38" fontId="11" fillId="0" borderId="479" xfId="1" applyFont="1" applyBorder="1" applyAlignment="1">
      <alignment horizontal="right" vertical="center"/>
    </xf>
    <xf numFmtId="0" fontId="3" fillId="0" borderId="179" xfId="0" applyFont="1" applyBorder="1" applyAlignment="1">
      <alignment horizontal="center" vertical="center"/>
    </xf>
    <xf numFmtId="0" fontId="3" fillId="0" borderId="180" xfId="0" applyFont="1" applyBorder="1" applyAlignment="1">
      <alignment horizontal="center" vertical="center"/>
    </xf>
    <xf numFmtId="0" fontId="3" fillId="0" borderId="181" xfId="0" applyFont="1" applyBorder="1" applyAlignment="1">
      <alignment horizontal="center" vertical="center"/>
    </xf>
    <xf numFmtId="0" fontId="3" fillId="0" borderId="444" xfId="0" applyFont="1" applyBorder="1" applyAlignment="1">
      <alignment horizontal="center"/>
    </xf>
    <xf numFmtId="0" fontId="3" fillId="0" borderId="479" xfId="0" applyFont="1" applyBorder="1" applyAlignment="1">
      <alignment horizontal="center"/>
    </xf>
    <xf numFmtId="0" fontId="5" fillId="0" borderId="475" xfId="0" applyFont="1" applyBorder="1" applyAlignment="1">
      <alignment horizontal="center" vertical="center"/>
    </xf>
    <xf numFmtId="0" fontId="5" fillId="0" borderId="192" xfId="0" applyFont="1" applyBorder="1" applyAlignment="1">
      <alignment horizontal="center" vertical="center"/>
    </xf>
    <xf numFmtId="0" fontId="5" fillId="0" borderId="193" xfId="0" applyFont="1" applyBorder="1" applyAlignment="1">
      <alignment horizontal="center" vertical="center"/>
    </xf>
    <xf numFmtId="0" fontId="14" fillId="0" borderId="455" xfId="0" applyFont="1" applyBorder="1" applyAlignment="1">
      <alignment horizontal="center" vertical="center"/>
    </xf>
    <xf numFmtId="0" fontId="14" fillId="0" borderId="459" xfId="0" applyFont="1" applyBorder="1" applyAlignment="1">
      <alignment horizontal="center" vertical="center"/>
    </xf>
    <xf numFmtId="0" fontId="14" fillId="0" borderId="1" xfId="0" applyFont="1" applyBorder="1" applyAlignment="1">
      <alignment horizontal="center" vertical="center"/>
    </xf>
    <xf numFmtId="0" fontId="14" fillId="0" borderId="4" xfId="0" applyFont="1" applyBorder="1" applyAlignment="1">
      <alignment horizontal="center" vertical="center"/>
    </xf>
    <xf numFmtId="0" fontId="14" fillId="0" borderId="454" xfId="0" applyFont="1" applyBorder="1" applyAlignment="1">
      <alignment horizontal="center" vertical="center"/>
    </xf>
    <xf numFmtId="0" fontId="14" fillId="0" borderId="5" xfId="0" applyFont="1" applyBorder="1" applyAlignment="1">
      <alignment horizontal="center" vertical="center"/>
    </xf>
    <xf numFmtId="178" fontId="22" fillId="0" borderId="455" xfId="0" applyNumberFormat="1" applyFont="1" applyBorder="1" applyAlignment="1">
      <alignment horizontal="right" vertical="center"/>
    </xf>
    <xf numFmtId="188" fontId="22" fillId="0" borderId="0" xfId="0" applyNumberFormat="1" applyFont="1" applyAlignment="1">
      <alignment horizontal="right" vertical="center"/>
    </xf>
    <xf numFmtId="179" fontId="22" fillId="0" borderId="0" xfId="0" applyNumberFormat="1" applyFont="1" applyAlignment="1">
      <alignment horizontal="left" vertical="center"/>
    </xf>
    <xf numFmtId="178" fontId="22" fillId="0" borderId="0" xfId="0" applyNumberFormat="1" applyFont="1" applyAlignment="1">
      <alignment horizontal="center" vertical="center"/>
    </xf>
    <xf numFmtId="0" fontId="12" fillId="0" borderId="10" xfId="0" applyFont="1" applyBorder="1" applyAlignment="1">
      <alignment horizontal="center" vertical="center"/>
    </xf>
    <xf numFmtId="0" fontId="12" fillId="0" borderId="6" xfId="0" applyFont="1" applyBorder="1" applyAlignment="1">
      <alignment horizontal="center" vertical="center"/>
    </xf>
    <xf numFmtId="0" fontId="11" fillId="0" borderId="157" xfId="0" applyFont="1" applyBorder="1" applyAlignment="1">
      <alignment horizontal="center" vertical="center"/>
    </xf>
    <xf numFmtId="179" fontId="22" fillId="0" borderId="455" xfId="0" applyNumberFormat="1" applyFont="1" applyBorder="1" applyAlignment="1">
      <alignment horizontal="left" vertical="center"/>
    </xf>
    <xf numFmtId="38" fontId="11" fillId="0" borderId="93" xfId="1" applyFont="1" applyFill="1" applyBorder="1" applyAlignment="1">
      <alignment vertical="center"/>
    </xf>
    <xf numFmtId="38" fontId="11" fillId="0" borderId="10" xfId="1" applyFont="1" applyFill="1" applyBorder="1" applyAlignment="1">
      <alignment vertical="center"/>
    </xf>
    <xf numFmtId="38" fontId="11" fillId="0" borderId="128" xfId="1" applyFont="1" applyFill="1" applyBorder="1" applyAlignment="1">
      <alignment vertical="center"/>
    </xf>
    <xf numFmtId="38" fontId="11" fillId="0" borderId="6" xfId="1" applyFont="1" applyFill="1" applyBorder="1" applyAlignment="1">
      <alignment vertical="center"/>
    </xf>
    <xf numFmtId="0" fontId="6" fillId="0" borderId="172" xfId="0" applyFont="1" applyBorder="1" applyAlignment="1">
      <alignment horizontal="center" vertical="center"/>
    </xf>
    <xf numFmtId="0" fontId="6" fillId="0" borderId="173" xfId="0" applyFont="1" applyBorder="1" applyAlignment="1">
      <alignment horizontal="center" vertical="center"/>
    </xf>
    <xf numFmtId="0" fontId="36" fillId="0" borderId="0" xfId="0" applyFont="1" applyAlignment="1">
      <alignment vertical="center"/>
    </xf>
    <xf numFmtId="0" fontId="36" fillId="0" borderId="420" xfId="0" applyFont="1" applyBorder="1" applyAlignment="1">
      <alignment horizontal="center" vertical="center"/>
    </xf>
    <xf numFmtId="0" fontId="36" fillId="0" borderId="0" xfId="0" applyFont="1" applyAlignment="1">
      <alignment horizontal="center" vertical="center"/>
    </xf>
    <xf numFmtId="0" fontId="36" fillId="6" borderId="445" xfId="0" applyFont="1" applyFill="1" applyBorder="1" applyAlignment="1" applyProtection="1">
      <alignment horizontal="center" vertical="center"/>
      <protection locked="0"/>
    </xf>
    <xf numFmtId="0" fontId="36" fillId="6" borderId="446" xfId="0" applyFont="1" applyFill="1" applyBorder="1" applyAlignment="1" applyProtection="1">
      <alignment horizontal="center" vertical="center"/>
      <protection locked="0"/>
    </xf>
    <xf numFmtId="0" fontId="36" fillId="6" borderId="447" xfId="0" applyFont="1" applyFill="1" applyBorder="1" applyAlignment="1" applyProtection="1">
      <alignment horizontal="center" vertical="center"/>
      <protection locked="0"/>
    </xf>
    <xf numFmtId="0" fontId="6" fillId="0" borderId="456" xfId="0" applyFont="1" applyBorder="1" applyAlignment="1">
      <alignment horizontal="center" vertical="center"/>
    </xf>
    <xf numFmtId="0" fontId="5" fillId="0" borderId="0" xfId="0" applyFont="1" applyAlignment="1">
      <alignment horizontal="distributed" vertical="center"/>
    </xf>
    <xf numFmtId="49" fontId="11" fillId="0" borderId="456" xfId="0" applyNumberFormat="1" applyFont="1" applyBorder="1" applyAlignment="1">
      <alignment horizontal="center" vertical="center"/>
    </xf>
    <xf numFmtId="0" fontId="5" fillId="0" borderId="468" xfId="0" applyFont="1" applyBorder="1" applyAlignment="1">
      <alignment horizontal="center" vertical="center"/>
    </xf>
    <xf numFmtId="0" fontId="5" fillId="0" borderId="470" xfId="0" applyFont="1" applyBorder="1" applyAlignment="1">
      <alignment horizontal="center" vertical="center"/>
    </xf>
    <xf numFmtId="0" fontId="5" fillId="0" borderId="149" xfId="0" applyFont="1" applyBorder="1" applyAlignment="1">
      <alignment horizontal="center" vertical="center"/>
    </xf>
    <xf numFmtId="0" fontId="5" fillId="0" borderId="150" xfId="0" applyFont="1" applyBorder="1" applyAlignment="1">
      <alignment horizontal="center" vertical="center"/>
    </xf>
    <xf numFmtId="0" fontId="19" fillId="0" borderId="468" xfId="0" applyFont="1" applyBorder="1" applyAlignment="1">
      <alignment horizontal="center" vertical="center" wrapText="1"/>
    </xf>
    <xf numFmtId="0" fontId="19" fillId="0" borderId="470" xfId="0" applyFont="1" applyBorder="1" applyAlignment="1">
      <alignment horizontal="center" vertical="center" wrapText="1"/>
    </xf>
    <xf numFmtId="0" fontId="19" fillId="0" borderId="149" xfId="0" applyFont="1" applyBorder="1" applyAlignment="1">
      <alignment horizontal="center" vertical="center" wrapText="1"/>
    </xf>
    <xf numFmtId="0" fontId="19" fillId="0" borderId="150" xfId="0" applyFont="1" applyBorder="1" applyAlignment="1">
      <alignment horizontal="center" vertical="center" wrapText="1"/>
    </xf>
    <xf numFmtId="0" fontId="10" fillId="0" borderId="0" xfId="0" applyFont="1" applyAlignment="1">
      <alignment horizontal="center" vertical="center"/>
    </xf>
    <xf numFmtId="0" fontId="0" fillId="0" borderId="0" xfId="0"/>
    <xf numFmtId="0" fontId="0" fillId="0" borderId="540" xfId="0" applyBorder="1"/>
    <xf numFmtId="0" fontId="4" fillId="0" borderId="454" xfId="0" applyFont="1" applyBorder="1" applyAlignment="1">
      <alignment horizontal="center" vertical="center"/>
    </xf>
    <xf numFmtId="0" fontId="5" fillId="0" borderId="128" xfId="0" applyFont="1" applyBorder="1" applyAlignment="1">
      <alignment horizontal="distributed" vertical="center" wrapText="1"/>
    </xf>
    <xf numFmtId="0" fontId="5" fillId="0" borderId="6" xfId="0" applyFont="1" applyBorder="1" applyAlignment="1">
      <alignment horizontal="distributed" vertical="center" wrapText="1"/>
    </xf>
    <xf numFmtId="0" fontId="5" fillId="0" borderId="11" xfId="0" applyFont="1" applyBorder="1" applyAlignment="1">
      <alignment horizontal="distributed" vertical="center" wrapText="1"/>
    </xf>
    <xf numFmtId="0" fontId="11" fillId="0" borderId="0" xfId="0" applyFont="1" applyAlignment="1">
      <alignment horizontal="center"/>
    </xf>
    <xf numFmtId="0" fontId="11" fillId="0" borderId="1" xfId="0" applyFont="1" applyBorder="1" applyAlignment="1">
      <alignment horizontal="center"/>
    </xf>
    <xf numFmtId="181" fontId="13" fillId="0" borderId="93" xfId="1" applyNumberFormat="1" applyFont="1" applyFill="1" applyBorder="1" applyAlignment="1" applyProtection="1">
      <alignment vertical="center"/>
    </xf>
    <xf numFmtId="181" fontId="13" fillId="0" borderId="10" xfId="1" applyNumberFormat="1" applyFont="1" applyFill="1" applyBorder="1" applyAlignment="1" applyProtection="1">
      <alignment vertical="center"/>
    </xf>
    <xf numFmtId="0" fontId="3" fillId="0" borderId="151" xfId="0" applyFont="1" applyBorder="1" applyAlignment="1">
      <alignment horizontal="center"/>
    </xf>
    <xf numFmtId="0" fontId="3" fillId="0" borderId="152" xfId="0" applyFont="1" applyBorder="1" applyAlignment="1">
      <alignment horizontal="center"/>
    </xf>
    <xf numFmtId="49" fontId="11" fillId="0" borderId="462" xfId="0" applyNumberFormat="1" applyFont="1" applyBorder="1" applyAlignment="1">
      <alignment horizontal="center" vertical="center"/>
    </xf>
    <xf numFmtId="0" fontId="11" fillId="0" borderId="459" xfId="0" applyFont="1" applyBorder="1" applyAlignment="1">
      <alignment horizontal="center" vertical="center"/>
    </xf>
    <xf numFmtId="0" fontId="11" fillId="0" borderId="191" xfId="0" applyFont="1" applyBorder="1" applyAlignment="1">
      <alignment horizontal="center" vertical="center"/>
    </xf>
    <xf numFmtId="0" fontId="11" fillId="0" borderId="4" xfId="0" applyFont="1" applyBorder="1" applyAlignment="1">
      <alignment horizontal="center" vertical="center"/>
    </xf>
    <xf numFmtId="3" fontId="12" fillId="0" borderId="455" xfId="0" applyNumberFormat="1" applyFont="1" applyBorder="1" applyAlignment="1">
      <alignment horizontal="center" vertical="center"/>
    </xf>
    <xf numFmtId="0" fontId="12" fillId="0" borderId="455" xfId="0" applyFont="1" applyBorder="1" applyAlignment="1">
      <alignment horizontal="center" vertical="center"/>
    </xf>
    <xf numFmtId="0" fontId="12" fillId="0" borderId="1" xfId="0" applyFont="1" applyBorder="1" applyAlignment="1">
      <alignment horizontal="center" vertical="center"/>
    </xf>
    <xf numFmtId="38" fontId="19" fillId="0" borderId="176" xfId="1" applyFont="1" applyBorder="1" applyAlignment="1">
      <alignment horizontal="center" vertical="top"/>
    </xf>
    <xf numFmtId="38" fontId="21" fillId="0" borderId="177" xfId="1" applyFont="1" applyBorder="1" applyAlignment="1">
      <alignment horizontal="center" vertical="top"/>
    </xf>
    <xf numFmtId="0" fontId="6" fillId="0" borderId="472" xfId="0" applyFont="1" applyBorder="1" applyAlignment="1">
      <alignment horizontal="center" vertical="center"/>
    </xf>
    <xf numFmtId="0" fontId="6" fillId="0" borderId="473" xfId="0" applyFont="1" applyBorder="1" applyAlignment="1">
      <alignment horizontal="center" vertical="center"/>
    </xf>
    <xf numFmtId="0" fontId="6" fillId="0" borderId="474" xfId="0" applyFont="1" applyBorder="1" applyAlignment="1">
      <alignment horizontal="center" vertical="center"/>
    </xf>
    <xf numFmtId="0" fontId="19" fillId="0" borderId="144" xfId="0" applyFont="1" applyBorder="1" applyAlignment="1">
      <alignment horizontal="center" vertical="center"/>
    </xf>
    <xf numFmtId="0" fontId="19" fillId="0" borderId="145" xfId="0" applyFont="1" applyBorder="1" applyAlignment="1">
      <alignment horizontal="center" vertical="center"/>
    </xf>
    <xf numFmtId="0" fontId="19" fillId="0" borderId="146" xfId="0" applyFont="1" applyBorder="1" applyAlignment="1">
      <alignment horizontal="center" vertical="center"/>
    </xf>
    <xf numFmtId="0" fontId="19" fillId="0" borderId="0" xfId="0" applyFont="1" applyAlignment="1">
      <alignment horizontal="left" vertical="top" textRotation="255"/>
    </xf>
    <xf numFmtId="0" fontId="19" fillId="0" borderId="0" xfId="0" applyFont="1" applyAlignment="1">
      <alignment horizontal="center" vertical="top" textRotation="255"/>
    </xf>
    <xf numFmtId="0" fontId="19" fillId="0" borderId="460" xfId="0" applyFont="1" applyBorder="1" applyAlignment="1">
      <alignment horizontal="center" vertical="top" textRotation="255"/>
    </xf>
    <xf numFmtId="0" fontId="6" fillId="0" borderId="158" xfId="0" applyFont="1" applyBorder="1" applyAlignment="1">
      <alignment horizontal="center" vertical="center"/>
    </xf>
    <xf numFmtId="0" fontId="6" fillId="0" borderId="174" xfId="0" applyFont="1" applyBorder="1" applyAlignment="1">
      <alignment horizontal="center" vertical="center"/>
    </xf>
    <xf numFmtId="0" fontId="15" fillId="0" borderId="158" xfId="0" applyFont="1" applyBorder="1" applyAlignment="1">
      <alignment horizontal="left" vertical="center"/>
    </xf>
    <xf numFmtId="0" fontId="15" fillId="0" borderId="174" xfId="0" applyFont="1" applyBorder="1" applyAlignment="1">
      <alignment horizontal="left" vertical="center"/>
    </xf>
    <xf numFmtId="38" fontId="11" fillId="0" borderId="178" xfId="1" applyFont="1" applyBorder="1" applyAlignment="1">
      <alignment horizontal="right" vertical="center"/>
    </xf>
    <xf numFmtId="38" fontId="11" fillId="0" borderId="172" xfId="1" applyFont="1" applyBorder="1" applyAlignment="1">
      <alignment horizontal="right" vertical="center"/>
    </xf>
    <xf numFmtId="0" fontId="3" fillId="0" borderId="161" xfId="0" applyFont="1" applyBorder="1" applyAlignment="1">
      <alignment horizontal="center"/>
    </xf>
    <xf numFmtId="0" fontId="3" fillId="0" borderId="162" xfId="0" applyFont="1" applyBorder="1" applyAlignment="1">
      <alignment horizontal="center"/>
    </xf>
    <xf numFmtId="0" fontId="3" fillId="0" borderId="166" xfId="0" applyFont="1" applyBorder="1" applyAlignment="1">
      <alignment horizontal="center"/>
    </xf>
    <xf numFmtId="0" fontId="3" fillId="0" borderId="167" xfId="0" applyFont="1" applyBorder="1" applyAlignment="1">
      <alignment horizontal="center"/>
    </xf>
    <xf numFmtId="0" fontId="4" fillId="0" borderId="163" xfId="0" applyFont="1" applyBorder="1" applyAlignment="1">
      <alignment horizontal="center" vertical="center"/>
    </xf>
    <xf numFmtId="0" fontId="4" fillId="0" borderId="164" xfId="0" applyFont="1" applyBorder="1" applyAlignment="1">
      <alignment horizontal="center" vertical="center"/>
    </xf>
    <xf numFmtId="0" fontId="4" fillId="0" borderId="165" xfId="0" applyFont="1" applyBorder="1" applyAlignment="1">
      <alignment horizontal="center" vertical="center"/>
    </xf>
    <xf numFmtId="38" fontId="11" fillId="0" borderId="168" xfId="1" applyFont="1" applyBorder="1" applyAlignment="1">
      <alignment horizontal="right" vertical="center"/>
    </xf>
    <xf numFmtId="38" fontId="11" fillId="0" borderId="169" xfId="1" applyFont="1" applyBorder="1" applyAlignment="1">
      <alignment horizontal="right" vertical="center"/>
    </xf>
    <xf numFmtId="38" fontId="11" fillId="0" borderId="170" xfId="1" applyFont="1" applyBorder="1" applyAlignment="1">
      <alignment horizontal="right" vertical="center"/>
    </xf>
    <xf numFmtId="0" fontId="4" fillId="0" borderId="166" xfId="0" applyFont="1" applyBorder="1" applyAlignment="1">
      <alignment horizontal="center"/>
    </xf>
    <xf numFmtId="0" fontId="4" fillId="0" borderId="162" xfId="0" applyFont="1" applyBorder="1" applyAlignment="1">
      <alignment horizontal="center"/>
    </xf>
    <xf numFmtId="0" fontId="0" fillId="0" borderId="10" xfId="0" applyBorder="1" applyAlignment="1">
      <alignment wrapText="1"/>
    </xf>
    <xf numFmtId="0" fontId="0" fillId="0" borderId="9" xfId="0" applyBorder="1" applyAlignment="1">
      <alignment wrapText="1"/>
    </xf>
    <xf numFmtId="0" fontId="0" fillId="0" borderId="109" xfId="0" applyBorder="1" applyAlignment="1">
      <alignment wrapText="1"/>
    </xf>
    <xf numFmtId="0" fontId="0" fillId="0" borderId="0" xfId="0" applyAlignment="1">
      <alignment wrapText="1"/>
    </xf>
    <xf numFmtId="0" fontId="0" fillId="0" borderId="94" xfId="0" applyBorder="1" applyAlignment="1">
      <alignment wrapText="1"/>
    </xf>
    <xf numFmtId="0" fontId="0" fillId="0" borderId="128" xfId="0" applyBorder="1" applyAlignment="1">
      <alignment wrapText="1"/>
    </xf>
    <xf numFmtId="0" fontId="0" fillId="0" borderId="6" xfId="0" applyBorder="1" applyAlignment="1">
      <alignment wrapText="1"/>
    </xf>
    <xf numFmtId="0" fontId="0" fillId="0" borderId="11" xfId="0" applyBorder="1" applyAlignment="1">
      <alignment wrapText="1"/>
    </xf>
    <xf numFmtId="0" fontId="24" fillId="0" borderId="98" xfId="0" applyFont="1" applyBorder="1" applyAlignment="1">
      <alignment horizontal="center" vertical="center" textRotation="255" shrinkToFit="1"/>
    </xf>
    <xf numFmtId="0" fontId="24" fillId="0" borderId="158" xfId="0" applyFont="1" applyBorder="1" applyAlignment="1">
      <alignment horizontal="center" vertical="center" textRotation="255" shrinkToFit="1"/>
    </xf>
    <xf numFmtId="0" fontId="13" fillId="0" borderId="0" xfId="0" applyFont="1" applyAlignment="1">
      <alignment wrapText="1"/>
    </xf>
    <xf numFmtId="0" fontId="13" fillId="0" borderId="1" xfId="0" applyFont="1" applyBorder="1" applyAlignment="1">
      <alignment wrapText="1"/>
    </xf>
    <xf numFmtId="0" fontId="11" fillId="0" borderId="462" xfId="0" applyFont="1" applyBorder="1" applyAlignment="1">
      <alignment horizontal="center" vertical="center"/>
    </xf>
    <xf numFmtId="0" fontId="11" fillId="0" borderId="93" xfId="0" applyFont="1" applyBorder="1" applyAlignment="1">
      <alignment horizontal="center" vertical="center"/>
    </xf>
    <xf numFmtId="0" fontId="11"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109" xfId="0" applyFont="1" applyBorder="1" applyAlignment="1">
      <alignment horizontal="center" vertical="center"/>
    </xf>
    <xf numFmtId="0" fontId="11" fillId="0" borderId="94" xfId="0" applyFont="1" applyBorder="1" applyAlignment="1">
      <alignment horizontal="center" vertical="center"/>
    </xf>
    <xf numFmtId="0" fontId="11" fillId="0" borderId="128" xfId="0" applyFont="1" applyBorder="1" applyAlignment="1">
      <alignment horizontal="center" vertical="center"/>
    </xf>
    <xf numFmtId="0" fontId="11" fillId="0" borderId="6" xfId="0" applyFont="1" applyBorder="1" applyAlignment="1">
      <alignment horizontal="center" vertical="center"/>
    </xf>
    <xf numFmtId="0" fontId="11" fillId="0" borderId="11" xfId="0" applyFont="1" applyBorder="1" applyAlignment="1">
      <alignment horizontal="center" vertical="center"/>
    </xf>
    <xf numFmtId="0" fontId="5" fillId="0" borderId="9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195" xfId="0" applyFont="1" applyBorder="1" applyAlignment="1">
      <alignment horizontal="center"/>
    </xf>
    <xf numFmtId="0" fontId="3" fillId="0" borderId="196" xfId="0" applyFont="1" applyBorder="1" applyAlignment="1">
      <alignment horizontal="center"/>
    </xf>
    <xf numFmtId="0" fontId="3" fillId="0" borderId="197" xfId="0" applyFont="1" applyBorder="1" applyAlignment="1">
      <alignment horizontal="center"/>
    </xf>
    <xf numFmtId="0" fontId="3" fillId="0" borderId="198" xfId="0" applyFont="1" applyBorder="1" applyAlignment="1">
      <alignment horizontal="center"/>
    </xf>
    <xf numFmtId="0" fontId="22" fillId="0" borderId="455" xfId="0" applyFont="1" applyBorder="1" applyAlignment="1">
      <alignment horizontal="left" vertical="center"/>
    </xf>
    <xf numFmtId="0" fontId="22" fillId="0" borderId="0" xfId="0" applyFont="1" applyAlignment="1">
      <alignment horizontal="left" vertical="center"/>
    </xf>
    <xf numFmtId="0" fontId="22" fillId="0" borderId="0" xfId="0" applyFont="1" applyAlignment="1">
      <alignment horizontal="right" vertical="center"/>
    </xf>
    <xf numFmtId="49" fontId="22" fillId="0" borderId="0" xfId="0" applyNumberFormat="1" applyFont="1" applyAlignment="1">
      <alignment horizontal="left" vertical="center"/>
    </xf>
    <xf numFmtId="38" fontId="11" fillId="0" borderId="481" xfId="1" applyFont="1" applyBorder="1" applyAlignment="1">
      <alignment horizontal="right" vertical="center"/>
    </xf>
    <xf numFmtId="0" fontId="3" fillId="0" borderId="481" xfId="0" applyFont="1" applyBorder="1" applyAlignment="1">
      <alignment horizontal="center"/>
    </xf>
    <xf numFmtId="0" fontId="19" fillId="0" borderId="185" xfId="0" applyFont="1" applyBorder="1" applyAlignment="1">
      <alignment horizontal="distributed" vertical="center" wrapText="1"/>
    </xf>
    <xf numFmtId="0" fontId="19" fillId="0" borderId="186" xfId="0" applyFont="1" applyBorder="1" applyAlignment="1">
      <alignment horizontal="distributed" vertical="center" wrapText="1"/>
    </xf>
    <xf numFmtId="0" fontId="19" fillId="0" borderId="539" xfId="0" applyFont="1" applyBorder="1" applyAlignment="1">
      <alignment horizontal="distributed" vertical="center" wrapText="1"/>
    </xf>
    <xf numFmtId="0" fontId="16" fillId="0" borderId="476" xfId="0" applyFont="1" applyBorder="1" applyAlignment="1">
      <alignment horizontal="center" vertical="center" wrapText="1"/>
    </xf>
    <xf numFmtId="0" fontId="16" fillId="0" borderId="485" xfId="0" applyFont="1" applyBorder="1" applyAlignment="1">
      <alignment horizontal="center" vertical="center" wrapText="1"/>
    </xf>
    <xf numFmtId="0" fontId="0" fillId="0" borderId="484" xfId="0" applyBorder="1" applyAlignment="1">
      <alignment vertical="center" wrapText="1"/>
    </xf>
    <xf numFmtId="0" fontId="30" fillId="0" borderId="21" xfId="0" applyFont="1" applyBorder="1" applyAlignment="1">
      <alignment vertical="center"/>
    </xf>
    <xf numFmtId="0" fontId="25" fillId="0" borderId="0" xfId="0" applyFont="1" applyAlignment="1">
      <alignment vertical="center"/>
    </xf>
    <xf numFmtId="0" fontId="93" fillId="0" borderId="0" xfId="0" applyFont="1"/>
    <xf numFmtId="185" fontId="36" fillId="0" borderId="217" xfId="0" applyNumberFormat="1" applyFont="1" applyBorder="1" applyAlignment="1">
      <alignment horizontal="center" vertical="center"/>
    </xf>
    <xf numFmtId="185" fontId="36" fillId="0" borderId="23" xfId="0" applyNumberFormat="1" applyFont="1" applyBorder="1" applyAlignment="1">
      <alignment horizontal="center" vertical="center"/>
    </xf>
    <xf numFmtId="185" fontId="36" fillId="0" borderId="19" xfId="0" applyNumberFormat="1" applyFont="1" applyBorder="1" applyAlignment="1">
      <alignment horizontal="center" vertical="center"/>
    </xf>
    <xf numFmtId="185" fontId="36" fillId="0" borderId="221" xfId="0" applyNumberFormat="1" applyFont="1" applyBorder="1" applyAlignment="1">
      <alignment horizontal="center" vertical="center"/>
    </xf>
    <xf numFmtId="185" fontId="36" fillId="0" borderId="0" xfId="0" applyNumberFormat="1" applyFont="1" applyAlignment="1">
      <alignment horizontal="center" vertical="center"/>
    </xf>
    <xf numFmtId="185" fontId="36" fillId="0" borderId="24" xfId="0" applyNumberFormat="1" applyFont="1" applyBorder="1" applyAlignment="1">
      <alignment horizontal="center" vertical="center"/>
    </xf>
    <xf numFmtId="185" fontId="36" fillId="0" borderId="544" xfId="0" applyNumberFormat="1" applyFont="1" applyBorder="1" applyAlignment="1">
      <alignment horizontal="center" vertical="center"/>
    </xf>
    <xf numFmtId="185" fontId="36" fillId="0" borderId="543" xfId="0" applyNumberFormat="1" applyFont="1" applyBorder="1" applyAlignment="1">
      <alignment horizontal="center" vertical="center"/>
    </xf>
    <xf numFmtId="185" fontId="36" fillId="0" borderId="545" xfId="0" applyNumberFormat="1" applyFont="1" applyBorder="1" applyAlignment="1">
      <alignment horizontal="center" vertical="center"/>
    </xf>
    <xf numFmtId="0" fontId="30" fillId="0" borderId="23" xfId="0" applyFont="1" applyBorder="1" applyAlignment="1">
      <alignment vertical="center"/>
    </xf>
    <xf numFmtId="0" fontId="0" fillId="0" borderId="23" xfId="0" applyBorder="1" applyAlignment="1">
      <alignment vertical="center"/>
    </xf>
    <xf numFmtId="0" fontId="0" fillId="0" borderId="543" xfId="0" applyBorder="1" applyAlignment="1">
      <alignment vertical="center"/>
    </xf>
    <xf numFmtId="0" fontId="133" fillId="0" borderId="477" xfId="0" applyFont="1" applyBorder="1" applyAlignment="1">
      <alignment horizontal="center" vertical="distributed" textRotation="255" justifyLastLine="1"/>
    </xf>
    <xf numFmtId="0" fontId="23" fillId="0" borderId="482" xfId="0" applyFont="1" applyBorder="1" applyAlignment="1">
      <alignment horizontal="center" vertical="distributed" textRotation="255" justifyLastLine="1"/>
    </xf>
    <xf numFmtId="0" fontId="23" fillId="0" borderId="483" xfId="0" applyFont="1" applyBorder="1" applyAlignment="1">
      <alignment horizontal="center" vertical="distributed" textRotation="255" justifyLastLine="1"/>
    </xf>
    <xf numFmtId="0" fontId="23" fillId="0" borderId="479" xfId="0" applyFont="1" applyBorder="1" applyAlignment="1">
      <alignment horizontal="center" vertical="distributed" textRotation="255" justifyLastLine="1"/>
    </xf>
    <xf numFmtId="0" fontId="23" fillId="0" borderId="0" xfId="0" applyFont="1" applyAlignment="1">
      <alignment horizontal="center" vertical="distributed" textRotation="255" justifyLastLine="1"/>
    </xf>
    <xf numFmtId="0" fontId="23" fillId="0" borderId="481" xfId="0" applyFont="1" applyBorder="1" applyAlignment="1">
      <alignment horizontal="center" vertical="distributed" textRotation="255" justifyLastLine="1"/>
    </xf>
    <xf numFmtId="0" fontId="23" fillId="0" borderId="267" xfId="0" applyFont="1" applyBorder="1" applyAlignment="1">
      <alignment horizontal="center" vertical="distributed" textRotation="255" justifyLastLine="1"/>
    </xf>
    <xf numFmtId="0" fontId="23" fillId="0" borderId="32" xfId="0" applyFont="1" applyBorder="1" applyAlignment="1">
      <alignment horizontal="center" vertical="distributed" textRotation="255" justifyLastLine="1"/>
    </xf>
    <xf numFmtId="0" fontId="23" fillId="0" borderId="266" xfId="0" applyFont="1" applyBorder="1" applyAlignment="1">
      <alignment horizontal="center" vertical="distributed" textRotation="255" justifyLastLine="1"/>
    </xf>
    <xf numFmtId="0" fontId="13" fillId="9" borderId="433" xfId="0" applyFont="1" applyFill="1" applyBorder="1" applyAlignment="1">
      <alignment horizontal="center" vertical="center"/>
    </xf>
    <xf numFmtId="0" fontId="13" fillId="9" borderId="434" xfId="0" applyFont="1" applyFill="1" applyBorder="1" applyAlignment="1">
      <alignment horizontal="center" vertical="center"/>
    </xf>
    <xf numFmtId="0" fontId="23" fillId="0" borderId="35" xfId="0" applyFont="1" applyBorder="1" applyAlignment="1">
      <alignment horizontal="center" vertical="center"/>
    </xf>
    <xf numFmtId="0" fontId="23" fillId="0" borderId="0" xfId="0" applyFont="1" applyAlignment="1">
      <alignment horizontal="center" vertical="center"/>
    </xf>
    <xf numFmtId="0" fontId="23" fillId="0" borderId="36" xfId="0" applyFont="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30" fillId="0" borderId="0" xfId="0" applyFont="1" applyAlignment="1">
      <alignment horizontal="center" vertical="center" wrapText="1"/>
    </xf>
    <xf numFmtId="0" fontId="45" fillId="0" borderId="0" xfId="0" applyFont="1" applyAlignment="1">
      <alignment horizontal="right" vertical="center"/>
    </xf>
    <xf numFmtId="0" fontId="25" fillId="0" borderId="0" xfId="0" applyFont="1" applyAlignment="1">
      <alignment horizontal="left" wrapText="1"/>
    </xf>
    <xf numFmtId="0" fontId="31" fillId="0" borderId="23" xfId="0" applyFont="1" applyBorder="1" applyAlignment="1">
      <alignment horizontal="center" vertical="center"/>
    </xf>
    <xf numFmtId="0" fontId="31" fillId="0" borderId="0" xfId="0" applyFont="1" applyAlignment="1">
      <alignment horizontal="center" vertical="center"/>
    </xf>
    <xf numFmtId="0" fontId="31" fillId="0" borderId="12" xfId="0" applyFont="1" applyBorder="1" applyAlignment="1">
      <alignment horizontal="center" vertical="center"/>
    </xf>
    <xf numFmtId="38" fontId="31" fillId="0" borderId="23" xfId="0" applyNumberFormat="1" applyFont="1" applyBorder="1" applyAlignment="1">
      <alignment horizontal="center" vertical="center"/>
    </xf>
    <xf numFmtId="0" fontId="18" fillId="0" borderId="0" xfId="0" applyFont="1" applyAlignment="1">
      <alignment horizontal="distributed" vertical="center"/>
    </xf>
    <xf numFmtId="0" fontId="18" fillId="0" borderId="17" xfId="0" applyFont="1" applyBorder="1" applyAlignment="1">
      <alignment horizontal="distributed" vertical="center"/>
    </xf>
    <xf numFmtId="0" fontId="38" fillId="0" borderId="38" xfId="0" applyFont="1" applyBorder="1" applyAlignment="1">
      <alignment horizontal="center" vertical="center" shrinkToFit="1"/>
    </xf>
    <xf numFmtId="0" fontId="38" fillId="0" borderId="23" xfId="0" applyFont="1" applyBorder="1" applyAlignment="1">
      <alignment horizontal="center" vertical="center" shrinkToFit="1"/>
    </xf>
    <xf numFmtId="0" fontId="38" fillId="0" borderId="19" xfId="0" applyFont="1" applyBorder="1" applyAlignment="1">
      <alignment horizontal="center" vertical="center" shrinkToFit="1"/>
    </xf>
    <xf numFmtId="0" fontId="38" fillId="0" borderId="21" xfId="0" applyFont="1" applyBorder="1" applyAlignment="1">
      <alignment horizontal="center" vertical="center" shrinkToFit="1"/>
    </xf>
    <xf numFmtId="0" fontId="38" fillId="0" borderId="0" xfId="0" applyFont="1" applyAlignment="1">
      <alignment horizontal="center" vertical="center" shrinkToFit="1"/>
    </xf>
    <xf numFmtId="0" fontId="38" fillId="0" borderId="24" xfId="0" applyFont="1" applyBorder="1" applyAlignment="1">
      <alignment horizontal="center" vertical="center" shrinkToFit="1"/>
    </xf>
    <xf numFmtId="0" fontId="38" fillId="0" borderId="26" xfId="0" applyFont="1" applyBorder="1" applyAlignment="1">
      <alignment horizontal="center" vertical="center" shrinkToFit="1"/>
    </xf>
    <xf numFmtId="0" fontId="38" fillId="0" borderId="12" xfId="0" applyFont="1" applyBorder="1" applyAlignment="1">
      <alignment horizontal="center" vertical="center" shrinkToFit="1"/>
    </xf>
    <xf numFmtId="0" fontId="38" fillId="0" borderId="20" xfId="0" applyFont="1" applyBorder="1" applyAlignment="1">
      <alignment horizontal="center" vertical="center" shrinkToFit="1"/>
    </xf>
    <xf numFmtId="0" fontId="31" fillId="0" borderId="23" xfId="0" applyFont="1" applyBorder="1" applyAlignment="1">
      <alignment horizontal="distributed" vertical="center"/>
    </xf>
    <xf numFmtId="0" fontId="31" fillId="0" borderId="0" xfId="0" applyFont="1" applyAlignment="1">
      <alignment horizontal="distributed" vertical="center"/>
    </xf>
    <xf numFmtId="0" fontId="31" fillId="0" borderId="12" xfId="0" applyFont="1" applyBorder="1" applyAlignment="1">
      <alignment horizontal="distributed" vertical="center"/>
    </xf>
    <xf numFmtId="0" fontId="94" fillId="0" borderId="23" xfId="0" applyFont="1" applyBorder="1" applyAlignment="1">
      <alignment horizontal="center" vertical="center"/>
    </xf>
    <xf numFmtId="0" fontId="94" fillId="0" borderId="0" xfId="0" applyFont="1" applyAlignment="1">
      <alignment horizontal="center" vertical="center"/>
    </xf>
    <xf numFmtId="0" fontId="94" fillId="0" borderId="543" xfId="0" applyFont="1" applyBorder="1" applyAlignment="1">
      <alignment horizontal="center" vertical="center"/>
    </xf>
    <xf numFmtId="0" fontId="39" fillId="0" borderId="21" xfId="0" applyFont="1" applyBorder="1" applyAlignment="1">
      <alignment horizontal="center" vertical="center" shrinkToFit="1"/>
    </xf>
    <xf numFmtId="0" fontId="39" fillId="0" borderId="0" xfId="0" applyFont="1" applyAlignment="1">
      <alignment horizontal="center" vertical="center" shrinkToFit="1"/>
    </xf>
    <xf numFmtId="0" fontId="28" fillId="0" borderId="223" xfId="0" applyFont="1" applyBorder="1" applyAlignment="1">
      <alignment horizontal="center" vertical="center"/>
    </xf>
    <xf numFmtId="0" fontId="13" fillId="0" borderId="78" xfId="0" applyFont="1" applyBorder="1" applyAlignment="1">
      <alignment horizontal="center" vertical="center" shrinkToFit="1"/>
    </xf>
    <xf numFmtId="0" fontId="13" fillId="0" borderId="13" xfId="0" applyFont="1" applyBorder="1" applyAlignment="1">
      <alignment horizontal="distributed" vertical="center" justifyLastLine="1"/>
    </xf>
    <xf numFmtId="0" fontId="13" fillId="0" borderId="14" xfId="0" applyFont="1" applyBorder="1" applyAlignment="1">
      <alignment horizontal="distributed" vertical="center" justifyLastLine="1"/>
    </xf>
    <xf numFmtId="0" fontId="13" fillId="0" borderId="15" xfId="0" applyFont="1" applyBorder="1" applyAlignment="1">
      <alignment horizontal="distributed" vertical="center" justifyLastLine="1"/>
    </xf>
    <xf numFmtId="0" fontId="13" fillId="0" borderId="16" xfId="0" applyFont="1" applyBorder="1" applyAlignment="1">
      <alignment horizontal="distributed" vertical="center" justifyLastLine="1"/>
    </xf>
    <xf numFmtId="0" fontId="13" fillId="0" borderId="17" xfId="0" applyFont="1" applyBorder="1" applyAlignment="1">
      <alignment horizontal="distributed" vertical="center" justifyLastLine="1"/>
    </xf>
    <xf numFmtId="0" fontId="13" fillId="0" borderId="18" xfId="0" applyFont="1" applyBorder="1" applyAlignment="1">
      <alignment horizontal="distributed" vertical="center" justifyLastLine="1"/>
    </xf>
    <xf numFmtId="0" fontId="13" fillId="0" borderId="13" xfId="0" applyFont="1" applyBorder="1" applyAlignment="1">
      <alignment horizontal="center" vertical="center" shrinkToFit="1"/>
    </xf>
    <xf numFmtId="0" fontId="13" fillId="0" borderId="14" xfId="0" applyFont="1" applyBorder="1" applyAlignment="1">
      <alignment horizontal="center" vertical="center" shrinkToFit="1"/>
    </xf>
    <xf numFmtId="0" fontId="13" fillId="0" borderId="15" xfId="0" applyFont="1" applyBorder="1" applyAlignment="1">
      <alignment horizontal="center" vertical="center" shrinkToFit="1"/>
    </xf>
    <xf numFmtId="0" fontId="13" fillId="0" borderId="16" xfId="0" applyFont="1" applyBorder="1" applyAlignment="1">
      <alignment horizontal="center" vertical="center" shrinkToFit="1"/>
    </xf>
    <xf numFmtId="0" fontId="13" fillId="0" borderId="17" xfId="0" applyFont="1" applyBorder="1" applyAlignment="1">
      <alignment horizontal="center" vertical="center" shrinkToFit="1"/>
    </xf>
    <xf numFmtId="0" fontId="13" fillId="0" borderId="18" xfId="0" applyFont="1" applyBorder="1" applyAlignment="1">
      <alignment horizontal="center" vertical="center" shrinkToFit="1"/>
    </xf>
    <xf numFmtId="0" fontId="112" fillId="8" borderId="271" xfId="0" applyFont="1" applyFill="1" applyBorder="1" applyAlignment="1">
      <alignment vertical="center" wrapText="1"/>
    </xf>
    <xf numFmtId="0" fontId="76" fillId="0" borderId="0" xfId="0" applyFont="1"/>
    <xf numFmtId="0" fontId="76" fillId="0" borderId="272" xfId="0" applyFont="1" applyBorder="1"/>
    <xf numFmtId="0" fontId="76" fillId="0" borderId="271" xfId="0" applyFont="1" applyBorder="1"/>
    <xf numFmtId="0" fontId="76" fillId="0" borderId="273" xfId="0" applyFont="1" applyBorder="1"/>
    <xf numFmtId="0" fontId="76" fillId="0" borderId="274" xfId="0" applyFont="1" applyBorder="1"/>
    <xf numFmtId="0" fontId="76" fillId="0" borderId="275" xfId="0" applyFont="1" applyBorder="1"/>
    <xf numFmtId="0" fontId="13" fillId="0" borderId="35" xfId="0" applyFont="1" applyBorder="1" applyAlignment="1">
      <alignment horizontal="center" vertical="center" shrinkToFit="1"/>
    </xf>
    <xf numFmtId="0" fontId="13" fillId="0" borderId="0" xfId="0" applyFont="1" applyAlignment="1">
      <alignment horizontal="center" vertical="center" shrinkToFit="1"/>
    </xf>
    <xf numFmtId="0" fontId="13" fillId="0" borderId="36" xfId="0" applyFont="1" applyBorder="1" applyAlignment="1">
      <alignment horizontal="center" vertical="center" shrinkToFit="1"/>
    </xf>
    <xf numFmtId="0" fontId="13" fillId="0" borderId="13" xfId="0" applyFont="1" applyBorder="1" applyAlignment="1">
      <alignment horizontal="center" vertical="center" justifyLastLine="1"/>
    </xf>
    <xf numFmtId="0" fontId="13" fillId="0" borderId="14" xfId="0" applyFont="1" applyBorder="1" applyAlignment="1">
      <alignment horizontal="center" vertical="center" justifyLastLine="1"/>
    </xf>
    <xf numFmtId="0" fontId="13" fillId="0" borderId="15" xfId="0" applyFont="1" applyBorder="1" applyAlignment="1">
      <alignment horizontal="center" vertical="center" justifyLastLine="1"/>
    </xf>
    <xf numFmtId="0" fontId="13" fillId="0" borderId="35" xfId="0" applyFont="1" applyBorder="1" applyAlignment="1">
      <alignment horizontal="center" vertical="center" justifyLastLine="1"/>
    </xf>
    <xf numFmtId="0" fontId="13" fillId="0" borderId="0" xfId="0" applyFont="1" applyAlignment="1">
      <alignment horizontal="center" vertical="center" justifyLastLine="1"/>
    </xf>
    <xf numFmtId="0" fontId="13" fillId="0" borderId="36" xfId="0" applyFont="1" applyBorder="1" applyAlignment="1">
      <alignment horizontal="center" vertical="center" justifyLastLine="1"/>
    </xf>
    <xf numFmtId="0" fontId="13" fillId="0" borderId="16" xfId="0" applyFont="1" applyBorder="1" applyAlignment="1">
      <alignment horizontal="center" vertical="center" justifyLastLine="1"/>
    </xf>
    <xf numFmtId="0" fontId="13" fillId="0" borderId="17" xfId="0" applyFont="1" applyBorder="1" applyAlignment="1">
      <alignment horizontal="center" vertical="center" justifyLastLine="1"/>
    </xf>
    <xf numFmtId="0" fontId="13" fillId="0" borderId="18" xfId="0" applyFont="1" applyBorder="1" applyAlignment="1">
      <alignment horizontal="center" vertical="center" justifyLastLine="1"/>
    </xf>
    <xf numFmtId="0" fontId="30" fillId="0" borderId="0" xfId="0" applyFont="1" applyAlignment="1">
      <alignment vertical="center"/>
    </xf>
    <xf numFmtId="0" fontId="38" fillId="0" borderId="38" xfId="0" applyFont="1" applyBorder="1" applyAlignment="1">
      <alignment vertical="center"/>
    </xf>
    <xf numFmtId="0" fontId="38" fillId="0" borderId="23" xfId="0" applyFont="1" applyBorder="1" applyAlignment="1">
      <alignment vertical="center"/>
    </xf>
    <xf numFmtId="0" fontId="38" fillId="0" borderId="21" xfId="0" applyFont="1" applyBorder="1" applyAlignment="1">
      <alignment vertical="center"/>
    </xf>
    <xf numFmtId="0" fontId="38" fillId="0" borderId="0" xfId="0" applyFont="1" applyAlignment="1">
      <alignment vertical="center"/>
    </xf>
    <xf numFmtId="0" fontId="0" fillId="0" borderId="0" xfId="0" applyAlignment="1">
      <alignment vertical="center"/>
    </xf>
    <xf numFmtId="0" fontId="30" fillId="0" borderId="0" xfId="0" applyFont="1" applyAlignment="1">
      <alignment horizontal="left" vertical="center"/>
    </xf>
    <xf numFmtId="0" fontId="36" fillId="0" borderId="21" xfId="0" applyFont="1" applyBorder="1" applyAlignment="1">
      <alignment horizontal="center" vertical="center"/>
    </xf>
    <xf numFmtId="0" fontId="36" fillId="0" borderId="26" xfId="0" applyFont="1" applyBorder="1" applyAlignment="1">
      <alignment horizontal="center" vertical="center"/>
    </xf>
    <xf numFmtId="0" fontId="36" fillId="0" borderId="12" xfId="0" applyFont="1" applyBorder="1" applyAlignment="1">
      <alignment horizontal="center" vertical="center"/>
    </xf>
    <xf numFmtId="0" fontId="36" fillId="0" borderId="221" xfId="0" applyFont="1" applyBorder="1" applyAlignment="1">
      <alignment horizontal="center" vertical="center"/>
    </xf>
    <xf numFmtId="0" fontId="36" fillId="0" borderId="24" xfId="0" applyFont="1" applyBorder="1" applyAlignment="1">
      <alignment horizontal="center" vertical="center"/>
    </xf>
    <xf numFmtId="0" fontId="36" fillId="0" borderId="218" xfId="0" applyFont="1" applyBorder="1" applyAlignment="1">
      <alignment horizontal="center" vertical="center"/>
    </xf>
    <xf numFmtId="0" fontId="36" fillId="0" borderId="20" xfId="0" applyFont="1" applyBorder="1" applyAlignment="1">
      <alignment horizontal="center" vertical="center"/>
    </xf>
    <xf numFmtId="0" fontId="35" fillId="0" borderId="217" xfId="0" applyFont="1" applyBorder="1" applyAlignment="1">
      <alignment horizontal="right" vertical="center"/>
    </xf>
    <xf numFmtId="0" fontId="35" fillId="0" borderId="23" xfId="0" applyFont="1" applyBorder="1" applyAlignment="1">
      <alignment horizontal="right" vertical="center"/>
    </xf>
    <xf numFmtId="0" fontId="35" fillId="0" borderId="19" xfId="0" applyFont="1" applyBorder="1" applyAlignment="1">
      <alignment horizontal="right" vertical="center"/>
    </xf>
    <xf numFmtId="0" fontId="28" fillId="0" borderId="216" xfId="0" applyFont="1" applyBorder="1" applyAlignment="1">
      <alignment horizontal="center" vertical="center"/>
    </xf>
    <xf numFmtId="0" fontId="28" fillId="0" borderId="224" xfId="0" applyFont="1" applyBorder="1" applyAlignment="1">
      <alignment horizontal="center" vertical="center"/>
    </xf>
    <xf numFmtId="0" fontId="28" fillId="0" borderId="215" xfId="0" applyFont="1" applyBorder="1" applyAlignment="1">
      <alignment horizontal="center" vertical="center"/>
    </xf>
    <xf numFmtId="0" fontId="35" fillId="0" borderId="38" xfId="0" applyFont="1" applyBorder="1" applyAlignment="1">
      <alignment horizontal="distributed" vertical="center"/>
    </xf>
    <xf numFmtId="0" fontId="35" fillId="0" borderId="23" xfId="0" applyFont="1" applyBorder="1" applyAlignment="1">
      <alignment horizontal="distributed" vertical="center"/>
    </xf>
    <xf numFmtId="0" fontId="35" fillId="0" borderId="19" xfId="0" applyFont="1" applyBorder="1" applyAlignment="1">
      <alignment horizontal="distributed" vertical="center"/>
    </xf>
    <xf numFmtId="0" fontId="30" fillId="0" borderId="38" xfId="0" applyFont="1" applyBorder="1" applyAlignment="1">
      <alignment horizontal="center" vertical="center"/>
    </xf>
    <xf numFmtId="0" fontId="30" fillId="0" borderId="23" xfId="0" applyFont="1" applyBorder="1" applyAlignment="1">
      <alignment horizontal="center" vertical="center"/>
    </xf>
    <xf numFmtId="0" fontId="32" fillId="0" borderId="0" xfId="0" applyFont="1" applyAlignment="1">
      <alignment vertical="center"/>
    </xf>
    <xf numFmtId="0" fontId="113" fillId="8" borderId="279" xfId="0" applyFont="1" applyFill="1" applyBorder="1" applyAlignment="1">
      <alignment horizontal="center" vertical="center" wrapText="1"/>
    </xf>
    <xf numFmtId="0" fontId="113" fillId="8" borderId="280" xfId="0" applyFont="1" applyFill="1" applyBorder="1" applyAlignment="1">
      <alignment horizontal="center" vertical="center" wrapText="1"/>
    </xf>
    <xf numFmtId="0" fontId="113" fillId="8" borderId="281" xfId="0" applyFont="1" applyFill="1" applyBorder="1" applyAlignment="1">
      <alignment horizontal="center" vertical="center" wrapText="1"/>
    </xf>
    <xf numFmtId="0" fontId="113" fillId="8" borderId="271" xfId="0" applyFont="1" applyFill="1" applyBorder="1" applyAlignment="1">
      <alignment horizontal="center" vertical="center" wrapText="1"/>
    </xf>
    <xf numFmtId="0" fontId="113" fillId="8" borderId="0" xfId="0" applyFont="1" applyFill="1" applyAlignment="1">
      <alignment horizontal="center" vertical="center" wrapText="1"/>
    </xf>
    <xf numFmtId="0" fontId="113" fillId="8" borderId="272" xfId="0" applyFont="1" applyFill="1" applyBorder="1" applyAlignment="1">
      <alignment horizontal="center" vertical="center" wrapText="1"/>
    </xf>
    <xf numFmtId="0" fontId="126" fillId="0" borderId="38" xfId="0" applyFont="1" applyBorder="1" applyAlignment="1">
      <alignment horizontal="center" vertical="center"/>
    </xf>
    <xf numFmtId="0" fontId="126" fillId="0" borderId="23" xfId="0" applyFont="1" applyBorder="1" applyAlignment="1">
      <alignment horizontal="center" vertical="center"/>
    </xf>
    <xf numFmtId="0" fontId="126" fillId="0" borderId="19" xfId="0" applyFont="1" applyBorder="1" applyAlignment="1">
      <alignment horizontal="center" vertical="center"/>
    </xf>
    <xf numFmtId="0" fontId="126" fillId="0" borderId="21" xfId="0" applyFont="1" applyBorder="1" applyAlignment="1">
      <alignment horizontal="center" vertical="center"/>
    </xf>
    <xf numFmtId="0" fontId="126" fillId="0" borderId="0" xfId="0" applyFont="1" applyAlignment="1">
      <alignment horizontal="center" vertical="center"/>
    </xf>
    <xf numFmtId="0" fontId="126" fillId="0" borderId="24" xfId="0" applyFont="1" applyBorder="1" applyAlignment="1">
      <alignment horizontal="center" vertical="center"/>
    </xf>
    <xf numFmtId="0" fontId="126" fillId="0" borderId="26" xfId="0" applyFont="1" applyBorder="1" applyAlignment="1">
      <alignment horizontal="center" vertical="center"/>
    </xf>
    <xf numFmtId="0" fontId="126" fillId="0" borderId="12" xfId="0" applyFont="1" applyBorder="1" applyAlignment="1">
      <alignment horizontal="center" vertical="center"/>
    </xf>
    <xf numFmtId="0" fontId="126" fillId="0" borderId="20" xfId="0" applyFont="1" applyBorder="1" applyAlignment="1">
      <alignment horizontal="center" vertical="center"/>
    </xf>
    <xf numFmtId="0" fontId="34" fillId="0" borderId="38" xfId="0" applyFont="1" applyBorder="1" applyAlignment="1">
      <alignment horizontal="center" vertical="center"/>
    </xf>
    <xf numFmtId="0" fontId="11" fillId="0" borderId="23" xfId="0" applyFont="1" applyBorder="1"/>
    <xf numFmtId="0" fontId="11" fillId="0" borderId="19" xfId="0" applyFont="1" applyBorder="1"/>
    <xf numFmtId="0" fontId="11" fillId="0" borderId="21" xfId="0" applyFont="1" applyBorder="1"/>
    <xf numFmtId="0" fontId="11" fillId="0" borderId="0" xfId="0" applyFont="1"/>
    <xf numFmtId="0" fontId="11" fillId="0" borderId="24" xfId="0" applyFont="1" applyBorder="1"/>
    <xf numFmtId="0" fontId="11" fillId="0" borderId="26" xfId="0" applyFont="1" applyBorder="1"/>
    <xf numFmtId="0" fontId="11" fillId="0" borderId="12" xfId="0" applyFont="1" applyBorder="1"/>
    <xf numFmtId="0" fontId="11" fillId="0" borderId="20" xfId="0" applyFont="1" applyBorder="1"/>
    <xf numFmtId="0" fontId="30" fillId="0" borderId="21" xfId="0" applyFont="1" applyBorder="1" applyAlignment="1">
      <alignment horizontal="center" vertical="center" wrapText="1"/>
    </xf>
    <xf numFmtId="0" fontId="11" fillId="0" borderId="14" xfId="0" applyFont="1" applyBorder="1" applyAlignment="1">
      <alignment horizontal="distributed" vertical="center"/>
    </xf>
    <xf numFmtId="0" fontId="11" fillId="0" borderId="17" xfId="0" applyFont="1" applyBorder="1" applyAlignment="1">
      <alignment horizontal="distributed" vertical="center"/>
    </xf>
    <xf numFmtId="0" fontId="34" fillId="0" borderId="23" xfId="0" applyFont="1" applyBorder="1" applyAlignment="1">
      <alignment horizontal="center" vertical="center"/>
    </xf>
    <xf numFmtId="0" fontId="34" fillId="0" borderId="19" xfId="0" applyFont="1" applyBorder="1" applyAlignment="1">
      <alignment horizontal="center" vertical="center"/>
    </xf>
    <xf numFmtId="0" fontId="34" fillId="0" borderId="21" xfId="0" applyFont="1" applyBorder="1" applyAlignment="1">
      <alignment horizontal="center" vertical="center"/>
    </xf>
    <xf numFmtId="0" fontId="34" fillId="0" borderId="0" xfId="0" applyFont="1" applyAlignment="1">
      <alignment horizontal="center" vertical="center"/>
    </xf>
    <xf numFmtId="0" fontId="34" fillId="0" borderId="24" xfId="0" applyFont="1" applyBorder="1" applyAlignment="1">
      <alignment horizontal="center" vertical="center"/>
    </xf>
    <xf numFmtId="0" fontId="34" fillId="0" borderId="26" xfId="0" applyFont="1" applyBorder="1" applyAlignment="1">
      <alignment horizontal="center" vertical="center"/>
    </xf>
    <xf numFmtId="0" fontId="34" fillId="0" borderId="12" xfId="0" applyFont="1" applyBorder="1" applyAlignment="1">
      <alignment horizontal="center" vertical="center"/>
    </xf>
    <xf numFmtId="0" fontId="34" fillId="0" borderId="20" xfId="0" applyFont="1" applyBorder="1" applyAlignment="1">
      <alignment horizontal="center" vertical="center"/>
    </xf>
    <xf numFmtId="0" fontId="25" fillId="0" borderId="38"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0" xfId="0" applyFont="1" applyAlignment="1">
      <alignment horizontal="center" vertical="center" wrapText="1"/>
    </xf>
    <xf numFmtId="0" fontId="25" fillId="0" borderId="24" xfId="0" applyFont="1" applyBorder="1" applyAlignment="1">
      <alignment horizontal="center" vertical="center" wrapText="1"/>
    </xf>
    <xf numFmtId="0" fontId="30" fillId="0" borderId="19" xfId="0" applyFont="1" applyBorder="1" applyAlignment="1">
      <alignment horizontal="center" vertical="center"/>
    </xf>
    <xf numFmtId="0" fontId="30" fillId="0" borderId="26" xfId="0" applyFont="1" applyBorder="1" applyAlignment="1">
      <alignment horizontal="center" vertical="center"/>
    </xf>
    <xf numFmtId="0" fontId="30" fillId="0" borderId="12" xfId="0" applyFont="1" applyBorder="1" applyAlignment="1">
      <alignment horizontal="center" vertical="center"/>
    </xf>
    <xf numFmtId="0" fontId="30" fillId="0" borderId="20" xfId="0" applyFont="1" applyBorder="1" applyAlignment="1">
      <alignment horizontal="center" vertical="center"/>
    </xf>
    <xf numFmtId="0" fontId="30" fillId="0" borderId="224" xfId="0" applyFont="1" applyBorder="1" applyAlignment="1">
      <alignment horizontal="center" vertical="center"/>
    </xf>
    <xf numFmtId="0" fontId="30" fillId="0" borderId="215" xfId="0" applyFont="1" applyBorder="1" applyAlignment="1">
      <alignment horizontal="center" vertical="center"/>
    </xf>
    <xf numFmtId="0" fontId="30" fillId="3" borderId="224" xfId="0" applyFont="1" applyFill="1" applyBorder="1" applyAlignment="1">
      <alignment horizontal="distributed" vertical="center" justifyLastLine="1"/>
    </xf>
    <xf numFmtId="0" fontId="30" fillId="3" borderId="215" xfId="0" applyFont="1" applyFill="1" applyBorder="1" applyAlignment="1">
      <alignment horizontal="distributed" vertical="center" justifyLastLine="1"/>
    </xf>
    <xf numFmtId="0" fontId="30" fillId="0" borderId="224" xfId="0" applyFont="1" applyBorder="1" applyAlignment="1">
      <alignment horizontal="distributed" vertical="center" justifyLastLine="1"/>
    </xf>
    <xf numFmtId="0" fontId="30" fillId="0" borderId="215" xfId="0" applyFont="1" applyBorder="1" applyAlignment="1">
      <alignment horizontal="distributed" vertical="center" justifyLastLine="1"/>
    </xf>
    <xf numFmtId="0" fontId="30" fillId="0" borderId="200" xfId="0" applyFont="1" applyBorder="1" applyAlignment="1">
      <alignment horizontal="distributed" vertical="center" justifyLastLine="1"/>
    </xf>
    <xf numFmtId="0" fontId="30" fillId="0" borderId="38" xfId="0" applyFont="1" applyBorder="1" applyAlignment="1">
      <alignment horizontal="distributed" vertical="center" justifyLastLine="1"/>
    </xf>
    <xf numFmtId="176" fontId="28" fillId="0" borderId="38" xfId="0" applyNumberFormat="1" applyFont="1" applyBorder="1" applyAlignment="1">
      <alignment horizontal="center" vertical="center"/>
    </xf>
    <xf numFmtId="176" fontId="28" fillId="0" borderId="23" xfId="0" applyNumberFormat="1" applyFont="1" applyBorder="1" applyAlignment="1">
      <alignment horizontal="center" vertical="center"/>
    </xf>
    <xf numFmtId="176" fontId="28" fillId="0" borderId="212" xfId="0" applyNumberFormat="1" applyFont="1" applyBorder="1" applyAlignment="1">
      <alignment horizontal="center" vertical="center"/>
    </xf>
    <xf numFmtId="176" fontId="28" fillId="0" borderId="21" xfId="0" applyNumberFormat="1" applyFont="1" applyBorder="1" applyAlignment="1">
      <alignment horizontal="center" vertical="center"/>
    </xf>
    <xf numFmtId="176" fontId="28" fillId="0" borderId="0" xfId="0" applyNumberFormat="1" applyFont="1" applyAlignment="1">
      <alignment horizontal="center" vertical="center"/>
    </xf>
    <xf numFmtId="176" fontId="28" fillId="0" borderId="220" xfId="0" applyNumberFormat="1" applyFont="1" applyBorder="1" applyAlignment="1">
      <alignment horizontal="center" vertical="center"/>
    </xf>
    <xf numFmtId="176" fontId="28" fillId="0" borderId="26" xfId="0" applyNumberFormat="1" applyFont="1" applyBorder="1" applyAlignment="1">
      <alignment horizontal="center" vertical="center"/>
    </xf>
    <xf numFmtId="176" fontId="28" fillId="0" borderId="12" xfId="0" applyNumberFormat="1" applyFont="1" applyBorder="1" applyAlignment="1">
      <alignment horizontal="center" vertical="center"/>
    </xf>
    <xf numFmtId="176" fontId="28" fillId="0" borderId="211" xfId="0" applyNumberFormat="1" applyFont="1" applyBorder="1" applyAlignment="1">
      <alignment horizontal="center" vertical="center"/>
    </xf>
    <xf numFmtId="176" fontId="28" fillId="0" borderId="217" xfId="0" applyNumberFormat="1" applyFont="1" applyBorder="1" applyAlignment="1">
      <alignment horizontal="center" vertical="center"/>
    </xf>
    <xf numFmtId="176" fontId="28" fillId="0" borderId="221" xfId="0" applyNumberFormat="1" applyFont="1" applyBorder="1" applyAlignment="1">
      <alignment horizontal="center" vertical="center"/>
    </xf>
    <xf numFmtId="176" fontId="28" fillId="0" borderId="218" xfId="0" applyNumberFormat="1" applyFont="1" applyBorder="1" applyAlignment="1">
      <alignment horizontal="center" vertical="center"/>
    </xf>
    <xf numFmtId="176" fontId="28" fillId="0" borderId="19" xfId="0" applyNumberFormat="1" applyFont="1" applyBorder="1" applyAlignment="1">
      <alignment horizontal="center" vertical="center"/>
    </xf>
    <xf numFmtId="176" fontId="28" fillId="0" borderId="24" xfId="0" applyNumberFormat="1" applyFont="1" applyBorder="1" applyAlignment="1">
      <alignment horizontal="center" vertical="center"/>
    </xf>
    <xf numFmtId="176" fontId="28" fillId="0" borderId="20" xfId="0" applyNumberFormat="1" applyFont="1" applyBorder="1" applyAlignment="1">
      <alignment horizontal="center" vertical="center"/>
    </xf>
    <xf numFmtId="0" fontId="28" fillId="0" borderId="21" xfId="0" applyFont="1" applyBorder="1" applyAlignment="1">
      <alignment horizontal="center" vertical="center"/>
    </xf>
    <xf numFmtId="0" fontId="28" fillId="0" borderId="0" xfId="0" applyFont="1" applyAlignment="1">
      <alignment horizontal="center" vertical="center"/>
    </xf>
    <xf numFmtId="0" fontId="28" fillId="0" borderId="24" xfId="0" applyFont="1" applyBorder="1" applyAlignment="1">
      <alignment horizontal="center" vertical="center"/>
    </xf>
    <xf numFmtId="176" fontId="28" fillId="0" borderId="201" xfId="0" applyNumberFormat="1" applyFont="1" applyBorder="1" applyAlignment="1">
      <alignment horizontal="center" vertical="center"/>
    </xf>
    <xf numFmtId="176" fontId="28" fillId="0" borderId="223" xfId="0" applyNumberFormat="1" applyFont="1" applyBorder="1" applyAlignment="1">
      <alignment horizontal="center" vertical="center"/>
    </xf>
    <xf numFmtId="176" fontId="28" fillId="3" borderId="217" xfId="0" applyNumberFormat="1" applyFont="1" applyFill="1" applyBorder="1" applyAlignment="1">
      <alignment horizontal="center" vertical="center"/>
    </xf>
    <xf numFmtId="176" fontId="28" fillId="3" borderId="23" xfId="0" applyNumberFormat="1" applyFont="1" applyFill="1" applyBorder="1" applyAlignment="1">
      <alignment horizontal="center" vertical="center"/>
    </xf>
    <xf numFmtId="176" fontId="28" fillId="3" borderId="212" xfId="0" applyNumberFormat="1" applyFont="1" applyFill="1" applyBorder="1" applyAlignment="1">
      <alignment horizontal="center" vertical="center"/>
    </xf>
    <xf numFmtId="176" fontId="28" fillId="3" borderId="221" xfId="0" applyNumberFormat="1" applyFont="1" applyFill="1" applyBorder="1" applyAlignment="1">
      <alignment horizontal="center" vertical="center"/>
    </xf>
    <xf numFmtId="176" fontId="28" fillId="3" borderId="0" xfId="0" applyNumberFormat="1" applyFont="1" applyFill="1" applyAlignment="1">
      <alignment horizontal="center" vertical="center"/>
    </xf>
    <xf numFmtId="176" fontId="28" fillId="3" borderId="220" xfId="0" applyNumberFormat="1" applyFont="1" applyFill="1" applyBorder="1" applyAlignment="1">
      <alignment horizontal="center" vertical="center"/>
    </xf>
    <xf numFmtId="176" fontId="28" fillId="3" borderId="218" xfId="0" applyNumberFormat="1" applyFont="1" applyFill="1" applyBorder="1" applyAlignment="1">
      <alignment horizontal="center" vertical="center"/>
    </xf>
    <xf numFmtId="176" fontId="28" fillId="3" borderId="12" xfId="0" applyNumberFormat="1" applyFont="1" applyFill="1" applyBorder="1" applyAlignment="1">
      <alignment horizontal="center" vertical="center"/>
    </xf>
    <xf numFmtId="176" fontId="28" fillId="3" borderId="211" xfId="0" applyNumberFormat="1" applyFont="1" applyFill="1" applyBorder="1" applyAlignment="1">
      <alignment horizontal="center" vertical="center"/>
    </xf>
    <xf numFmtId="0" fontId="36" fillId="0" borderId="224" xfId="0" applyFont="1" applyBorder="1" applyAlignment="1">
      <alignment horizontal="center" vertical="center"/>
    </xf>
    <xf numFmtId="0" fontId="30" fillId="0" borderId="0" xfId="0" applyFont="1" applyAlignment="1">
      <alignment horizontal="center" vertical="center"/>
    </xf>
    <xf numFmtId="0" fontId="30" fillId="0" borderId="21" xfId="0" applyFont="1" applyBorder="1" applyAlignment="1">
      <alignment horizontal="center" vertical="center"/>
    </xf>
    <xf numFmtId="0" fontId="35" fillId="0" borderId="213" xfId="0" applyFont="1" applyBorder="1" applyAlignment="1">
      <alignment horizontal="right" vertical="center"/>
    </xf>
    <xf numFmtId="0" fontId="36" fillId="0" borderId="268" xfId="0" applyFont="1" applyBorder="1" applyAlignment="1">
      <alignment horizontal="center" vertical="center"/>
    </xf>
    <xf numFmtId="0" fontId="36" fillId="0" borderId="214" xfId="0" applyFont="1" applyBorder="1" applyAlignment="1">
      <alignment horizontal="center" vertical="center"/>
    </xf>
    <xf numFmtId="0" fontId="30" fillId="0" borderId="40" xfId="0" applyFont="1" applyBorder="1" applyAlignment="1">
      <alignment horizontal="center" vertical="center" wrapText="1"/>
    </xf>
    <xf numFmtId="0" fontId="35" fillId="4" borderId="38" xfId="0" applyFont="1" applyFill="1" applyBorder="1" applyAlignment="1">
      <alignment horizontal="right" vertical="center"/>
    </xf>
    <xf numFmtId="0" fontId="35" fillId="4" borderId="23" xfId="0" applyFont="1" applyFill="1" applyBorder="1" applyAlignment="1">
      <alignment horizontal="right" vertical="center"/>
    </xf>
    <xf numFmtId="0" fontId="35" fillId="4" borderId="213" xfId="0" applyFont="1" applyFill="1" applyBorder="1" applyAlignment="1">
      <alignment horizontal="right" vertical="center"/>
    </xf>
    <xf numFmtId="0" fontId="35" fillId="4" borderId="19" xfId="0" applyFont="1" applyFill="1" applyBorder="1" applyAlignment="1">
      <alignment horizontal="right" vertical="center"/>
    </xf>
    <xf numFmtId="0" fontId="35" fillId="0" borderId="38" xfId="0" applyFont="1" applyBorder="1" applyAlignment="1">
      <alignment horizontal="right" vertical="center"/>
    </xf>
    <xf numFmtId="0" fontId="131" fillId="0" borderId="0" xfId="0" applyFont="1" applyAlignment="1">
      <alignment horizontal="right"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185" fontId="36" fillId="4" borderId="269" xfId="0" applyNumberFormat="1" applyFont="1" applyFill="1" applyBorder="1" applyAlignment="1">
      <alignment horizontal="center" vertical="center"/>
    </xf>
    <xf numFmtId="185" fontId="36" fillId="4" borderId="268" xfId="0" applyNumberFormat="1" applyFont="1" applyFill="1" applyBorder="1" applyAlignment="1">
      <alignment horizontal="center" vertical="center"/>
    </xf>
    <xf numFmtId="185" fontId="36" fillId="4" borderId="270" xfId="0" applyNumberFormat="1" applyFont="1" applyFill="1" applyBorder="1" applyAlignment="1">
      <alignment horizontal="center" vertical="center"/>
    </xf>
    <xf numFmtId="185" fontId="36" fillId="4" borderId="214" xfId="0" applyNumberFormat="1" applyFont="1" applyFill="1" applyBorder="1" applyAlignment="1">
      <alignment horizontal="center" vertical="center"/>
    </xf>
    <xf numFmtId="0" fontId="36" fillId="4" borderId="0" xfId="0" applyFont="1" applyFill="1" applyAlignment="1">
      <alignment horizontal="center" vertical="center"/>
    </xf>
    <xf numFmtId="0" fontId="36" fillId="4" borderId="24" xfId="0" applyFont="1" applyFill="1" applyBorder="1" applyAlignment="1">
      <alignment horizontal="center" vertical="center"/>
    </xf>
    <xf numFmtId="0" fontId="36" fillId="4" borderId="12" xfId="0" applyFont="1" applyFill="1" applyBorder="1" applyAlignment="1">
      <alignment horizontal="center" vertical="center"/>
    </xf>
    <xf numFmtId="0" fontId="36" fillId="4" borderId="20" xfId="0" applyFont="1" applyFill="1" applyBorder="1" applyAlignment="1">
      <alignment horizontal="center" vertical="center"/>
    </xf>
    <xf numFmtId="0" fontId="36" fillId="0" borderId="269" xfId="0" applyFont="1" applyBorder="1" applyAlignment="1">
      <alignment horizontal="center" vertical="center"/>
    </xf>
    <xf numFmtId="0" fontId="36" fillId="0" borderId="270" xfId="0" applyFont="1" applyBorder="1" applyAlignment="1">
      <alignment horizontal="center" vertical="center"/>
    </xf>
    <xf numFmtId="192" fontId="26" fillId="0" borderId="21" xfId="0" applyNumberFormat="1" applyFont="1" applyBorder="1" applyAlignment="1">
      <alignment horizontal="right" vertical="center"/>
    </xf>
    <xf numFmtId="192" fontId="26" fillId="0" borderId="0" xfId="0" applyNumberFormat="1" applyFont="1" applyAlignment="1">
      <alignment horizontal="right" vertical="center"/>
    </xf>
    <xf numFmtId="192" fontId="26" fillId="0" borderId="24" xfId="0" applyNumberFormat="1" applyFont="1" applyBorder="1" applyAlignment="1">
      <alignment horizontal="right" vertical="center"/>
    </xf>
    <xf numFmtId="192" fontId="26" fillId="0" borderId="26" xfId="0" applyNumberFormat="1" applyFont="1" applyBorder="1" applyAlignment="1">
      <alignment horizontal="right" vertical="center"/>
    </xf>
    <xf numFmtId="192" fontId="26" fillId="0" borderId="12" xfId="0" applyNumberFormat="1" applyFont="1" applyBorder="1" applyAlignment="1">
      <alignment horizontal="right" vertical="center"/>
    </xf>
    <xf numFmtId="192" fontId="26" fillId="0" borderId="20" xfId="0" applyNumberFormat="1" applyFont="1" applyBorder="1" applyAlignment="1">
      <alignment horizontal="right" vertical="center"/>
    </xf>
    <xf numFmtId="0" fontId="30" fillId="0" borderId="24" xfId="0" applyFont="1" applyBorder="1" applyAlignment="1">
      <alignment vertical="center"/>
    </xf>
    <xf numFmtId="0" fontId="28" fillId="0" borderId="239" xfId="0" applyFont="1" applyBorder="1" applyAlignment="1">
      <alignment horizontal="center" vertical="center"/>
    </xf>
    <xf numFmtId="0" fontId="28" fillId="0" borderId="217" xfId="0" applyFont="1" applyBorder="1" applyAlignment="1">
      <alignment horizontal="center" vertical="center"/>
    </xf>
    <xf numFmtId="0" fontId="28" fillId="0" borderId="23" xfId="0" applyFont="1" applyBorder="1" applyAlignment="1">
      <alignment horizontal="center" vertical="center"/>
    </xf>
    <xf numFmtId="0" fontId="28" fillId="0" borderId="19" xfId="0" applyFont="1" applyBorder="1" applyAlignment="1">
      <alignment horizontal="center" vertical="center"/>
    </xf>
    <xf numFmtId="0" fontId="28" fillId="0" borderId="221" xfId="0" applyFont="1" applyBorder="1" applyAlignment="1">
      <alignment horizontal="center" vertical="center"/>
    </xf>
    <xf numFmtId="0" fontId="28" fillId="0" borderId="218" xfId="0" applyFont="1" applyBorder="1" applyAlignment="1">
      <alignment horizontal="center" vertical="center"/>
    </xf>
    <xf numFmtId="0" fontId="28" fillId="0" borderId="12" xfId="0" applyFont="1" applyBorder="1" applyAlignment="1">
      <alignment horizontal="center" vertical="center"/>
    </xf>
    <xf numFmtId="0" fontId="28" fillId="0" borderId="20" xfId="0" applyFont="1" applyBorder="1" applyAlignment="1">
      <alignment horizontal="center" vertical="center"/>
    </xf>
    <xf numFmtId="185" fontId="28" fillId="0" borderId="240" xfId="0" applyNumberFormat="1" applyFont="1" applyBorder="1" applyAlignment="1">
      <alignment horizontal="center" vertical="center"/>
    </xf>
    <xf numFmtId="185" fontId="28" fillId="0" borderId="223" xfId="0" applyNumberFormat="1"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32" fillId="0" borderId="34" xfId="0" applyFont="1" applyBorder="1" applyAlignment="1">
      <alignment vertical="top"/>
    </xf>
    <xf numFmtId="0" fontId="32" fillId="0" borderId="23" xfId="0" applyFont="1" applyBorder="1" applyAlignment="1">
      <alignment vertical="top"/>
    </xf>
    <xf numFmtId="0" fontId="32" fillId="0" borderId="35" xfId="0" applyFont="1" applyBorder="1" applyAlignment="1">
      <alignment vertical="top"/>
    </xf>
    <xf numFmtId="0" fontId="32" fillId="0" borderId="0" xfId="0" applyFont="1" applyAlignment="1">
      <alignment vertical="top"/>
    </xf>
    <xf numFmtId="0" fontId="32" fillId="0" borderId="37" xfId="0" applyFont="1" applyBorder="1" applyAlignment="1">
      <alignment vertical="top"/>
    </xf>
    <xf numFmtId="0" fontId="32" fillId="0" borderId="12" xfId="0" applyFont="1" applyBorder="1" applyAlignment="1">
      <alignment vertical="top"/>
    </xf>
    <xf numFmtId="0" fontId="30" fillId="0" borderId="24" xfId="0" applyFont="1" applyBorder="1" applyAlignment="1">
      <alignment horizontal="center" vertical="center"/>
    </xf>
    <xf numFmtId="0" fontId="28" fillId="0" borderId="240" xfId="0" applyFont="1" applyBorder="1" applyAlignment="1">
      <alignment horizontal="center" vertical="center"/>
    </xf>
    <xf numFmtId="0" fontId="25" fillId="0" borderId="21" xfId="0" applyFont="1" applyBorder="1" applyAlignment="1">
      <alignment horizontal="center" vertical="top" textRotation="255"/>
    </xf>
    <xf numFmtId="0" fontId="25" fillId="0" borderId="0" xfId="0" applyFont="1" applyAlignment="1">
      <alignment horizontal="center" vertical="top" textRotation="255"/>
    </xf>
    <xf numFmtId="0" fontId="23" fillId="0" borderId="13" xfId="0" applyFont="1" applyBorder="1" applyAlignment="1">
      <alignment horizontal="center" vertical="center" wrapText="1"/>
    </xf>
    <xf numFmtId="0" fontId="18" fillId="0" borderId="15" xfId="0" applyFont="1" applyBorder="1" applyAlignment="1">
      <alignment horizontal="center" vertical="center"/>
    </xf>
    <xf numFmtId="0" fontId="18" fillId="0" borderId="35" xfId="0" applyFont="1" applyBorder="1" applyAlignment="1">
      <alignment horizontal="center" vertical="center"/>
    </xf>
    <xf numFmtId="0" fontId="18" fillId="0" borderId="36"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32" fillId="0" borderId="38" xfId="0" applyFont="1" applyBorder="1" applyAlignment="1">
      <alignment vertical="top"/>
    </xf>
    <xf numFmtId="0" fontId="32" fillId="0" borderId="21" xfId="0" applyFont="1" applyBorder="1" applyAlignment="1">
      <alignment vertical="top"/>
    </xf>
    <xf numFmtId="0" fontId="32" fillId="0" borderId="26" xfId="0" applyFont="1" applyBorder="1" applyAlignment="1">
      <alignment vertical="top"/>
    </xf>
    <xf numFmtId="0" fontId="40" fillId="0" borderId="22" xfId="0" applyFont="1" applyBorder="1" applyAlignment="1">
      <alignment horizontal="right" vertical="center"/>
    </xf>
    <xf numFmtId="0" fontId="30" fillId="0" borderId="12" xfId="0" applyFont="1" applyBorder="1" applyAlignment="1">
      <alignment vertical="center"/>
    </xf>
    <xf numFmtId="186" fontId="26" fillId="0" borderId="21" xfId="0" applyNumberFormat="1" applyFont="1" applyBorder="1" applyAlignment="1">
      <alignment horizontal="center" vertical="center"/>
    </xf>
    <xf numFmtId="186" fontId="26" fillId="0" borderId="0" xfId="0" applyNumberFormat="1" applyFont="1" applyAlignment="1">
      <alignment horizontal="center" vertical="center"/>
    </xf>
    <xf numFmtId="186" fontId="26" fillId="0" borderId="24" xfId="0" applyNumberFormat="1" applyFont="1" applyBorder="1" applyAlignment="1">
      <alignment horizontal="center" vertical="center"/>
    </xf>
    <xf numFmtId="186" fontId="26" fillId="0" borderId="26" xfId="0" applyNumberFormat="1" applyFont="1" applyBorder="1" applyAlignment="1">
      <alignment horizontal="center" vertical="center"/>
    </xf>
    <xf numFmtId="186" fontId="26" fillId="0" borderId="12" xfId="0" applyNumberFormat="1" applyFont="1" applyBorder="1" applyAlignment="1">
      <alignment horizontal="center" vertical="center"/>
    </xf>
    <xf numFmtId="186" fontId="26" fillId="0" borderId="20" xfId="0" applyNumberFormat="1" applyFont="1" applyBorder="1" applyAlignment="1">
      <alignment horizontal="center" vertical="center"/>
    </xf>
    <xf numFmtId="0" fontId="28" fillId="0" borderId="212" xfId="0" applyFont="1" applyBorder="1" applyAlignment="1">
      <alignment horizontal="center" vertical="center"/>
    </xf>
    <xf numFmtId="0" fontId="28" fillId="0" borderId="220" xfId="0" applyFont="1" applyBorder="1" applyAlignment="1">
      <alignment horizontal="center" vertical="center"/>
    </xf>
    <xf numFmtId="0" fontId="28" fillId="0" borderId="211" xfId="0" applyFont="1" applyBorder="1" applyAlignment="1">
      <alignment horizontal="center" vertical="center"/>
    </xf>
    <xf numFmtId="0" fontId="32" fillId="0" borderId="34" xfId="0" applyFont="1" applyBorder="1" applyAlignment="1">
      <alignment vertical="top" wrapText="1"/>
    </xf>
    <xf numFmtId="0" fontId="32" fillId="0" borderId="23" xfId="0" applyFont="1" applyBorder="1" applyAlignment="1">
      <alignment vertical="top" wrapText="1"/>
    </xf>
    <xf numFmtId="0" fontId="32" fillId="0" borderId="35" xfId="0" applyFont="1" applyBorder="1" applyAlignment="1">
      <alignment vertical="top" wrapText="1"/>
    </xf>
    <xf numFmtId="0" fontId="32" fillId="0" borderId="0" xfId="0" applyFont="1" applyAlignment="1">
      <alignment vertical="top" wrapText="1"/>
    </xf>
    <xf numFmtId="0" fontId="32" fillId="0" borderId="38" xfId="0" applyFont="1" applyBorder="1" applyAlignment="1">
      <alignment vertical="top" wrapText="1"/>
    </xf>
    <xf numFmtId="0" fontId="32" fillId="0" borderId="21" xfId="0" applyFont="1" applyBorder="1" applyAlignment="1">
      <alignment vertical="top" wrapText="1"/>
    </xf>
    <xf numFmtId="193" fontId="26" fillId="0" borderId="21" xfId="0" applyNumberFormat="1" applyFont="1" applyBorder="1" applyAlignment="1">
      <alignment horizontal="center" vertical="center"/>
    </xf>
    <xf numFmtId="193" fontId="26" fillId="0" borderId="0" xfId="0" applyNumberFormat="1" applyFont="1" applyAlignment="1">
      <alignment horizontal="center" vertical="center"/>
    </xf>
    <xf numFmtId="193" fontId="26" fillId="0" borderId="24" xfId="0" applyNumberFormat="1" applyFont="1" applyBorder="1" applyAlignment="1">
      <alignment horizontal="center" vertical="center"/>
    </xf>
    <xf numFmtId="193" fontId="26" fillId="0" borderId="26" xfId="0" applyNumberFormat="1" applyFont="1" applyBorder="1" applyAlignment="1">
      <alignment horizontal="center" vertical="center"/>
    </xf>
    <xf numFmtId="193" fontId="26" fillId="0" borderId="12" xfId="0" applyNumberFormat="1" applyFont="1" applyBorder="1" applyAlignment="1">
      <alignment horizontal="center" vertical="center"/>
    </xf>
    <xf numFmtId="193" fontId="26" fillId="0" borderId="20" xfId="0" applyNumberFormat="1" applyFont="1" applyBorder="1" applyAlignment="1">
      <alignment horizontal="center" vertical="center"/>
    </xf>
    <xf numFmtId="0" fontId="30" fillId="0" borderId="32" xfId="0" applyFont="1" applyBorder="1" applyAlignment="1">
      <alignment horizontal="center" vertical="center"/>
    </xf>
    <xf numFmtId="0" fontId="40" fillId="0" borderId="204" xfId="0" applyFont="1" applyBorder="1" applyAlignment="1">
      <alignment horizontal="right" vertical="center"/>
    </xf>
    <xf numFmtId="0" fontId="30" fillId="0" borderId="32" xfId="0" applyFont="1" applyBorder="1" applyAlignment="1">
      <alignment vertical="center"/>
    </xf>
    <xf numFmtId="0" fontId="32" fillId="0" borderId="28" xfId="0" applyFont="1" applyBorder="1" applyAlignment="1">
      <alignment vertical="top" wrapText="1"/>
    </xf>
    <xf numFmtId="0" fontId="32" fillId="0" borderId="32" xfId="0" applyFont="1" applyBorder="1" applyAlignment="1">
      <alignment vertical="top" wrapText="1"/>
    </xf>
    <xf numFmtId="194" fontId="26" fillId="0" borderId="21" xfId="0" applyNumberFormat="1" applyFont="1" applyBorder="1" applyAlignment="1">
      <alignment horizontal="center" vertical="center"/>
    </xf>
    <xf numFmtId="194" fontId="26" fillId="0" borderId="0" xfId="0" applyNumberFormat="1" applyFont="1" applyAlignment="1">
      <alignment horizontal="center" vertical="center"/>
    </xf>
    <xf numFmtId="194" fontId="26" fillId="0" borderId="24" xfId="0" applyNumberFormat="1" applyFont="1" applyBorder="1" applyAlignment="1">
      <alignment horizontal="center" vertical="center"/>
    </xf>
    <xf numFmtId="194" fontId="26" fillId="0" borderId="47" xfId="0" applyNumberFormat="1" applyFont="1" applyBorder="1" applyAlignment="1">
      <alignment horizontal="center" vertical="center"/>
    </xf>
    <xf numFmtId="194" fontId="26" fillId="0" borderId="32" xfId="0" applyNumberFormat="1" applyFont="1" applyBorder="1" applyAlignment="1">
      <alignment horizontal="center" vertical="center"/>
    </xf>
    <xf numFmtId="194" fontId="26" fillId="0" borderId="209" xfId="0" applyNumberFormat="1" applyFont="1" applyBorder="1" applyAlignment="1">
      <alignment horizontal="center" vertical="center"/>
    </xf>
    <xf numFmtId="0" fontId="18" fillId="0" borderId="30" xfId="0" applyFont="1" applyBorder="1" applyAlignment="1">
      <alignment horizontal="distributed" vertical="center" justifyLastLine="1"/>
    </xf>
    <xf numFmtId="0" fontId="18" fillId="0" borderId="0" xfId="0" applyFont="1" applyAlignment="1">
      <alignment horizontal="distributed" vertical="center" justifyLastLine="1"/>
    </xf>
    <xf numFmtId="0" fontId="18" fillId="0" borderId="36" xfId="0" applyFont="1" applyBorder="1" applyAlignment="1">
      <alignment horizontal="distributed" vertical="center" justifyLastLine="1"/>
    </xf>
    <xf numFmtId="0" fontId="32" fillId="0" borderId="0" xfId="0" applyFont="1" applyAlignment="1">
      <alignment horizontal="center" vertical="center"/>
    </xf>
    <xf numFmtId="0" fontId="32" fillId="0" borderId="36" xfId="0" applyFont="1" applyBorder="1" applyAlignment="1">
      <alignment horizontal="center" vertical="center"/>
    </xf>
    <xf numFmtId="0" fontId="32" fillId="0" borderId="32" xfId="0" applyFont="1" applyBorder="1" applyAlignment="1">
      <alignment horizontal="center" vertical="center"/>
    </xf>
    <xf numFmtId="0" fontId="32" fillId="0" borderId="266" xfId="0" applyFont="1" applyBorder="1" applyAlignment="1">
      <alignment horizontal="center" vertical="center"/>
    </xf>
    <xf numFmtId="0" fontId="32" fillId="0" borderId="48" xfId="0" applyFont="1" applyBorder="1" applyAlignment="1">
      <alignment vertical="top" wrapText="1"/>
    </xf>
    <xf numFmtId="0" fontId="32" fillId="0" borderId="267" xfId="0" applyFont="1" applyBorder="1" applyAlignment="1">
      <alignment vertical="top" wrapText="1"/>
    </xf>
    <xf numFmtId="185" fontId="28" fillId="0" borderId="38" xfId="0" applyNumberFormat="1" applyFont="1" applyBorder="1" applyAlignment="1">
      <alignment horizontal="center" vertical="center"/>
    </xf>
    <xf numFmtId="185" fontId="28" fillId="0" borderId="23" xfId="0" applyNumberFormat="1" applyFont="1" applyBorder="1" applyAlignment="1">
      <alignment horizontal="center" vertical="center"/>
    </xf>
    <xf numFmtId="185" fontId="28" fillId="0" borderId="212" xfId="0" applyNumberFormat="1" applyFont="1" applyBorder="1" applyAlignment="1">
      <alignment horizontal="center" vertical="center"/>
    </xf>
    <xf numFmtId="185" fontId="28" fillId="0" borderId="21" xfId="0" applyNumberFormat="1" applyFont="1" applyBorder="1" applyAlignment="1">
      <alignment horizontal="center" vertical="center"/>
    </xf>
    <xf numFmtId="185" fontId="28" fillId="0" borderId="0" xfId="0" applyNumberFormat="1" applyFont="1" applyAlignment="1">
      <alignment horizontal="center" vertical="center"/>
    </xf>
    <xf numFmtId="185" fontId="28" fillId="0" borderId="220" xfId="0" applyNumberFormat="1" applyFont="1" applyBorder="1" applyAlignment="1">
      <alignment horizontal="center" vertical="center"/>
    </xf>
    <xf numFmtId="185" fontId="28" fillId="0" borderId="26" xfId="0" applyNumberFormat="1" applyFont="1" applyBorder="1" applyAlignment="1">
      <alignment horizontal="center" vertical="center"/>
    </xf>
    <xf numFmtId="185" fontId="28" fillId="0" borderId="12" xfId="0" applyNumberFormat="1" applyFont="1" applyBorder="1" applyAlignment="1">
      <alignment horizontal="center" vertical="center"/>
    </xf>
    <xf numFmtId="185" fontId="28" fillId="0" borderId="211" xfId="0" applyNumberFormat="1" applyFont="1" applyBorder="1" applyAlignment="1">
      <alignment horizontal="center" vertical="center"/>
    </xf>
    <xf numFmtId="192" fontId="11" fillId="0" borderId="0" xfId="0" applyNumberFormat="1" applyFont="1" applyAlignment="1">
      <alignment horizontal="right"/>
    </xf>
    <xf numFmtId="192" fontId="11" fillId="0" borderId="24" xfId="0" applyNumberFormat="1" applyFont="1" applyBorder="1" applyAlignment="1">
      <alignment horizontal="right"/>
    </xf>
    <xf numFmtId="192" fontId="11" fillId="0" borderId="21" xfId="0" applyNumberFormat="1" applyFont="1" applyBorder="1" applyAlignment="1">
      <alignment horizontal="right"/>
    </xf>
    <xf numFmtId="192" fontId="11" fillId="0" borderId="26" xfId="0" applyNumberFormat="1" applyFont="1" applyBorder="1" applyAlignment="1">
      <alignment horizontal="right"/>
    </xf>
    <xf numFmtId="192" fontId="11" fillId="0" borderId="12" xfId="0" applyNumberFormat="1" applyFont="1" applyBorder="1" applyAlignment="1">
      <alignment horizontal="right"/>
    </xf>
    <xf numFmtId="192" fontId="11" fillId="0" borderId="20" xfId="0" applyNumberFormat="1" applyFont="1" applyBorder="1" applyAlignment="1">
      <alignment horizontal="right"/>
    </xf>
    <xf numFmtId="186" fontId="30" fillId="0" borderId="38" xfId="0" applyNumberFormat="1" applyFont="1" applyBorder="1" applyAlignment="1">
      <alignment horizontal="center" vertical="center"/>
    </xf>
    <xf numFmtId="186" fontId="30" fillId="0" borderId="23" xfId="0" applyNumberFormat="1" applyFont="1" applyBorder="1" applyAlignment="1">
      <alignment horizontal="center" vertical="center"/>
    </xf>
    <xf numFmtId="186" fontId="30" fillId="0" borderId="21" xfId="0" applyNumberFormat="1" applyFont="1" applyBorder="1" applyAlignment="1">
      <alignment horizontal="center" vertical="center"/>
    </xf>
    <xf numFmtId="186" fontId="30" fillId="0" borderId="0" xfId="0" applyNumberFormat="1" applyFont="1" applyAlignment="1">
      <alignment horizontal="center" vertical="center"/>
    </xf>
    <xf numFmtId="186" fontId="30" fillId="0" borderId="19" xfId="0" applyNumberFormat="1" applyFont="1" applyBorder="1" applyAlignment="1">
      <alignment horizontal="center" vertical="center"/>
    </xf>
    <xf numFmtId="186" fontId="30" fillId="0" borderId="24" xfId="0" applyNumberFormat="1" applyFont="1" applyBorder="1" applyAlignment="1">
      <alignment horizontal="center" vertical="center"/>
    </xf>
    <xf numFmtId="0" fontId="32" fillId="0" borderId="34" xfId="0" applyFont="1" applyBorder="1" applyAlignment="1">
      <alignment horizontal="left" vertical="top" wrapText="1"/>
    </xf>
    <xf numFmtId="0" fontId="32" fillId="0" borderId="23" xfId="0" applyFont="1" applyBorder="1" applyAlignment="1">
      <alignment horizontal="left" vertical="top" wrapText="1"/>
    </xf>
    <xf numFmtId="0" fontId="32" fillId="0" borderId="35" xfId="0" applyFont="1" applyBorder="1" applyAlignment="1">
      <alignment horizontal="left" vertical="top" wrapText="1"/>
    </xf>
    <xf numFmtId="0" fontId="32" fillId="0" borderId="0" xfId="0" applyFont="1" applyAlignment="1">
      <alignment horizontal="left" vertical="top" wrapText="1"/>
    </xf>
    <xf numFmtId="0" fontId="32" fillId="0" borderId="37" xfId="0" applyFont="1" applyBorder="1" applyAlignment="1">
      <alignment horizontal="left" vertical="top" wrapText="1"/>
    </xf>
    <xf numFmtId="0" fontId="32" fillId="0" borderId="12" xfId="0" applyFont="1" applyBorder="1" applyAlignment="1">
      <alignment horizontal="left" vertical="top" wrapText="1"/>
    </xf>
    <xf numFmtId="0" fontId="32" fillId="0" borderId="12" xfId="0" applyFont="1" applyBorder="1" applyAlignment="1">
      <alignment vertical="top" wrapText="1"/>
    </xf>
    <xf numFmtId="0" fontId="26" fillId="6" borderId="250" xfId="0" applyFont="1" applyFill="1" applyBorder="1" applyAlignment="1" applyProtection="1">
      <alignment horizontal="center" vertical="center"/>
      <protection locked="0"/>
    </xf>
    <xf numFmtId="0" fontId="26" fillId="6" borderId="251" xfId="0" applyFont="1" applyFill="1" applyBorder="1" applyAlignment="1" applyProtection="1">
      <alignment horizontal="center" vertical="center"/>
      <protection locked="0"/>
    </xf>
    <xf numFmtId="0" fontId="26" fillId="6" borderId="252" xfId="0" applyFont="1" applyFill="1" applyBorder="1" applyAlignment="1" applyProtection="1">
      <alignment horizontal="center" vertical="center"/>
      <protection locked="0"/>
    </xf>
    <xf numFmtId="0" fontId="26" fillId="6" borderId="253" xfId="0" applyFont="1" applyFill="1" applyBorder="1" applyAlignment="1" applyProtection="1">
      <alignment horizontal="center" vertical="center"/>
      <protection locked="0"/>
    </xf>
    <xf numFmtId="0" fontId="26" fillId="6" borderId="224" xfId="0" applyFont="1" applyFill="1" applyBorder="1" applyAlignment="1" applyProtection="1">
      <alignment horizontal="center" vertical="center"/>
      <protection locked="0"/>
    </xf>
    <xf numFmtId="0" fontId="26" fillId="6" borderId="254" xfId="0" applyFont="1" applyFill="1" applyBorder="1" applyAlignment="1" applyProtection="1">
      <alignment horizontal="center" vertical="center"/>
      <protection locked="0"/>
    </xf>
    <xf numFmtId="0" fontId="26" fillId="6" borderId="255" xfId="0" applyFont="1" applyFill="1" applyBorder="1" applyAlignment="1" applyProtection="1">
      <alignment horizontal="center" vertical="center"/>
      <protection locked="0"/>
    </xf>
    <xf numFmtId="0" fontId="26" fillId="6" borderId="256" xfId="0" applyFont="1" applyFill="1" applyBorder="1" applyAlignment="1" applyProtection="1">
      <alignment horizontal="center" vertical="center"/>
      <protection locked="0"/>
    </xf>
    <xf numFmtId="0" fontId="26" fillId="6" borderId="257" xfId="0" applyFont="1" applyFill="1" applyBorder="1" applyAlignment="1" applyProtection="1">
      <alignment horizontal="center" vertical="center"/>
      <protection locked="0"/>
    </xf>
    <xf numFmtId="0" fontId="32" fillId="0" borderId="0" xfId="0" applyFont="1" applyAlignment="1">
      <alignment horizontal="center" shrinkToFit="1"/>
    </xf>
    <xf numFmtId="0" fontId="30" fillId="0" borderId="0" xfId="0" applyFont="1" applyAlignment="1">
      <alignment horizontal="distributed"/>
    </xf>
    <xf numFmtId="0" fontId="36" fillId="0" borderId="217" xfId="0" applyFont="1" applyBorder="1" applyAlignment="1">
      <alignment horizontal="center" vertical="center"/>
    </xf>
    <xf numFmtId="0" fontId="36" fillId="0" borderId="23" xfId="0" applyFont="1" applyBorder="1" applyAlignment="1">
      <alignment horizontal="center" vertical="center"/>
    </xf>
    <xf numFmtId="0" fontId="36" fillId="0" borderId="19" xfId="0" applyFont="1" applyBorder="1" applyAlignment="1">
      <alignment horizontal="center" vertical="center"/>
    </xf>
    <xf numFmtId="49" fontId="36" fillId="0" borderId="217" xfId="0" applyNumberFormat="1" applyFont="1" applyBorder="1" applyAlignment="1">
      <alignment horizontal="center" vertical="center"/>
    </xf>
    <xf numFmtId="185" fontId="36" fillId="0" borderId="38" xfId="0" applyNumberFormat="1" applyFont="1" applyBorder="1" applyAlignment="1">
      <alignment horizontal="center" vertical="center"/>
    </xf>
    <xf numFmtId="185" fontId="36" fillId="0" borderId="212" xfId="0" applyNumberFormat="1" applyFont="1" applyBorder="1" applyAlignment="1">
      <alignment horizontal="center" vertical="center"/>
    </xf>
    <xf numFmtId="185" fontId="36" fillId="0" borderId="21" xfId="0" applyNumberFormat="1" applyFont="1" applyBorder="1" applyAlignment="1">
      <alignment horizontal="center" vertical="center"/>
    </xf>
    <xf numFmtId="185" fontId="36" fillId="0" borderId="220" xfId="0" applyNumberFormat="1" applyFont="1" applyBorder="1" applyAlignment="1">
      <alignment horizontal="center" vertical="center"/>
    </xf>
    <xf numFmtId="185" fontId="36" fillId="0" borderId="26" xfId="0" applyNumberFormat="1" applyFont="1" applyBorder="1" applyAlignment="1">
      <alignment horizontal="center" vertical="center"/>
    </xf>
    <xf numFmtId="185" fontId="36" fillId="0" borderId="12" xfId="0" applyNumberFormat="1" applyFont="1" applyBorder="1" applyAlignment="1">
      <alignment horizontal="center" vertical="center"/>
    </xf>
    <xf numFmtId="185" fontId="36" fillId="0" borderId="211" xfId="0" applyNumberFormat="1" applyFont="1" applyBorder="1" applyAlignment="1">
      <alignment horizontal="center" vertical="center"/>
    </xf>
    <xf numFmtId="185" fontId="36" fillId="0" borderId="218" xfId="0" applyNumberFormat="1" applyFont="1" applyBorder="1" applyAlignment="1">
      <alignment horizontal="center" vertical="center"/>
    </xf>
    <xf numFmtId="0" fontId="32" fillId="0" borderId="28" xfId="0" applyFont="1" applyBorder="1" applyAlignment="1">
      <alignment horizontal="center"/>
    </xf>
    <xf numFmtId="0" fontId="32" fillId="0" borderId="0" xfId="0" applyFont="1" applyAlignment="1">
      <alignment horizontal="center"/>
    </xf>
    <xf numFmtId="0" fontId="36" fillId="0" borderId="38" xfId="0" applyFont="1" applyBorder="1" applyAlignment="1">
      <alignment horizontal="center" vertical="center"/>
    </xf>
    <xf numFmtId="0" fontId="36" fillId="0" borderId="212" xfId="0" applyFont="1" applyBorder="1" applyAlignment="1">
      <alignment horizontal="center" vertical="center"/>
    </xf>
    <xf numFmtId="0" fontId="36" fillId="0" borderId="220" xfId="0" applyFont="1" applyBorder="1" applyAlignment="1">
      <alignment horizontal="center" vertical="center"/>
    </xf>
    <xf numFmtId="0" fontId="36" fillId="0" borderId="211" xfId="0" applyFont="1" applyBorder="1" applyAlignment="1">
      <alignment horizontal="center" vertical="center"/>
    </xf>
    <xf numFmtId="0" fontId="18" fillId="0" borderId="216" xfId="0" applyFont="1" applyBorder="1" applyAlignment="1">
      <alignment horizontal="center" vertical="center"/>
    </xf>
    <xf numFmtId="0" fontId="18" fillId="0" borderId="26" xfId="0" applyFont="1" applyBorder="1" applyAlignment="1">
      <alignment horizontal="center" vertical="center"/>
    </xf>
    <xf numFmtId="0" fontId="18" fillId="0" borderId="224" xfId="0" applyFont="1" applyBorder="1" applyAlignment="1">
      <alignment horizontal="center" vertical="center"/>
    </xf>
    <xf numFmtId="0" fontId="18" fillId="0" borderId="200" xfId="0" applyFont="1" applyBorder="1" applyAlignment="1">
      <alignment horizontal="center" vertical="center"/>
    </xf>
    <xf numFmtId="0" fontId="18" fillId="0" borderId="215" xfId="0" applyFont="1" applyBorder="1" applyAlignment="1">
      <alignment horizontal="center" vertical="center"/>
    </xf>
    <xf numFmtId="0" fontId="18" fillId="0" borderId="38" xfId="0" applyFont="1" applyBorder="1" applyAlignment="1">
      <alignment horizontal="center" vertical="center"/>
    </xf>
    <xf numFmtId="0" fontId="0" fillId="0" borderId="23" xfId="0" applyBorder="1"/>
    <xf numFmtId="0" fontId="0" fillId="0" borderId="19" xfId="0" applyBorder="1"/>
    <xf numFmtId="0" fontId="0" fillId="0" borderId="21" xfId="0" applyBorder="1"/>
    <xf numFmtId="0" fontId="0" fillId="0" borderId="24" xfId="0" applyBorder="1"/>
    <xf numFmtId="0" fontId="0" fillId="0" borderId="26" xfId="0" applyBorder="1"/>
    <xf numFmtId="0" fontId="0" fillId="0" borderId="12" xfId="0" applyBorder="1"/>
    <xf numFmtId="0" fontId="0" fillId="0" borderId="20" xfId="0" applyBorder="1"/>
    <xf numFmtId="0" fontId="36" fillId="0" borderId="543" xfId="0" applyFont="1" applyBorder="1" applyAlignment="1">
      <alignment horizontal="center" vertical="center"/>
    </xf>
    <xf numFmtId="0" fontId="13" fillId="0" borderId="241" xfId="0" applyFont="1" applyBorder="1" applyAlignment="1">
      <alignment horizontal="center" vertical="center"/>
    </xf>
    <xf numFmtId="0" fontId="13" fillId="0" borderId="242" xfId="0" applyFont="1" applyBorder="1" applyAlignment="1">
      <alignment horizontal="center" vertical="center"/>
    </xf>
    <xf numFmtId="0" fontId="13" fillId="0" borderId="243" xfId="0" applyFont="1" applyBorder="1" applyAlignment="1">
      <alignment horizontal="center" vertical="center"/>
    </xf>
    <xf numFmtId="0" fontId="13" fillId="0" borderId="244" xfId="0" applyFont="1" applyBorder="1" applyAlignment="1">
      <alignment horizontal="center" vertical="center"/>
    </xf>
    <xf numFmtId="0" fontId="13" fillId="0" borderId="245" xfId="0" applyFont="1" applyBorder="1" applyAlignment="1">
      <alignment horizontal="center" vertical="center"/>
    </xf>
    <xf numFmtId="0" fontId="13" fillId="0" borderId="246" xfId="0" applyFont="1" applyBorder="1" applyAlignment="1">
      <alignment horizontal="center" vertical="center"/>
    </xf>
    <xf numFmtId="0" fontId="13" fillId="0" borderId="247" xfId="0" applyFont="1" applyBorder="1" applyAlignment="1">
      <alignment horizontal="center" vertical="center"/>
    </xf>
    <xf numFmtId="0" fontId="13" fillId="0" borderId="248" xfId="0" applyFont="1" applyBorder="1" applyAlignment="1">
      <alignment horizontal="center" vertical="center"/>
    </xf>
    <xf numFmtId="0" fontId="13" fillId="0" borderId="249" xfId="0" applyFont="1" applyBorder="1" applyAlignment="1">
      <alignment horizontal="center" vertical="center"/>
    </xf>
    <xf numFmtId="187" fontId="26" fillId="6" borderId="258" xfId="0" applyNumberFormat="1" applyFont="1" applyFill="1" applyBorder="1" applyAlignment="1" applyProtection="1">
      <alignment horizontal="center" vertical="center"/>
      <protection locked="0"/>
    </xf>
    <xf numFmtId="187" fontId="26" fillId="6" borderId="259" xfId="0" applyNumberFormat="1" applyFont="1" applyFill="1" applyBorder="1" applyAlignment="1" applyProtection="1">
      <alignment horizontal="center" vertical="center"/>
      <protection locked="0"/>
    </xf>
    <xf numFmtId="0" fontId="0" fillId="0" borderId="259" xfId="0" applyBorder="1" applyAlignment="1" applyProtection="1">
      <alignment horizontal="center" vertical="center"/>
      <protection locked="0"/>
    </xf>
    <xf numFmtId="0" fontId="0" fillId="0" borderId="260" xfId="0" applyBorder="1" applyAlignment="1" applyProtection="1">
      <alignment horizontal="center" vertical="center"/>
      <protection locked="0"/>
    </xf>
    <xf numFmtId="187" fontId="26" fillId="6" borderId="261" xfId="0" applyNumberFormat="1" applyFont="1" applyFill="1" applyBorder="1" applyAlignment="1" applyProtection="1">
      <alignment horizontal="center" vertical="center"/>
      <protection locked="0"/>
    </xf>
    <xf numFmtId="187" fontId="26" fillId="6" borderId="0" xfId="0" applyNumberFormat="1" applyFont="1" applyFill="1" applyAlignment="1" applyProtection="1">
      <alignment horizontal="center" vertical="center"/>
      <protection locked="0"/>
    </xf>
    <xf numFmtId="0" fontId="0" fillId="0" borderId="0" xfId="0" applyAlignment="1" applyProtection="1">
      <alignment horizontal="center" vertical="center"/>
      <protection locked="0"/>
    </xf>
    <xf numFmtId="0" fontId="0" fillId="0" borderId="262" xfId="0" applyBorder="1" applyAlignment="1" applyProtection="1">
      <alignment horizontal="center" vertical="center"/>
      <protection locked="0"/>
    </xf>
    <xf numFmtId="187" fontId="26" fillId="6" borderId="263" xfId="0" applyNumberFormat="1" applyFont="1" applyFill="1" applyBorder="1" applyAlignment="1" applyProtection="1">
      <alignment horizontal="center" vertical="center"/>
      <protection locked="0"/>
    </xf>
    <xf numFmtId="187" fontId="26" fillId="6" borderId="264" xfId="0" applyNumberFormat="1" applyFont="1" applyFill="1" applyBorder="1" applyAlignment="1" applyProtection="1">
      <alignment horizontal="center" vertical="center"/>
      <protection locked="0"/>
    </xf>
    <xf numFmtId="0" fontId="0" fillId="0" borderId="264" xfId="0" applyBorder="1" applyAlignment="1" applyProtection="1">
      <alignment horizontal="center" vertical="center"/>
      <protection locked="0"/>
    </xf>
    <xf numFmtId="0" fontId="0" fillId="0" borderId="265" xfId="0" applyBorder="1" applyAlignment="1" applyProtection="1">
      <alignment horizontal="center" vertical="center"/>
      <protection locked="0"/>
    </xf>
    <xf numFmtId="0" fontId="11" fillId="0" borderId="0" xfId="0" applyFont="1" applyAlignment="1">
      <alignment horizontal="distributed" vertical="center"/>
    </xf>
    <xf numFmtId="3" fontId="41" fillId="0" borderId="26" xfId="0" applyNumberFormat="1" applyFont="1" applyBorder="1" applyAlignment="1">
      <alignment horizontal="center" vertical="center"/>
    </xf>
    <xf numFmtId="3" fontId="41" fillId="0" borderId="12" xfId="0" applyNumberFormat="1" applyFont="1" applyBorder="1" applyAlignment="1">
      <alignment horizontal="center" vertical="center"/>
    </xf>
    <xf numFmtId="0" fontId="30" fillId="0" borderId="241" xfId="0" applyFont="1" applyBorder="1" applyAlignment="1">
      <alignment horizontal="center" vertical="center"/>
    </xf>
    <xf numFmtId="0" fontId="30" fillId="0" borderId="242" xfId="0" applyFont="1" applyBorder="1" applyAlignment="1">
      <alignment horizontal="center" vertical="center"/>
    </xf>
    <xf numFmtId="0" fontId="30" fillId="0" borderId="243" xfId="0" applyFont="1" applyBorder="1" applyAlignment="1">
      <alignment horizontal="center" vertical="center"/>
    </xf>
    <xf numFmtId="0" fontId="30" fillId="0" borderId="244" xfId="0" applyFont="1" applyBorder="1" applyAlignment="1">
      <alignment horizontal="center" vertical="center"/>
    </xf>
    <xf numFmtId="0" fontId="30" fillId="0" borderId="245" xfId="0" applyFont="1" applyBorder="1" applyAlignment="1">
      <alignment horizontal="center" vertical="center"/>
    </xf>
    <xf numFmtId="0" fontId="30" fillId="0" borderId="246" xfId="0" applyFont="1" applyBorder="1" applyAlignment="1">
      <alignment horizontal="center" vertical="center"/>
    </xf>
    <xf numFmtId="0" fontId="30" fillId="0" borderId="247" xfId="0" applyFont="1" applyBorder="1" applyAlignment="1">
      <alignment horizontal="center" vertical="center"/>
    </xf>
    <xf numFmtId="0" fontId="30" fillId="0" borderId="248" xfId="0" applyFont="1" applyBorder="1" applyAlignment="1">
      <alignment horizontal="center" vertical="center"/>
    </xf>
    <xf numFmtId="0" fontId="30" fillId="0" borderId="249" xfId="0" applyFont="1" applyBorder="1" applyAlignment="1">
      <alignment horizontal="center" vertical="center"/>
    </xf>
    <xf numFmtId="0" fontId="80" fillId="0" borderId="0" xfId="0" applyFont="1" applyAlignment="1">
      <alignment horizontal="right" vertical="top" wrapText="1" shrinkToFit="1"/>
    </xf>
    <xf numFmtId="0" fontId="0" fillId="0" borderId="0" xfId="0" applyAlignment="1">
      <alignment horizontal="right" vertical="top" wrapText="1"/>
    </xf>
    <xf numFmtId="0" fontId="0" fillId="0" borderId="24" xfId="0" applyBorder="1" applyAlignment="1">
      <alignment horizontal="right" vertical="top" wrapText="1"/>
    </xf>
    <xf numFmtId="0" fontId="0" fillId="0" borderId="12" xfId="0" applyBorder="1" applyAlignment="1">
      <alignment horizontal="right" vertical="top" wrapText="1"/>
    </xf>
    <xf numFmtId="0" fontId="0" fillId="0" borderId="20" xfId="0" applyBorder="1" applyAlignment="1">
      <alignment horizontal="right" vertical="top" wrapText="1"/>
    </xf>
    <xf numFmtId="0" fontId="12" fillId="0" borderId="0" xfId="0" applyFont="1" applyAlignment="1">
      <alignment vertical="center" wrapText="1"/>
    </xf>
    <xf numFmtId="0" fontId="12" fillId="0" borderId="0" xfId="0" applyFont="1"/>
    <xf numFmtId="0" fontId="32" fillId="0" borderId="21" xfId="0" applyFont="1" applyBorder="1" applyAlignment="1">
      <alignment horizontal="distributed" vertical="center" justifyLastLine="1"/>
    </xf>
    <xf numFmtId="0" fontId="32" fillId="0" borderId="0" xfId="0" applyFont="1" applyAlignment="1">
      <alignment horizontal="distributed" vertical="center" justifyLastLine="1"/>
    </xf>
    <xf numFmtId="0" fontId="32" fillId="0" borderId="24" xfId="0" applyFont="1" applyBorder="1" applyAlignment="1">
      <alignment horizontal="distributed" vertical="center" justifyLastLine="1"/>
    </xf>
    <xf numFmtId="187" fontId="36" fillId="0" borderId="21" xfId="0" applyNumberFormat="1" applyFont="1" applyBorder="1" applyAlignment="1">
      <alignment vertical="center" shrinkToFit="1"/>
    </xf>
    <xf numFmtId="187" fontId="36" fillId="0" borderId="0" xfId="0" applyNumberFormat="1" applyFont="1" applyAlignment="1">
      <alignment vertical="center" shrinkToFit="1"/>
    </xf>
    <xf numFmtId="187" fontId="36" fillId="0" borderId="26" xfId="0" applyNumberFormat="1" applyFont="1" applyBorder="1" applyAlignment="1">
      <alignment vertical="center" shrinkToFit="1"/>
    </xf>
    <xf numFmtId="187" fontId="36" fillId="0" borderId="12" xfId="0" applyNumberFormat="1" applyFont="1" applyBorder="1" applyAlignment="1">
      <alignment vertical="center" shrinkToFit="1"/>
    </xf>
    <xf numFmtId="0" fontId="0" fillId="0" borderId="12" xfId="0" applyBorder="1" applyAlignment="1">
      <alignment vertical="center"/>
    </xf>
    <xf numFmtId="0" fontId="32" fillId="0" borderId="38" xfId="0" applyFont="1" applyBorder="1" applyAlignment="1">
      <alignment horizontal="center" vertical="center"/>
    </xf>
    <xf numFmtId="0" fontId="32" fillId="0" borderId="23" xfId="0" applyFont="1" applyBorder="1" applyAlignment="1">
      <alignment horizontal="center" vertical="center"/>
    </xf>
    <xf numFmtId="0" fontId="32" fillId="0" borderId="21" xfId="0" applyFont="1" applyBorder="1" applyAlignment="1">
      <alignment horizontal="center" vertical="center"/>
    </xf>
    <xf numFmtId="0" fontId="38" fillId="0" borderId="38" xfId="0" applyFont="1" applyBorder="1" applyAlignment="1">
      <alignment horizontal="center" vertical="center"/>
    </xf>
    <xf numFmtId="0" fontId="38" fillId="0" borderId="23" xfId="0" applyFont="1" applyBorder="1" applyAlignment="1">
      <alignment horizontal="center" vertical="center"/>
    </xf>
    <xf numFmtId="0" fontId="38" fillId="0" borderId="21" xfId="0" applyFont="1" applyBorder="1" applyAlignment="1">
      <alignment horizontal="center" vertical="center"/>
    </xf>
    <xf numFmtId="0" fontId="38" fillId="0" borderId="0" xfId="0" applyFont="1" applyAlignment="1">
      <alignment horizontal="center" vertical="center"/>
    </xf>
    <xf numFmtId="0" fontId="78" fillId="0" borderId="23" xfId="0" applyFont="1" applyBorder="1" applyAlignment="1">
      <alignment vertical="top" shrinkToFit="1"/>
    </xf>
    <xf numFmtId="0" fontId="78" fillId="0" borderId="0" xfId="0" applyFont="1" applyAlignment="1">
      <alignment vertical="top" shrinkToFit="1"/>
    </xf>
    <xf numFmtId="49" fontId="22" fillId="0" borderId="13" xfId="0" applyNumberFormat="1" applyFont="1" applyBorder="1" applyAlignment="1">
      <alignment horizontal="center" vertical="center"/>
    </xf>
    <xf numFmtId="49" fontId="11" fillId="0" borderId="14" xfId="0" applyNumberFormat="1" applyFont="1" applyBorder="1" applyAlignment="1">
      <alignment horizontal="center" vertical="center"/>
    </xf>
    <xf numFmtId="49" fontId="11" fillId="0" borderId="15" xfId="0" applyNumberFormat="1" applyFont="1" applyBorder="1" applyAlignment="1">
      <alignment horizontal="center" vertical="center"/>
    </xf>
    <xf numFmtId="49" fontId="11" fillId="0" borderId="35" xfId="0" applyNumberFormat="1" applyFont="1" applyBorder="1" applyAlignment="1">
      <alignment horizontal="center" vertical="center"/>
    </xf>
    <xf numFmtId="49" fontId="11" fillId="0" borderId="0" xfId="0" applyNumberFormat="1" applyFont="1" applyAlignment="1">
      <alignment horizontal="center" vertical="center"/>
    </xf>
    <xf numFmtId="49" fontId="11" fillId="0" borderId="36" xfId="0" applyNumberFormat="1" applyFont="1" applyBorder="1" applyAlignment="1">
      <alignment horizontal="center" vertical="center"/>
    </xf>
    <xf numFmtId="0" fontId="13" fillId="0" borderId="13" xfId="0" applyFont="1" applyBorder="1" applyAlignment="1">
      <alignment horizontal="right" vertical="center" textRotation="255" shrinkToFit="1"/>
    </xf>
    <xf numFmtId="0" fontId="11" fillId="0" borderId="14" xfId="0" applyFont="1" applyBorder="1" applyAlignment="1">
      <alignment horizontal="right"/>
    </xf>
    <xf numFmtId="0" fontId="11" fillId="0" borderId="35" xfId="0" applyFont="1" applyBorder="1" applyAlignment="1">
      <alignment horizontal="right"/>
    </xf>
    <xf numFmtId="0" fontId="11" fillId="0" borderId="0" xfId="0" applyFont="1" applyAlignment="1">
      <alignment horizontal="right"/>
    </xf>
    <xf numFmtId="0" fontId="11" fillId="0" borderId="16" xfId="0" applyFont="1" applyBorder="1" applyAlignment="1">
      <alignment horizontal="right"/>
    </xf>
    <xf numFmtId="0" fontId="11" fillId="0" borderId="17" xfId="0" applyFont="1" applyBorder="1" applyAlignment="1">
      <alignment horizontal="right"/>
    </xf>
    <xf numFmtId="0" fontId="12" fillId="0" borderId="14" xfId="0" applyFont="1" applyBorder="1" applyAlignment="1">
      <alignment horizontal="left" vertical="center" textRotation="255" shrinkToFit="1"/>
    </xf>
    <xf numFmtId="0" fontId="12" fillId="0" borderId="15" xfId="0" applyFont="1" applyBorder="1" applyAlignment="1">
      <alignment horizontal="left" vertical="center" textRotation="255" shrinkToFit="1"/>
    </xf>
    <xf numFmtId="0" fontId="12" fillId="0" borderId="0" xfId="0" applyFont="1" applyAlignment="1">
      <alignment horizontal="left" vertical="center" textRotation="255" shrinkToFit="1"/>
    </xf>
    <xf numFmtId="0" fontId="12" fillId="0" borderId="36" xfId="0" applyFont="1" applyBorder="1" applyAlignment="1">
      <alignment horizontal="left" vertical="center" textRotation="255" shrinkToFit="1"/>
    </xf>
    <xf numFmtId="0" fontId="12" fillId="0" borderId="17" xfId="0" applyFont="1" applyBorder="1" applyAlignment="1">
      <alignment horizontal="left" vertical="center" textRotation="255" shrinkToFit="1"/>
    </xf>
    <xf numFmtId="0" fontId="12" fillId="0" borderId="18" xfId="0" applyFont="1" applyBorder="1" applyAlignment="1">
      <alignment horizontal="left" vertical="center" textRotation="255" shrinkToFit="1"/>
    </xf>
    <xf numFmtId="0" fontId="22" fillId="0" borderId="13" xfId="0" applyFont="1" applyBorder="1" applyAlignment="1">
      <alignment vertical="top" wrapText="1"/>
    </xf>
    <xf numFmtId="0" fontId="22" fillId="0" borderId="14" xfId="0" applyFont="1" applyBorder="1" applyAlignment="1">
      <alignment vertical="top" wrapText="1"/>
    </xf>
    <xf numFmtId="0" fontId="22" fillId="0" borderId="35" xfId="0" applyFont="1" applyBorder="1" applyAlignment="1">
      <alignment vertical="top" wrapText="1"/>
    </xf>
    <xf numFmtId="0" fontId="22" fillId="0" borderId="0" xfId="0" applyFont="1" applyAlignment="1">
      <alignment vertical="top" wrapText="1"/>
    </xf>
    <xf numFmtId="0" fontId="0" fillId="0" borderId="14" xfId="0" applyBorder="1" applyAlignment="1">
      <alignment wrapText="1"/>
    </xf>
    <xf numFmtId="0" fontId="0" fillId="0" borderId="15" xfId="0" applyBorder="1" applyAlignment="1">
      <alignment wrapText="1"/>
    </xf>
    <xf numFmtId="0" fontId="0" fillId="0" borderId="36" xfId="0" applyBorder="1" applyAlignment="1">
      <alignment wrapText="1"/>
    </xf>
    <xf numFmtId="0" fontId="0" fillId="0" borderId="35" xfId="0" applyBorder="1" applyAlignment="1">
      <alignment wrapText="1"/>
    </xf>
    <xf numFmtId="187" fontId="36" fillId="0" borderId="35" xfId="0" applyNumberFormat="1" applyFont="1" applyBorder="1" applyAlignment="1">
      <alignment vertical="center" shrinkToFit="1"/>
    </xf>
    <xf numFmtId="187" fontId="72" fillId="0" borderId="0" xfId="0" applyNumberFormat="1" applyFont="1" applyAlignment="1">
      <alignment vertical="center" shrinkToFit="1"/>
    </xf>
    <xf numFmtId="187" fontId="72" fillId="0" borderId="16" xfId="0" applyNumberFormat="1" applyFont="1" applyBorder="1" applyAlignment="1">
      <alignment vertical="center" shrinkToFit="1"/>
    </xf>
    <xf numFmtId="187" fontId="72" fillId="0" borderId="17" xfId="0" applyNumberFormat="1" applyFont="1" applyBorder="1" applyAlignment="1">
      <alignment vertical="center" shrinkToFit="1"/>
    </xf>
    <xf numFmtId="0" fontId="12" fillId="0" borderId="36"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22" fillId="0" borderId="13" xfId="0" applyFont="1" applyBorder="1" applyAlignment="1">
      <alignment vertical="center" wrapText="1"/>
    </xf>
    <xf numFmtId="0" fontId="22" fillId="0" borderId="14" xfId="0" applyFont="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22" fillId="0" borderId="35" xfId="0" applyFont="1" applyBorder="1" applyAlignment="1">
      <alignment vertical="center" wrapText="1"/>
    </xf>
    <xf numFmtId="0" fontId="22" fillId="0" borderId="0" xfId="0" applyFont="1" applyAlignment="1">
      <alignment vertical="center" wrapText="1"/>
    </xf>
    <xf numFmtId="0" fontId="0" fillId="0" borderId="0" xfId="0" applyAlignment="1">
      <alignment vertical="center" wrapText="1"/>
    </xf>
    <xf numFmtId="0" fontId="0" fillId="0" borderId="36" xfId="0" applyBorder="1" applyAlignment="1">
      <alignment vertical="center" wrapText="1"/>
    </xf>
    <xf numFmtId="0" fontId="16" fillId="0" borderId="13" xfId="0" applyFont="1" applyBorder="1" applyAlignment="1">
      <alignment vertical="center" wrapText="1"/>
    </xf>
    <xf numFmtId="0" fontId="16" fillId="0" borderId="14" xfId="0" applyFont="1" applyBorder="1" applyAlignment="1">
      <alignment vertical="center" wrapText="1"/>
    </xf>
    <xf numFmtId="0" fontId="74" fillId="0" borderId="14" xfId="0" applyFont="1" applyBorder="1" applyAlignment="1">
      <alignment wrapText="1"/>
    </xf>
    <xf numFmtId="0" fontId="74" fillId="0" borderId="234" xfId="0" applyFont="1" applyBorder="1" applyAlignment="1">
      <alignment wrapText="1"/>
    </xf>
    <xf numFmtId="0" fontId="16" fillId="0" borderId="35" xfId="0" applyFont="1" applyBorder="1" applyAlignment="1">
      <alignment vertical="center" wrapText="1"/>
    </xf>
    <xf numFmtId="0" fontId="16" fillId="0" borderId="0" xfId="0" applyFont="1" applyAlignment="1">
      <alignment vertical="center" wrapText="1"/>
    </xf>
    <xf numFmtId="0" fontId="74" fillId="0" borderId="0" xfId="0" applyFont="1" applyAlignment="1">
      <alignment wrapText="1"/>
    </xf>
    <xf numFmtId="0" fontId="74" fillId="0" borderId="41" xfId="0" applyFont="1" applyBorder="1" applyAlignment="1">
      <alignment wrapText="1"/>
    </xf>
    <xf numFmtId="0" fontId="22" fillId="0" borderId="235" xfId="0" applyFont="1" applyBorder="1" applyAlignment="1">
      <alignment vertical="center" wrapText="1"/>
    </xf>
    <xf numFmtId="0" fontId="0" fillId="0" borderId="236" xfId="0" applyBorder="1" applyAlignment="1">
      <alignment vertical="center" wrapText="1"/>
    </xf>
    <xf numFmtId="0" fontId="0" fillId="0" borderId="237" xfId="0" applyBorder="1" applyAlignment="1">
      <alignment vertical="center" wrapText="1"/>
    </xf>
    <xf numFmtId="0" fontId="0" fillId="0" borderId="85" xfId="0" applyBorder="1" applyAlignment="1">
      <alignment vertical="center" wrapText="1"/>
    </xf>
    <xf numFmtId="0" fontId="0" fillId="0" borderId="41" xfId="0" applyBorder="1" applyAlignment="1">
      <alignment vertical="center" wrapText="1"/>
    </xf>
    <xf numFmtId="3" fontId="12" fillId="0" borderId="0" xfId="0" applyNumberFormat="1" applyFont="1" applyAlignment="1">
      <alignment horizontal="center" vertical="center"/>
    </xf>
    <xf numFmtId="0" fontId="76" fillId="0" borderId="41" xfId="0" applyFont="1" applyBorder="1" applyAlignment="1">
      <alignment horizontal="center" vertical="center"/>
    </xf>
    <xf numFmtId="0" fontId="76" fillId="0" borderId="230" xfId="0" applyFont="1" applyBorder="1" applyAlignment="1">
      <alignment horizontal="center" vertical="center"/>
    </xf>
    <xf numFmtId="0" fontId="76" fillId="0" borderId="233" xfId="0" applyFont="1" applyBorder="1" applyAlignment="1">
      <alignment horizontal="center" vertical="center"/>
    </xf>
    <xf numFmtId="0" fontId="26" fillId="0" borderId="0" xfId="0" applyFont="1" applyAlignment="1">
      <alignment horizontal="center" vertical="center"/>
    </xf>
    <xf numFmtId="0" fontId="28" fillId="6" borderId="435" xfId="0" applyFont="1" applyFill="1" applyBorder="1" applyAlignment="1" applyProtection="1">
      <alignment horizontal="center" vertical="center"/>
      <protection locked="0"/>
    </xf>
    <xf numFmtId="0" fontId="28" fillId="6" borderId="436" xfId="0" applyFont="1" applyFill="1" applyBorder="1" applyAlignment="1" applyProtection="1">
      <alignment horizontal="center" vertical="center"/>
      <protection locked="0"/>
    </xf>
    <xf numFmtId="0" fontId="28" fillId="6" borderId="437" xfId="0" applyFont="1" applyFill="1" applyBorder="1" applyAlignment="1" applyProtection="1">
      <alignment horizontal="center" vertical="center"/>
      <protection locked="0"/>
    </xf>
    <xf numFmtId="0" fontId="28" fillId="6" borderId="439" xfId="0" applyFont="1" applyFill="1" applyBorder="1" applyAlignment="1" applyProtection="1">
      <alignment horizontal="center" vertical="center"/>
      <protection locked="0"/>
    </xf>
    <xf numFmtId="0" fontId="28" fillId="6" borderId="0" xfId="0" applyFont="1" applyFill="1" applyAlignment="1" applyProtection="1">
      <alignment horizontal="center" vertical="center"/>
      <protection locked="0"/>
    </xf>
    <xf numFmtId="0" fontId="28" fillId="6" borderId="440" xfId="0" applyFont="1" applyFill="1" applyBorder="1" applyAlignment="1" applyProtection="1">
      <alignment horizontal="center" vertical="center"/>
      <protection locked="0"/>
    </xf>
    <xf numFmtId="0" fontId="28" fillId="6" borderId="441" xfId="0" applyFont="1" applyFill="1" applyBorder="1" applyAlignment="1" applyProtection="1">
      <alignment horizontal="center" vertical="center"/>
      <protection locked="0"/>
    </xf>
    <xf numFmtId="0" fontId="28" fillId="6" borderId="442" xfId="0" applyFont="1" applyFill="1" applyBorder="1" applyAlignment="1" applyProtection="1">
      <alignment horizontal="center" vertical="center"/>
      <protection locked="0"/>
    </xf>
    <xf numFmtId="0" fontId="28" fillId="6" borderId="443" xfId="0" applyFont="1" applyFill="1" applyBorder="1" applyAlignment="1" applyProtection="1">
      <alignment horizontal="center" vertical="center"/>
      <protection locked="0"/>
    </xf>
    <xf numFmtId="0" fontId="22" fillId="0" borderId="238" xfId="0" applyFont="1" applyBorder="1" applyAlignment="1">
      <alignment vertical="center"/>
    </xf>
    <xf numFmtId="0" fontId="0" fillId="0" borderId="14" xfId="0" applyBorder="1"/>
    <xf numFmtId="0" fontId="0" fillId="0" borderId="15" xfId="0" applyBorder="1"/>
    <xf numFmtId="0" fontId="0" fillId="0" borderId="85" xfId="0" applyBorder="1"/>
    <xf numFmtId="0" fontId="0" fillId="0" borderId="36" xfId="0" applyBorder="1"/>
    <xf numFmtId="0" fontId="11" fillId="0" borderId="35" xfId="0" applyFont="1" applyBorder="1" applyAlignment="1">
      <alignment horizontal="center" vertical="distributed" textRotation="255"/>
    </xf>
    <xf numFmtId="0" fontId="11" fillId="0" borderId="0" xfId="0" applyFont="1" applyAlignment="1">
      <alignment horizontal="center" vertical="distributed" textRotation="255"/>
    </xf>
    <xf numFmtId="0" fontId="11" fillId="0" borderId="36" xfId="0" applyFont="1" applyBorder="1" applyAlignment="1">
      <alignment horizontal="center" vertical="distributed" textRotation="255"/>
    </xf>
    <xf numFmtId="0" fontId="11" fillId="0" borderId="16" xfId="0" applyFont="1" applyBorder="1" applyAlignment="1">
      <alignment horizontal="center" vertical="distributed" textRotation="255"/>
    </xf>
    <xf numFmtId="0" fontId="11" fillId="0" borderId="17" xfId="0" applyFont="1" applyBorder="1" applyAlignment="1">
      <alignment horizontal="center" vertical="distributed" textRotation="255"/>
    </xf>
    <xf numFmtId="0" fontId="11" fillId="0" borderId="18" xfId="0" applyFont="1" applyBorder="1" applyAlignment="1">
      <alignment horizontal="center" vertical="distributed" textRotation="255"/>
    </xf>
    <xf numFmtId="187" fontId="72" fillId="0" borderId="35" xfId="0" applyNumberFormat="1" applyFont="1" applyBorder="1" applyAlignment="1">
      <alignment vertical="center" shrinkToFit="1"/>
    </xf>
    <xf numFmtId="3" fontId="36" fillId="0" borderId="35" xfId="0" applyNumberFormat="1" applyFont="1" applyBorder="1" applyAlignment="1">
      <alignment vertical="center" shrinkToFit="1"/>
    </xf>
    <xf numFmtId="3" fontId="72" fillId="0" borderId="0" xfId="0" applyNumberFormat="1" applyFont="1" applyAlignment="1">
      <alignment vertical="center" shrinkToFit="1"/>
    </xf>
    <xf numFmtId="3" fontId="72" fillId="0" borderId="35" xfId="0" applyNumberFormat="1" applyFont="1" applyBorder="1" applyAlignment="1">
      <alignment vertical="center" shrinkToFit="1"/>
    </xf>
    <xf numFmtId="3" fontId="72" fillId="0" borderId="16" xfId="0" applyNumberFormat="1" applyFont="1" applyBorder="1" applyAlignment="1">
      <alignment vertical="center" shrinkToFit="1"/>
    </xf>
    <xf numFmtId="3" fontId="72" fillId="0" borderId="17" xfId="0" applyNumberFormat="1" applyFont="1" applyBorder="1" applyAlignment="1">
      <alignment vertical="center" shrinkToFit="1"/>
    </xf>
    <xf numFmtId="0" fontId="11" fillId="0" borderId="13" xfId="0" applyFont="1" applyBorder="1" applyAlignment="1">
      <alignment horizontal="center" vertical="center" textRotation="255"/>
    </xf>
    <xf numFmtId="0" fontId="11" fillId="0" borderId="14" xfId="0" applyFont="1" applyBorder="1" applyAlignment="1">
      <alignment horizontal="center" vertical="center" textRotation="255"/>
    </xf>
    <xf numFmtId="0" fontId="11" fillId="0" borderId="15" xfId="0" applyFont="1" applyBorder="1" applyAlignment="1">
      <alignment horizontal="center" vertical="center" textRotation="255"/>
    </xf>
    <xf numFmtId="0" fontId="11" fillId="0" borderId="35" xfId="0" applyFont="1" applyBorder="1" applyAlignment="1">
      <alignment horizontal="center" vertical="center" textRotation="255"/>
    </xf>
    <xf numFmtId="0" fontId="11" fillId="0" borderId="0" xfId="0" applyFont="1" applyAlignment="1">
      <alignment horizontal="center" vertical="center" textRotation="255"/>
    </xf>
    <xf numFmtId="0" fontId="11" fillId="0" borderId="36" xfId="0" applyFont="1" applyBorder="1" applyAlignment="1">
      <alignment horizontal="center" vertical="center" textRotation="255"/>
    </xf>
    <xf numFmtId="0" fontId="11" fillId="0" borderId="16" xfId="0" applyFont="1" applyBorder="1" applyAlignment="1">
      <alignment horizontal="center" vertical="center" textRotation="255"/>
    </xf>
    <xf numFmtId="0" fontId="11" fillId="0" borderId="17" xfId="0" applyFont="1" applyBorder="1" applyAlignment="1">
      <alignment horizontal="center" vertical="center" textRotation="255"/>
    </xf>
    <xf numFmtId="0" fontId="11" fillId="0" borderId="18" xfId="0" applyFont="1" applyBorder="1" applyAlignment="1">
      <alignment horizontal="center" vertical="center" textRotation="255"/>
    </xf>
    <xf numFmtId="0" fontId="13" fillId="4" borderId="225" xfId="0" applyFont="1" applyFill="1" applyBorder="1" applyAlignment="1">
      <alignment horizontal="center" vertical="center" shrinkToFit="1"/>
    </xf>
    <xf numFmtId="0" fontId="13" fillId="4" borderId="87" xfId="0" applyFont="1" applyFill="1" applyBorder="1" applyAlignment="1">
      <alignment horizontal="center" vertical="center" shrinkToFit="1"/>
    </xf>
    <xf numFmtId="0" fontId="13" fillId="4" borderId="199" xfId="0" applyFont="1" applyFill="1" applyBorder="1" applyAlignment="1">
      <alignment horizontal="center" vertical="center" shrinkToFit="1"/>
    </xf>
    <xf numFmtId="0" fontId="13" fillId="4" borderId="0" xfId="0" applyFont="1" applyFill="1" applyAlignment="1">
      <alignment horizontal="center" vertical="center" shrinkToFit="1"/>
    </xf>
    <xf numFmtId="176" fontId="18" fillId="4" borderId="125" xfId="0" applyNumberFormat="1" applyFont="1" applyFill="1" applyBorder="1" applyAlignment="1">
      <alignment horizontal="center" vertical="center"/>
    </xf>
    <xf numFmtId="176" fontId="18" fillId="4" borderId="87" xfId="0" applyNumberFormat="1" applyFont="1" applyFill="1" applyBorder="1" applyAlignment="1">
      <alignment horizontal="center" vertical="center"/>
    </xf>
    <xf numFmtId="176" fontId="18" fillId="4" borderId="226" xfId="0" applyNumberFormat="1" applyFont="1" applyFill="1" applyBorder="1" applyAlignment="1">
      <alignment horizontal="center" vertical="center"/>
    </xf>
    <xf numFmtId="176" fontId="18" fillId="4" borderId="35" xfId="0" applyNumberFormat="1" applyFont="1" applyFill="1" applyBorder="1" applyAlignment="1">
      <alignment horizontal="center" vertical="center"/>
    </xf>
    <xf numFmtId="176" fontId="18" fillId="4" borderId="0" xfId="0" applyNumberFormat="1" applyFont="1" applyFill="1" applyAlignment="1">
      <alignment horizontal="center" vertical="center"/>
    </xf>
    <xf numFmtId="176" fontId="18" fillId="4" borderId="43" xfId="0" applyNumberFormat="1" applyFont="1" applyFill="1" applyBorder="1" applyAlignment="1">
      <alignment horizontal="center" vertical="center"/>
    </xf>
    <xf numFmtId="176" fontId="18" fillId="4" borderId="227" xfId="0" applyNumberFormat="1" applyFont="1" applyFill="1" applyBorder="1" applyAlignment="1">
      <alignment horizontal="center" vertical="center"/>
    </xf>
    <xf numFmtId="176" fontId="18" fillId="4" borderId="42" xfId="0" applyNumberFormat="1" applyFont="1" applyFill="1" applyBorder="1" applyAlignment="1">
      <alignment horizontal="center" vertical="center"/>
    </xf>
    <xf numFmtId="176" fontId="18" fillId="4" borderId="228" xfId="0" applyNumberFormat="1" applyFont="1" applyFill="1" applyBorder="1" applyAlignment="1">
      <alignment horizontal="center" vertical="center"/>
    </xf>
    <xf numFmtId="0" fontId="13" fillId="4" borderId="13" xfId="0" applyFont="1" applyFill="1" applyBorder="1" applyAlignment="1">
      <alignment vertical="center" shrinkToFit="1"/>
    </xf>
    <xf numFmtId="0" fontId="13" fillId="4" borderId="14" xfId="0" applyFont="1" applyFill="1" applyBorder="1" applyAlignment="1">
      <alignment shrinkToFit="1"/>
    </xf>
    <xf numFmtId="0" fontId="13" fillId="4" borderId="35" xfId="0" applyFont="1" applyFill="1" applyBorder="1" applyAlignment="1">
      <alignment shrinkToFit="1"/>
    </xf>
    <xf numFmtId="0" fontId="13" fillId="4" borderId="0" xfId="0" applyFont="1" applyFill="1" applyAlignment="1">
      <alignment shrinkToFit="1"/>
    </xf>
    <xf numFmtId="0" fontId="12" fillId="4" borderId="14" xfId="0" applyFont="1" applyFill="1" applyBorder="1" applyAlignment="1">
      <alignment vertical="center" shrinkToFit="1"/>
    </xf>
    <xf numFmtId="0" fontId="12" fillId="4" borderId="14" xfId="0" applyFont="1" applyFill="1" applyBorder="1" applyAlignment="1">
      <alignment shrinkToFit="1"/>
    </xf>
    <xf numFmtId="0" fontId="0" fillId="0" borderId="14" xfId="0" applyBorder="1" applyAlignment="1">
      <alignment shrinkToFit="1"/>
    </xf>
    <xf numFmtId="0" fontId="0" fillId="0" borderId="15" xfId="0" applyBorder="1" applyAlignment="1">
      <alignment shrinkToFit="1"/>
    </xf>
    <xf numFmtId="0" fontId="12" fillId="4" borderId="0" xfId="0" applyFont="1" applyFill="1" applyAlignment="1">
      <alignment shrinkToFit="1"/>
    </xf>
    <xf numFmtId="0" fontId="0" fillId="0" borderId="0" xfId="0" applyAlignment="1">
      <alignment shrinkToFit="1"/>
    </xf>
    <xf numFmtId="0" fontId="0" fillId="0" borderId="36" xfId="0" applyBorder="1" applyAlignment="1">
      <alignment shrinkToFit="1"/>
    </xf>
    <xf numFmtId="0" fontId="11" fillId="4" borderId="0" xfId="0" applyFont="1" applyFill="1" applyAlignment="1">
      <alignment vertical="center" wrapText="1"/>
    </xf>
    <xf numFmtId="3" fontId="36" fillId="0" borderId="85" xfId="0" applyNumberFormat="1" applyFont="1" applyBorder="1" applyAlignment="1">
      <alignment vertical="center" shrinkToFit="1"/>
    </xf>
    <xf numFmtId="3" fontId="72" fillId="0" borderId="85" xfId="0" applyNumberFormat="1" applyFont="1" applyBorder="1" applyAlignment="1">
      <alignment vertical="center" shrinkToFit="1"/>
    </xf>
    <xf numFmtId="3" fontId="72" fillId="0" borderId="229" xfId="0" applyNumberFormat="1" applyFont="1" applyBorder="1" applyAlignment="1">
      <alignment vertical="center" shrinkToFit="1"/>
    </xf>
    <xf numFmtId="3" fontId="72" fillId="0" borderId="230" xfId="0" applyNumberFormat="1" applyFont="1" applyBorder="1" applyAlignment="1">
      <alignment vertical="center" shrinkToFit="1"/>
    </xf>
    <xf numFmtId="3" fontId="72" fillId="0" borderId="231" xfId="0" applyNumberFormat="1" applyFont="1" applyBorder="1" applyAlignment="1">
      <alignment vertical="center" shrinkToFit="1"/>
    </xf>
    <xf numFmtId="0" fontId="76" fillId="0" borderId="0" xfId="0" applyFont="1" applyAlignment="1">
      <alignment horizontal="center" vertical="center"/>
    </xf>
    <xf numFmtId="0" fontId="76" fillId="0" borderId="17" xfId="0" applyFont="1" applyBorder="1" applyAlignment="1">
      <alignment horizontal="center" vertical="center"/>
    </xf>
    <xf numFmtId="0" fontId="76" fillId="0" borderId="232" xfId="0" applyFont="1" applyBorder="1" applyAlignment="1">
      <alignment horizontal="center" vertical="center"/>
    </xf>
    <xf numFmtId="0" fontId="13" fillId="4" borderId="16" xfId="0" applyFont="1" applyFill="1" applyBorder="1" applyAlignment="1">
      <alignment shrinkToFit="1"/>
    </xf>
    <xf numFmtId="0" fontId="13" fillId="4" borderId="17" xfId="0" applyFont="1" applyFill="1" applyBorder="1" applyAlignment="1">
      <alignment shrinkToFit="1"/>
    </xf>
    <xf numFmtId="0" fontId="12" fillId="4" borderId="17" xfId="0" applyFont="1" applyFill="1" applyBorder="1" applyAlignment="1">
      <alignment shrinkToFit="1"/>
    </xf>
    <xf numFmtId="0" fontId="0" fillId="0" borderId="17" xfId="0" applyBorder="1" applyAlignment="1">
      <alignment shrinkToFit="1"/>
    </xf>
    <xf numFmtId="0" fontId="0" fillId="0" borderId="18" xfId="0" applyBorder="1" applyAlignment="1">
      <alignment shrinkToFit="1"/>
    </xf>
    <xf numFmtId="0" fontId="11" fillId="0" borderId="14" xfId="0" applyFont="1" applyBorder="1" applyAlignment="1">
      <alignment wrapText="1"/>
    </xf>
    <xf numFmtId="0" fontId="11" fillId="0" borderId="35" xfId="0" applyFont="1" applyBorder="1" applyAlignment="1">
      <alignment wrapText="1"/>
    </xf>
    <xf numFmtId="0" fontId="11" fillId="0" borderId="0" xfId="0" applyFont="1" applyAlignment="1">
      <alignment wrapText="1"/>
    </xf>
    <xf numFmtId="0" fontId="118" fillId="4" borderId="13" xfId="0" applyFont="1" applyFill="1" applyBorder="1" applyAlignment="1">
      <alignment horizontal="left" vertical="top" wrapText="1"/>
    </xf>
    <xf numFmtId="0" fontId="130" fillId="0" borderId="14" xfId="0" applyFont="1" applyBorder="1" applyAlignment="1">
      <alignment horizontal="left" vertical="top" wrapText="1"/>
    </xf>
    <xf numFmtId="0" fontId="130" fillId="0" borderId="15" xfId="0" applyFont="1" applyBorder="1" applyAlignment="1">
      <alignment horizontal="left" vertical="top" wrapText="1"/>
    </xf>
    <xf numFmtId="0" fontId="130" fillId="0" borderId="35" xfId="0" applyFont="1" applyBorder="1" applyAlignment="1">
      <alignment horizontal="left" vertical="top" wrapText="1"/>
    </xf>
    <xf numFmtId="0" fontId="130" fillId="0" borderId="0" xfId="0" applyFont="1" applyAlignment="1">
      <alignment horizontal="left" vertical="top" wrapText="1"/>
    </xf>
    <xf numFmtId="0" fontId="130" fillId="0" borderId="36" xfId="0" applyFont="1" applyBorder="1" applyAlignment="1">
      <alignment horizontal="left" vertical="top" wrapText="1"/>
    </xf>
    <xf numFmtId="0" fontId="130" fillId="0" borderId="16" xfId="0" applyFont="1" applyBorder="1" applyAlignment="1">
      <alignment horizontal="left" vertical="top" wrapText="1"/>
    </xf>
    <xf numFmtId="0" fontId="130" fillId="0" borderId="17" xfId="0" applyFont="1" applyBorder="1" applyAlignment="1">
      <alignment horizontal="left" vertical="top" wrapText="1"/>
    </xf>
    <xf numFmtId="0" fontId="130" fillId="0" borderId="18" xfId="0" applyFont="1" applyBorder="1" applyAlignment="1">
      <alignment horizontal="left" vertical="top" wrapText="1"/>
    </xf>
    <xf numFmtId="0" fontId="13" fillId="4" borderId="13" xfId="0" applyFont="1" applyFill="1" applyBorder="1" applyAlignment="1">
      <alignment vertical="center"/>
    </xf>
    <xf numFmtId="0" fontId="13" fillId="4" borderId="14" xfId="0" applyFont="1" applyFill="1" applyBorder="1" applyAlignment="1">
      <alignment vertical="center"/>
    </xf>
    <xf numFmtId="0" fontId="13" fillId="4" borderId="35" xfId="0" applyFont="1" applyFill="1" applyBorder="1" applyAlignment="1">
      <alignment vertical="center"/>
    </xf>
    <xf numFmtId="0" fontId="13" fillId="4" borderId="0" xfId="0" applyFont="1" applyFill="1" applyAlignment="1">
      <alignment vertical="center"/>
    </xf>
    <xf numFmtId="0" fontId="22" fillId="4" borderId="35" xfId="0" applyFont="1" applyFill="1" applyBorder="1" applyAlignment="1">
      <alignment horizontal="center" vertical="center"/>
    </xf>
    <xf numFmtId="0" fontId="22" fillId="4" borderId="0" xfId="0" applyFont="1" applyFill="1" applyAlignment="1">
      <alignment horizontal="center" vertical="center"/>
    </xf>
    <xf numFmtId="0" fontId="22" fillId="4" borderId="36" xfId="0" applyFont="1" applyFill="1" applyBorder="1" applyAlignment="1">
      <alignment horizontal="center" vertical="center"/>
    </xf>
    <xf numFmtId="0" fontId="12" fillId="4" borderId="0" xfId="0" applyFont="1" applyFill="1" applyAlignment="1">
      <alignment horizontal="distributed" vertical="center"/>
    </xf>
    <xf numFmtId="0" fontId="11" fillId="4" borderId="35" xfId="0" applyFont="1" applyFill="1" applyBorder="1" applyAlignment="1">
      <alignment horizontal="center" vertical="distributed" textRotation="255"/>
    </xf>
    <xf numFmtId="0" fontId="11" fillId="4" borderId="0" xfId="0" applyFont="1" applyFill="1" applyAlignment="1">
      <alignment horizontal="center" vertical="distributed" textRotation="255"/>
    </xf>
    <xf numFmtId="0" fontId="11" fillId="4" borderId="36" xfId="0" applyFont="1" applyFill="1" applyBorder="1" applyAlignment="1">
      <alignment horizontal="center" vertical="distributed" textRotation="255"/>
    </xf>
    <xf numFmtId="0" fontId="12" fillId="4" borderId="14" xfId="0" applyFont="1" applyFill="1" applyBorder="1" applyAlignment="1">
      <alignment horizontal="center" vertical="center" wrapText="1"/>
    </xf>
    <xf numFmtId="0" fontId="0" fillId="4" borderId="14" xfId="0" applyFill="1" applyBorder="1" applyAlignment="1">
      <alignment wrapText="1"/>
    </xf>
    <xf numFmtId="0" fontId="0" fillId="4" borderId="0" xfId="0" applyFill="1" applyAlignment="1">
      <alignment wrapText="1"/>
    </xf>
    <xf numFmtId="0" fontId="18" fillId="4" borderId="14" xfId="0" applyFont="1" applyFill="1"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13" fillId="4" borderId="15" xfId="0" applyFont="1" applyFill="1" applyBorder="1" applyAlignment="1">
      <alignment vertical="center"/>
    </xf>
    <xf numFmtId="0" fontId="13" fillId="4" borderId="36" xfId="0" applyFont="1" applyFill="1" applyBorder="1" applyAlignment="1">
      <alignment vertical="center"/>
    </xf>
    <xf numFmtId="0" fontId="13" fillId="4" borderId="0" xfId="0" applyFont="1" applyFill="1" applyAlignment="1">
      <alignment horizontal="center" vertical="center"/>
    </xf>
    <xf numFmtId="0" fontId="13" fillId="4" borderId="17" xfId="0" applyFont="1" applyFill="1" applyBorder="1" applyAlignment="1">
      <alignment horizontal="center" vertical="center"/>
    </xf>
    <xf numFmtId="0" fontId="22" fillId="4" borderId="14" xfId="0" applyFont="1" applyFill="1" applyBorder="1"/>
    <xf numFmtId="0" fontId="12" fillId="4" borderId="14" xfId="0" applyFont="1" applyFill="1" applyBorder="1"/>
    <xf numFmtId="0" fontId="12" fillId="4" borderId="15" xfId="0" applyFont="1" applyFill="1" applyBorder="1"/>
    <xf numFmtId="0" fontId="12" fillId="4" borderId="0" xfId="0" applyFont="1" applyFill="1"/>
    <xf numFmtId="0" fontId="12" fillId="4" borderId="36" xfId="0" applyFont="1" applyFill="1" applyBorder="1"/>
    <xf numFmtId="0" fontId="11" fillId="4" borderId="14" xfId="0" applyFont="1" applyFill="1" applyBorder="1" applyAlignment="1">
      <alignment horizontal="left" vertical="center" wrapText="1" justifyLastLine="1"/>
    </xf>
    <xf numFmtId="0" fontId="11" fillId="4" borderId="0" xfId="0" applyFont="1" applyFill="1" applyAlignment="1">
      <alignment horizontal="left" vertical="center" wrapText="1" justifyLastLine="1"/>
    </xf>
    <xf numFmtId="0" fontId="11" fillId="4" borderId="17" xfId="0" applyFont="1" applyFill="1" applyBorder="1" applyAlignment="1">
      <alignment horizontal="left" vertical="center" wrapText="1" justifyLastLine="1"/>
    </xf>
    <xf numFmtId="0" fontId="11" fillId="4" borderId="14" xfId="0" applyFont="1" applyFill="1" applyBorder="1" applyAlignment="1">
      <alignment vertical="center" wrapText="1"/>
    </xf>
    <xf numFmtId="0" fontId="11" fillId="4" borderId="14" xfId="0" applyFont="1" applyFill="1" applyBorder="1" applyAlignment="1">
      <alignment vertical="center"/>
    </xf>
    <xf numFmtId="0" fontId="11" fillId="4" borderId="15" xfId="0" applyFont="1" applyFill="1" applyBorder="1" applyAlignment="1">
      <alignment vertical="center"/>
    </xf>
    <xf numFmtId="0" fontId="11" fillId="4" borderId="0" xfId="0" applyFont="1" applyFill="1" applyAlignment="1">
      <alignment vertical="center"/>
    </xf>
    <xf numFmtId="0" fontId="11" fillId="4" borderId="36" xfId="0" applyFont="1" applyFill="1" applyBorder="1" applyAlignment="1">
      <alignment vertical="center"/>
    </xf>
    <xf numFmtId="0" fontId="11" fillId="4" borderId="17" xfId="0" applyFont="1" applyFill="1" applyBorder="1" applyAlignment="1">
      <alignment vertical="center"/>
    </xf>
    <xf numFmtId="0" fontId="11" fillId="4" borderId="18" xfId="0" applyFont="1" applyFill="1" applyBorder="1" applyAlignment="1">
      <alignment vertical="center"/>
    </xf>
    <xf numFmtId="0" fontId="0" fillId="4" borderId="17" xfId="0" applyFill="1" applyBorder="1" applyAlignment="1">
      <alignment wrapText="1"/>
    </xf>
    <xf numFmtId="176" fontId="18" fillId="4" borderId="14" xfId="0" applyNumberFormat="1" applyFont="1" applyFill="1" applyBorder="1" applyAlignment="1">
      <alignment vertical="center"/>
    </xf>
    <xf numFmtId="0" fontId="22" fillId="4" borderId="35" xfId="0" applyFont="1" applyFill="1" applyBorder="1" applyAlignment="1">
      <alignment horizontal="distributed" vertical="center" justifyLastLine="1"/>
    </xf>
    <xf numFmtId="0" fontId="12" fillId="4" borderId="0" xfId="0" applyFont="1" applyFill="1" applyAlignment="1">
      <alignment horizontal="distributed" vertical="center" justifyLastLine="1"/>
    </xf>
    <xf numFmtId="0" fontId="12" fillId="4" borderId="36" xfId="0" applyFont="1" applyFill="1" applyBorder="1" applyAlignment="1">
      <alignment horizontal="distributed" vertical="center" justifyLastLine="1"/>
    </xf>
    <xf numFmtId="0" fontId="12" fillId="4" borderId="35" xfId="0" applyFont="1" applyFill="1" applyBorder="1" applyAlignment="1">
      <alignment horizontal="distributed" vertical="center" justifyLastLine="1"/>
    </xf>
    <xf numFmtId="0" fontId="12" fillId="4" borderId="0" xfId="0" applyFont="1" applyFill="1" applyAlignment="1">
      <alignment horizontal="center" vertical="top"/>
    </xf>
    <xf numFmtId="0" fontId="12" fillId="4" borderId="17" xfId="0" applyFont="1" applyFill="1" applyBorder="1" applyAlignment="1">
      <alignment horizontal="center" vertical="top"/>
    </xf>
    <xf numFmtId="0" fontId="0" fillId="4" borderId="0" xfId="0" applyFill="1" applyAlignment="1">
      <alignment horizontal="center" vertical="distributed" textRotation="255"/>
    </xf>
    <xf numFmtId="0" fontId="0" fillId="4" borderId="36" xfId="0" applyFill="1" applyBorder="1" applyAlignment="1">
      <alignment horizontal="center" vertical="distributed" textRotation="255"/>
    </xf>
    <xf numFmtId="0" fontId="0" fillId="4" borderId="35" xfId="0" applyFill="1" applyBorder="1" applyAlignment="1">
      <alignment horizontal="center" vertical="distributed" textRotation="255"/>
    </xf>
    <xf numFmtId="176" fontId="18" fillId="4" borderId="14" xfId="0" applyNumberFormat="1" applyFont="1" applyFill="1" applyBorder="1" applyAlignment="1">
      <alignment vertical="center" shrinkToFit="1"/>
    </xf>
    <xf numFmtId="0" fontId="0" fillId="0" borderId="14" xfId="0" applyBorder="1" applyAlignment="1">
      <alignment vertical="center" shrinkToFit="1"/>
    </xf>
    <xf numFmtId="0" fontId="0" fillId="0" borderId="17" xfId="0" applyBorder="1" applyAlignment="1">
      <alignment vertical="center" shrinkToFit="1"/>
    </xf>
    <xf numFmtId="0" fontId="13" fillId="4" borderId="35" xfId="0" applyFont="1" applyFill="1" applyBorder="1" applyAlignment="1">
      <alignment horizontal="center" vertical="distributed"/>
    </xf>
    <xf numFmtId="0" fontId="13" fillId="4" borderId="0" xfId="0" applyFont="1" applyFill="1" applyAlignment="1">
      <alignment horizontal="center" vertical="distributed"/>
    </xf>
    <xf numFmtId="0" fontId="13" fillId="4" borderId="36" xfId="0" applyFont="1" applyFill="1" applyBorder="1" applyAlignment="1">
      <alignment horizontal="center" vertical="distributed"/>
    </xf>
    <xf numFmtId="185" fontId="28" fillId="0" borderId="200" xfId="0" applyNumberFormat="1" applyFont="1" applyBorder="1" applyAlignment="1">
      <alignment horizontal="center" vertical="center"/>
    </xf>
    <xf numFmtId="185" fontId="28" fillId="0" borderId="22" xfId="0" applyNumberFormat="1" applyFont="1" applyBorder="1" applyAlignment="1">
      <alignment horizontal="center" vertical="center"/>
    </xf>
    <xf numFmtId="185" fontId="28" fillId="0" borderId="201" xfId="0" applyNumberFormat="1" applyFont="1" applyBorder="1" applyAlignment="1">
      <alignment horizontal="center" vertical="center"/>
    </xf>
    <xf numFmtId="185" fontId="28" fillId="0" borderId="203" xfId="0" applyNumberFormat="1" applyFont="1" applyBorder="1" applyAlignment="1">
      <alignment horizontal="center" vertical="center"/>
    </xf>
    <xf numFmtId="185" fontId="28" fillId="0" borderId="202" xfId="0" applyNumberFormat="1" applyFont="1" applyBorder="1" applyAlignment="1">
      <alignment horizontal="center" vertical="center"/>
    </xf>
    <xf numFmtId="0" fontId="30" fillId="0" borderId="0" xfId="0" applyFont="1" applyAlignment="1">
      <alignment vertical="center" shrinkToFit="1"/>
    </xf>
    <xf numFmtId="0" fontId="30" fillId="0" borderId="12" xfId="0" applyFont="1" applyBorder="1" applyAlignment="1">
      <alignment horizontal="distributed" vertical="center" justifyLastLine="1"/>
    </xf>
    <xf numFmtId="0" fontId="30" fillId="0" borderId="0" xfId="0" applyFont="1" applyAlignment="1">
      <alignment horizontal="distributed" vertical="center"/>
    </xf>
    <xf numFmtId="0" fontId="44" fillId="0" borderId="22" xfId="0" applyFont="1" applyBorder="1"/>
    <xf numFmtId="0" fontId="44" fillId="0" borderId="201" xfId="0" applyFont="1" applyBorder="1"/>
    <xf numFmtId="0" fontId="13" fillId="0" borderId="0" xfId="0" applyFont="1" applyAlignment="1">
      <alignment horizontal="center" vertical="center"/>
    </xf>
    <xf numFmtId="0" fontId="13" fillId="0" borderId="24" xfId="0" applyFont="1" applyBorder="1" applyAlignment="1">
      <alignment horizontal="center" vertical="center"/>
    </xf>
    <xf numFmtId="185" fontId="62" fillId="0" borderId="200" xfId="0" applyNumberFormat="1" applyFont="1" applyBorder="1" applyAlignment="1">
      <alignment horizontal="center" vertical="center"/>
    </xf>
    <xf numFmtId="0" fontId="63" fillId="0" borderId="22" xfId="0" applyFont="1" applyBorder="1"/>
    <xf numFmtId="0" fontId="63" fillId="0" borderId="201" xfId="0" applyFont="1" applyBorder="1"/>
    <xf numFmtId="0" fontId="28" fillId="0" borderId="200" xfId="0" applyFont="1" applyBorder="1" applyAlignment="1">
      <alignment horizontal="center" vertical="center"/>
    </xf>
    <xf numFmtId="0" fontId="43" fillId="0" borderId="0" xfId="0" applyFont="1" applyAlignment="1">
      <alignment horizontal="distributed" vertical="top"/>
    </xf>
    <xf numFmtId="0" fontId="36" fillId="0" borderId="200" xfId="0" applyFont="1" applyBorder="1" applyAlignment="1">
      <alignment horizontal="center" vertical="center"/>
    </xf>
    <xf numFmtId="0" fontId="36" fillId="0" borderId="22" xfId="0" applyFont="1" applyBorder="1" applyAlignment="1">
      <alignment horizontal="center" vertical="center"/>
    </xf>
    <xf numFmtId="0" fontId="36" fillId="0" borderId="202" xfId="0" applyFont="1" applyBorder="1" applyAlignment="1">
      <alignment horizontal="center" vertical="center"/>
    </xf>
    <xf numFmtId="0" fontId="18" fillId="0" borderId="23" xfId="0" applyFont="1" applyBorder="1" applyAlignment="1">
      <alignment horizontal="center" vertical="center"/>
    </xf>
    <xf numFmtId="0" fontId="18" fillId="0" borderId="19" xfId="0" applyFont="1" applyBorder="1" applyAlignment="1">
      <alignment horizontal="center" vertical="center"/>
    </xf>
    <xf numFmtId="0" fontId="18" fillId="0" borderId="21" xfId="0" applyFont="1" applyBorder="1" applyAlignment="1">
      <alignment horizontal="center" vertical="center"/>
    </xf>
    <xf numFmtId="0" fontId="18" fillId="0" borderId="24" xfId="0" applyFont="1" applyBorder="1" applyAlignment="1">
      <alignment horizontal="center" vertical="center"/>
    </xf>
    <xf numFmtId="0" fontId="18" fillId="0" borderId="12" xfId="0" applyFont="1" applyBorder="1" applyAlignment="1">
      <alignment horizontal="center" vertical="center"/>
    </xf>
    <xf numFmtId="0" fontId="18" fillId="0" borderId="20" xfId="0" applyFont="1" applyBorder="1" applyAlignment="1">
      <alignment horizontal="center" vertical="center"/>
    </xf>
    <xf numFmtId="0" fontId="28" fillId="0" borderId="38" xfId="0" applyFont="1" applyBorder="1" applyAlignment="1">
      <alignment horizontal="center" vertical="center"/>
    </xf>
    <xf numFmtId="0" fontId="28" fillId="0" borderId="26" xfId="0" applyFont="1" applyBorder="1" applyAlignment="1">
      <alignment horizontal="center" vertical="center"/>
    </xf>
    <xf numFmtId="0" fontId="36" fillId="0" borderId="200" xfId="0" applyFont="1" applyBorder="1" applyAlignment="1">
      <alignment horizontal="center" vertical="center" shrinkToFit="1"/>
    </xf>
    <xf numFmtId="0" fontId="36" fillId="0" borderId="22" xfId="0" applyFont="1" applyBorder="1" applyAlignment="1">
      <alignment horizontal="center" vertical="center" shrinkToFit="1"/>
    </xf>
    <xf numFmtId="0" fontId="36" fillId="0" borderId="202" xfId="0" applyFont="1" applyBorder="1" applyAlignment="1">
      <alignment horizontal="center" vertical="center" shrinkToFit="1"/>
    </xf>
    <xf numFmtId="0" fontId="18" fillId="0" borderId="22" xfId="0" applyFont="1" applyBorder="1" applyAlignment="1">
      <alignment horizontal="center" vertical="center"/>
    </xf>
    <xf numFmtId="0" fontId="18" fillId="0" borderId="202" xfId="0" applyFont="1" applyBorder="1" applyAlignment="1">
      <alignment horizontal="center" vertical="center"/>
    </xf>
    <xf numFmtId="0" fontId="22" fillId="0" borderId="75" xfId="0" applyFont="1" applyBorder="1" applyAlignment="1">
      <alignment horizontal="center" vertical="center"/>
    </xf>
    <xf numFmtId="0" fontId="22" fillId="0" borderId="76" xfId="0" applyFont="1" applyBorder="1" applyAlignment="1">
      <alignment horizontal="center" vertical="center"/>
    </xf>
    <xf numFmtId="0" fontId="22" fillId="0" borderId="77" xfId="0" applyFont="1" applyBorder="1" applyAlignment="1">
      <alignment horizontal="center" vertical="center"/>
    </xf>
    <xf numFmtId="179" fontId="36" fillId="0" borderId="200" xfId="0" applyNumberFormat="1" applyFont="1" applyBorder="1" applyAlignment="1">
      <alignment horizontal="center" vertical="center"/>
    </xf>
    <xf numFmtId="179" fontId="36" fillId="0" borderId="22" xfId="0" applyNumberFormat="1" applyFont="1" applyBorder="1" applyAlignment="1">
      <alignment horizontal="center" vertical="center"/>
    </xf>
    <xf numFmtId="179" fontId="36" fillId="0" borderId="202" xfId="0" applyNumberFormat="1" applyFont="1" applyBorder="1" applyAlignment="1">
      <alignment horizontal="center" vertical="center"/>
    </xf>
    <xf numFmtId="0" fontId="30" fillId="0" borderId="0" xfId="0" applyFont="1" applyAlignment="1">
      <alignment horizontal="center" vertical="center" shrinkToFit="1"/>
    </xf>
    <xf numFmtId="0" fontId="28" fillId="0" borderId="546" xfId="0" applyFont="1" applyBorder="1" applyAlignment="1">
      <alignment horizontal="center" vertical="center"/>
    </xf>
    <xf numFmtId="0" fontId="28" fillId="0" borderId="543" xfId="0" applyFont="1" applyBorder="1" applyAlignment="1">
      <alignment horizontal="center" vertical="center"/>
    </xf>
    <xf numFmtId="0" fontId="28" fillId="0" borderId="545" xfId="0" applyFont="1" applyBorder="1" applyAlignment="1">
      <alignment horizontal="center" vertical="center"/>
    </xf>
    <xf numFmtId="0" fontId="38" fillId="0" borderId="38" xfId="0" applyFont="1" applyBorder="1" applyAlignment="1">
      <alignment horizontal="center" vertical="center" textRotation="255"/>
    </xf>
    <xf numFmtId="0" fontId="38" fillId="0" borderId="23" xfId="0" applyFont="1" applyBorder="1" applyAlignment="1">
      <alignment horizontal="center" vertical="center" textRotation="255"/>
    </xf>
    <xf numFmtId="0" fontId="38" fillId="0" borderId="212" xfId="0" applyFont="1" applyBorder="1" applyAlignment="1">
      <alignment horizontal="center" vertical="center" textRotation="255"/>
    </xf>
    <xf numFmtId="0" fontId="38" fillId="0" borderId="21" xfId="0" applyFont="1" applyBorder="1" applyAlignment="1">
      <alignment horizontal="center" vertical="center" textRotation="255"/>
    </xf>
    <xf numFmtId="0" fontId="38" fillId="0" borderId="0" xfId="0" applyFont="1" applyAlignment="1">
      <alignment horizontal="center" vertical="center" textRotation="255"/>
    </xf>
    <xf numFmtId="0" fontId="38" fillId="0" borderId="220" xfId="0" applyFont="1" applyBorder="1" applyAlignment="1">
      <alignment horizontal="center" vertical="center" textRotation="255"/>
    </xf>
    <xf numFmtId="0" fontId="38" fillId="0" borderId="26" xfId="0" applyFont="1" applyBorder="1" applyAlignment="1">
      <alignment horizontal="center" vertical="center" textRotation="255"/>
    </xf>
    <xf numFmtId="0" fontId="38" fillId="0" borderId="12" xfId="0" applyFont="1" applyBorder="1" applyAlignment="1">
      <alignment horizontal="center" vertical="center" textRotation="255"/>
    </xf>
    <xf numFmtId="0" fontId="38" fillId="0" borderId="211" xfId="0" applyFont="1" applyBorder="1" applyAlignment="1">
      <alignment horizontal="center" vertical="center" textRotation="255"/>
    </xf>
    <xf numFmtId="0" fontId="38" fillId="0" borderId="217" xfId="0" applyFont="1" applyBorder="1" applyAlignment="1">
      <alignment horizontal="center" vertical="center" textRotation="255"/>
    </xf>
    <xf numFmtId="0" fontId="38" fillId="0" borderId="19" xfId="0" applyFont="1" applyBorder="1" applyAlignment="1">
      <alignment horizontal="center" vertical="center" textRotation="255"/>
    </xf>
    <xf numFmtId="0" fontId="38" fillId="0" borderId="221" xfId="0" applyFont="1" applyBorder="1" applyAlignment="1">
      <alignment horizontal="center" vertical="center" textRotation="255"/>
    </xf>
    <xf numFmtId="0" fontId="38" fillId="0" borderId="24" xfId="0" applyFont="1" applyBorder="1" applyAlignment="1">
      <alignment horizontal="center" vertical="center" textRotation="255"/>
    </xf>
    <xf numFmtId="0" fontId="38" fillId="0" borderId="218" xfId="0" applyFont="1" applyBorder="1" applyAlignment="1">
      <alignment horizontal="center" vertical="center" textRotation="255"/>
    </xf>
    <xf numFmtId="0" fontId="38" fillId="0" borderId="20" xfId="0" applyFont="1" applyBorder="1" applyAlignment="1">
      <alignment horizontal="center" vertical="center" textRotation="255"/>
    </xf>
    <xf numFmtId="0" fontId="30" fillId="0" borderId="212" xfId="0" applyFont="1" applyBorder="1" applyAlignment="1">
      <alignment horizontal="center" vertical="center"/>
    </xf>
    <xf numFmtId="0" fontId="25" fillId="0" borderId="219" xfId="0" applyFont="1" applyBorder="1" applyAlignment="1">
      <alignment horizontal="center"/>
    </xf>
    <xf numFmtId="0" fontId="62" fillId="0" borderId="213" xfId="0" applyFont="1" applyBorder="1" applyAlignment="1">
      <alignment horizontal="center" vertical="center"/>
    </xf>
    <xf numFmtId="0" fontId="62" fillId="0" borderId="214" xfId="0" applyFont="1" applyBorder="1" applyAlignment="1">
      <alignment horizontal="center" vertical="center"/>
    </xf>
    <xf numFmtId="0" fontId="62" fillId="0" borderId="19" xfId="0" applyFont="1" applyBorder="1" applyAlignment="1">
      <alignment horizontal="center" vertical="center"/>
    </xf>
    <xf numFmtId="0" fontId="62" fillId="0" borderId="215" xfId="0" applyFont="1" applyBorder="1" applyAlignment="1">
      <alignment horizontal="center" vertical="center"/>
    </xf>
    <xf numFmtId="0" fontId="62" fillId="0" borderId="20" xfId="0" applyFont="1" applyBorder="1" applyAlignment="1">
      <alignment horizontal="center" vertical="center"/>
    </xf>
    <xf numFmtId="0" fontId="62" fillId="0" borderId="216" xfId="0" applyFont="1" applyBorder="1" applyAlignment="1">
      <alignment horizontal="center" vertical="center"/>
    </xf>
    <xf numFmtId="0" fontId="25" fillId="0" borderId="40" xfId="0" applyFont="1" applyBorder="1" applyAlignment="1">
      <alignment horizontal="center" vertical="center" wrapText="1"/>
    </xf>
    <xf numFmtId="0" fontId="46" fillId="0" borderId="21" xfId="0" applyFont="1" applyBorder="1" applyAlignment="1">
      <alignment horizontal="center" vertical="center"/>
    </xf>
    <xf numFmtId="0" fontId="46" fillId="0" borderId="0" xfId="0" applyFont="1" applyAlignment="1">
      <alignment horizontal="center" vertical="center"/>
    </xf>
    <xf numFmtId="0" fontId="46" fillId="0" borderId="24" xfId="0" applyFont="1" applyBorder="1" applyAlignment="1">
      <alignment horizontal="center" vertical="center"/>
    </xf>
    <xf numFmtId="185" fontId="62" fillId="0" borderId="215" xfId="0" applyNumberFormat="1" applyFont="1" applyBorder="1" applyAlignment="1">
      <alignment horizontal="center" vertical="center"/>
    </xf>
    <xf numFmtId="185" fontId="62" fillId="0" borderId="38" xfId="0" applyNumberFormat="1" applyFont="1" applyBorder="1" applyAlignment="1">
      <alignment horizontal="center" vertical="center"/>
    </xf>
    <xf numFmtId="185" fontId="62" fillId="0" borderId="216" xfId="0" applyNumberFormat="1" applyFont="1" applyBorder="1" applyAlignment="1">
      <alignment horizontal="center" vertical="center"/>
    </xf>
    <xf numFmtId="185" fontId="62" fillId="0" borderId="26" xfId="0" applyNumberFormat="1" applyFont="1" applyBorder="1" applyAlignment="1">
      <alignment horizontal="center" vertical="center"/>
    </xf>
    <xf numFmtId="0" fontId="25" fillId="0" borderId="12" xfId="0" applyFont="1" applyBorder="1" applyAlignment="1">
      <alignment vertical="center"/>
    </xf>
    <xf numFmtId="0" fontId="25" fillId="0" borderId="0" xfId="0" applyFont="1" applyAlignment="1">
      <alignment horizontal="center" vertical="center"/>
    </xf>
    <xf numFmtId="0" fontId="25" fillId="0" borderId="12" xfId="0" applyFont="1" applyBorder="1" applyAlignment="1">
      <alignment horizontal="center" vertical="center" wrapText="1"/>
    </xf>
    <xf numFmtId="0" fontId="25" fillId="0" borderId="12" xfId="0" applyFont="1" applyBorder="1" applyAlignment="1">
      <alignment horizontal="center" vertical="center"/>
    </xf>
    <xf numFmtId="0" fontId="30" fillId="0" borderId="27" xfId="0" applyFont="1" applyBorder="1" applyAlignment="1">
      <alignment horizontal="center" vertical="center" textRotation="255"/>
    </xf>
    <xf numFmtId="0" fontId="30" fillId="0" borderId="28" xfId="0" applyFont="1" applyBorder="1" applyAlignment="1">
      <alignment horizontal="center" vertical="center" textRotation="255"/>
    </xf>
    <xf numFmtId="0" fontId="30" fillId="0" borderId="205" xfId="0" applyFont="1" applyBorder="1" applyAlignment="1">
      <alignment horizontal="center" vertical="center" textRotation="255"/>
    </xf>
    <xf numFmtId="0" fontId="30" fillId="0" borderId="30" xfId="0" applyFont="1" applyBorder="1" applyAlignment="1">
      <alignment horizontal="center" vertical="center" textRotation="255"/>
    </xf>
    <xf numFmtId="0" fontId="30" fillId="0" borderId="0" xfId="0" applyFont="1" applyAlignment="1">
      <alignment horizontal="center" vertical="center" textRotation="255"/>
    </xf>
    <xf numFmtId="0" fontId="30" fillId="0" borderId="24" xfId="0" applyFont="1" applyBorder="1" applyAlignment="1">
      <alignment horizontal="center" vertical="center" textRotation="255"/>
    </xf>
    <xf numFmtId="0" fontId="30" fillId="0" borderId="222" xfId="0" applyFont="1" applyBorder="1" applyAlignment="1">
      <alignment horizontal="center" vertical="center" textRotation="255"/>
    </xf>
    <xf numFmtId="0" fontId="30" fillId="0" borderId="12" xfId="0" applyFont="1" applyBorder="1" applyAlignment="1">
      <alignment horizontal="center" vertical="center" textRotation="255"/>
    </xf>
    <xf numFmtId="0" fontId="30" fillId="0" borderId="20" xfId="0" applyFont="1" applyBorder="1" applyAlignment="1">
      <alignment horizontal="center" vertical="center" textRotation="255"/>
    </xf>
    <xf numFmtId="0" fontId="30" fillId="0" borderId="44" xfId="0" applyFont="1" applyBorder="1" applyAlignment="1">
      <alignment horizontal="distributed" vertical="center" wrapText="1"/>
    </xf>
    <xf numFmtId="0" fontId="30" fillId="0" borderId="28" xfId="0" applyFont="1" applyBorder="1" applyAlignment="1">
      <alignment horizontal="distributed" vertical="center" wrapText="1"/>
    </xf>
    <xf numFmtId="0" fontId="30" fillId="0" borderId="205" xfId="0" applyFont="1" applyBorder="1" applyAlignment="1">
      <alignment horizontal="distributed" vertical="center" wrapText="1"/>
    </xf>
    <xf numFmtId="0" fontId="30" fillId="0" borderId="21" xfId="0" applyFont="1" applyBorder="1" applyAlignment="1">
      <alignment horizontal="distributed" vertical="center" wrapText="1"/>
    </xf>
    <xf numFmtId="0" fontId="30" fillId="0" borderId="0" xfId="0" applyFont="1" applyAlignment="1">
      <alignment horizontal="distributed" vertical="center" wrapText="1"/>
    </xf>
    <xf numFmtId="0" fontId="30" fillId="0" borderId="24" xfId="0" applyFont="1" applyBorder="1" applyAlignment="1">
      <alignment horizontal="distributed" vertical="center" wrapText="1"/>
    </xf>
    <xf numFmtId="0" fontId="30" fillId="0" borderId="26" xfId="0" applyFont="1" applyBorder="1" applyAlignment="1">
      <alignment horizontal="distributed" vertical="center" wrapText="1"/>
    </xf>
    <xf numFmtId="0" fontId="30" fillId="0" borderId="12" xfId="0" applyFont="1" applyBorder="1" applyAlignment="1">
      <alignment horizontal="distributed" vertical="center" wrapText="1"/>
    </xf>
    <xf numFmtId="0" fontId="30" fillId="0" borderId="20" xfId="0" applyFont="1" applyBorder="1" applyAlignment="1">
      <alignment horizontal="distributed" vertical="center" wrapText="1"/>
    </xf>
    <xf numFmtId="0" fontId="25" fillId="0" borderId="219" xfId="0" applyFont="1" applyBorder="1" applyAlignment="1">
      <alignment horizontal="center" vertical="center"/>
    </xf>
    <xf numFmtId="0" fontId="25" fillId="0" borderId="23" xfId="0" applyFont="1" applyBorder="1" applyAlignment="1">
      <alignment horizontal="right"/>
    </xf>
    <xf numFmtId="0" fontId="25" fillId="0" borderId="46" xfId="0" applyFont="1" applyBorder="1" applyAlignment="1">
      <alignment horizontal="right"/>
    </xf>
    <xf numFmtId="0" fontId="25" fillId="0" borderId="0" xfId="0" applyFont="1" applyAlignment="1">
      <alignment horizontal="right"/>
    </xf>
    <xf numFmtId="0" fontId="25" fillId="0" borderId="40" xfId="0" applyFont="1" applyBorder="1" applyAlignment="1">
      <alignment horizontal="right"/>
    </xf>
    <xf numFmtId="0" fontId="25" fillId="0" borderId="12" xfId="0" applyFont="1" applyBorder="1" applyAlignment="1">
      <alignment horizontal="right"/>
    </xf>
    <xf numFmtId="0" fontId="25" fillId="0" borderId="45" xfId="0" applyFont="1" applyBorder="1" applyAlignment="1">
      <alignment horizontal="right"/>
    </xf>
    <xf numFmtId="0" fontId="28" fillId="0" borderId="22" xfId="0" applyFont="1" applyBorder="1" applyAlignment="1">
      <alignment horizontal="center" vertical="center"/>
    </xf>
    <xf numFmtId="0" fontId="28" fillId="0" borderId="202" xfId="0" applyFont="1" applyBorder="1" applyAlignment="1">
      <alignment horizontal="center" vertical="center"/>
    </xf>
    <xf numFmtId="0" fontId="25" fillId="0" borderId="0" xfId="0" applyFont="1" applyAlignment="1">
      <alignment vertical="center" wrapText="1"/>
    </xf>
    <xf numFmtId="0" fontId="25" fillId="0" borderId="200" xfId="0" applyFont="1" applyBorder="1" applyAlignment="1">
      <alignment horizontal="center" vertical="center"/>
    </xf>
    <xf numFmtId="0" fontId="25" fillId="0" borderId="22" xfId="0" applyFont="1" applyBorder="1" applyAlignment="1">
      <alignment horizontal="center" vertical="center"/>
    </xf>
    <xf numFmtId="0" fontId="25" fillId="0" borderId="210" xfId="0" applyFont="1" applyBorder="1" applyAlignment="1">
      <alignment horizontal="center" vertical="center"/>
    </xf>
    <xf numFmtId="185" fontId="62" fillId="0" borderId="22" xfId="0" applyNumberFormat="1" applyFont="1" applyBorder="1" applyAlignment="1">
      <alignment horizontal="center" vertical="center"/>
    </xf>
    <xf numFmtId="185" fontId="62" fillId="0" borderId="201" xfId="0" applyNumberFormat="1" applyFont="1" applyBorder="1" applyAlignment="1">
      <alignment horizontal="center" vertical="center"/>
    </xf>
    <xf numFmtId="0" fontId="62" fillId="0" borderId="200" xfId="0" applyFont="1" applyBorder="1" applyAlignment="1">
      <alignment horizontal="center" vertical="center"/>
    </xf>
    <xf numFmtId="0" fontId="62" fillId="0" borderId="22" xfId="0" applyFont="1" applyBorder="1" applyAlignment="1">
      <alignment horizontal="center" vertical="center"/>
    </xf>
    <xf numFmtId="0" fontId="62" fillId="0" borderId="201" xfId="0" applyFont="1" applyBorder="1" applyAlignment="1">
      <alignment horizontal="center" vertical="center"/>
    </xf>
    <xf numFmtId="0" fontId="62" fillId="0" borderId="203" xfId="0" applyFont="1" applyBorder="1" applyAlignment="1">
      <alignment horizontal="center" vertical="center"/>
    </xf>
    <xf numFmtId="0" fontId="62" fillId="0" borderId="202" xfId="0" applyFont="1" applyBorder="1" applyAlignment="1">
      <alignment horizontal="center" vertical="center"/>
    </xf>
    <xf numFmtId="0" fontId="25" fillId="0" borderId="40" xfId="0" applyFont="1" applyBorder="1" applyAlignment="1">
      <alignment horizontal="center" vertical="center"/>
    </xf>
    <xf numFmtId="0" fontId="30" fillId="0" borderId="208" xfId="0" applyFont="1" applyBorder="1" applyAlignment="1">
      <alignment horizontal="center" vertical="center" wrapText="1"/>
    </xf>
    <xf numFmtId="0" fontId="30" fillId="0" borderId="30" xfId="0" applyFont="1" applyBorder="1" applyAlignment="1">
      <alignment horizontal="center" vertical="center" wrapText="1"/>
    </xf>
    <xf numFmtId="0" fontId="0" fillId="0" borderId="30" xfId="0" applyBorder="1"/>
    <xf numFmtId="0" fontId="0" fillId="0" borderId="31" xfId="0" applyBorder="1"/>
    <xf numFmtId="0" fontId="0" fillId="0" borderId="32" xfId="0" applyBorder="1"/>
    <xf numFmtId="0" fontId="0" fillId="0" borderId="209" xfId="0" applyBorder="1"/>
    <xf numFmtId="0" fontId="25" fillId="0" borderId="23" xfId="0" applyFont="1" applyBorder="1" applyAlignment="1">
      <alignment horizontal="center" vertical="center"/>
    </xf>
    <xf numFmtId="0" fontId="12" fillId="5" borderId="0" xfId="0" applyFont="1" applyFill="1" applyAlignment="1">
      <alignment horizontal="center"/>
    </xf>
    <xf numFmtId="178" fontId="18" fillId="5" borderId="0" xfId="0" applyNumberFormat="1" applyFont="1" applyFill="1" applyAlignment="1">
      <alignment horizontal="center"/>
    </xf>
    <xf numFmtId="0" fontId="18" fillId="5" borderId="0" xfId="0" applyFont="1" applyFill="1" applyAlignment="1">
      <alignment horizontal="center"/>
    </xf>
    <xf numFmtId="179" fontId="18" fillId="5" borderId="0" xfId="0" applyNumberFormat="1" applyFont="1" applyFill="1" applyAlignment="1">
      <alignment horizontal="center"/>
    </xf>
    <xf numFmtId="0" fontId="28" fillId="0" borderId="201" xfId="0" applyFont="1" applyBorder="1" applyAlignment="1">
      <alignment horizontal="center" vertical="center"/>
    </xf>
    <xf numFmtId="0" fontId="25" fillId="0" borderId="24" xfId="0" applyFont="1" applyBorder="1" applyAlignment="1">
      <alignment horizontal="center" vertical="center"/>
    </xf>
    <xf numFmtId="0" fontId="25" fillId="0" borderId="21" xfId="0" applyFont="1" applyBorder="1" applyAlignment="1">
      <alignment horizontal="center" vertical="center"/>
    </xf>
    <xf numFmtId="0" fontId="12" fillId="5" borderId="35" xfId="0" applyFont="1" applyFill="1" applyBorder="1" applyAlignment="1">
      <alignment horizontal="center"/>
    </xf>
    <xf numFmtId="0" fontId="128" fillId="0" borderId="0" xfId="0" applyFont="1" applyAlignment="1">
      <alignment vertical="center"/>
    </xf>
    <xf numFmtId="0" fontId="129" fillId="0" borderId="0" xfId="0" applyFont="1" applyAlignment="1">
      <alignment vertical="center"/>
    </xf>
    <xf numFmtId="0" fontId="117" fillId="0" borderId="477" xfId="0" applyFont="1" applyBorder="1" applyAlignment="1">
      <alignment horizontal="center" vertical="distributed" textRotation="255" wrapText="1" justifyLastLine="1"/>
    </xf>
    <xf numFmtId="0" fontId="117" fillId="0" borderId="482" xfId="0" applyFont="1" applyBorder="1" applyAlignment="1">
      <alignment horizontal="center" vertical="distributed" textRotation="255" wrapText="1" justifyLastLine="1"/>
    </xf>
    <xf numFmtId="0" fontId="117" fillId="0" borderId="483" xfId="0" applyFont="1" applyBorder="1" applyAlignment="1">
      <alignment horizontal="center" vertical="distributed" textRotation="255" wrapText="1" justifyLastLine="1"/>
    </xf>
    <xf numFmtId="0" fontId="117" fillId="0" borderId="479" xfId="0" applyFont="1" applyBorder="1" applyAlignment="1">
      <alignment horizontal="center" vertical="distributed" textRotation="255" wrapText="1" justifyLastLine="1"/>
    </xf>
    <xf numFmtId="0" fontId="117" fillId="0" borderId="0" xfId="0" applyFont="1" applyAlignment="1">
      <alignment horizontal="center" vertical="distributed" textRotation="255" wrapText="1" justifyLastLine="1"/>
    </xf>
    <xf numFmtId="0" fontId="117" fillId="0" borderId="481" xfId="0" applyFont="1" applyBorder="1" applyAlignment="1">
      <alignment horizontal="center" vertical="distributed" textRotation="255" wrapText="1" justifyLastLine="1"/>
    </xf>
    <xf numFmtId="0" fontId="117" fillId="0" borderId="16" xfId="0" applyFont="1" applyBorder="1" applyAlignment="1">
      <alignment horizontal="center" vertical="distributed" textRotation="255" wrapText="1" justifyLastLine="1"/>
    </xf>
    <xf numFmtId="0" fontId="117" fillId="0" borderId="17" xfId="0" applyFont="1" applyBorder="1" applyAlignment="1">
      <alignment horizontal="center" vertical="distributed" textRotation="255" wrapText="1" justifyLastLine="1"/>
    </xf>
    <xf numFmtId="0" fontId="117" fillId="0" borderId="18" xfId="0" applyFont="1" applyBorder="1" applyAlignment="1">
      <alignment horizontal="center" vertical="distributed" textRotation="255" wrapText="1" justifyLastLine="1"/>
    </xf>
    <xf numFmtId="0" fontId="12" fillId="5" borderId="35" xfId="0" applyFont="1" applyFill="1" applyBorder="1" applyAlignment="1">
      <alignment horizontal="center" vertical="center"/>
    </xf>
    <xf numFmtId="0" fontId="12" fillId="5" borderId="0" xfId="0" applyFont="1" applyFill="1" applyAlignment="1">
      <alignment horizontal="center" vertical="center"/>
    </xf>
    <xf numFmtId="176" fontId="18" fillId="5" borderId="0" xfId="0" applyNumberFormat="1" applyFont="1" applyFill="1" applyAlignment="1">
      <alignment vertical="center" shrinkToFit="1"/>
    </xf>
    <xf numFmtId="0" fontId="23" fillId="5" borderId="0" xfId="0" applyFont="1" applyFill="1" applyAlignment="1">
      <alignment horizontal="center" vertical="center"/>
    </xf>
    <xf numFmtId="0" fontId="12" fillId="0" borderId="16" xfId="0" applyFont="1" applyBorder="1" applyAlignment="1">
      <alignment horizontal="right" vertical="center"/>
    </xf>
    <xf numFmtId="0" fontId="12" fillId="0" borderId="17" xfId="0" applyFont="1" applyBorder="1" applyAlignment="1">
      <alignment horizontal="right" vertical="center"/>
    </xf>
    <xf numFmtId="0" fontId="12" fillId="0" borderId="18" xfId="0" applyFont="1" applyBorder="1" applyAlignment="1">
      <alignment horizontal="right"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2" fillId="0" borderId="0" xfId="0" applyFont="1" applyAlignment="1">
      <alignment vertical="center"/>
    </xf>
    <xf numFmtId="0" fontId="12" fillId="0" borderId="78" xfId="0" applyFont="1" applyBorder="1" applyAlignment="1">
      <alignment horizontal="center" vertical="center"/>
    </xf>
    <xf numFmtId="0" fontId="30" fillId="0" borderId="44" xfId="0" applyFont="1" applyBorder="1" applyAlignment="1">
      <alignment horizontal="center" vertical="center"/>
    </xf>
    <xf numFmtId="0" fontId="30" fillId="0" borderId="28" xfId="0" applyFont="1" applyBorder="1" applyAlignment="1">
      <alignment horizontal="center" vertical="center"/>
    </xf>
    <xf numFmtId="0" fontId="30" fillId="0" borderId="205" xfId="0" applyFont="1" applyBorder="1" applyAlignment="1">
      <alignment horizontal="center" vertical="center"/>
    </xf>
    <xf numFmtId="0" fontId="30" fillId="0" borderId="206" xfId="0" applyFont="1" applyBorder="1" applyAlignment="1">
      <alignment horizontal="center" vertical="center"/>
    </xf>
    <xf numFmtId="0" fontId="30" fillId="0" borderId="17" xfId="0" applyFont="1" applyBorder="1" applyAlignment="1">
      <alignment horizontal="center" vertical="center"/>
    </xf>
    <xf numFmtId="0" fontId="30" fillId="0" borderId="207" xfId="0" applyFont="1" applyBorder="1" applyAlignment="1">
      <alignment horizontal="center" vertical="center"/>
    </xf>
    <xf numFmtId="0" fontId="72" fillId="11" borderId="13" xfId="0" applyFont="1" applyFill="1" applyBorder="1" applyAlignment="1">
      <alignment horizontal="center" vertical="center"/>
    </xf>
    <xf numFmtId="0" fontId="72" fillId="11" borderId="14" xfId="0" applyFont="1" applyFill="1" applyBorder="1" applyAlignment="1">
      <alignment horizontal="center" vertical="center"/>
    </xf>
    <xf numFmtId="0" fontId="72" fillId="11" borderId="15" xfId="0" applyFont="1" applyFill="1" applyBorder="1" applyAlignment="1">
      <alignment horizontal="center" vertical="center"/>
    </xf>
    <xf numFmtId="0" fontId="72" fillId="11" borderId="35" xfId="0" applyFont="1" applyFill="1" applyBorder="1" applyAlignment="1">
      <alignment horizontal="center" vertical="center"/>
    </xf>
    <xf numFmtId="0" fontId="72" fillId="11" borderId="0" xfId="0" applyFont="1" applyFill="1" applyAlignment="1">
      <alignment horizontal="center" vertical="center"/>
    </xf>
    <xf numFmtId="0" fontId="72" fillId="11" borderId="36" xfId="0" applyFont="1" applyFill="1" applyBorder="1" applyAlignment="1">
      <alignment horizontal="center" vertical="center"/>
    </xf>
    <xf numFmtId="0" fontId="23" fillId="11" borderId="0" xfId="0" applyFont="1" applyFill="1" applyAlignment="1">
      <alignment horizontal="center" vertical="center"/>
    </xf>
    <xf numFmtId="0" fontId="12" fillId="11" borderId="0" xfId="0" applyFont="1" applyFill="1" applyAlignment="1">
      <alignment horizontal="left" vertical="center"/>
    </xf>
    <xf numFmtId="0" fontId="73" fillId="11" borderId="16" xfId="0" applyFont="1" applyFill="1" applyBorder="1" applyAlignment="1">
      <alignment horizontal="center" vertical="top"/>
    </xf>
    <xf numFmtId="0" fontId="73" fillId="11" borderId="17" xfId="0" applyFont="1" applyFill="1" applyBorder="1" applyAlignment="1">
      <alignment horizontal="center" vertical="top"/>
    </xf>
    <xf numFmtId="0" fontId="73" fillId="11" borderId="18" xfId="0" applyFont="1" applyFill="1" applyBorder="1" applyAlignment="1">
      <alignment horizontal="center" vertical="top"/>
    </xf>
    <xf numFmtId="0" fontId="92" fillId="11" borderId="75" xfId="0" applyFont="1" applyFill="1" applyBorder="1" applyAlignment="1">
      <alignment horizontal="center" vertical="center"/>
    </xf>
    <xf numFmtId="0" fontId="92" fillId="11" borderId="76" xfId="0" applyFont="1" applyFill="1" applyBorder="1" applyAlignment="1">
      <alignment horizontal="center" vertical="center"/>
    </xf>
    <xf numFmtId="0" fontId="92" fillId="11" borderId="77" xfId="0" applyFont="1" applyFill="1" applyBorder="1" applyAlignment="1">
      <alignment horizontal="center" vertical="center"/>
    </xf>
    <xf numFmtId="0" fontId="11" fillId="11" borderId="75" xfId="0" applyFont="1" applyFill="1" applyBorder="1" applyAlignment="1">
      <alignment horizontal="center" vertical="center"/>
    </xf>
    <xf numFmtId="0" fontId="11" fillId="11" borderId="76" xfId="0" applyFont="1" applyFill="1" applyBorder="1" applyAlignment="1">
      <alignment horizontal="center" vertical="center"/>
    </xf>
    <xf numFmtId="0" fontId="11" fillId="11" borderId="77" xfId="0" applyFont="1" applyFill="1" applyBorder="1" applyAlignment="1">
      <alignment horizontal="center" vertical="center"/>
    </xf>
    <xf numFmtId="0" fontId="22" fillId="0" borderId="296" xfId="0" applyFont="1" applyBorder="1" applyAlignment="1">
      <alignment horizontal="center" vertical="center" wrapText="1"/>
    </xf>
    <xf numFmtId="0" fontId="22" fillId="0" borderId="297" xfId="0" applyFont="1" applyBorder="1" applyAlignment="1">
      <alignment horizontal="center" vertical="center" wrapText="1"/>
    </xf>
    <xf numFmtId="0" fontId="22" fillId="0" borderId="298" xfId="0" applyFont="1" applyBorder="1" applyAlignment="1">
      <alignment horizontal="center" vertical="center" wrapText="1"/>
    </xf>
    <xf numFmtId="0" fontId="22" fillId="0" borderId="302" xfId="0" applyFont="1" applyBorder="1" applyAlignment="1">
      <alignment horizontal="center" vertical="center" wrapText="1"/>
    </xf>
    <xf numFmtId="0" fontId="22" fillId="0" borderId="303" xfId="0" applyFont="1" applyBorder="1" applyAlignment="1">
      <alignment horizontal="center" vertical="center" wrapText="1"/>
    </xf>
    <xf numFmtId="0" fontId="22" fillId="0" borderId="304" xfId="0" applyFont="1" applyBorder="1" applyAlignment="1">
      <alignment horizontal="center" vertical="center" wrapText="1"/>
    </xf>
    <xf numFmtId="0" fontId="76" fillId="11" borderId="299" xfId="0" applyFont="1" applyFill="1" applyBorder="1" applyAlignment="1">
      <alignment horizontal="center" vertical="center"/>
    </xf>
    <xf numFmtId="0" fontId="76" fillId="11" borderId="300" xfId="0" applyFont="1" applyFill="1" applyBorder="1" applyAlignment="1">
      <alignment horizontal="center" vertical="center"/>
    </xf>
    <xf numFmtId="0" fontId="76" fillId="11" borderId="301" xfId="0" applyFont="1" applyFill="1" applyBorder="1" applyAlignment="1">
      <alignment horizontal="center" vertical="center"/>
    </xf>
    <xf numFmtId="0" fontId="0" fillId="11" borderId="299" xfId="0" applyFill="1" applyBorder="1" applyAlignment="1">
      <alignment horizontal="center" vertical="center"/>
    </xf>
    <xf numFmtId="0" fontId="0" fillId="11" borderId="300" xfId="0" applyFill="1" applyBorder="1" applyAlignment="1">
      <alignment horizontal="center" vertical="center"/>
    </xf>
    <xf numFmtId="0" fontId="0" fillId="11" borderId="301" xfId="0" applyFill="1" applyBorder="1" applyAlignment="1">
      <alignment horizontal="center" vertical="center"/>
    </xf>
    <xf numFmtId="0" fontId="13" fillId="11" borderId="75" xfId="0" applyFont="1" applyFill="1" applyBorder="1" applyAlignment="1">
      <alignment horizontal="center" vertical="center"/>
    </xf>
    <xf numFmtId="0" fontId="13" fillId="11" borderId="76" xfId="0" applyFont="1" applyFill="1" applyBorder="1" applyAlignment="1">
      <alignment horizontal="center" vertical="center"/>
    </xf>
    <xf numFmtId="0" fontId="13" fillId="11" borderId="77" xfId="0" applyFont="1" applyFill="1" applyBorder="1" applyAlignment="1">
      <alignment horizontal="center" vertical="center"/>
    </xf>
    <xf numFmtId="0" fontId="22" fillId="11" borderId="75" xfId="0" applyFont="1" applyFill="1" applyBorder="1" applyAlignment="1">
      <alignment horizontal="center" vertical="center"/>
    </xf>
    <xf numFmtId="0" fontId="22" fillId="11" borderId="76" xfId="0" applyFont="1" applyFill="1" applyBorder="1" applyAlignment="1">
      <alignment horizontal="center" vertical="center"/>
    </xf>
    <xf numFmtId="0" fontId="22" fillId="11" borderId="77" xfId="0" applyFont="1" applyFill="1" applyBorder="1" applyAlignment="1">
      <alignment horizontal="center" vertical="center"/>
    </xf>
    <xf numFmtId="38" fontId="92" fillId="13" borderId="300" xfId="0" applyNumberFormat="1" applyFont="1" applyFill="1" applyBorder="1" applyAlignment="1">
      <alignment horizontal="center" vertical="center"/>
    </xf>
    <xf numFmtId="0" fontId="92" fillId="13" borderId="300" xfId="0" applyFont="1" applyFill="1" applyBorder="1" applyAlignment="1">
      <alignment horizontal="center" vertical="center"/>
    </xf>
    <xf numFmtId="0" fontId="92" fillId="13" borderId="301" xfId="0" applyFont="1" applyFill="1" applyBorder="1" applyAlignment="1">
      <alignment horizontal="center" vertical="center"/>
    </xf>
    <xf numFmtId="0" fontId="0" fillId="13" borderId="299" xfId="0" applyFill="1" applyBorder="1" applyAlignment="1">
      <alignment horizontal="center" vertical="center"/>
    </xf>
    <xf numFmtId="0" fontId="0" fillId="13" borderId="300" xfId="0" applyFill="1" applyBorder="1" applyAlignment="1">
      <alignment horizontal="center" vertical="center"/>
    </xf>
    <xf numFmtId="0" fontId="22" fillId="11" borderId="75" xfId="0" applyFont="1" applyFill="1" applyBorder="1" applyAlignment="1">
      <alignment horizontal="left" vertical="center"/>
    </xf>
    <xf numFmtId="0" fontId="22" fillId="11" borderId="76" xfId="0" applyFont="1" applyFill="1" applyBorder="1" applyAlignment="1">
      <alignment horizontal="left" vertical="center"/>
    </xf>
    <xf numFmtId="0" fontId="22" fillId="11" borderId="77" xfId="0" applyFont="1" applyFill="1" applyBorder="1" applyAlignment="1">
      <alignment horizontal="left" vertical="center"/>
    </xf>
    <xf numFmtId="38" fontId="92" fillId="13" borderId="299" xfId="0" applyNumberFormat="1" applyFont="1" applyFill="1" applyBorder="1" applyAlignment="1">
      <alignment horizontal="center" vertical="center"/>
    </xf>
    <xf numFmtId="0" fontId="13" fillId="11" borderId="75" xfId="0" applyFont="1" applyFill="1" applyBorder="1" applyAlignment="1">
      <alignment horizontal="center" vertical="center" shrinkToFit="1"/>
    </xf>
    <xf numFmtId="0" fontId="13" fillId="11" borderId="76" xfId="0" applyFont="1" applyFill="1" applyBorder="1" applyAlignment="1">
      <alignment horizontal="center" vertical="center" shrinkToFit="1"/>
    </xf>
    <xf numFmtId="0" fontId="13" fillId="11" borderId="77" xfId="0" applyFont="1" applyFill="1" applyBorder="1" applyAlignment="1">
      <alignment horizontal="center" vertical="center" shrinkToFit="1"/>
    </xf>
    <xf numFmtId="0" fontId="13" fillId="11" borderId="75" xfId="0" applyFont="1" applyFill="1" applyBorder="1" applyAlignment="1">
      <alignment horizontal="center" vertical="center" justifyLastLine="1"/>
    </xf>
    <xf numFmtId="0" fontId="13" fillId="11" borderId="76" xfId="0" applyFont="1" applyFill="1" applyBorder="1" applyAlignment="1">
      <alignment horizontal="center" vertical="center" justifyLastLine="1"/>
    </xf>
    <xf numFmtId="0" fontId="13" fillId="11" borderId="77" xfId="0" applyFont="1" applyFill="1" applyBorder="1" applyAlignment="1">
      <alignment horizontal="center" vertical="center" justifyLastLine="1"/>
    </xf>
    <xf numFmtId="0" fontId="73" fillId="11" borderId="17" xfId="0" applyFont="1" applyFill="1" applyBorder="1" applyAlignment="1">
      <alignment horizontal="right"/>
    </xf>
    <xf numFmtId="0" fontId="0" fillId="11" borderId="311" xfId="0" applyFill="1" applyBorder="1" applyAlignment="1">
      <alignment horizontal="center"/>
    </xf>
    <xf numFmtId="0" fontId="0" fillId="11" borderId="312" xfId="0" applyFill="1" applyBorder="1" applyAlignment="1">
      <alignment horizontal="center"/>
    </xf>
    <xf numFmtId="0" fontId="0" fillId="11" borderId="313" xfId="0" applyFill="1" applyBorder="1" applyAlignment="1">
      <alignment horizontal="center"/>
    </xf>
    <xf numFmtId="0" fontId="11" fillId="13" borderId="308" xfId="0" applyFont="1" applyFill="1" applyBorder="1" applyAlignment="1">
      <alignment horizontal="center" vertical="center"/>
    </xf>
    <xf numFmtId="0" fontId="11" fillId="13" borderId="309" xfId="0" applyFont="1" applyFill="1" applyBorder="1" applyAlignment="1">
      <alignment horizontal="center" vertical="center"/>
    </xf>
    <xf numFmtId="0" fontId="0" fillId="11" borderId="75" xfId="0" applyFill="1" applyBorder="1" applyAlignment="1">
      <alignment horizontal="center"/>
    </xf>
    <xf numFmtId="0" fontId="0" fillId="11" borderId="76" xfId="0" applyFill="1" applyBorder="1" applyAlignment="1">
      <alignment horizontal="center"/>
    </xf>
    <xf numFmtId="0" fontId="0" fillId="11" borderId="77" xfId="0" applyFill="1" applyBorder="1" applyAlignment="1">
      <alignment horizontal="center"/>
    </xf>
    <xf numFmtId="0" fontId="73" fillId="11" borderId="35" xfId="0" applyFont="1" applyFill="1" applyBorder="1" applyAlignment="1">
      <alignment horizontal="center"/>
    </xf>
    <xf numFmtId="0" fontId="73" fillId="11" borderId="0" xfId="0" applyFont="1" applyFill="1" applyAlignment="1">
      <alignment horizontal="center"/>
    </xf>
    <xf numFmtId="0" fontId="16" fillId="11" borderId="305" xfId="0" applyFont="1" applyFill="1" applyBorder="1" applyAlignment="1">
      <alignment horizontal="center" vertical="center"/>
    </xf>
    <xf numFmtId="0" fontId="16" fillId="11" borderId="0" xfId="0" applyFont="1" applyFill="1" applyAlignment="1">
      <alignment horizontal="center" vertical="center"/>
    </xf>
    <xf numFmtId="38" fontId="73" fillId="11" borderId="318" xfId="0" applyNumberFormat="1" applyFont="1" applyFill="1" applyBorder="1" applyAlignment="1">
      <alignment horizontal="center" vertical="center"/>
    </xf>
    <xf numFmtId="0" fontId="73" fillId="11" borderId="318" xfId="0" applyFont="1" applyFill="1" applyBorder="1" applyAlignment="1">
      <alignment horizontal="center" vertical="center"/>
    </xf>
    <xf numFmtId="0" fontId="0" fillId="13" borderId="337" xfId="0" applyFill="1" applyBorder="1" applyAlignment="1">
      <alignment horizontal="center" vertical="center"/>
    </xf>
    <xf numFmtId="0" fontId="0" fillId="11" borderId="330" xfId="0" applyFill="1" applyBorder="1" applyAlignment="1">
      <alignment horizontal="center" vertical="center" wrapText="1"/>
    </xf>
    <xf numFmtId="0" fontId="0" fillId="11" borderId="324" xfId="0" applyFill="1" applyBorder="1" applyAlignment="1">
      <alignment horizontal="center" vertical="center" wrapText="1"/>
    </xf>
    <xf numFmtId="0" fontId="0" fillId="11" borderId="530" xfId="0" applyFill="1" applyBorder="1" applyAlignment="1">
      <alignment horizontal="center" vertical="center" wrapText="1"/>
    </xf>
    <xf numFmtId="0" fontId="0" fillId="11" borderId="347" xfId="0" applyFill="1" applyBorder="1" applyAlignment="1">
      <alignment horizontal="center" vertical="center" wrapText="1"/>
    </xf>
    <xf numFmtId="0" fontId="0" fillId="11" borderId="0" xfId="0" applyFill="1" applyAlignment="1">
      <alignment horizontal="center" vertical="center" wrapText="1"/>
    </xf>
    <xf numFmtId="0" fontId="0" fillId="11" borderId="338" xfId="0" applyFill="1" applyBorder="1" applyAlignment="1">
      <alignment horizontal="center" vertical="center" wrapText="1"/>
    </xf>
    <xf numFmtId="0" fontId="0" fillId="11" borderId="531" xfId="0" applyFill="1" applyBorder="1" applyAlignment="1">
      <alignment horizontal="center" vertical="center" wrapText="1"/>
    </xf>
    <xf numFmtId="0" fontId="0" fillId="11" borderId="367" xfId="0" applyFill="1" applyBorder="1" applyAlignment="1">
      <alignment horizontal="center" vertical="center" wrapText="1"/>
    </xf>
    <xf numFmtId="0" fontId="0" fillId="11" borderId="532" xfId="0" applyFill="1" applyBorder="1" applyAlignment="1">
      <alignment horizontal="center" vertical="center" wrapText="1"/>
    </xf>
    <xf numFmtId="0" fontId="11" fillId="14" borderId="305" xfId="0" applyFont="1" applyFill="1" applyBorder="1" applyAlignment="1">
      <alignment horizontal="center" vertical="center"/>
    </xf>
    <xf numFmtId="0" fontId="11" fillId="14" borderId="307" xfId="0" applyFont="1" applyFill="1" applyBorder="1" applyAlignment="1">
      <alignment horizontal="center" vertical="center"/>
    </xf>
    <xf numFmtId="0" fontId="11" fillId="13" borderId="310" xfId="0" applyFont="1" applyFill="1" applyBorder="1" applyAlignment="1">
      <alignment horizontal="center" vertical="center"/>
    </xf>
    <xf numFmtId="0" fontId="11" fillId="14" borderId="306" xfId="0" applyFont="1" applyFill="1" applyBorder="1" applyAlignment="1">
      <alignment horizontal="center" vertical="center"/>
    </xf>
    <xf numFmtId="0" fontId="76" fillId="11" borderId="314" xfId="0" applyFont="1" applyFill="1" applyBorder="1" applyAlignment="1">
      <alignment horizontal="center" vertical="center" textRotation="255"/>
    </xf>
    <xf numFmtId="0" fontId="76" fillId="11" borderId="315" xfId="0" applyFont="1" applyFill="1" applyBorder="1" applyAlignment="1">
      <alignment horizontal="center" vertical="center" textRotation="255"/>
    </xf>
    <xf numFmtId="0" fontId="76" fillId="11" borderId="316" xfId="0" applyFont="1" applyFill="1" applyBorder="1" applyAlignment="1">
      <alignment horizontal="center" vertical="center" textRotation="255"/>
    </xf>
    <xf numFmtId="0" fontId="76" fillId="11" borderId="320" xfId="0" applyFont="1" applyFill="1" applyBorder="1" applyAlignment="1">
      <alignment horizontal="center" vertical="center" textRotation="255"/>
    </xf>
    <xf numFmtId="0" fontId="76" fillId="11" borderId="0" xfId="0" applyFont="1" applyFill="1" applyAlignment="1">
      <alignment horizontal="center" vertical="center" textRotation="255"/>
    </xf>
    <xf numFmtId="0" fontId="76" fillId="11" borderId="321" xfId="0" applyFont="1" applyFill="1" applyBorder="1" applyAlignment="1">
      <alignment horizontal="center" vertical="center" textRotation="255"/>
    </xf>
    <xf numFmtId="193" fontId="0" fillId="13" borderId="323" xfId="0" applyNumberFormat="1" applyFill="1" applyBorder="1" applyAlignment="1">
      <alignment horizontal="center"/>
    </xf>
    <xf numFmtId="193" fontId="0" fillId="13" borderId="0" xfId="0" applyNumberFormat="1" applyFill="1" applyAlignment="1">
      <alignment horizontal="center"/>
    </xf>
    <xf numFmtId="193" fontId="0" fillId="13" borderId="338" xfId="0" applyNumberFormat="1" applyFill="1" applyBorder="1" applyAlignment="1">
      <alignment horizontal="center"/>
    </xf>
    <xf numFmtId="0" fontId="93" fillId="11" borderId="0" xfId="0" applyFont="1" applyFill="1" applyAlignment="1">
      <alignment horizontal="center" vertical="top" textRotation="255"/>
    </xf>
    <xf numFmtId="0" fontId="0" fillId="13" borderId="340" xfId="0" applyFill="1" applyBorder="1" applyAlignment="1">
      <alignment horizontal="center" vertical="center"/>
    </xf>
    <xf numFmtId="193" fontId="0" fillId="13" borderId="323" xfId="0" applyNumberFormat="1" applyFill="1" applyBorder="1" applyAlignment="1">
      <alignment horizontal="center" vertical="center"/>
    </xf>
    <xf numFmtId="193" fontId="0" fillId="13" borderId="0" xfId="0" applyNumberFormat="1" applyFill="1" applyAlignment="1">
      <alignment horizontal="center" vertical="center"/>
    </xf>
    <xf numFmtId="193" fontId="0" fillId="13" borderId="338" xfId="0" applyNumberFormat="1" applyFill="1" applyBorder="1" applyAlignment="1">
      <alignment horizontal="center" vertical="center"/>
    </xf>
    <xf numFmtId="0" fontId="0" fillId="13" borderId="345" xfId="0" applyFill="1" applyBorder="1" applyAlignment="1">
      <alignment horizontal="center"/>
    </xf>
    <xf numFmtId="0" fontId="73" fillId="11" borderId="318" xfId="0" applyFont="1" applyFill="1" applyBorder="1" applyAlignment="1">
      <alignment horizontal="distributed" vertical="center"/>
    </xf>
    <xf numFmtId="0" fontId="73" fillId="11" borderId="324" xfId="0" applyFont="1" applyFill="1" applyBorder="1" applyAlignment="1">
      <alignment horizontal="distributed" vertical="center"/>
    </xf>
    <xf numFmtId="0" fontId="0" fillId="11" borderId="315" xfId="0" applyFill="1" applyBorder="1" applyAlignment="1">
      <alignment horizontal="center" vertical="center"/>
    </xf>
    <xf numFmtId="0" fontId="0" fillId="11" borderId="322" xfId="0" applyFill="1" applyBorder="1" applyAlignment="1">
      <alignment horizontal="center" vertical="center"/>
    </xf>
    <xf numFmtId="0" fontId="0" fillId="11" borderId="314" xfId="0" applyFill="1" applyBorder="1" applyAlignment="1">
      <alignment horizontal="center" vertical="center"/>
    </xf>
    <xf numFmtId="0" fontId="0" fillId="11" borderId="316" xfId="0" applyFill="1" applyBorder="1" applyAlignment="1">
      <alignment horizontal="center" vertical="center"/>
    </xf>
    <xf numFmtId="0" fontId="0" fillId="11" borderId="343" xfId="0" applyFill="1" applyBorder="1" applyAlignment="1">
      <alignment horizontal="center" vertical="center"/>
    </xf>
    <xf numFmtId="0" fontId="0" fillId="11" borderId="337" xfId="0" applyFill="1" applyBorder="1" applyAlignment="1">
      <alignment horizontal="center" vertical="center"/>
    </xf>
    <xf numFmtId="0" fontId="0" fillId="11" borderId="344" xfId="0" applyFill="1" applyBorder="1" applyAlignment="1">
      <alignment horizontal="center" vertical="center"/>
    </xf>
    <xf numFmtId="0" fontId="76" fillId="11" borderId="314" xfId="0" applyFont="1" applyFill="1" applyBorder="1" applyAlignment="1">
      <alignment horizontal="center" vertical="center" textRotation="255" wrapText="1"/>
    </xf>
    <xf numFmtId="0" fontId="76" fillId="11" borderId="343" xfId="0" applyFont="1" applyFill="1" applyBorder="1" applyAlignment="1">
      <alignment horizontal="center" vertical="center" textRotation="255"/>
    </xf>
    <xf numFmtId="0" fontId="76" fillId="11" borderId="337" xfId="0" applyFont="1" applyFill="1" applyBorder="1" applyAlignment="1">
      <alignment horizontal="center" vertical="center" textRotation="255"/>
    </xf>
    <xf numFmtId="0" fontId="0" fillId="11" borderId="347" xfId="0" applyFill="1" applyBorder="1" applyAlignment="1">
      <alignment horizontal="center" vertical="center"/>
    </xf>
    <xf numFmtId="0" fontId="0" fillId="11" borderId="0" xfId="0" applyFill="1" applyAlignment="1">
      <alignment horizontal="center" vertical="center"/>
    </xf>
    <xf numFmtId="0" fontId="0" fillId="11" borderId="336" xfId="0" applyFill="1" applyBorder="1" applyAlignment="1">
      <alignment horizontal="center" vertical="center"/>
    </xf>
    <xf numFmtId="192" fontId="0" fillId="13" borderId="323" xfId="0" applyNumberFormat="1" applyFill="1" applyBorder="1" applyAlignment="1">
      <alignment horizontal="center"/>
    </xf>
    <xf numFmtId="192" fontId="0" fillId="13" borderId="0" xfId="0" applyNumberFormat="1" applyFill="1" applyAlignment="1">
      <alignment horizontal="center"/>
    </xf>
    <xf numFmtId="192" fontId="0" fillId="13" borderId="338" xfId="0" applyNumberFormat="1" applyFill="1" applyBorder="1" applyAlignment="1">
      <alignment horizontal="center"/>
    </xf>
    <xf numFmtId="0" fontId="0" fillId="13" borderId="371" xfId="0" applyFill="1" applyBorder="1" applyAlignment="1">
      <alignment horizontal="center" vertical="center"/>
    </xf>
    <xf numFmtId="0" fontId="0" fillId="13" borderId="322" xfId="0" applyFill="1" applyBorder="1" applyAlignment="1">
      <alignment horizontal="center" vertical="center"/>
    </xf>
    <xf numFmtId="0" fontId="0" fillId="13" borderId="372" xfId="0" applyFill="1" applyBorder="1" applyAlignment="1">
      <alignment horizontal="center" vertical="center"/>
    </xf>
    <xf numFmtId="0" fontId="73" fillId="11" borderId="373" xfId="0" applyFont="1" applyFill="1" applyBorder="1" applyAlignment="1">
      <alignment horizontal="distributed" vertical="center"/>
    </xf>
    <xf numFmtId="192" fontId="0" fillId="13" borderId="374" xfId="0" applyNumberFormat="1" applyFill="1" applyBorder="1" applyAlignment="1">
      <alignment horizontal="center"/>
    </xf>
    <xf numFmtId="192" fontId="0" fillId="13" borderId="337" xfId="0" applyNumberFormat="1" applyFill="1" applyBorder="1" applyAlignment="1">
      <alignment horizontal="center"/>
    </xf>
    <xf numFmtId="192" fontId="0" fillId="13" borderId="375" xfId="0" applyNumberFormat="1" applyFill="1" applyBorder="1" applyAlignment="1">
      <alignment horizontal="center"/>
    </xf>
    <xf numFmtId="0" fontId="94" fillId="11" borderId="312" xfId="0" applyFont="1" applyFill="1" applyBorder="1" applyAlignment="1">
      <alignment horizontal="center"/>
    </xf>
    <xf numFmtId="0" fontId="0" fillId="11" borderId="308" xfId="0" applyFill="1" applyBorder="1" applyAlignment="1">
      <alignment horizontal="center"/>
    </xf>
    <xf numFmtId="0" fontId="0" fillId="11" borderId="309" xfId="0" applyFill="1" applyBorder="1" applyAlignment="1">
      <alignment horizontal="center"/>
    </xf>
    <xf numFmtId="0" fontId="0" fillId="11" borderId="310" xfId="0" applyFill="1" applyBorder="1" applyAlignment="1">
      <alignment horizontal="center"/>
    </xf>
    <xf numFmtId="0" fontId="0" fillId="11" borderId="0" xfId="0" applyFill="1" applyAlignment="1">
      <alignment horizontal="center"/>
    </xf>
    <xf numFmtId="0" fontId="94" fillId="11" borderId="311" xfId="0" applyFont="1" applyFill="1" applyBorder="1" applyAlignment="1">
      <alignment horizontal="center"/>
    </xf>
    <xf numFmtId="187" fontId="0" fillId="13" borderId="362" xfId="0" applyNumberFormat="1" applyFill="1" applyBorder="1" applyAlignment="1">
      <alignment horizontal="right" shrinkToFit="1"/>
    </xf>
    <xf numFmtId="187" fontId="0" fillId="13" borderId="363" xfId="0" applyNumberFormat="1" applyFill="1" applyBorder="1" applyAlignment="1">
      <alignment horizontal="right" shrinkToFit="1"/>
    </xf>
    <xf numFmtId="0" fontId="0" fillId="13" borderId="363" xfId="0" applyFill="1" applyBorder="1" applyAlignment="1">
      <alignment horizontal="center"/>
    </xf>
    <xf numFmtId="0" fontId="0" fillId="13" borderId="364" xfId="0" applyFill="1" applyBorder="1" applyAlignment="1">
      <alignment horizontal="center"/>
    </xf>
    <xf numFmtId="0" fontId="2" fillId="11" borderId="363" xfId="0" applyFont="1" applyFill="1" applyBorder="1" applyAlignment="1">
      <alignment horizontal="left" vertical="top" wrapText="1"/>
    </xf>
    <xf numFmtId="0" fontId="2" fillId="11" borderId="363" xfId="0" applyFont="1" applyFill="1" applyBorder="1" applyAlignment="1">
      <alignment horizontal="left" vertical="top"/>
    </xf>
    <xf numFmtId="0" fontId="2" fillId="11" borderId="364" xfId="0" applyFont="1" applyFill="1" applyBorder="1" applyAlignment="1">
      <alignment horizontal="left" vertical="top"/>
    </xf>
    <xf numFmtId="0" fontId="2" fillId="11" borderId="0" xfId="0" applyFont="1" applyFill="1" applyAlignment="1">
      <alignment horizontal="left" vertical="top"/>
    </xf>
    <xf numFmtId="0" fontId="2" fillId="11" borderId="379" xfId="0" applyFont="1" applyFill="1" applyBorder="1" applyAlignment="1">
      <alignment horizontal="left" vertical="top"/>
    </xf>
    <xf numFmtId="0" fontId="2" fillId="11" borderId="367" xfId="0" applyFont="1" applyFill="1" applyBorder="1" applyAlignment="1">
      <alignment horizontal="left" vertical="top"/>
    </xf>
    <xf numFmtId="0" fontId="2" fillId="11" borderId="368" xfId="0" applyFont="1" applyFill="1" applyBorder="1" applyAlignment="1">
      <alignment horizontal="left" vertical="top"/>
    </xf>
    <xf numFmtId="187" fontId="0" fillId="13" borderId="351" xfId="0" applyNumberFormat="1" applyFill="1" applyBorder="1" applyAlignment="1">
      <alignment horizontal="right" shrinkToFit="1"/>
    </xf>
    <xf numFmtId="187" fontId="0" fillId="13" borderId="327" xfId="0" applyNumberFormat="1" applyFill="1" applyBorder="1" applyAlignment="1">
      <alignment horizontal="right" shrinkToFit="1"/>
    </xf>
    <xf numFmtId="187" fontId="0" fillId="13" borderId="377" xfId="0" applyNumberFormat="1" applyFill="1" applyBorder="1" applyAlignment="1">
      <alignment horizontal="right" shrinkToFit="1"/>
    </xf>
    <xf numFmtId="187" fontId="0" fillId="13" borderId="340" xfId="0" applyNumberFormat="1" applyFill="1" applyBorder="1" applyAlignment="1">
      <alignment horizontal="right" shrinkToFit="1"/>
    </xf>
    <xf numFmtId="49" fontId="0" fillId="14" borderId="382" xfId="0" applyNumberFormat="1" applyFill="1" applyBorder="1" applyAlignment="1">
      <alignment horizontal="center"/>
    </xf>
    <xf numFmtId="49" fontId="0" fillId="14" borderId="383" xfId="0" applyNumberFormat="1" applyFill="1" applyBorder="1" applyAlignment="1">
      <alignment horizontal="center"/>
    </xf>
    <xf numFmtId="49" fontId="0" fillId="14" borderId="384" xfId="0" applyNumberFormat="1" applyFill="1" applyBorder="1" applyAlignment="1">
      <alignment horizontal="center"/>
    </xf>
    <xf numFmtId="0" fontId="0" fillId="13" borderId="0" xfId="0" applyFill="1" applyAlignment="1">
      <alignment horizontal="center"/>
    </xf>
    <xf numFmtId="0" fontId="0" fillId="13" borderId="340" xfId="0" applyFill="1" applyBorder="1" applyAlignment="1">
      <alignment horizontal="center"/>
    </xf>
    <xf numFmtId="0" fontId="76" fillId="11" borderId="330" xfId="0" quotePrefix="1" applyFont="1" applyFill="1" applyBorder="1" applyAlignment="1">
      <alignment horizontal="center"/>
    </xf>
    <xf numFmtId="0" fontId="76" fillId="11" borderId="324" xfId="0" quotePrefix="1" applyFont="1" applyFill="1" applyBorder="1" applyAlignment="1">
      <alignment horizontal="center"/>
    </xf>
    <xf numFmtId="0" fontId="76" fillId="11" borderId="352" xfId="0" quotePrefix="1" applyFont="1" applyFill="1" applyBorder="1" applyAlignment="1">
      <alignment horizontal="center"/>
    </xf>
    <xf numFmtId="0" fontId="76" fillId="11" borderId="347" xfId="0" quotePrefix="1" applyFont="1" applyFill="1" applyBorder="1" applyAlignment="1">
      <alignment horizontal="center"/>
    </xf>
    <xf numFmtId="0" fontId="76" fillId="11" borderId="0" xfId="0" quotePrefix="1" applyFont="1" applyFill="1" applyAlignment="1">
      <alignment horizontal="center"/>
    </xf>
    <xf numFmtId="0" fontId="76" fillId="11" borderId="348" xfId="0" quotePrefix="1" applyFont="1" applyFill="1" applyBorder="1" applyAlignment="1">
      <alignment horizontal="center"/>
    </xf>
    <xf numFmtId="0" fontId="2" fillId="11" borderId="363" xfId="0" applyFont="1" applyFill="1" applyBorder="1" applyAlignment="1">
      <alignment horizontal="center" vertical="center" textRotation="255" wrapText="1"/>
    </xf>
    <xf numFmtId="0" fontId="2" fillId="11" borderId="0" xfId="0" applyFont="1" applyFill="1" applyAlignment="1">
      <alignment horizontal="center" vertical="center" textRotation="255" wrapText="1"/>
    </xf>
    <xf numFmtId="0" fontId="73" fillId="11" borderId="314" xfId="0" applyFont="1" applyFill="1" applyBorder="1" applyAlignment="1">
      <alignment horizontal="left" vertical="top" wrapText="1"/>
    </xf>
    <xf numFmtId="0" fontId="73" fillId="11" borderId="315" xfId="0" applyFont="1" applyFill="1" applyBorder="1" applyAlignment="1">
      <alignment horizontal="left" vertical="top" wrapText="1"/>
    </xf>
    <xf numFmtId="0" fontId="73" fillId="11" borderId="316" xfId="0" applyFont="1" applyFill="1" applyBorder="1" applyAlignment="1">
      <alignment horizontal="left" vertical="top" wrapText="1"/>
    </xf>
    <xf numFmtId="0" fontId="73" fillId="11" borderId="320" xfId="0" applyFont="1" applyFill="1" applyBorder="1" applyAlignment="1">
      <alignment horizontal="left" vertical="top" wrapText="1"/>
    </xf>
    <xf numFmtId="0" fontId="73" fillId="11" borderId="0" xfId="0" applyFont="1" applyFill="1" applyAlignment="1">
      <alignment horizontal="left" vertical="top" wrapText="1"/>
    </xf>
    <xf numFmtId="0" fontId="73" fillId="11" borderId="321" xfId="0" applyFont="1" applyFill="1" applyBorder="1" applyAlignment="1">
      <alignment horizontal="left" vertical="top" wrapText="1"/>
    </xf>
    <xf numFmtId="0" fontId="73" fillId="11" borderId="388" xfId="0" applyFont="1" applyFill="1" applyBorder="1" applyAlignment="1">
      <alignment horizontal="left" vertical="top" wrapText="1"/>
    </xf>
    <xf numFmtId="0" fontId="73" fillId="11" borderId="334" xfId="0" applyFont="1" applyFill="1" applyBorder="1" applyAlignment="1">
      <alignment horizontal="left" vertical="top" wrapText="1"/>
    </xf>
    <xf numFmtId="0" fontId="73" fillId="11" borderId="389" xfId="0" applyFont="1" applyFill="1" applyBorder="1" applyAlignment="1">
      <alignment horizontal="left" vertical="top" wrapText="1"/>
    </xf>
    <xf numFmtId="0" fontId="73" fillId="11" borderId="348" xfId="0" applyFont="1" applyFill="1" applyBorder="1" applyAlignment="1">
      <alignment horizontal="left" vertical="top" wrapText="1"/>
    </xf>
    <xf numFmtId="0" fontId="76" fillId="11" borderId="347" xfId="0" applyFont="1" applyFill="1" applyBorder="1" applyAlignment="1">
      <alignment horizontal="center" vertical="top" textRotation="255"/>
    </xf>
    <xf numFmtId="0" fontId="76" fillId="11" borderId="0" xfId="0" applyFont="1" applyFill="1" applyAlignment="1">
      <alignment horizontal="center" vertical="top" textRotation="255"/>
    </xf>
    <xf numFmtId="0" fontId="76" fillId="11" borderId="348" xfId="0" applyFont="1" applyFill="1" applyBorder="1" applyAlignment="1">
      <alignment horizontal="center" vertical="top" textRotation="255"/>
    </xf>
    <xf numFmtId="0" fontId="76" fillId="11" borderId="336" xfId="0" applyFont="1" applyFill="1" applyBorder="1" applyAlignment="1">
      <alignment horizontal="center" vertical="top" textRotation="255"/>
    </xf>
    <xf numFmtId="0" fontId="76" fillId="11" borderId="337" xfId="0" applyFont="1" applyFill="1" applyBorder="1" applyAlignment="1">
      <alignment horizontal="center" vertical="top" textRotation="255"/>
    </xf>
    <xf numFmtId="0" fontId="76" fillId="11" borderId="350" xfId="0" applyFont="1" applyFill="1" applyBorder="1" applyAlignment="1">
      <alignment horizontal="center" vertical="top" textRotation="255"/>
    </xf>
    <xf numFmtId="187" fontId="76" fillId="13" borderId="343" xfId="0" applyNumberFormat="1" applyFont="1" applyFill="1" applyBorder="1" applyAlignment="1">
      <alignment horizontal="right" vertical="center" shrinkToFit="1"/>
    </xf>
    <xf numFmtId="187" fontId="76" fillId="13" borderId="337" xfId="0" applyNumberFormat="1" applyFont="1" applyFill="1" applyBorder="1" applyAlignment="1">
      <alignment horizontal="right" vertical="center" shrinkToFit="1"/>
    </xf>
    <xf numFmtId="187" fontId="76" fillId="13" borderId="0" xfId="0" applyNumberFormat="1" applyFont="1" applyFill="1" applyAlignment="1">
      <alignment horizontal="right" vertical="center" shrinkToFit="1"/>
    </xf>
    <xf numFmtId="187" fontId="76" fillId="13" borderId="320" xfId="0" applyNumberFormat="1" applyFont="1" applyFill="1" applyBorder="1" applyAlignment="1">
      <alignment horizontal="right" vertical="center" shrinkToFit="1"/>
    </xf>
    <xf numFmtId="0" fontId="2" fillId="11" borderId="315" xfId="0" applyFont="1" applyFill="1" applyBorder="1" applyAlignment="1">
      <alignment horizontal="center" vertical="center" textRotation="255"/>
    </xf>
    <xf numFmtId="0" fontId="2" fillId="11" borderId="322" xfId="0" applyFont="1" applyFill="1" applyBorder="1" applyAlignment="1">
      <alignment horizontal="center" vertical="center" textRotation="255"/>
    </xf>
    <xf numFmtId="0" fontId="93" fillId="11" borderId="330" xfId="0" applyFont="1" applyFill="1" applyBorder="1" applyAlignment="1">
      <alignment horizontal="left" vertical="top" wrapText="1"/>
    </xf>
    <xf numFmtId="0" fontId="93" fillId="11" borderId="324" xfId="0" applyFont="1" applyFill="1" applyBorder="1" applyAlignment="1">
      <alignment horizontal="left" vertical="top"/>
    </xf>
    <xf numFmtId="0" fontId="93" fillId="11" borderId="352" xfId="0" applyFont="1" applyFill="1" applyBorder="1" applyAlignment="1">
      <alignment horizontal="left" vertical="top"/>
    </xf>
    <xf numFmtId="0" fontId="93" fillId="11" borderId="347" xfId="0" applyFont="1" applyFill="1" applyBorder="1" applyAlignment="1">
      <alignment horizontal="left" vertical="top" wrapText="1"/>
    </xf>
    <xf numFmtId="0" fontId="93" fillId="11" borderId="0" xfId="0" applyFont="1" applyFill="1" applyAlignment="1">
      <alignment horizontal="left" vertical="top" wrapText="1"/>
    </xf>
    <xf numFmtId="0" fontId="93" fillId="11" borderId="348" xfId="0" applyFont="1" applyFill="1" applyBorder="1" applyAlignment="1">
      <alignment horizontal="left" vertical="top" wrapText="1"/>
    </xf>
    <xf numFmtId="0" fontId="0" fillId="13" borderId="394" xfId="0" applyFill="1" applyBorder="1" applyAlignment="1">
      <alignment horizontal="center" vertical="center" wrapText="1"/>
    </xf>
    <xf numFmtId="0" fontId="0" fillId="13" borderId="395" xfId="0" applyFill="1" applyBorder="1" applyAlignment="1">
      <alignment horizontal="center" vertical="center" wrapText="1"/>
    </xf>
    <xf numFmtId="0" fontId="0" fillId="13" borderId="396" xfId="0" applyFill="1" applyBorder="1" applyAlignment="1">
      <alignment horizontal="center" vertical="center" wrapText="1"/>
    </xf>
    <xf numFmtId="0" fontId="0" fillId="13" borderId="397" xfId="0" applyFill="1" applyBorder="1" applyAlignment="1">
      <alignment horizontal="center" vertical="center" wrapText="1"/>
    </xf>
    <xf numFmtId="0" fontId="0" fillId="13" borderId="0" xfId="0" applyFill="1" applyAlignment="1">
      <alignment horizontal="center" vertical="center" wrapText="1"/>
    </xf>
    <xf numFmtId="0" fontId="0" fillId="13" borderId="399" xfId="0" applyFill="1" applyBorder="1" applyAlignment="1">
      <alignment horizontal="center" vertical="center" wrapText="1"/>
    </xf>
    <xf numFmtId="0" fontId="0" fillId="13" borderId="403" xfId="0" applyFill="1" applyBorder="1" applyAlignment="1">
      <alignment horizontal="center" vertical="center" wrapText="1"/>
    </xf>
    <xf numFmtId="0" fontId="0" fillId="13" borderId="404" xfId="0" applyFill="1" applyBorder="1" applyAlignment="1">
      <alignment horizontal="center" vertical="center" wrapText="1"/>
    </xf>
    <xf numFmtId="0" fontId="0" fillId="13" borderId="405" xfId="0" applyFill="1" applyBorder="1" applyAlignment="1">
      <alignment horizontal="center" vertical="center" wrapText="1"/>
    </xf>
    <xf numFmtId="0" fontId="93" fillId="11" borderId="362" xfId="0" applyFont="1" applyFill="1" applyBorder="1" applyAlignment="1">
      <alignment horizontal="center" vertical="top" wrapText="1"/>
    </xf>
    <xf numFmtId="0" fontId="93" fillId="11" borderId="363" xfId="0" applyFont="1" applyFill="1" applyBorder="1" applyAlignment="1">
      <alignment horizontal="center" vertical="top" wrapText="1"/>
    </xf>
    <xf numFmtId="0" fontId="93" fillId="11" borderId="364" xfId="0" applyFont="1" applyFill="1" applyBorder="1" applyAlignment="1">
      <alignment horizontal="center" vertical="top" wrapText="1"/>
    </xf>
    <xf numFmtId="0" fontId="0" fillId="11" borderId="397" xfId="0" applyFill="1" applyBorder="1" applyAlignment="1">
      <alignment horizontal="center" vertical="top" wrapText="1"/>
    </xf>
    <xf numFmtId="0" fontId="0" fillId="11" borderId="0" xfId="0" applyFill="1" applyAlignment="1">
      <alignment horizontal="center" vertical="top"/>
    </xf>
    <xf numFmtId="0" fontId="0" fillId="11" borderId="398" xfId="0" applyFill="1" applyBorder="1" applyAlignment="1">
      <alignment horizontal="center" vertical="top"/>
    </xf>
    <xf numFmtId="0" fontId="0" fillId="11" borderId="400" xfId="0" applyFill="1" applyBorder="1" applyAlignment="1">
      <alignment horizontal="center" vertical="top"/>
    </xf>
    <xf numFmtId="0" fontId="0" fillId="11" borderId="401" xfId="0" applyFill="1" applyBorder="1" applyAlignment="1">
      <alignment horizontal="center" vertical="top"/>
    </xf>
    <xf numFmtId="0" fontId="0" fillId="11" borderId="402" xfId="0" applyFill="1" applyBorder="1" applyAlignment="1">
      <alignment horizontal="center" vertical="top"/>
    </xf>
    <xf numFmtId="0" fontId="0" fillId="14" borderId="314" xfId="0" applyFill="1" applyBorder="1" applyAlignment="1">
      <alignment vertical="center"/>
    </xf>
    <xf numFmtId="0" fontId="0" fillId="14" borderId="315" xfId="0" applyFill="1" applyBorder="1" applyAlignment="1">
      <alignment vertical="center"/>
    </xf>
    <xf numFmtId="0" fontId="0" fillId="14" borderId="316" xfId="0" applyFill="1" applyBorder="1" applyAlignment="1">
      <alignment vertical="center"/>
    </xf>
    <xf numFmtId="0" fontId="0" fillId="14" borderId="406" xfId="0" applyFill="1" applyBorder="1" applyAlignment="1">
      <alignment vertical="center"/>
    </xf>
    <xf numFmtId="0" fontId="0" fillId="14" borderId="322" xfId="0" applyFill="1" applyBorder="1" applyAlignment="1">
      <alignment vertical="center"/>
    </xf>
    <xf numFmtId="0" fontId="0" fillId="14" borderId="390" xfId="0" applyFill="1" applyBorder="1" applyAlignment="1">
      <alignment vertical="center"/>
    </xf>
    <xf numFmtId="0" fontId="2" fillId="11" borderId="316" xfId="0" applyFont="1" applyFill="1" applyBorder="1" applyAlignment="1">
      <alignment horizontal="center" vertical="center" textRotation="255"/>
    </xf>
    <xf numFmtId="0" fontId="2" fillId="11" borderId="390" xfId="0" applyFont="1" applyFill="1" applyBorder="1" applyAlignment="1">
      <alignment horizontal="center" vertical="center" textRotation="255"/>
    </xf>
    <xf numFmtId="0" fontId="0" fillId="14" borderId="362" xfId="0" applyFill="1" applyBorder="1" applyAlignment="1">
      <alignment horizontal="center"/>
    </xf>
    <xf numFmtId="0" fontId="0" fillId="14" borderId="363" xfId="0" applyFill="1" applyBorder="1" applyAlignment="1">
      <alignment horizontal="center"/>
    </xf>
    <xf numFmtId="0" fontId="0" fillId="14" borderId="364" xfId="0" applyFill="1" applyBorder="1" applyAlignment="1">
      <alignment horizontal="center"/>
    </xf>
    <xf numFmtId="0" fontId="0" fillId="14" borderId="378" xfId="0" applyFill="1" applyBorder="1" applyAlignment="1">
      <alignment horizontal="center"/>
    </xf>
    <xf numFmtId="0" fontId="0" fillId="14" borderId="0" xfId="0" applyFill="1" applyAlignment="1">
      <alignment horizontal="center"/>
    </xf>
    <xf numFmtId="0" fontId="0" fillId="14" borderId="379" xfId="0" applyFill="1" applyBorder="1" applyAlignment="1">
      <alignment horizontal="center"/>
    </xf>
    <xf numFmtId="0" fontId="0" fillId="14" borderId="407" xfId="0" applyFill="1" applyBorder="1" applyAlignment="1">
      <alignment horizontal="center"/>
    </xf>
    <xf numFmtId="0" fontId="0" fillId="14" borderId="337" xfId="0" applyFill="1" applyBorder="1" applyAlignment="1">
      <alignment horizontal="center"/>
    </xf>
    <xf numFmtId="0" fontId="0" fillId="14" borderId="408" xfId="0" applyFill="1" applyBorder="1" applyAlignment="1">
      <alignment horizontal="center"/>
    </xf>
    <xf numFmtId="0" fontId="93" fillId="11" borderId="362" xfId="0" quotePrefix="1" applyFont="1" applyFill="1" applyBorder="1" applyAlignment="1">
      <alignment horizontal="center" vertical="center" textRotation="91"/>
    </xf>
    <xf numFmtId="0" fontId="93" fillId="11" borderId="363" xfId="0" applyFont="1" applyFill="1" applyBorder="1" applyAlignment="1">
      <alignment horizontal="center" vertical="center" textRotation="91"/>
    </xf>
    <xf numFmtId="0" fontId="93" fillId="11" borderId="378" xfId="0" applyFont="1" applyFill="1" applyBorder="1" applyAlignment="1">
      <alignment horizontal="center" vertical="center" textRotation="91"/>
    </xf>
    <xf numFmtId="0" fontId="93" fillId="11" borderId="0" xfId="0" applyFont="1" applyFill="1" applyAlignment="1">
      <alignment horizontal="center" vertical="center" textRotation="91"/>
    </xf>
    <xf numFmtId="0" fontId="73" fillId="11" borderId="330" xfId="0" applyFont="1" applyFill="1" applyBorder="1" applyAlignment="1">
      <alignment horizontal="center"/>
    </xf>
    <xf numFmtId="0" fontId="73" fillId="11" borderId="324" xfId="0" applyFont="1" applyFill="1" applyBorder="1" applyAlignment="1">
      <alignment horizontal="center"/>
    </xf>
    <xf numFmtId="0" fontId="0" fillId="14" borderId="347" xfId="0" applyFill="1" applyBorder="1" applyAlignment="1">
      <alignment horizontal="center"/>
    </xf>
    <xf numFmtId="0" fontId="0" fillId="14" borderId="329" xfId="0" applyFill="1" applyBorder="1" applyAlignment="1">
      <alignment horizontal="center"/>
    </xf>
    <xf numFmtId="0" fontId="93" fillId="11" borderId="314" xfId="0" applyFont="1" applyFill="1" applyBorder="1" applyAlignment="1">
      <alignment horizontal="left" vertical="top" wrapText="1"/>
    </xf>
    <xf numFmtId="0" fontId="93" fillId="11" borderId="315" xfId="0" applyFont="1" applyFill="1" applyBorder="1" applyAlignment="1">
      <alignment horizontal="left" vertical="top"/>
    </xf>
    <xf numFmtId="0" fontId="93" fillId="11" borderId="406" xfId="0" applyFont="1" applyFill="1" applyBorder="1" applyAlignment="1">
      <alignment horizontal="left" vertical="top"/>
    </xf>
    <xf numFmtId="0" fontId="93" fillId="11" borderId="322" xfId="0" applyFont="1" applyFill="1" applyBorder="1" applyAlignment="1">
      <alignment horizontal="left" vertical="top"/>
    </xf>
    <xf numFmtId="0" fontId="93" fillId="11" borderId="330" xfId="0" applyFont="1" applyFill="1" applyBorder="1" applyAlignment="1">
      <alignment horizontal="right"/>
    </xf>
    <xf numFmtId="0" fontId="93" fillId="11" borderId="324" xfId="0" applyFont="1" applyFill="1" applyBorder="1" applyAlignment="1">
      <alignment horizontal="right"/>
    </xf>
    <xf numFmtId="0" fontId="93" fillId="11" borderId="352" xfId="0" applyFont="1" applyFill="1" applyBorder="1" applyAlignment="1">
      <alignment horizontal="right"/>
    </xf>
    <xf numFmtId="0" fontId="0" fillId="14" borderId="336" xfId="0" applyFill="1" applyBorder="1" applyAlignment="1">
      <alignment horizontal="left" vertical="top"/>
    </xf>
    <xf numFmtId="0" fontId="0" fillId="14" borderId="337" xfId="0" applyFill="1" applyBorder="1" applyAlignment="1">
      <alignment horizontal="left" vertical="top"/>
    </xf>
    <xf numFmtId="0" fontId="0" fillId="11" borderId="337" xfId="0" applyFill="1" applyBorder="1" applyAlignment="1">
      <alignment horizontal="center" vertical="top"/>
    </xf>
    <xf numFmtId="0" fontId="0" fillId="11" borderId="350" xfId="0" applyFill="1" applyBorder="1" applyAlignment="1">
      <alignment horizontal="center" vertical="top"/>
    </xf>
    <xf numFmtId="0" fontId="93" fillId="11" borderId="320" xfId="0" applyFont="1" applyFill="1" applyBorder="1" applyAlignment="1">
      <alignment horizontal="left" vertical="top"/>
    </xf>
    <xf numFmtId="0" fontId="93" fillId="11" borderId="0" xfId="0" applyFont="1" applyFill="1" applyAlignment="1">
      <alignment horizontal="left" vertical="top"/>
    </xf>
    <xf numFmtId="0" fontId="0" fillId="14" borderId="330" xfId="0" applyFill="1" applyBorder="1" applyAlignment="1">
      <alignment horizontal="left" vertical="top"/>
    </xf>
    <xf numFmtId="0" fontId="0" fillId="14" borderId="324" xfId="0" applyFill="1" applyBorder="1" applyAlignment="1">
      <alignment horizontal="left" vertical="top"/>
    </xf>
    <xf numFmtId="0" fontId="0" fillId="14" borderId="352" xfId="0" applyFill="1" applyBorder="1" applyAlignment="1">
      <alignment horizontal="left" vertical="top"/>
    </xf>
    <xf numFmtId="0" fontId="0" fillId="14" borderId="350" xfId="0" applyFill="1" applyBorder="1" applyAlignment="1">
      <alignment horizontal="left" vertical="top"/>
    </xf>
    <xf numFmtId="0" fontId="76" fillId="14" borderId="332" xfId="0" applyFont="1" applyFill="1" applyBorder="1" applyAlignment="1">
      <alignment horizontal="center" vertical="center"/>
    </xf>
    <xf numFmtId="0" fontId="76" fillId="14" borderId="333" xfId="0" applyFont="1" applyFill="1" applyBorder="1" applyAlignment="1">
      <alignment horizontal="center" vertical="center"/>
    </xf>
    <xf numFmtId="0" fontId="93" fillId="14" borderId="333" xfId="0" applyFont="1" applyFill="1" applyBorder="1" applyAlignment="1">
      <alignment horizontal="left"/>
    </xf>
    <xf numFmtId="0" fontId="93" fillId="11" borderId="332" xfId="0" applyFont="1" applyFill="1" applyBorder="1" applyAlignment="1">
      <alignment horizontal="center" vertical="center" wrapText="1"/>
    </xf>
    <xf numFmtId="0" fontId="93" fillId="11" borderId="333" xfId="0" applyFont="1" applyFill="1" applyBorder="1" applyAlignment="1">
      <alignment horizontal="center" vertical="center" wrapText="1"/>
    </xf>
    <xf numFmtId="0" fontId="93" fillId="11" borderId="331" xfId="0" applyFont="1" applyFill="1" applyBorder="1" applyAlignment="1">
      <alignment horizontal="center" vertical="center" wrapText="1"/>
    </xf>
    <xf numFmtId="0" fontId="93" fillId="11" borderId="323" xfId="0" applyFont="1" applyFill="1" applyBorder="1" applyAlignment="1">
      <alignment horizontal="center" vertical="center" wrapText="1"/>
    </xf>
    <xf numFmtId="0" fontId="93" fillId="11" borderId="0" xfId="0" applyFont="1" applyFill="1" applyAlignment="1">
      <alignment horizontal="center" vertical="center" wrapText="1"/>
    </xf>
    <xf numFmtId="0" fontId="93" fillId="11" borderId="329" xfId="0" applyFont="1" applyFill="1" applyBorder="1" applyAlignment="1">
      <alignment horizontal="center" vertical="center" wrapText="1"/>
    </xf>
    <xf numFmtId="0" fontId="93" fillId="11" borderId="326" xfId="0" applyFont="1" applyFill="1" applyBorder="1" applyAlignment="1">
      <alignment horizontal="center" vertical="center" wrapText="1"/>
    </xf>
    <xf numFmtId="0" fontId="93" fillId="11" borderId="327" xfId="0" applyFont="1" applyFill="1" applyBorder="1" applyAlignment="1">
      <alignment horizontal="center" vertical="center" wrapText="1"/>
    </xf>
    <xf numFmtId="0" fontId="2" fillId="11" borderId="324" xfId="0" applyFont="1" applyFill="1" applyBorder="1" applyAlignment="1">
      <alignment horizontal="center" vertical="center" wrapText="1"/>
    </xf>
    <xf numFmtId="0" fontId="2" fillId="11" borderId="0" xfId="0" applyFont="1" applyFill="1" applyAlignment="1">
      <alignment horizontal="center" vertical="center" wrapText="1"/>
    </xf>
    <xf numFmtId="0" fontId="0" fillId="14" borderId="362" xfId="0" applyFill="1" applyBorder="1" applyAlignment="1">
      <alignment horizontal="left" vertical="top" wrapText="1"/>
    </xf>
    <xf numFmtId="0" fontId="0" fillId="14" borderId="363" xfId="0" applyFill="1" applyBorder="1" applyAlignment="1">
      <alignment horizontal="left" vertical="top" wrapText="1"/>
    </xf>
    <xf numFmtId="0" fontId="0" fillId="14" borderId="364" xfId="0" applyFill="1" applyBorder="1" applyAlignment="1">
      <alignment horizontal="left" vertical="top" wrapText="1"/>
    </xf>
    <xf numFmtId="0" fontId="0" fillId="14" borderId="366" xfId="0" applyFill="1" applyBorder="1" applyAlignment="1">
      <alignment horizontal="left" vertical="top" wrapText="1"/>
    </xf>
    <xf numFmtId="0" fontId="0" fillId="14" borderId="367" xfId="0" applyFill="1" applyBorder="1" applyAlignment="1">
      <alignment horizontal="left" vertical="top" wrapText="1"/>
    </xf>
    <xf numFmtId="0" fontId="0" fillId="14" borderId="368" xfId="0" applyFill="1" applyBorder="1" applyAlignment="1">
      <alignment horizontal="left" vertical="top" wrapText="1"/>
    </xf>
    <xf numFmtId="0" fontId="93" fillId="11" borderId="330" xfId="0" applyFont="1" applyFill="1" applyBorder="1" applyAlignment="1">
      <alignment horizontal="left" vertical="center"/>
    </xf>
    <xf numFmtId="0" fontId="93" fillId="11" borderId="324" xfId="0" applyFont="1" applyFill="1" applyBorder="1" applyAlignment="1">
      <alignment horizontal="left" vertical="center"/>
    </xf>
    <xf numFmtId="0" fontId="93" fillId="11" borderId="352" xfId="0" applyFont="1" applyFill="1" applyBorder="1" applyAlignment="1">
      <alignment horizontal="left" vertical="center"/>
    </xf>
    <xf numFmtId="0" fontId="93" fillId="11" borderId="347" xfId="0" applyFont="1" applyFill="1" applyBorder="1" applyAlignment="1">
      <alignment horizontal="left" vertical="center"/>
    </xf>
    <xf numFmtId="0" fontId="93" fillId="11" borderId="0" xfId="0" applyFont="1" applyFill="1" applyAlignment="1">
      <alignment horizontal="left" vertical="center"/>
    </xf>
    <xf numFmtId="0" fontId="93" fillId="11" borderId="348" xfId="0" applyFont="1" applyFill="1" applyBorder="1" applyAlignment="1">
      <alignment horizontal="left" vertical="center"/>
    </xf>
    <xf numFmtId="0" fontId="0" fillId="14" borderId="347" xfId="0" applyFill="1" applyBorder="1" applyAlignment="1">
      <alignment horizontal="left" vertical="top"/>
    </xf>
    <xf numFmtId="0" fontId="0" fillId="14" borderId="0" xfId="0" applyFill="1" applyAlignment="1">
      <alignment horizontal="left" vertical="top"/>
    </xf>
    <xf numFmtId="0" fontId="0" fillId="14" borderId="348" xfId="0" applyFill="1" applyBorder="1" applyAlignment="1">
      <alignment horizontal="left" vertical="top"/>
    </xf>
    <xf numFmtId="0" fontId="2" fillId="11" borderId="342" xfId="0" applyFont="1" applyFill="1" applyBorder="1" applyAlignment="1">
      <alignment horizontal="center" vertical="center" wrapText="1"/>
    </xf>
    <xf numFmtId="0" fontId="2" fillId="11" borderId="334" xfId="0" applyFont="1" applyFill="1" applyBorder="1" applyAlignment="1">
      <alignment horizontal="center" vertical="center" wrapText="1"/>
    </xf>
    <xf numFmtId="0" fontId="2" fillId="11" borderId="335" xfId="0" applyFont="1" applyFill="1" applyBorder="1" applyAlignment="1">
      <alignment horizontal="center" vertical="center" wrapText="1"/>
    </xf>
    <xf numFmtId="0" fontId="2" fillId="11" borderId="339" xfId="0" applyFont="1" applyFill="1" applyBorder="1" applyAlignment="1">
      <alignment horizontal="center" vertical="center" wrapText="1"/>
    </xf>
    <xf numFmtId="0" fontId="2" fillId="11" borderId="340" xfId="0" applyFont="1" applyFill="1" applyBorder="1" applyAlignment="1">
      <alignment horizontal="center" vertical="center" wrapText="1"/>
    </xf>
    <xf numFmtId="0" fontId="2" fillId="11" borderId="341" xfId="0" applyFont="1" applyFill="1" applyBorder="1" applyAlignment="1">
      <alignment horizontal="center" vertical="center" wrapText="1"/>
    </xf>
    <xf numFmtId="0" fontId="93" fillId="11" borderId="324" xfId="0" applyFont="1" applyFill="1" applyBorder="1" applyAlignment="1">
      <alignment horizontal="left" vertical="top" wrapText="1"/>
    </xf>
    <xf numFmtId="0" fontId="93" fillId="11" borderId="337" xfId="0" applyFont="1" applyFill="1" applyBorder="1" applyAlignment="1">
      <alignment horizontal="left" vertical="top" wrapText="1"/>
    </xf>
    <xf numFmtId="0" fontId="93" fillId="11" borderId="350" xfId="0" applyFont="1" applyFill="1" applyBorder="1" applyAlignment="1">
      <alignment horizontal="left" vertical="top" wrapText="1"/>
    </xf>
    <xf numFmtId="0" fontId="76" fillId="14" borderId="380" xfId="0" applyFont="1" applyFill="1" applyBorder="1" applyAlignment="1">
      <alignment horizontal="center" vertical="center"/>
    </xf>
    <xf numFmtId="0" fontId="76" fillId="14" borderId="381" xfId="0" applyFont="1" applyFill="1" applyBorder="1" applyAlignment="1">
      <alignment horizontal="center" vertical="center"/>
    </xf>
    <xf numFmtId="0" fontId="93" fillId="14" borderId="381" xfId="0" applyFont="1" applyFill="1" applyBorder="1" applyAlignment="1">
      <alignment horizontal="left"/>
    </xf>
    <xf numFmtId="0" fontId="93" fillId="11" borderId="342" xfId="0" applyFont="1" applyFill="1" applyBorder="1" applyAlignment="1">
      <alignment horizontal="left" vertical="top" wrapText="1"/>
    </xf>
    <xf numFmtId="0" fontId="93" fillId="11" borderId="334" xfId="0" applyFont="1" applyFill="1" applyBorder="1" applyAlignment="1">
      <alignment horizontal="left" vertical="top" wrapText="1"/>
    </xf>
    <xf numFmtId="0" fontId="93" fillId="11" borderId="346" xfId="0" applyFont="1" applyFill="1" applyBorder="1" applyAlignment="1">
      <alignment horizontal="left" vertical="top" wrapText="1"/>
    </xf>
    <xf numFmtId="0" fontId="0" fillId="9" borderId="353" xfId="0" applyFill="1" applyBorder="1" applyAlignment="1" applyProtection="1">
      <alignment horizontal="center" vertical="center"/>
      <protection locked="0"/>
    </xf>
    <xf numFmtId="0" fontId="0" fillId="9" borderId="354" xfId="0" applyFill="1" applyBorder="1" applyAlignment="1" applyProtection="1">
      <alignment horizontal="center" vertical="center"/>
      <protection locked="0"/>
    </xf>
    <xf numFmtId="0" fontId="0" fillId="9" borderId="355" xfId="0" applyFill="1" applyBorder="1" applyAlignment="1" applyProtection="1">
      <alignment horizontal="center" vertical="center"/>
      <protection locked="0"/>
    </xf>
    <xf numFmtId="0" fontId="0" fillId="9" borderId="409" xfId="0" applyFill="1" applyBorder="1" applyAlignment="1" applyProtection="1">
      <alignment horizontal="center" vertical="center"/>
      <protection locked="0"/>
    </xf>
    <xf numFmtId="0" fontId="0" fillId="9" borderId="367" xfId="0" applyFill="1" applyBorder="1" applyAlignment="1" applyProtection="1">
      <alignment horizontal="center" vertical="center"/>
      <protection locked="0"/>
    </xf>
    <xf numFmtId="0" fontId="0" fillId="9" borderId="410" xfId="0" applyFill="1" applyBorder="1" applyAlignment="1" applyProtection="1">
      <alignment horizontal="center" vertical="center"/>
      <protection locked="0"/>
    </xf>
    <xf numFmtId="0" fontId="93" fillId="11" borderId="378" xfId="0" applyFont="1" applyFill="1" applyBorder="1" applyAlignment="1">
      <alignment horizontal="center" vertical="top" textRotation="255"/>
    </xf>
    <xf numFmtId="0" fontId="93" fillId="11" borderId="366" xfId="0" applyFont="1" applyFill="1" applyBorder="1" applyAlignment="1">
      <alignment horizontal="center" vertical="top" textRotation="255"/>
    </xf>
    <xf numFmtId="0" fontId="93" fillId="11" borderId="367" xfId="0" applyFont="1" applyFill="1" applyBorder="1" applyAlignment="1">
      <alignment horizontal="center" vertical="top" textRotation="255"/>
    </xf>
    <xf numFmtId="0" fontId="0" fillId="14" borderId="411" xfId="0" applyFill="1" applyBorder="1" applyAlignment="1">
      <alignment horizontal="left" vertical="top" wrapText="1"/>
    </xf>
    <xf numFmtId="0" fontId="0" fillId="14" borderId="412" xfId="0" applyFill="1" applyBorder="1" applyAlignment="1">
      <alignment horizontal="left" vertical="top" wrapText="1"/>
    </xf>
    <xf numFmtId="0" fontId="13" fillId="0" borderId="476" xfId="0" applyFont="1" applyBorder="1" applyAlignment="1">
      <alignment vertical="center"/>
    </xf>
    <xf numFmtId="0" fontId="13" fillId="0" borderId="484" xfId="0" applyFont="1" applyBorder="1" applyAlignment="1">
      <alignment vertical="center"/>
    </xf>
    <xf numFmtId="0" fontId="13" fillId="0" borderId="476" xfId="0" applyFont="1" applyBorder="1" applyAlignment="1">
      <alignment horizontal="right" vertical="center"/>
    </xf>
    <xf numFmtId="0" fontId="13" fillId="0" borderId="484" xfId="0" applyFont="1" applyBorder="1" applyAlignment="1">
      <alignment horizontal="right" vertical="center"/>
    </xf>
    <xf numFmtId="0" fontId="13" fillId="0" borderId="495" xfId="0" applyFont="1" applyBorder="1" applyAlignment="1">
      <alignment vertical="center"/>
    </xf>
    <xf numFmtId="0" fontId="0" fillId="0" borderId="485" xfId="0" applyBorder="1" applyAlignment="1">
      <alignment vertical="center"/>
    </xf>
    <xf numFmtId="0" fontId="0" fillId="0" borderId="484" xfId="0" applyBorder="1" applyAlignment="1">
      <alignment vertical="center"/>
    </xf>
    <xf numFmtId="0" fontId="13" fillId="0" borderId="497" xfId="0" applyFont="1" applyBorder="1" applyAlignment="1">
      <alignment vertical="center"/>
    </xf>
    <xf numFmtId="0" fontId="0" fillId="0" borderId="498" xfId="0" applyBorder="1" applyAlignment="1">
      <alignment vertical="center"/>
    </xf>
    <xf numFmtId="0" fontId="0" fillId="0" borderId="499" xfId="0" applyBorder="1" applyAlignment="1">
      <alignment vertical="center"/>
    </xf>
    <xf numFmtId="0" fontId="13" fillId="0" borderId="482" xfId="0" applyFont="1" applyBorder="1" applyAlignment="1">
      <alignment horizontal="left" vertical="top" wrapText="1"/>
    </xf>
    <xf numFmtId="0" fontId="13" fillId="0" borderId="488" xfId="0" applyFont="1" applyBorder="1" applyAlignment="1">
      <alignment horizontal="left" vertical="top" wrapText="1"/>
    </xf>
    <xf numFmtId="0" fontId="13" fillId="0" borderId="0" xfId="0" applyFont="1" applyAlignment="1">
      <alignment horizontal="left" vertical="top" wrapText="1"/>
    </xf>
    <xf numFmtId="0" fontId="13" fillId="0" borderId="285" xfId="0" applyFont="1" applyBorder="1" applyAlignment="1">
      <alignment horizontal="left" vertical="top" wrapText="1"/>
    </xf>
    <xf numFmtId="0" fontId="13" fillId="0" borderId="17" xfId="0" applyFont="1" applyBorder="1" applyAlignment="1">
      <alignment horizontal="left" vertical="top" wrapText="1"/>
    </xf>
    <xf numFmtId="0" fontId="13" fillId="0" borderId="287" xfId="0" applyFont="1" applyBorder="1" applyAlignment="1">
      <alignment horizontal="left" vertical="top" wrapText="1"/>
    </xf>
    <xf numFmtId="0" fontId="30" fillId="0" borderId="503" xfId="0" applyFont="1" applyBorder="1" applyAlignment="1">
      <alignment horizontal="left" vertical="top" wrapText="1"/>
    </xf>
    <xf numFmtId="0" fontId="30" fillId="0" borderId="504" xfId="0" applyFont="1" applyBorder="1" applyAlignment="1">
      <alignment horizontal="left" vertical="top" wrapText="1"/>
    </xf>
    <xf numFmtId="0" fontId="30" fillId="0" borderId="422" xfId="0" applyFont="1" applyBorder="1" applyAlignment="1">
      <alignment horizontal="left" vertical="top" wrapText="1"/>
    </xf>
    <xf numFmtId="0" fontId="30" fillId="0" borderId="478" xfId="0" applyFont="1" applyBorder="1" applyAlignment="1">
      <alignment horizontal="left" vertical="top" wrapText="1"/>
    </xf>
    <xf numFmtId="0" fontId="30" fillId="0" borderId="282" xfId="0" applyFont="1" applyBorder="1" applyAlignment="1">
      <alignment horizontal="left" vertical="top" wrapText="1"/>
    </xf>
    <xf numFmtId="0" fontId="30" fillId="0" borderId="79" xfId="0" applyFont="1" applyBorder="1" applyAlignment="1">
      <alignment horizontal="left" vertical="top" wrapText="1"/>
    </xf>
    <xf numFmtId="0" fontId="13" fillId="0" borderId="504" xfId="0" applyFont="1" applyBorder="1" applyAlignment="1">
      <alignment horizontal="left" vertical="top" wrapText="1"/>
    </xf>
    <xf numFmtId="0" fontId="13" fillId="0" borderId="478" xfId="0" applyFont="1" applyBorder="1" applyAlignment="1">
      <alignment horizontal="left" vertical="top" wrapText="1"/>
    </xf>
    <xf numFmtId="0" fontId="13" fillId="0" borderId="79" xfId="0" applyFont="1" applyBorder="1" applyAlignment="1">
      <alignment horizontal="left" vertical="top" wrapText="1"/>
    </xf>
    <xf numFmtId="0" fontId="13" fillId="0" borderId="505" xfId="0" applyFont="1" applyBorder="1" applyAlignment="1">
      <alignment horizontal="left" vertical="top" wrapText="1"/>
    </xf>
    <xf numFmtId="0" fontId="13" fillId="0" borderId="283" xfId="0" applyFont="1" applyBorder="1" applyAlignment="1">
      <alignment horizontal="left" vertical="top" wrapText="1"/>
    </xf>
    <xf numFmtId="0" fontId="13" fillId="0" borderId="80" xfId="0" applyFont="1" applyBorder="1" applyAlignment="1">
      <alignment horizontal="left" vertical="top" wrapText="1"/>
    </xf>
    <xf numFmtId="190" fontId="30" fillId="6" borderId="497" xfId="0" applyNumberFormat="1" applyFont="1" applyFill="1" applyBorder="1" applyAlignment="1">
      <alignment horizontal="center" vertical="center"/>
    </xf>
    <xf numFmtId="190" fontId="30" fillId="6" borderId="499" xfId="0" applyNumberFormat="1" applyFont="1" applyFill="1" applyBorder="1" applyAlignment="1">
      <alignment horizontal="center" vertical="center"/>
    </xf>
    <xf numFmtId="190" fontId="13" fillId="6" borderId="506" xfId="0" applyNumberFormat="1" applyFont="1" applyFill="1" applyBorder="1" applyAlignment="1">
      <alignment horizontal="center" vertical="center"/>
    </xf>
    <xf numFmtId="190" fontId="13" fillId="6" borderId="499" xfId="0" applyNumberFormat="1" applyFont="1" applyFill="1" applyBorder="1" applyAlignment="1">
      <alignment horizontal="center" vertical="center"/>
    </xf>
    <xf numFmtId="190" fontId="13" fillId="6" borderId="507" xfId="0" applyNumberFormat="1" applyFont="1" applyFill="1" applyBorder="1" applyAlignment="1">
      <alignment horizontal="center" vertical="center"/>
    </xf>
    <xf numFmtId="0" fontId="13" fillId="0" borderId="477" xfId="0" applyFont="1" applyBorder="1" applyAlignment="1">
      <alignment horizontal="center" vertical="center" wrapText="1"/>
    </xf>
    <xf numFmtId="0" fontId="0" fillId="0" borderId="483" xfId="0" applyBorder="1" applyAlignment="1">
      <alignment horizontal="center" vertical="center" wrapText="1"/>
    </xf>
    <xf numFmtId="0" fontId="13" fillId="0" borderId="479" xfId="0" applyFont="1" applyBorder="1" applyAlignment="1">
      <alignment horizontal="center" vertical="center" wrapText="1"/>
    </xf>
    <xf numFmtId="0" fontId="0" fillId="0" borderId="481" xfId="0" applyBorder="1" applyAlignment="1">
      <alignment horizontal="center" vertical="center" wrapText="1"/>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482" xfId="0" applyBorder="1" applyAlignment="1">
      <alignment horizontal="center" vertical="center" wrapText="1"/>
    </xf>
    <xf numFmtId="0" fontId="0" fillId="0" borderId="0" xfId="0" applyAlignment="1">
      <alignment horizontal="center" vertical="center" wrapText="1"/>
    </xf>
    <xf numFmtId="0" fontId="0" fillId="0" borderId="17" xfId="0" applyBorder="1" applyAlignment="1">
      <alignment horizontal="center" vertical="center" wrapText="1"/>
    </xf>
    <xf numFmtId="0" fontId="73" fillId="0" borderId="476" xfId="0" applyFont="1" applyBorder="1" applyAlignment="1">
      <alignment horizontal="center" vertical="center" wrapText="1"/>
    </xf>
    <xf numFmtId="0" fontId="73" fillId="0" borderId="484" xfId="0" applyFont="1" applyBorder="1" applyAlignment="1">
      <alignment horizontal="center" vertical="center" wrapText="1"/>
    </xf>
    <xf numFmtId="0" fontId="73" fillId="0" borderId="485" xfId="0" applyFont="1" applyBorder="1" applyAlignment="1">
      <alignment horizontal="center" vertical="center" wrapText="1"/>
    </xf>
    <xf numFmtId="0" fontId="121" fillId="0" borderId="479" xfId="0" applyFont="1" applyBorder="1" applyAlignment="1">
      <alignment horizontal="center" vertical="center" wrapText="1"/>
    </xf>
    <xf numFmtId="0" fontId="122" fillId="0" borderId="481" xfId="0" applyFont="1" applyBorder="1" applyAlignment="1">
      <alignment horizontal="center" vertical="center" wrapText="1"/>
    </xf>
    <xf numFmtId="0" fontId="122" fillId="0" borderId="16" xfId="0" applyFont="1" applyBorder="1" applyAlignment="1">
      <alignment horizontal="center" vertical="center" wrapText="1"/>
    </xf>
    <xf numFmtId="0" fontId="122" fillId="0" borderId="18" xfId="0" applyFont="1" applyBorder="1" applyAlignment="1">
      <alignment horizontal="center" vertical="center" wrapText="1"/>
    </xf>
    <xf numFmtId="0" fontId="13" fillId="0" borderId="481" xfId="0" applyFont="1" applyBorder="1" applyAlignment="1">
      <alignment vertical="center" wrapText="1"/>
    </xf>
    <xf numFmtId="0" fontId="13" fillId="0" borderId="16" xfId="0" applyFont="1" applyBorder="1" applyAlignment="1">
      <alignment horizontal="center" vertical="center" wrapText="1"/>
    </xf>
    <xf numFmtId="0" fontId="13" fillId="0" borderId="18" xfId="0" applyFont="1" applyBorder="1" applyAlignment="1">
      <alignment vertical="center" wrapText="1"/>
    </xf>
    <xf numFmtId="0" fontId="13" fillId="0" borderId="490" xfId="0" applyFont="1" applyBorder="1" applyAlignment="1">
      <alignment horizontal="center" vertical="center"/>
    </xf>
    <xf numFmtId="0" fontId="13" fillId="0" borderId="477" xfId="0" applyFont="1" applyBorder="1" applyAlignment="1">
      <alignment horizontal="left" vertical="top" wrapText="1"/>
    </xf>
    <xf numFmtId="0" fontId="13" fillId="0" borderId="479" xfId="0" applyFont="1" applyBorder="1" applyAlignment="1">
      <alignment horizontal="left" vertical="top" wrapText="1"/>
    </xf>
    <xf numFmtId="0" fontId="13" fillId="0" borderId="16" xfId="0" applyFont="1" applyBorder="1" applyAlignment="1">
      <alignment horizontal="left" vertical="top" wrapText="1"/>
    </xf>
    <xf numFmtId="0" fontId="13" fillId="0" borderId="477" xfId="0" applyFont="1" applyBorder="1" applyAlignment="1">
      <alignment horizontal="center" vertical="center"/>
    </xf>
    <xf numFmtId="0" fontId="0" fillId="0" borderId="482" xfId="0" applyBorder="1" applyAlignment="1">
      <alignment horizontal="center" vertical="center"/>
    </xf>
    <xf numFmtId="0" fontId="0" fillId="0" borderId="482" xfId="0" applyBorder="1" applyAlignment="1">
      <alignment vertical="center"/>
    </xf>
    <xf numFmtId="0" fontId="0" fillId="0" borderId="483" xfId="0" applyBorder="1" applyAlignment="1">
      <alignmen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vertical="center"/>
    </xf>
    <xf numFmtId="0" fontId="13" fillId="0" borderId="241" xfId="0" applyFont="1" applyBorder="1" applyAlignment="1">
      <alignment vertical="center"/>
    </xf>
    <xf numFmtId="0" fontId="0" fillId="0" borderId="243" xfId="0" applyBorder="1" applyAlignment="1">
      <alignment vertical="center"/>
    </xf>
    <xf numFmtId="0" fontId="0" fillId="0" borderId="244" xfId="0" applyBorder="1" applyAlignment="1">
      <alignment vertical="center"/>
    </xf>
    <xf numFmtId="0" fontId="0" fillId="0" borderId="246" xfId="0" applyBorder="1" applyAlignment="1">
      <alignment vertical="center"/>
    </xf>
    <xf numFmtId="0" fontId="13" fillId="0" borderId="430" xfId="0" applyFont="1" applyBorder="1" applyAlignment="1">
      <alignment horizontal="center" vertical="center"/>
    </xf>
    <xf numFmtId="0" fontId="13" fillId="0" borderId="495" xfId="0" applyFont="1" applyBorder="1" applyAlignment="1">
      <alignment vertical="top" wrapText="1"/>
    </xf>
    <xf numFmtId="0" fontId="0" fillId="0" borderId="485" xfId="0" applyBorder="1" applyAlignment="1">
      <alignment vertical="top"/>
    </xf>
    <xf numFmtId="0" fontId="0" fillId="0" borderId="484" xfId="0" applyBorder="1" applyAlignment="1">
      <alignment vertical="top"/>
    </xf>
    <xf numFmtId="0" fontId="13" fillId="0" borderId="424" xfId="0" applyFont="1" applyBorder="1" applyAlignment="1">
      <alignment horizontal="center" vertical="center"/>
    </xf>
    <xf numFmtId="0" fontId="0" fillId="0" borderId="425" xfId="0" applyBorder="1" applyAlignment="1">
      <alignment horizontal="center" vertical="center"/>
    </xf>
    <xf numFmtId="0" fontId="0" fillId="0" borderId="489" xfId="0" applyBorder="1" applyAlignment="1">
      <alignment horizontal="center" vertical="center"/>
    </xf>
    <xf numFmtId="0" fontId="0" fillId="0" borderId="420" xfId="0" applyBorder="1" applyAlignment="1">
      <alignment horizontal="center" vertical="center"/>
    </xf>
    <xf numFmtId="0" fontId="0" fillId="0" borderId="481" xfId="0" applyBorder="1" applyAlignment="1">
      <alignment horizontal="center" vertical="center"/>
    </xf>
    <xf numFmtId="0" fontId="0" fillId="0" borderId="284" xfId="0" applyBorder="1" applyAlignment="1">
      <alignment horizontal="center" vertical="center"/>
    </xf>
    <xf numFmtId="0" fontId="0" fillId="0" borderId="18" xfId="0" applyBorder="1" applyAlignment="1">
      <alignment horizontal="center" vertical="center"/>
    </xf>
    <xf numFmtId="0" fontId="13" fillId="0" borderId="477" xfId="0" applyFont="1" applyBorder="1" applyAlignment="1">
      <alignment vertical="center"/>
    </xf>
    <xf numFmtId="0" fontId="13" fillId="0" borderId="483" xfId="0" applyFont="1" applyBorder="1" applyAlignment="1">
      <alignment vertical="center"/>
    </xf>
    <xf numFmtId="0" fontId="13" fillId="0" borderId="479" xfId="0" applyFont="1" applyBorder="1" applyAlignment="1">
      <alignment horizontal="center" vertical="center" wrapText="1" shrinkToFit="1"/>
    </xf>
    <xf numFmtId="0" fontId="0" fillId="0" borderId="481" xfId="0"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0" fillId="0" borderId="483" xfId="0" applyBorder="1" applyAlignment="1">
      <alignment horizontal="center" vertical="center"/>
    </xf>
    <xf numFmtId="0" fontId="88" fillId="0" borderId="476" xfId="0" applyFont="1" applyBorder="1" applyAlignment="1">
      <alignment horizontal="center" vertical="center"/>
    </xf>
    <xf numFmtId="0" fontId="88" fillId="0" borderId="485" xfId="0" applyFont="1" applyBorder="1" applyAlignment="1">
      <alignment horizontal="center" vertical="center"/>
    </xf>
    <xf numFmtId="0" fontId="88" fillId="0" borderId="486" xfId="0" applyFont="1" applyBorder="1" applyAlignment="1">
      <alignment horizontal="center" vertical="center"/>
    </xf>
    <xf numFmtId="0" fontId="88" fillId="0" borderId="487" xfId="0" applyFont="1" applyBorder="1" applyAlignment="1">
      <alignment horizontal="center" vertical="center"/>
    </xf>
    <xf numFmtId="0" fontId="13" fillId="0" borderId="477" xfId="0" applyFont="1" applyBorder="1" applyAlignment="1">
      <alignment horizontal="center" vertical="center" wrapText="1" shrinkToFit="1"/>
    </xf>
    <xf numFmtId="0" fontId="0" fillId="0" borderId="482" xfId="0" applyBorder="1" applyAlignment="1">
      <alignment vertical="center" wrapText="1"/>
    </xf>
    <xf numFmtId="0" fontId="0" fillId="0" borderId="483" xfId="0" applyBorder="1" applyAlignment="1">
      <alignment vertical="center" wrapText="1"/>
    </xf>
    <xf numFmtId="0" fontId="0" fillId="0" borderId="16" xfId="0" applyBorder="1" applyAlignment="1">
      <alignment vertical="center" wrapText="1"/>
    </xf>
    <xf numFmtId="0" fontId="0" fillId="0" borderId="541" xfId="0" applyBorder="1" applyAlignment="1">
      <alignment vertical="center" wrapText="1"/>
    </xf>
    <xf numFmtId="0" fontId="0" fillId="0" borderId="542" xfId="0" applyBorder="1" applyAlignment="1">
      <alignment vertical="center" wrapText="1"/>
    </xf>
    <xf numFmtId="0" fontId="13" fillId="0" borderId="491" xfId="0" applyFont="1" applyBorder="1" applyAlignment="1">
      <alignment horizontal="left" vertical="top" wrapText="1"/>
    </xf>
    <xf numFmtId="0" fontId="13" fillId="0" borderId="492" xfId="0" applyFont="1" applyBorder="1" applyAlignment="1">
      <alignment horizontal="left" vertical="top" wrapText="1"/>
    </xf>
    <xf numFmtId="0" fontId="13" fillId="0" borderId="286" xfId="0" applyFont="1" applyBorder="1" applyAlignment="1">
      <alignment horizontal="left" vertical="top" wrapText="1"/>
    </xf>
    <xf numFmtId="0" fontId="13" fillId="0" borderId="43" xfId="0" applyFont="1" applyBorder="1" applyAlignment="1">
      <alignment horizontal="left" vertical="top" wrapText="1"/>
    </xf>
    <xf numFmtId="0" fontId="13" fillId="0" borderId="288" xfId="0" applyFont="1" applyBorder="1" applyAlignment="1">
      <alignment horizontal="left" vertical="top" wrapText="1"/>
    </xf>
    <xf numFmtId="0" fontId="13" fillId="0" borderId="289" xfId="0" applyFont="1" applyBorder="1" applyAlignment="1">
      <alignment horizontal="left" vertical="top" wrapText="1"/>
    </xf>
    <xf numFmtId="0" fontId="13" fillId="0" borderId="485" xfId="0" applyFont="1" applyBorder="1" applyAlignment="1">
      <alignment horizontal="right" vertical="center"/>
    </xf>
    <xf numFmtId="0" fontId="13" fillId="0" borderId="487" xfId="0" applyFont="1" applyBorder="1" applyAlignment="1">
      <alignment horizontal="right" vertical="center"/>
    </xf>
    <xf numFmtId="0" fontId="13" fillId="0" borderId="485" xfId="0" applyFont="1" applyBorder="1" applyAlignment="1">
      <alignment vertical="center"/>
    </xf>
    <xf numFmtId="0" fontId="13" fillId="0" borderId="487" xfId="0" applyFont="1" applyBorder="1" applyAlignment="1">
      <alignment vertical="center"/>
    </xf>
    <xf numFmtId="0" fontId="0" fillId="0" borderId="533" xfId="0" applyBorder="1" applyAlignment="1">
      <alignment horizontal="center" vertical="center"/>
    </xf>
    <xf numFmtId="0" fontId="0" fillId="0" borderId="533" xfId="0" applyBorder="1" applyAlignment="1">
      <alignment vertical="center"/>
    </xf>
    <xf numFmtId="0" fontId="0" fillId="0" borderId="534" xfId="0" applyBorder="1" applyAlignment="1">
      <alignment vertical="center"/>
    </xf>
    <xf numFmtId="0" fontId="121" fillId="0" borderId="477" xfId="0" applyFont="1" applyBorder="1" applyAlignment="1">
      <alignment horizontal="center" vertical="center" wrapText="1"/>
    </xf>
    <xf numFmtId="0" fontId="122" fillId="0" borderId="483" xfId="0" applyFont="1" applyBorder="1" applyAlignment="1">
      <alignment horizontal="center" vertical="center" wrapText="1"/>
    </xf>
    <xf numFmtId="0" fontId="75" fillId="7" borderId="417" xfId="0" applyFont="1" applyFill="1" applyBorder="1" applyAlignment="1">
      <alignment horizontal="center" vertical="center" textRotation="255" shrinkToFit="1"/>
    </xf>
    <xf numFmtId="0" fontId="75" fillId="7" borderId="171" xfId="0" applyFont="1" applyFill="1" applyBorder="1" applyAlignment="1">
      <alignment horizontal="center" vertical="center" textRotation="255" shrinkToFit="1"/>
    </xf>
    <xf numFmtId="0" fontId="75" fillId="7" borderId="79" xfId="0" applyFont="1" applyFill="1" applyBorder="1" applyAlignment="1">
      <alignment horizontal="center" vertical="center" textRotation="255" shrinkToFit="1"/>
    </xf>
    <xf numFmtId="0" fontId="75" fillId="7" borderId="84" xfId="0" applyFont="1" applyFill="1" applyBorder="1" applyAlignment="1">
      <alignment horizontal="center" vertical="center" textRotation="255" shrinkToFit="1"/>
    </xf>
    <xf numFmtId="0" fontId="23" fillId="0" borderId="414" xfId="0" applyFont="1" applyBorder="1" applyAlignment="1">
      <alignment horizontal="center" vertical="distributed" textRotation="255" justifyLastLine="1"/>
    </xf>
    <xf numFmtId="0" fontId="23" fillId="0" borderId="415" xfId="0" applyFont="1" applyBorder="1" applyAlignment="1">
      <alignment horizontal="center" vertical="distributed" textRotation="255" justifyLastLine="1"/>
    </xf>
    <xf numFmtId="0" fontId="23" fillId="0" borderId="416" xfId="0" applyFont="1" applyBorder="1" applyAlignment="1">
      <alignment horizontal="center" vertical="distributed" textRotation="255" justifyLastLine="1"/>
    </xf>
    <xf numFmtId="0" fontId="26" fillId="0" borderId="0" xfId="0" applyFont="1" applyAlignment="1">
      <alignment vertical="center"/>
    </xf>
    <xf numFmtId="0" fontId="27" fillId="6" borderId="276" xfId="0" applyFont="1" applyFill="1" applyBorder="1" applyAlignment="1">
      <alignment horizontal="center" vertical="center"/>
    </xf>
    <xf numFmtId="0" fontId="27" fillId="6" borderId="277" xfId="0" applyFont="1" applyFill="1" applyBorder="1" applyAlignment="1">
      <alignment horizontal="center" vertical="center"/>
    </xf>
    <xf numFmtId="0" fontId="27" fillId="6" borderId="278" xfId="0" applyFont="1" applyFill="1" applyBorder="1" applyAlignment="1">
      <alignment horizontal="center" vertical="center"/>
    </xf>
    <xf numFmtId="0" fontId="28" fillId="6" borderId="276" xfId="0" applyFont="1" applyFill="1" applyBorder="1" applyAlignment="1" applyProtection="1">
      <alignment horizontal="center" vertical="center"/>
      <protection locked="0"/>
    </xf>
    <xf numFmtId="0" fontId="1" fillId="6" borderId="277" xfId="0" applyFont="1" applyFill="1" applyBorder="1" applyProtection="1">
      <protection locked="0"/>
    </xf>
    <xf numFmtId="0" fontId="1" fillId="6" borderId="278" xfId="0" applyFont="1" applyFill="1" applyBorder="1" applyProtection="1">
      <protection locked="0"/>
    </xf>
    <xf numFmtId="0" fontId="13" fillId="6" borderId="75" xfId="0" applyFont="1" applyFill="1" applyBorder="1" applyAlignment="1">
      <alignment horizontal="center" vertical="center"/>
    </xf>
    <xf numFmtId="0" fontId="13" fillId="6" borderId="77" xfId="0" applyFont="1" applyFill="1" applyBorder="1" applyAlignment="1">
      <alignment horizontal="center" vertical="center"/>
    </xf>
    <xf numFmtId="0" fontId="30" fillId="0" borderId="40" xfId="0" applyFont="1" applyBorder="1" applyAlignment="1">
      <alignment horizontal="center" vertical="center"/>
    </xf>
    <xf numFmtId="0" fontId="37" fillId="0" borderId="0" xfId="0" applyFont="1" applyAlignment="1">
      <alignment horizontal="right" vertical="center"/>
    </xf>
    <xf numFmtId="192" fontId="26" fillId="0" borderId="21" xfId="0" applyNumberFormat="1" applyFont="1" applyBorder="1" applyAlignment="1">
      <alignment horizontal="center" vertical="center"/>
    </xf>
    <xf numFmtId="192" fontId="26" fillId="0" borderId="0" xfId="0" applyNumberFormat="1" applyFont="1" applyAlignment="1">
      <alignment horizontal="center" vertical="center"/>
    </xf>
    <xf numFmtId="192" fontId="26" fillId="0" borderId="24" xfId="0" applyNumberFormat="1" applyFont="1" applyBorder="1" applyAlignment="1">
      <alignment horizontal="center" vertical="center"/>
    </xf>
    <xf numFmtId="192" fontId="26" fillId="0" borderId="26" xfId="0" applyNumberFormat="1" applyFont="1" applyBorder="1" applyAlignment="1">
      <alignment horizontal="center" vertical="center"/>
    </xf>
    <xf numFmtId="192" fontId="26" fillId="0" borderId="12" xfId="0" applyNumberFormat="1" applyFont="1" applyBorder="1" applyAlignment="1">
      <alignment horizontal="center" vertical="center"/>
    </xf>
    <xf numFmtId="192" fontId="26" fillId="0" borderId="20" xfId="0" applyNumberFormat="1" applyFont="1" applyBorder="1" applyAlignment="1">
      <alignment horizontal="center" vertical="center"/>
    </xf>
    <xf numFmtId="0" fontId="31" fillId="0" borderId="23" xfId="0" applyFont="1" applyBorder="1" applyAlignment="1">
      <alignment vertical="center"/>
    </xf>
    <xf numFmtId="0" fontId="94" fillId="0" borderId="23" xfId="0" applyFont="1" applyBorder="1" applyAlignment="1">
      <alignment vertical="center"/>
    </xf>
    <xf numFmtId="0" fontId="94" fillId="0" borderId="0" xfId="0" applyFont="1" applyAlignment="1">
      <alignment vertical="center"/>
    </xf>
    <xf numFmtId="0" fontId="94" fillId="0" borderId="543" xfId="0" applyFont="1" applyBorder="1" applyAlignment="1">
      <alignment vertical="center"/>
    </xf>
  </cellXfs>
  <cellStyles count="6">
    <cellStyle name="桁区切り" xfId="1" builtinId="6"/>
    <cellStyle name="桁区切り 2" xfId="2" xr:uid="{00000000-0005-0000-0000-000001000000}"/>
    <cellStyle name="標準" xfId="0" builtinId="0"/>
    <cellStyle name="標準 2" xfId="3" xr:uid="{00000000-0005-0000-0000-000003000000}"/>
    <cellStyle name="標準 3" xfId="5" xr:uid="{00000000-0005-0000-0000-000004000000}"/>
    <cellStyle name="標準_愛媛局 申告書simulation" xfId="4" xr:uid="{00000000-0005-0000-0000-000005000000}"/>
  </cellStyles>
  <dxfs count="2022">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numFmt numFmtId="191" formatCode="#,##0_ "/>
    </dxf>
    <dxf>
      <numFmt numFmtId="191" formatCode="#,##0_ "/>
    </dxf>
    <dxf>
      <fill>
        <patternFill>
          <bgColor theme="0" tint="-0.499984740745262"/>
        </patternFill>
      </fill>
    </dxf>
    <dxf>
      <fill>
        <patternFill>
          <bgColor rgb="FFFF0000"/>
        </patternFill>
      </fill>
    </dxf>
    <dxf>
      <fill>
        <patternFill>
          <bgColor theme="0" tint="-0.499984740745262"/>
        </patternFill>
      </fill>
    </dxf>
    <dxf>
      <numFmt numFmtId="191" formatCode="#,##0_ "/>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s>
  <tableStyles count="0" defaultTableStyle="TableStyleMedium9" defaultPivotStyle="PivotStyleLight16"/>
  <colors>
    <mruColors>
      <color rgb="FF008000"/>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metadata.xml" Type="http://schemas.openxmlformats.org/officeDocument/2006/relationships/sheetMetadata"/><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 Id="rId10" Target="../media/image10.emf" Type="http://schemas.openxmlformats.org/officeDocument/2006/relationships/image"/><Relationship Id="rId11" Target="../media/image11.JPG" Type="http://schemas.openxmlformats.org/officeDocument/2006/relationships/image"/><Relationship Id="rId2" Target="../media/image2.png" Type="http://schemas.openxmlformats.org/officeDocument/2006/relationships/image"/><Relationship Id="rId3" Target="../media/image3.png" Type="http://schemas.openxmlformats.org/officeDocument/2006/relationships/image"/><Relationship Id="rId4" Target="../media/image4.png" Type="http://schemas.openxmlformats.org/officeDocument/2006/relationships/image"/><Relationship Id="rId5" Target="../media/image5.png" Type="http://schemas.openxmlformats.org/officeDocument/2006/relationships/image"/><Relationship Id="rId6" Target="../media/image6.png" Type="http://schemas.openxmlformats.org/officeDocument/2006/relationships/image"/><Relationship Id="rId7" Target="../media/image7.png" Type="http://schemas.openxmlformats.org/officeDocument/2006/relationships/image"/><Relationship Id="rId8" Target="../media/image8.png" Type="http://schemas.openxmlformats.org/officeDocument/2006/relationships/image"/><Relationship Id="rId9" Target="../media/image9.png" Type="http://schemas.openxmlformats.org/officeDocument/2006/relationships/image"/></Relationships>
</file>

<file path=xl/drawings/_rels/drawing2.xml.rels><?xml version="1.0" encoding="UTF-8" standalone="yes"?><Relationships xmlns="http://schemas.openxmlformats.org/package/2006/relationships"><Relationship Id="rId1" Target="../media/image14.png" Type="http://schemas.openxmlformats.org/officeDocument/2006/relationships/image"/><Relationship Id="rId2" Target="../media/image15.png" Type="http://schemas.openxmlformats.org/officeDocument/2006/relationships/image"/></Relationships>
</file>

<file path=xl/drawings/_rels/vmlDrawing1.vml.rels><?xml version="1.0" encoding="UTF-8" standalone="yes"?><Relationships xmlns="http://schemas.openxmlformats.org/package/2006/relationships"><Relationship Id="rId1" Target="../media/image12.emf" Type="http://schemas.openxmlformats.org/officeDocument/2006/relationships/image"/><Relationship Id="rId2" Target="../media/image13.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175</xdr:row>
          <xdr:rowOff>66676</xdr:rowOff>
        </xdr:from>
        <xdr:to>
          <xdr:col>10</xdr:col>
          <xdr:colOff>236483</xdr:colOff>
          <xdr:row>193</xdr:row>
          <xdr:rowOff>6350</xdr:rowOff>
        </xdr:to>
        <xdr:pic>
          <xdr:nvPicPr>
            <xdr:cNvPr id="40" name="図 39">
              <a:extLst>
                <a:ext uri="{FF2B5EF4-FFF2-40B4-BE49-F238E27FC236}">
                  <a16:creationId xmlns:a16="http://schemas.microsoft.com/office/drawing/2014/main" id="{00000000-0008-0000-0000-000028000000}"/>
                </a:ext>
              </a:extLst>
            </xdr:cNvPr>
            <xdr:cNvPicPr>
              <a:picLocks noChangeAspect="1" noChangeArrowheads="1"/>
              <a:extLst>
                <a:ext uri="{84589F7E-364E-4C9E-8A38-B11213B215E9}">
                  <a14:cameraTool cellRange="総括表!$A$1:$BH$32" spid="_x0000_s17812"/>
                </a:ext>
              </a:extLst>
            </xdr:cNvPicPr>
          </xdr:nvPicPr>
          <xdr:blipFill rotWithShape="1">
            <a:blip xmlns:r="http://schemas.openxmlformats.org/officeDocument/2006/relationships" r:embed="rId1"/>
            <a:srcRect b="46549"/>
            <a:stretch>
              <a:fillRect/>
            </a:stretch>
          </xdr:blipFill>
          <xdr:spPr bwMode="auto">
            <a:xfrm>
              <a:off x="836886" y="33174262"/>
              <a:ext cx="5343197" cy="3345026"/>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276225</xdr:colOff>
      <xdr:row>311</xdr:row>
      <xdr:rowOff>114300</xdr:rowOff>
    </xdr:from>
    <xdr:to>
      <xdr:col>6</xdr:col>
      <xdr:colOff>981076</xdr:colOff>
      <xdr:row>319</xdr:row>
      <xdr:rowOff>76201</xdr:rowOff>
    </xdr:to>
    <xdr:pic>
      <xdr:nvPicPr>
        <xdr:cNvPr id="40409" name="Picture 19" descr="無題5-1">
          <a:extLst>
            <a:ext uri="{FF2B5EF4-FFF2-40B4-BE49-F238E27FC236}">
              <a16:creationId xmlns:a16="http://schemas.microsoft.com/office/drawing/2014/main" id="{00000000-0008-0000-0000-0000D99D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58407300"/>
          <a:ext cx="19716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1000125</xdr:colOff>
      <xdr:row>311</xdr:row>
      <xdr:rowOff>47625</xdr:rowOff>
    </xdr:from>
    <xdr:to>
      <xdr:col>8</xdr:col>
      <xdr:colOff>266700</xdr:colOff>
      <xdr:row>319</xdr:row>
      <xdr:rowOff>57151</xdr:rowOff>
    </xdr:to>
    <xdr:pic>
      <xdr:nvPicPr>
        <xdr:cNvPr id="40410" name="Picture 20" descr="無題5-2">
          <a:extLst>
            <a:ext uri="{FF2B5EF4-FFF2-40B4-BE49-F238E27FC236}">
              <a16:creationId xmlns:a16="http://schemas.microsoft.com/office/drawing/2014/main" id="{00000000-0008-0000-0000-0000DA9D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0" y="58340625"/>
          <a:ext cx="1933575"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666750</xdr:colOff>
      <xdr:row>228</xdr:row>
      <xdr:rowOff>161925</xdr:rowOff>
    </xdr:from>
    <xdr:to>
      <xdr:col>9</xdr:col>
      <xdr:colOff>885825</xdr:colOff>
      <xdr:row>231</xdr:row>
      <xdr:rowOff>38100</xdr:rowOff>
    </xdr:to>
    <xdr:pic>
      <xdr:nvPicPr>
        <xdr:cNvPr id="40411" name="Picture 22" descr="無題6">
          <a:extLst>
            <a:ext uri="{FF2B5EF4-FFF2-40B4-BE49-F238E27FC236}">
              <a16:creationId xmlns:a16="http://schemas.microsoft.com/office/drawing/2014/main" id="{00000000-0008-0000-0000-0000DB9D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14875" y="43786425"/>
          <a:ext cx="17430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161925</xdr:colOff>
      <xdr:row>228</xdr:row>
      <xdr:rowOff>123825</xdr:rowOff>
    </xdr:from>
    <xdr:to>
      <xdr:col>9</xdr:col>
      <xdr:colOff>695325</xdr:colOff>
      <xdr:row>231</xdr:row>
      <xdr:rowOff>66675</xdr:rowOff>
    </xdr:to>
    <xdr:sp macro="" textlink="">
      <xdr:nvSpPr>
        <xdr:cNvPr id="40412" name="Oval 23">
          <a:extLst>
            <a:ext uri="{FF2B5EF4-FFF2-40B4-BE49-F238E27FC236}">
              <a16:creationId xmlns:a16="http://schemas.microsoft.com/office/drawing/2014/main" id="{00000000-0008-0000-0000-0000DC9D0000}"/>
            </a:ext>
          </a:extLst>
        </xdr:cNvPr>
        <xdr:cNvSpPr>
          <a:spLocks noChangeArrowheads="1"/>
        </xdr:cNvSpPr>
      </xdr:nvSpPr>
      <xdr:spPr bwMode="auto">
        <a:xfrm>
          <a:off x="5734050" y="43748325"/>
          <a:ext cx="533400" cy="514350"/>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95250</xdr:colOff>
      <xdr:row>155</xdr:row>
      <xdr:rowOff>123825</xdr:rowOff>
    </xdr:from>
    <xdr:to>
      <xdr:col>8</xdr:col>
      <xdr:colOff>647700</xdr:colOff>
      <xdr:row>158</xdr:row>
      <xdr:rowOff>19050</xdr:rowOff>
    </xdr:to>
    <xdr:pic>
      <xdr:nvPicPr>
        <xdr:cNvPr id="40414" name="Picture 36" descr="事業の種類">
          <a:extLst>
            <a:ext uri="{FF2B5EF4-FFF2-40B4-BE49-F238E27FC236}">
              <a16:creationId xmlns:a16="http://schemas.microsoft.com/office/drawing/2014/main" id="{00000000-0008-0000-0000-0000DE9D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95375" y="29651325"/>
          <a:ext cx="36004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66675</xdr:colOff>
      <xdr:row>163</xdr:row>
      <xdr:rowOff>104775</xdr:rowOff>
    </xdr:from>
    <xdr:to>
      <xdr:col>9</xdr:col>
      <xdr:colOff>723900</xdr:colOff>
      <xdr:row>166</xdr:row>
      <xdr:rowOff>47625</xdr:rowOff>
    </xdr:to>
    <xdr:grpSp>
      <xdr:nvGrpSpPr>
        <xdr:cNvPr id="40415" name="Group 66">
          <a:extLst>
            <a:ext uri="{FF2B5EF4-FFF2-40B4-BE49-F238E27FC236}">
              <a16:creationId xmlns:a16="http://schemas.microsoft.com/office/drawing/2014/main" id="{00000000-0008-0000-0000-0000DF9D0000}"/>
            </a:ext>
          </a:extLst>
        </xdr:cNvPr>
        <xdr:cNvGrpSpPr>
          <a:grpSpLocks/>
        </xdr:cNvGrpSpPr>
      </xdr:nvGrpSpPr>
      <xdr:grpSpPr bwMode="auto">
        <a:xfrm>
          <a:off x="863844" y="31633990"/>
          <a:ext cx="4777887" cy="523143"/>
          <a:chOff x="83" y="3177"/>
          <a:chExt cx="549" cy="54"/>
        </a:xfrm>
      </xdr:grpSpPr>
      <xdr:pic>
        <xdr:nvPicPr>
          <xdr:cNvPr id="40448" name="Picture 37" descr="賃金総額欄">
            <a:extLst>
              <a:ext uri="{FF2B5EF4-FFF2-40B4-BE49-F238E27FC236}">
                <a16:creationId xmlns:a16="http://schemas.microsoft.com/office/drawing/2014/main" id="{00000000-0008-0000-0000-0000009E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7" y="3182"/>
            <a:ext cx="545" cy="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0449" name="Oval 52">
            <a:extLst>
              <a:ext uri="{FF2B5EF4-FFF2-40B4-BE49-F238E27FC236}">
                <a16:creationId xmlns:a16="http://schemas.microsoft.com/office/drawing/2014/main" id="{00000000-0008-0000-0000-0000019E0000}"/>
              </a:ext>
            </a:extLst>
          </xdr:cNvPr>
          <xdr:cNvSpPr>
            <a:spLocks noChangeArrowheads="1"/>
          </xdr:cNvSpPr>
        </xdr:nvSpPr>
        <xdr:spPr bwMode="auto">
          <a:xfrm>
            <a:off x="83" y="3177"/>
            <a:ext cx="80" cy="32"/>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450" name="Oval 53">
            <a:extLst>
              <a:ext uri="{FF2B5EF4-FFF2-40B4-BE49-F238E27FC236}">
                <a16:creationId xmlns:a16="http://schemas.microsoft.com/office/drawing/2014/main" id="{00000000-0008-0000-0000-0000029E0000}"/>
              </a:ext>
            </a:extLst>
          </xdr:cNvPr>
          <xdr:cNvSpPr>
            <a:spLocks noChangeArrowheads="1"/>
          </xdr:cNvSpPr>
        </xdr:nvSpPr>
        <xdr:spPr bwMode="auto">
          <a:xfrm>
            <a:off x="537" y="3177"/>
            <a:ext cx="85" cy="33"/>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8</xdr:col>
      <xdr:colOff>609600</xdr:colOff>
      <xdr:row>310</xdr:row>
      <xdr:rowOff>123825</xdr:rowOff>
    </xdr:from>
    <xdr:to>
      <xdr:col>10</xdr:col>
      <xdr:colOff>361950</xdr:colOff>
      <xdr:row>319</xdr:row>
      <xdr:rowOff>104776</xdr:rowOff>
    </xdr:to>
    <xdr:pic>
      <xdr:nvPicPr>
        <xdr:cNvPr id="40416" name="Picture 57" descr="無題5-3">
          <a:extLst>
            <a:ext uri="{FF2B5EF4-FFF2-40B4-BE49-F238E27FC236}">
              <a16:creationId xmlns:a16="http://schemas.microsoft.com/office/drawing/2014/main" id="{00000000-0008-0000-0000-0000E09D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657725" y="58226325"/>
          <a:ext cx="241935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371475</xdr:colOff>
      <xdr:row>307</xdr:row>
      <xdr:rowOff>95250</xdr:rowOff>
    </xdr:from>
    <xdr:to>
      <xdr:col>5</xdr:col>
      <xdr:colOff>371475</xdr:colOff>
      <xdr:row>311</xdr:row>
      <xdr:rowOff>57150</xdr:rowOff>
    </xdr:to>
    <xdr:sp macro="" textlink="">
      <xdr:nvSpPr>
        <xdr:cNvPr id="40417" name="Line 58">
          <a:extLst>
            <a:ext uri="{FF2B5EF4-FFF2-40B4-BE49-F238E27FC236}">
              <a16:creationId xmlns:a16="http://schemas.microsoft.com/office/drawing/2014/main" id="{00000000-0008-0000-0000-0000E19D0000}"/>
            </a:ext>
          </a:extLst>
        </xdr:cNvPr>
        <xdr:cNvSpPr>
          <a:spLocks noChangeShapeType="1"/>
        </xdr:cNvSpPr>
      </xdr:nvSpPr>
      <xdr:spPr bwMode="auto">
        <a:xfrm flipH="1">
          <a:off x="1257300" y="58578750"/>
          <a:ext cx="0" cy="72390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828</xdr:colOff>
      <xdr:row>307</xdr:row>
      <xdr:rowOff>111103</xdr:rowOff>
    </xdr:from>
    <xdr:to>
      <xdr:col>7</xdr:col>
      <xdr:colOff>815059</xdr:colOff>
      <xdr:row>311</xdr:row>
      <xdr:rowOff>28767</xdr:rowOff>
    </xdr:to>
    <xdr:sp macro="" textlink="">
      <xdr:nvSpPr>
        <xdr:cNvPr id="40418" name="Line 60">
          <a:extLst>
            <a:ext uri="{FF2B5EF4-FFF2-40B4-BE49-F238E27FC236}">
              <a16:creationId xmlns:a16="http://schemas.microsoft.com/office/drawing/2014/main" id="{00000000-0008-0000-0000-0000E29D0000}"/>
            </a:ext>
          </a:extLst>
        </xdr:cNvPr>
        <xdr:cNvSpPr>
          <a:spLocks noChangeShapeType="1"/>
        </xdr:cNvSpPr>
      </xdr:nvSpPr>
      <xdr:spPr bwMode="auto">
        <a:xfrm>
          <a:off x="1269763" y="58987110"/>
          <a:ext cx="1958509" cy="684778"/>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307</xdr:row>
      <xdr:rowOff>104775</xdr:rowOff>
    </xdr:from>
    <xdr:to>
      <xdr:col>9</xdr:col>
      <xdr:colOff>190500</xdr:colOff>
      <xdr:row>310</xdr:row>
      <xdr:rowOff>76199</xdr:rowOff>
    </xdr:to>
    <xdr:sp macro="" textlink="">
      <xdr:nvSpPr>
        <xdr:cNvPr id="40419" name="Line 61">
          <a:extLst>
            <a:ext uri="{FF2B5EF4-FFF2-40B4-BE49-F238E27FC236}">
              <a16:creationId xmlns:a16="http://schemas.microsoft.com/office/drawing/2014/main" id="{00000000-0008-0000-0000-0000E39D0000}"/>
            </a:ext>
          </a:extLst>
        </xdr:cNvPr>
        <xdr:cNvSpPr>
          <a:spLocks noChangeShapeType="1"/>
        </xdr:cNvSpPr>
      </xdr:nvSpPr>
      <xdr:spPr bwMode="auto">
        <a:xfrm>
          <a:off x="1266825" y="58588275"/>
          <a:ext cx="4381500" cy="542924"/>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853414</xdr:colOff>
      <xdr:row>307</xdr:row>
      <xdr:rowOff>44485</xdr:rowOff>
    </xdr:from>
    <xdr:to>
      <xdr:col>8</xdr:col>
      <xdr:colOff>1295295</xdr:colOff>
      <xdr:row>311</xdr:row>
      <xdr:rowOff>35158</xdr:rowOff>
    </xdr:to>
    <xdr:sp macro="" textlink="">
      <xdr:nvSpPr>
        <xdr:cNvPr id="40420" name="Line 62">
          <a:extLst>
            <a:ext uri="{FF2B5EF4-FFF2-40B4-BE49-F238E27FC236}">
              <a16:creationId xmlns:a16="http://schemas.microsoft.com/office/drawing/2014/main" id="{00000000-0008-0000-0000-0000E49D0000}"/>
            </a:ext>
          </a:extLst>
        </xdr:cNvPr>
        <xdr:cNvSpPr>
          <a:spLocks noChangeShapeType="1"/>
        </xdr:cNvSpPr>
      </xdr:nvSpPr>
      <xdr:spPr bwMode="auto">
        <a:xfrm flipH="1">
          <a:off x="3263448" y="58686037"/>
          <a:ext cx="1964835" cy="754767"/>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47623</xdr:colOff>
      <xdr:row>307</xdr:row>
      <xdr:rowOff>44486</xdr:rowOff>
    </xdr:from>
    <xdr:to>
      <xdr:col>8</xdr:col>
      <xdr:colOff>1297912</xdr:colOff>
      <xdr:row>311</xdr:row>
      <xdr:rowOff>47628</xdr:rowOff>
    </xdr:to>
    <xdr:sp macro="" textlink="">
      <xdr:nvSpPr>
        <xdr:cNvPr id="40421" name="Line 63">
          <a:extLst>
            <a:ext uri="{FF2B5EF4-FFF2-40B4-BE49-F238E27FC236}">
              <a16:creationId xmlns:a16="http://schemas.microsoft.com/office/drawing/2014/main" id="{00000000-0008-0000-0000-0000E59D0000}"/>
            </a:ext>
          </a:extLst>
        </xdr:cNvPr>
        <xdr:cNvSpPr>
          <a:spLocks noChangeShapeType="1"/>
        </xdr:cNvSpPr>
      </xdr:nvSpPr>
      <xdr:spPr bwMode="auto">
        <a:xfrm flipH="1">
          <a:off x="1314134" y="58686038"/>
          <a:ext cx="3916766" cy="767236"/>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571500</xdr:colOff>
      <xdr:row>164</xdr:row>
      <xdr:rowOff>66675</xdr:rowOff>
    </xdr:from>
    <xdr:to>
      <xdr:col>8</xdr:col>
      <xdr:colOff>1190625</xdr:colOff>
      <xdr:row>164</xdr:row>
      <xdr:rowOff>66675</xdr:rowOff>
    </xdr:to>
    <xdr:sp macro="" textlink="">
      <xdr:nvSpPr>
        <xdr:cNvPr id="40422" name="Line 67">
          <a:extLst>
            <a:ext uri="{FF2B5EF4-FFF2-40B4-BE49-F238E27FC236}">
              <a16:creationId xmlns:a16="http://schemas.microsoft.com/office/drawing/2014/main" id="{00000000-0008-0000-0000-0000E69D0000}"/>
            </a:ext>
          </a:extLst>
        </xdr:cNvPr>
        <xdr:cNvSpPr>
          <a:spLocks noChangeShapeType="1"/>
        </xdr:cNvSpPr>
      </xdr:nvSpPr>
      <xdr:spPr bwMode="auto">
        <a:xfrm>
          <a:off x="1952625" y="31308675"/>
          <a:ext cx="3286125" cy="0"/>
        </a:xfrm>
        <a:prstGeom prst="line">
          <a:avLst/>
        </a:prstGeom>
        <a:noFill/>
        <a:ln w="1905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142875</xdr:colOff>
      <xdr:row>123</xdr:row>
      <xdr:rowOff>47626</xdr:rowOff>
    </xdr:from>
    <xdr:to>
      <xdr:col>10</xdr:col>
      <xdr:colOff>161925</xdr:colOff>
      <xdr:row>144</xdr:row>
      <xdr:rowOff>142876</xdr:rowOff>
    </xdr:to>
    <xdr:grpSp>
      <xdr:nvGrpSpPr>
        <xdr:cNvPr id="5" name="グループ化 4">
          <a:extLst>
            <a:ext uri="{FF2B5EF4-FFF2-40B4-BE49-F238E27FC236}">
              <a16:creationId xmlns:a16="http://schemas.microsoft.com/office/drawing/2014/main" id="{194A8764-2775-834B-0DB7-5A732C6F9BEB}"/>
            </a:ext>
          </a:extLst>
        </xdr:cNvPr>
        <xdr:cNvGrpSpPr/>
      </xdr:nvGrpSpPr>
      <xdr:grpSpPr>
        <a:xfrm>
          <a:off x="592455" y="23839611"/>
          <a:ext cx="5518932" cy="4157296"/>
          <a:chOff x="685800" y="28051126"/>
          <a:chExt cx="6115050" cy="4095750"/>
        </a:xfrm>
      </xdr:grpSpPr>
      <xdr:pic>
        <xdr:nvPicPr>
          <xdr:cNvPr id="3" name="図 2">
            <a:extLst>
              <a:ext uri="{FF2B5EF4-FFF2-40B4-BE49-F238E27FC236}">
                <a16:creationId xmlns:a16="http://schemas.microsoft.com/office/drawing/2014/main" id="{9843A5F5-D00F-3996-BFDF-3F06AD9FA19F}"/>
              </a:ext>
            </a:extLst>
          </xdr:cNvPr>
          <xdr:cNvPicPr>
            <a:picLocks noChangeAspect="1"/>
          </xdr:cNvPicPr>
        </xdr:nvPicPr>
        <xdr:blipFill>
          <a:blip xmlns:r="http://schemas.openxmlformats.org/officeDocument/2006/relationships" r:embed="rId8"/>
          <a:stretch>
            <a:fillRect/>
          </a:stretch>
        </xdr:blipFill>
        <xdr:spPr>
          <a:xfrm>
            <a:off x="685800" y="28051126"/>
            <a:ext cx="6115050" cy="4095750"/>
          </a:xfrm>
          <a:prstGeom prst="rect">
            <a:avLst/>
          </a:prstGeom>
        </xdr:spPr>
      </xdr:pic>
      <xdr:sp macro="" textlink="">
        <xdr:nvSpPr>
          <xdr:cNvPr id="40428" name="Rectangle 49">
            <a:extLst>
              <a:ext uri="{FF2B5EF4-FFF2-40B4-BE49-F238E27FC236}">
                <a16:creationId xmlns:a16="http://schemas.microsoft.com/office/drawing/2014/main" id="{00000000-0008-0000-0000-0000EC9D0000}"/>
              </a:ext>
            </a:extLst>
          </xdr:cNvPr>
          <xdr:cNvSpPr>
            <a:spLocks noChangeArrowheads="1"/>
          </xdr:cNvSpPr>
        </xdr:nvSpPr>
        <xdr:spPr bwMode="auto">
          <a:xfrm>
            <a:off x="1352550" y="30460950"/>
            <a:ext cx="1457325" cy="447675"/>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0430" name="Rectangle 8">
            <a:extLst>
              <a:ext uri="{FF2B5EF4-FFF2-40B4-BE49-F238E27FC236}">
                <a16:creationId xmlns:a16="http://schemas.microsoft.com/office/drawing/2014/main" id="{00000000-0008-0000-0000-0000EE9D0000}"/>
              </a:ext>
            </a:extLst>
          </xdr:cNvPr>
          <xdr:cNvSpPr>
            <a:spLocks noChangeArrowheads="1"/>
          </xdr:cNvSpPr>
        </xdr:nvSpPr>
        <xdr:spPr bwMode="auto">
          <a:xfrm>
            <a:off x="723899" y="28689299"/>
            <a:ext cx="6038851" cy="2838451"/>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0431" name="Rectangle 39">
            <a:extLst>
              <a:ext uri="{FF2B5EF4-FFF2-40B4-BE49-F238E27FC236}">
                <a16:creationId xmlns:a16="http://schemas.microsoft.com/office/drawing/2014/main" id="{00000000-0008-0000-0000-0000EF9D0000}"/>
              </a:ext>
            </a:extLst>
          </xdr:cNvPr>
          <xdr:cNvSpPr>
            <a:spLocks noChangeArrowheads="1"/>
          </xdr:cNvSpPr>
        </xdr:nvSpPr>
        <xdr:spPr bwMode="auto">
          <a:xfrm>
            <a:off x="4295774" y="31556325"/>
            <a:ext cx="2447925" cy="523875"/>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0433" name="Rectangle 64">
            <a:extLst>
              <a:ext uri="{FF2B5EF4-FFF2-40B4-BE49-F238E27FC236}">
                <a16:creationId xmlns:a16="http://schemas.microsoft.com/office/drawing/2014/main" id="{00000000-0008-0000-0000-0000F19D0000}"/>
              </a:ext>
            </a:extLst>
          </xdr:cNvPr>
          <xdr:cNvSpPr>
            <a:spLocks noChangeArrowheads="1"/>
          </xdr:cNvSpPr>
        </xdr:nvSpPr>
        <xdr:spPr bwMode="auto">
          <a:xfrm>
            <a:off x="4686300" y="29051250"/>
            <a:ext cx="561975" cy="1485900"/>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3073" name="Oval 65">
            <a:extLst>
              <a:ext uri="{FF2B5EF4-FFF2-40B4-BE49-F238E27FC236}">
                <a16:creationId xmlns:a16="http://schemas.microsoft.com/office/drawing/2014/main" id="{00000000-0008-0000-0000-000041A80000}"/>
              </a:ext>
            </a:extLst>
          </xdr:cNvPr>
          <xdr:cNvSpPr>
            <a:spLocks noChangeArrowheads="1"/>
          </xdr:cNvSpPr>
        </xdr:nvSpPr>
        <xdr:spPr bwMode="auto">
          <a:xfrm>
            <a:off x="4867275" y="29727525"/>
            <a:ext cx="180975" cy="180975"/>
          </a:xfrm>
          <a:prstGeom prst="ellipse">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３</a:t>
            </a:r>
          </a:p>
        </xdr:txBody>
      </xdr:sp>
      <xdr:sp macro="" textlink="">
        <xdr:nvSpPr>
          <xdr:cNvPr id="40435" name="Rectangle 48">
            <a:extLst>
              <a:ext uri="{FF2B5EF4-FFF2-40B4-BE49-F238E27FC236}">
                <a16:creationId xmlns:a16="http://schemas.microsoft.com/office/drawing/2014/main" id="{00000000-0008-0000-0000-0000F39D0000}"/>
              </a:ext>
            </a:extLst>
          </xdr:cNvPr>
          <xdr:cNvSpPr>
            <a:spLocks noChangeArrowheads="1"/>
          </xdr:cNvSpPr>
        </xdr:nvSpPr>
        <xdr:spPr bwMode="auto">
          <a:xfrm>
            <a:off x="3695700" y="29232224"/>
            <a:ext cx="3028950" cy="314325"/>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3059" name="Oval 51">
            <a:extLst>
              <a:ext uri="{FF2B5EF4-FFF2-40B4-BE49-F238E27FC236}">
                <a16:creationId xmlns:a16="http://schemas.microsoft.com/office/drawing/2014/main" id="{00000000-0008-0000-0000-000033A80000}"/>
              </a:ext>
            </a:extLst>
          </xdr:cNvPr>
          <xdr:cNvSpPr>
            <a:spLocks noChangeArrowheads="1"/>
          </xdr:cNvSpPr>
        </xdr:nvSpPr>
        <xdr:spPr bwMode="auto">
          <a:xfrm>
            <a:off x="5257800" y="29308425"/>
            <a:ext cx="180975" cy="180975"/>
          </a:xfrm>
          <a:prstGeom prst="ellipse">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２</a:t>
            </a:r>
          </a:p>
        </xdr:txBody>
      </xdr:sp>
      <xdr:sp macro="" textlink="">
        <xdr:nvSpPr>
          <xdr:cNvPr id="43058" name="Oval 50">
            <a:extLst>
              <a:ext uri="{FF2B5EF4-FFF2-40B4-BE49-F238E27FC236}">
                <a16:creationId xmlns:a16="http://schemas.microsoft.com/office/drawing/2014/main" id="{00000000-0008-0000-0000-000032A80000}"/>
              </a:ext>
            </a:extLst>
          </xdr:cNvPr>
          <xdr:cNvSpPr>
            <a:spLocks noChangeArrowheads="1"/>
          </xdr:cNvSpPr>
        </xdr:nvSpPr>
        <xdr:spPr bwMode="auto">
          <a:xfrm>
            <a:off x="1981200" y="30575250"/>
            <a:ext cx="180975" cy="180975"/>
          </a:xfrm>
          <a:prstGeom prst="ellipse">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１</a:t>
            </a:r>
          </a:p>
        </xdr:txBody>
      </xdr:sp>
    </xdr:grpSp>
    <xdr:clientData/>
  </xdr:twoCellAnchor>
  <xdr:twoCellAnchor>
    <xdr:from>
      <xdr:col>9</xdr:col>
      <xdr:colOff>66675</xdr:colOff>
      <xdr:row>144</xdr:row>
      <xdr:rowOff>76200</xdr:rowOff>
    </xdr:from>
    <xdr:to>
      <xdr:col>9</xdr:col>
      <xdr:colOff>66675</xdr:colOff>
      <xdr:row>147</xdr:row>
      <xdr:rowOff>8700</xdr:rowOff>
    </xdr:to>
    <xdr:sp macro="" textlink="">
      <xdr:nvSpPr>
        <xdr:cNvPr id="40432" name="Line 42">
          <a:extLst>
            <a:ext uri="{FF2B5EF4-FFF2-40B4-BE49-F238E27FC236}">
              <a16:creationId xmlns:a16="http://schemas.microsoft.com/office/drawing/2014/main" id="{00000000-0008-0000-0000-0000F09D0000}"/>
            </a:ext>
          </a:extLst>
        </xdr:cNvPr>
        <xdr:cNvSpPr>
          <a:spLocks noChangeShapeType="1"/>
        </xdr:cNvSpPr>
      </xdr:nvSpPr>
      <xdr:spPr bwMode="auto">
        <a:xfrm>
          <a:off x="5524500" y="27508200"/>
          <a:ext cx="0" cy="504000"/>
        </a:xfrm>
        <a:prstGeom prst="line">
          <a:avLst/>
        </a:prstGeom>
        <a:noFill/>
        <a:ln w="1905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762000</xdr:colOff>
      <xdr:row>155</xdr:row>
      <xdr:rowOff>95250</xdr:rowOff>
    </xdr:from>
    <xdr:to>
      <xdr:col>8</xdr:col>
      <xdr:colOff>676275</xdr:colOff>
      <xdr:row>158</xdr:row>
      <xdr:rowOff>47625</xdr:rowOff>
    </xdr:to>
    <xdr:sp macro="" textlink="">
      <xdr:nvSpPr>
        <xdr:cNvPr id="40438" name="AutoShape 78">
          <a:extLst>
            <a:ext uri="{FF2B5EF4-FFF2-40B4-BE49-F238E27FC236}">
              <a16:creationId xmlns:a16="http://schemas.microsoft.com/office/drawing/2014/main" id="{00000000-0008-0000-0000-0000F69D0000}"/>
            </a:ext>
          </a:extLst>
        </xdr:cNvPr>
        <xdr:cNvSpPr>
          <a:spLocks noChangeArrowheads="1"/>
        </xdr:cNvSpPr>
      </xdr:nvSpPr>
      <xdr:spPr bwMode="auto">
        <a:xfrm>
          <a:off x="2143125" y="29622750"/>
          <a:ext cx="2581275" cy="523875"/>
        </a:xfrm>
        <a:prstGeom prst="roundRect">
          <a:avLst>
            <a:gd name="adj" fmla="val 16667"/>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650985</xdr:colOff>
      <xdr:row>175</xdr:row>
      <xdr:rowOff>122840</xdr:rowOff>
    </xdr:from>
    <xdr:to>
      <xdr:col>7</xdr:col>
      <xdr:colOff>28685</xdr:colOff>
      <xdr:row>176</xdr:row>
      <xdr:rowOff>148240</xdr:rowOff>
    </xdr:to>
    <xdr:sp macro="" textlink="">
      <xdr:nvSpPr>
        <xdr:cNvPr id="48" name="Rectangle 45">
          <a:extLst>
            <a:ext uri="{FF2B5EF4-FFF2-40B4-BE49-F238E27FC236}">
              <a16:creationId xmlns:a16="http://schemas.microsoft.com/office/drawing/2014/main" id="{00000000-0008-0000-0000-000030000000}"/>
            </a:ext>
          </a:extLst>
        </xdr:cNvPr>
        <xdr:cNvSpPr>
          <a:spLocks noChangeArrowheads="1"/>
        </xdr:cNvSpPr>
      </xdr:nvSpPr>
      <xdr:spPr bwMode="auto">
        <a:xfrm>
          <a:off x="1791357" y="33230426"/>
          <a:ext cx="407714" cy="214586"/>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767475</xdr:colOff>
      <xdr:row>175</xdr:row>
      <xdr:rowOff>137620</xdr:rowOff>
    </xdr:from>
    <xdr:to>
      <xdr:col>6</xdr:col>
      <xdr:colOff>954800</xdr:colOff>
      <xdr:row>176</xdr:row>
      <xdr:rowOff>128095</xdr:rowOff>
    </xdr:to>
    <xdr:sp macro="" textlink="">
      <xdr:nvSpPr>
        <xdr:cNvPr id="49" name="Oval 46">
          <a:extLst>
            <a:ext uri="{FF2B5EF4-FFF2-40B4-BE49-F238E27FC236}">
              <a16:creationId xmlns:a16="http://schemas.microsoft.com/office/drawing/2014/main" id="{00000000-0008-0000-0000-000031000000}"/>
            </a:ext>
          </a:extLst>
        </xdr:cNvPr>
        <xdr:cNvSpPr>
          <a:spLocks noChangeArrowheads="1"/>
        </xdr:cNvSpPr>
      </xdr:nvSpPr>
      <xdr:spPr bwMode="auto">
        <a:xfrm>
          <a:off x="1907847" y="33245206"/>
          <a:ext cx="187325" cy="179661"/>
        </a:xfrm>
        <a:prstGeom prst="ellipse">
          <a:avLst/>
        </a:prstGeom>
        <a:solidFill>
          <a:srgbClr val="FFFFFF"/>
        </a:solidFill>
        <a:ln w="12700">
          <a:solidFill>
            <a:srgbClr val="000000"/>
          </a:solidFill>
          <a:round/>
          <a:headEnd/>
          <a:tailEnd/>
        </a:ln>
      </xdr:spPr>
      <xdr:txBody>
        <a:bodyPr vertOverflow="clip" wrap="square" lIns="27432" tIns="18288" rIns="27432" bIns="0" anchor="ctr" upright="1"/>
        <a:lstStyle/>
        <a:p>
          <a:pPr algn="ctr" rtl="0">
            <a:defRPr sz="1000"/>
          </a:pPr>
          <a:r>
            <a:rPr lang="ja-JP" altLang="en-US" sz="800" b="0" i="0" u="none" strike="noStrike" baseline="0">
              <a:solidFill>
                <a:srgbClr val="000000"/>
              </a:solidFill>
              <a:latin typeface="ＭＳ Ｐゴシック"/>
              <a:ea typeface="ＭＳ Ｐゴシック"/>
            </a:rPr>
            <a:t>１</a:t>
          </a:r>
        </a:p>
      </xdr:txBody>
    </xdr:sp>
    <xdr:clientData/>
  </xdr:twoCellAnchor>
  <xdr:twoCellAnchor>
    <xdr:from>
      <xdr:col>5</xdr:col>
      <xdr:colOff>142875</xdr:colOff>
      <xdr:row>141</xdr:row>
      <xdr:rowOff>123824</xdr:rowOff>
    </xdr:from>
    <xdr:to>
      <xdr:col>7</xdr:col>
      <xdr:colOff>1285875</xdr:colOff>
      <xdr:row>143</xdr:row>
      <xdr:rowOff>171449</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bwMode="auto">
        <a:xfrm>
          <a:off x="1028700" y="27746324"/>
          <a:ext cx="2667000" cy="428625"/>
        </a:xfrm>
        <a:prstGeom prst="rect">
          <a:avLst/>
        </a:prstGeom>
        <a:solidFill>
          <a:sysClr val="window" lastClr="FFFFFF"/>
        </a:solidFill>
        <a:ln w="9525" cap="flat" cmpd="sng" algn="ctr">
          <a:solidFill>
            <a:schemeClr val="bg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xdr:col>
      <xdr:colOff>66675</xdr:colOff>
      <xdr:row>141</xdr:row>
      <xdr:rowOff>104775</xdr:rowOff>
    </xdr:from>
    <xdr:to>
      <xdr:col>7</xdr:col>
      <xdr:colOff>66675</xdr:colOff>
      <xdr:row>144</xdr:row>
      <xdr:rowOff>171450</xdr:rowOff>
    </xdr:to>
    <xdr:sp macro="" textlink="">
      <xdr:nvSpPr>
        <xdr:cNvPr id="40429" name="Line 10">
          <a:extLst>
            <a:ext uri="{FF2B5EF4-FFF2-40B4-BE49-F238E27FC236}">
              <a16:creationId xmlns:a16="http://schemas.microsoft.com/office/drawing/2014/main" id="{00000000-0008-0000-0000-0000ED9D0000}"/>
            </a:ext>
          </a:extLst>
        </xdr:cNvPr>
        <xdr:cNvSpPr>
          <a:spLocks noChangeShapeType="1"/>
        </xdr:cNvSpPr>
      </xdr:nvSpPr>
      <xdr:spPr bwMode="auto">
        <a:xfrm flipH="1">
          <a:off x="2476500" y="27727275"/>
          <a:ext cx="0" cy="638175"/>
        </a:xfrm>
        <a:prstGeom prst="line">
          <a:avLst/>
        </a:prstGeom>
        <a:noFill/>
        <a:ln w="1905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761999</xdr:colOff>
      <xdr:row>142</xdr:row>
      <xdr:rowOff>180975</xdr:rowOff>
    </xdr:from>
    <xdr:to>
      <xdr:col>7</xdr:col>
      <xdr:colOff>1228724</xdr:colOff>
      <xdr:row>144</xdr:row>
      <xdr:rowOff>28575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bwMode="auto">
        <a:xfrm>
          <a:off x="3286124" y="27422475"/>
          <a:ext cx="466725" cy="228600"/>
        </a:xfrm>
        <a:prstGeom prst="rect">
          <a:avLst/>
        </a:prstGeom>
        <a:solidFill>
          <a:sysClr val="window" lastClr="FFFFFF"/>
        </a:solidFill>
        <a:ln w="9525" cap="flat" cmpd="sng" algn="ctr">
          <a:solidFill>
            <a:schemeClr val="bg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2</xdr:col>
      <xdr:colOff>207817</xdr:colOff>
      <xdr:row>216</xdr:row>
      <xdr:rowOff>149630</xdr:rowOff>
    </xdr:from>
    <xdr:to>
      <xdr:col>8</xdr:col>
      <xdr:colOff>0</xdr:colOff>
      <xdr:row>219</xdr:row>
      <xdr:rowOff>108065</xdr:rowOff>
    </xdr:to>
    <xdr:pic>
      <xdr:nvPicPr>
        <xdr:cNvPr id="46" name="図 45">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8515" y="41438946"/>
          <a:ext cx="3250277" cy="532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108065</xdr:colOff>
      <xdr:row>217</xdr:row>
      <xdr:rowOff>1</xdr:rowOff>
    </xdr:from>
    <xdr:to>
      <xdr:col>8</xdr:col>
      <xdr:colOff>8312</xdr:colOff>
      <xdr:row>219</xdr:row>
      <xdr:rowOff>143741</xdr:rowOff>
    </xdr:to>
    <xdr:sp macro="" textlink="">
      <xdr:nvSpPr>
        <xdr:cNvPr id="43" name="Oval 4">
          <a:extLst>
            <a:ext uri="{FF2B5EF4-FFF2-40B4-BE49-F238E27FC236}">
              <a16:creationId xmlns:a16="http://schemas.microsoft.com/office/drawing/2014/main" id="{00000000-0008-0000-0000-00002B000000}"/>
            </a:ext>
          </a:extLst>
        </xdr:cNvPr>
        <xdr:cNvSpPr>
          <a:spLocks noChangeArrowheads="1"/>
        </xdr:cNvSpPr>
      </xdr:nvSpPr>
      <xdr:spPr bwMode="auto">
        <a:xfrm>
          <a:off x="1463040" y="41480510"/>
          <a:ext cx="2518756" cy="526126"/>
        </a:xfrm>
        <a:prstGeom prst="ellipse">
          <a:avLst/>
        </a:prstGeom>
        <a:noFill/>
        <a:ln w="25400">
          <a:solidFill>
            <a:srgbClr val="FF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257175</xdr:colOff>
          <xdr:row>2</xdr:row>
          <xdr:rowOff>133350</xdr:rowOff>
        </xdr:from>
        <xdr:to>
          <xdr:col>10</xdr:col>
          <xdr:colOff>371475</xdr:colOff>
          <xdr:row>17</xdr:row>
          <xdr:rowOff>47796</xdr:rowOff>
        </xdr:to>
        <xdr:pic>
          <xdr:nvPicPr>
            <xdr:cNvPr id="41" name="図 40">
              <a:extLst>
                <a:ext uri="{FF2B5EF4-FFF2-40B4-BE49-F238E27FC236}">
                  <a16:creationId xmlns:a16="http://schemas.microsoft.com/office/drawing/2014/main" id="{9B22EF2A-6A5A-4D6D-BD5A-3F06DC3E9702}"/>
                </a:ext>
              </a:extLst>
            </xdr:cNvPr>
            <xdr:cNvPicPr>
              <a:picLocks noChangeAspect="1" noChangeArrowheads="1"/>
              <a:extLst>
                <a:ext uri="{84589F7E-364E-4C9E-8A38-B11213B215E9}">
                  <a14:cameraTool cellRange="'申告書記入img(非表示)'!$A$16:$DH$64" spid="_x0000_s17813"/>
                </a:ext>
              </a:extLst>
            </xdr:cNvPicPr>
          </xdr:nvPicPr>
          <xdr:blipFill>
            <a:blip xmlns:r="http://schemas.openxmlformats.org/officeDocument/2006/relationships" r:embed="rId10"/>
            <a:srcRect/>
            <a:stretch>
              <a:fillRect/>
            </a:stretch>
          </xdr:blipFill>
          <xdr:spPr bwMode="auto">
            <a:xfrm>
              <a:off x="257175" y="514350"/>
              <a:ext cx="6715125" cy="2771946"/>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xdr:col>
      <xdr:colOff>104775</xdr:colOff>
      <xdr:row>67</xdr:row>
      <xdr:rowOff>114300</xdr:rowOff>
    </xdr:from>
    <xdr:to>
      <xdr:col>10</xdr:col>
      <xdr:colOff>301073</xdr:colOff>
      <xdr:row>69</xdr:row>
      <xdr:rowOff>28575</xdr:rowOff>
    </xdr:to>
    <xdr:pic>
      <xdr:nvPicPr>
        <xdr:cNvPr id="2" name="図 1">
          <a:extLst>
            <a:ext uri="{FF2B5EF4-FFF2-40B4-BE49-F238E27FC236}">
              <a16:creationId xmlns:a16="http://schemas.microsoft.com/office/drawing/2014/main" id="{502CED9D-B339-422B-8A03-6FC665008EF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390525" y="12687300"/>
          <a:ext cx="6511373" cy="295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58</xdr:col>
      <xdr:colOff>9525</xdr:colOff>
      <xdr:row>153</xdr:row>
      <xdr:rowOff>47625</xdr:rowOff>
    </xdr:from>
    <xdr:to>
      <xdr:col>67</xdr:col>
      <xdr:colOff>19050</xdr:colOff>
      <xdr:row>155</xdr:row>
      <xdr:rowOff>76200</xdr:rowOff>
    </xdr:to>
    <xdr:sp macro="" textlink="">
      <xdr:nvSpPr>
        <xdr:cNvPr id="44300" name="AutoShape 11">
          <a:extLst>
            <a:ext uri="{FF2B5EF4-FFF2-40B4-BE49-F238E27FC236}">
              <a16:creationId xmlns:a16="http://schemas.microsoft.com/office/drawing/2014/main" id="{00000000-0008-0000-0400-00000CAD0000}"/>
            </a:ext>
          </a:extLst>
        </xdr:cNvPr>
        <xdr:cNvSpPr>
          <a:spLocks noChangeArrowheads="1"/>
        </xdr:cNvSpPr>
      </xdr:nvSpPr>
      <xdr:spPr bwMode="auto">
        <a:xfrm flipH="1">
          <a:off x="5534025" y="17325975"/>
          <a:ext cx="866775" cy="238125"/>
        </a:xfrm>
        <a:prstGeom prst="bracketPair">
          <a:avLst>
            <a:gd name="adj" fmla="val 24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57150</xdr:colOff>
      <xdr:row>136</xdr:row>
      <xdr:rowOff>66675</xdr:rowOff>
    </xdr:from>
    <xdr:to>
      <xdr:col>7</xdr:col>
      <xdr:colOff>66675</xdr:colOff>
      <xdr:row>138</xdr:row>
      <xdr:rowOff>95250</xdr:rowOff>
    </xdr:to>
    <xdr:sp macro="" textlink="">
      <xdr:nvSpPr>
        <xdr:cNvPr id="44301" name="AutoShape 12">
          <a:extLst>
            <a:ext uri="{FF2B5EF4-FFF2-40B4-BE49-F238E27FC236}">
              <a16:creationId xmlns:a16="http://schemas.microsoft.com/office/drawing/2014/main" id="{00000000-0008-0000-0400-00000DAD0000}"/>
            </a:ext>
          </a:extLst>
        </xdr:cNvPr>
        <xdr:cNvSpPr>
          <a:spLocks noChangeArrowheads="1"/>
        </xdr:cNvSpPr>
      </xdr:nvSpPr>
      <xdr:spPr bwMode="auto">
        <a:xfrm rot="5400000">
          <a:off x="561975" y="15678150"/>
          <a:ext cx="238125" cy="104775"/>
        </a:xfrm>
        <a:prstGeom prst="bracketPair">
          <a:avLst>
            <a:gd name="adj" fmla="val 42995"/>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89521</xdr:colOff>
      <xdr:row>96</xdr:row>
      <xdr:rowOff>0</xdr:rowOff>
    </xdr:from>
    <xdr:to>
      <xdr:col>106</xdr:col>
      <xdr:colOff>85725</xdr:colOff>
      <xdr:row>96</xdr:row>
      <xdr:rowOff>42664</xdr:rowOff>
    </xdr:to>
    <xdr:sp macro="" textlink="">
      <xdr:nvSpPr>
        <xdr:cNvPr id="44305" name="Line 16">
          <a:extLst>
            <a:ext uri="{FF2B5EF4-FFF2-40B4-BE49-F238E27FC236}">
              <a16:creationId xmlns:a16="http://schemas.microsoft.com/office/drawing/2014/main" id="{00000000-0008-0000-0400-000011AD0000}"/>
            </a:ext>
          </a:extLst>
        </xdr:cNvPr>
        <xdr:cNvSpPr>
          <a:spLocks noChangeShapeType="1"/>
        </xdr:cNvSpPr>
      </xdr:nvSpPr>
      <xdr:spPr bwMode="auto">
        <a:xfrm>
          <a:off x="1521868" y="10354674"/>
          <a:ext cx="8053155" cy="520113"/>
        </a:xfrm>
        <a:prstGeom prst="line">
          <a:avLst/>
        </a:prstGeom>
        <a:noFill/>
        <a:ln w="9525">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65</xdr:col>
      <xdr:colOff>9525</xdr:colOff>
      <xdr:row>122</xdr:row>
      <xdr:rowOff>19050</xdr:rowOff>
    </xdr:from>
    <xdr:to>
      <xdr:col>66</xdr:col>
      <xdr:colOff>47625</xdr:colOff>
      <xdr:row>123</xdr:row>
      <xdr:rowOff>47625</xdr:rowOff>
    </xdr:to>
    <xdr:sp macro="" textlink="">
      <xdr:nvSpPr>
        <xdr:cNvPr id="44306" name="Oval 39">
          <a:extLst>
            <a:ext uri="{FF2B5EF4-FFF2-40B4-BE49-F238E27FC236}">
              <a16:creationId xmlns:a16="http://schemas.microsoft.com/office/drawing/2014/main" id="{00000000-0008-0000-0400-000012AD0000}"/>
            </a:ext>
          </a:extLst>
        </xdr:cNvPr>
        <xdr:cNvSpPr>
          <a:spLocks noChangeArrowheads="1"/>
        </xdr:cNvSpPr>
      </xdr:nvSpPr>
      <xdr:spPr bwMode="auto">
        <a:xfrm>
          <a:off x="6200775" y="14144625"/>
          <a:ext cx="133350" cy="13335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66675</xdr:colOff>
      <xdr:row>133</xdr:row>
      <xdr:rowOff>38100</xdr:rowOff>
    </xdr:from>
    <xdr:to>
      <xdr:col>5</xdr:col>
      <xdr:colOff>28575</xdr:colOff>
      <xdr:row>134</xdr:row>
      <xdr:rowOff>76200</xdr:rowOff>
    </xdr:to>
    <xdr:sp macro="" textlink="">
      <xdr:nvSpPr>
        <xdr:cNvPr id="44307" name="Oval 42">
          <a:extLst>
            <a:ext uri="{FF2B5EF4-FFF2-40B4-BE49-F238E27FC236}">
              <a16:creationId xmlns:a16="http://schemas.microsoft.com/office/drawing/2014/main" id="{00000000-0008-0000-0400-000013AD0000}"/>
            </a:ext>
          </a:extLst>
        </xdr:cNvPr>
        <xdr:cNvSpPr>
          <a:spLocks noChangeArrowheads="1"/>
        </xdr:cNvSpPr>
      </xdr:nvSpPr>
      <xdr:spPr bwMode="auto">
        <a:xfrm>
          <a:off x="352425" y="15268575"/>
          <a:ext cx="152400"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85725</xdr:colOff>
      <xdr:row>152</xdr:row>
      <xdr:rowOff>76200</xdr:rowOff>
    </xdr:from>
    <xdr:to>
      <xdr:col>5</xdr:col>
      <xdr:colOff>47625</xdr:colOff>
      <xdr:row>154</xdr:row>
      <xdr:rowOff>9525</xdr:rowOff>
    </xdr:to>
    <xdr:sp macro="" textlink="">
      <xdr:nvSpPr>
        <xdr:cNvPr id="44308" name="Oval 45">
          <a:extLst>
            <a:ext uri="{FF2B5EF4-FFF2-40B4-BE49-F238E27FC236}">
              <a16:creationId xmlns:a16="http://schemas.microsoft.com/office/drawing/2014/main" id="{00000000-0008-0000-0400-000014AD0000}"/>
            </a:ext>
          </a:extLst>
        </xdr:cNvPr>
        <xdr:cNvSpPr>
          <a:spLocks noChangeArrowheads="1"/>
        </xdr:cNvSpPr>
      </xdr:nvSpPr>
      <xdr:spPr bwMode="auto">
        <a:xfrm>
          <a:off x="371475" y="17249775"/>
          <a:ext cx="152400"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66675</xdr:colOff>
      <xdr:row>157</xdr:row>
      <xdr:rowOff>38100</xdr:rowOff>
    </xdr:from>
    <xdr:to>
      <xdr:col>5</xdr:col>
      <xdr:colOff>38100</xdr:colOff>
      <xdr:row>158</xdr:row>
      <xdr:rowOff>76200</xdr:rowOff>
    </xdr:to>
    <xdr:sp macro="" textlink="">
      <xdr:nvSpPr>
        <xdr:cNvPr id="44309" name="Oval 46">
          <a:extLst>
            <a:ext uri="{FF2B5EF4-FFF2-40B4-BE49-F238E27FC236}">
              <a16:creationId xmlns:a16="http://schemas.microsoft.com/office/drawing/2014/main" id="{00000000-0008-0000-0400-000015AD0000}"/>
            </a:ext>
          </a:extLst>
        </xdr:cNvPr>
        <xdr:cNvSpPr>
          <a:spLocks noChangeArrowheads="1"/>
        </xdr:cNvSpPr>
      </xdr:nvSpPr>
      <xdr:spPr bwMode="auto">
        <a:xfrm>
          <a:off x="352425" y="17735550"/>
          <a:ext cx="161925"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47625</xdr:colOff>
      <xdr:row>153</xdr:row>
      <xdr:rowOff>47625</xdr:rowOff>
    </xdr:from>
    <xdr:to>
      <xdr:col>32</xdr:col>
      <xdr:colOff>0</xdr:colOff>
      <xdr:row>154</xdr:row>
      <xdr:rowOff>85725</xdr:rowOff>
    </xdr:to>
    <xdr:sp macro="" textlink="">
      <xdr:nvSpPr>
        <xdr:cNvPr id="44310" name="Oval 47">
          <a:extLst>
            <a:ext uri="{FF2B5EF4-FFF2-40B4-BE49-F238E27FC236}">
              <a16:creationId xmlns:a16="http://schemas.microsoft.com/office/drawing/2014/main" id="{00000000-0008-0000-0400-000016AD0000}"/>
            </a:ext>
          </a:extLst>
        </xdr:cNvPr>
        <xdr:cNvSpPr>
          <a:spLocks noChangeArrowheads="1"/>
        </xdr:cNvSpPr>
      </xdr:nvSpPr>
      <xdr:spPr bwMode="auto">
        <a:xfrm>
          <a:off x="2905125" y="17325975"/>
          <a:ext cx="142875"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54</xdr:col>
      <xdr:colOff>56895</xdr:colOff>
      <xdr:row>150</xdr:row>
      <xdr:rowOff>97287</xdr:rowOff>
    </xdr:from>
    <xdr:to>
      <xdr:col>56</xdr:col>
      <xdr:colOff>18795</xdr:colOff>
      <xdr:row>152</xdr:row>
      <xdr:rowOff>67832</xdr:rowOff>
    </xdr:to>
    <xdr:sp macro="" textlink="">
      <xdr:nvSpPr>
        <xdr:cNvPr id="44311" name="Oval 48">
          <a:extLst>
            <a:ext uri="{FF2B5EF4-FFF2-40B4-BE49-F238E27FC236}">
              <a16:creationId xmlns:a16="http://schemas.microsoft.com/office/drawing/2014/main" id="{00000000-0008-0000-0400-000017AD0000}"/>
            </a:ext>
          </a:extLst>
        </xdr:cNvPr>
        <xdr:cNvSpPr>
          <a:spLocks noChangeArrowheads="1"/>
        </xdr:cNvSpPr>
      </xdr:nvSpPr>
      <xdr:spPr bwMode="auto">
        <a:xfrm>
          <a:off x="4809819" y="20703071"/>
          <a:ext cx="137935" cy="13680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54</xdr:col>
      <xdr:colOff>56895</xdr:colOff>
      <xdr:row>140</xdr:row>
      <xdr:rowOff>37845</xdr:rowOff>
    </xdr:from>
    <xdr:to>
      <xdr:col>56</xdr:col>
      <xdr:colOff>17660</xdr:colOff>
      <xdr:row>141</xdr:row>
      <xdr:rowOff>27950</xdr:rowOff>
    </xdr:to>
    <xdr:sp macro="" textlink="">
      <xdr:nvSpPr>
        <xdr:cNvPr id="44312" name="Oval 49">
          <a:extLst>
            <a:ext uri="{FF2B5EF4-FFF2-40B4-BE49-F238E27FC236}">
              <a16:creationId xmlns:a16="http://schemas.microsoft.com/office/drawing/2014/main" id="{00000000-0008-0000-0400-000018AD0000}"/>
            </a:ext>
          </a:extLst>
        </xdr:cNvPr>
        <xdr:cNvSpPr>
          <a:spLocks noChangeArrowheads="1"/>
        </xdr:cNvSpPr>
      </xdr:nvSpPr>
      <xdr:spPr bwMode="auto">
        <a:xfrm>
          <a:off x="4809819" y="19606983"/>
          <a:ext cx="136800" cy="13680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9525</xdr:colOff>
      <xdr:row>167</xdr:row>
      <xdr:rowOff>9525</xdr:rowOff>
    </xdr:from>
    <xdr:to>
      <xdr:col>69</xdr:col>
      <xdr:colOff>85725</xdr:colOff>
      <xdr:row>168</xdr:row>
      <xdr:rowOff>9525</xdr:rowOff>
    </xdr:to>
    <xdr:sp macro="" textlink="">
      <xdr:nvSpPr>
        <xdr:cNvPr id="44313" name="AutoShape 173">
          <a:extLst>
            <a:ext uri="{FF2B5EF4-FFF2-40B4-BE49-F238E27FC236}">
              <a16:creationId xmlns:a16="http://schemas.microsoft.com/office/drawing/2014/main" id="{00000000-0008-0000-0400-000019AD0000}"/>
            </a:ext>
          </a:extLst>
        </xdr:cNvPr>
        <xdr:cNvSpPr>
          <a:spLocks noChangeArrowheads="1"/>
        </xdr:cNvSpPr>
      </xdr:nvSpPr>
      <xdr:spPr bwMode="auto">
        <a:xfrm>
          <a:off x="5915025" y="18811875"/>
          <a:ext cx="742950" cy="323850"/>
        </a:xfrm>
        <a:prstGeom prst="roundRect">
          <a:avLst>
            <a:gd name="adj"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48</xdr:col>
      <xdr:colOff>47625</xdr:colOff>
      <xdr:row>167</xdr:row>
      <xdr:rowOff>9525</xdr:rowOff>
    </xdr:from>
    <xdr:to>
      <xdr:col>58</xdr:col>
      <xdr:colOff>47625</xdr:colOff>
      <xdr:row>168</xdr:row>
      <xdr:rowOff>9525</xdr:rowOff>
    </xdr:to>
    <xdr:sp macro="" textlink="">
      <xdr:nvSpPr>
        <xdr:cNvPr id="44314" name="AutoShape 174">
          <a:extLst>
            <a:ext uri="{FF2B5EF4-FFF2-40B4-BE49-F238E27FC236}">
              <a16:creationId xmlns:a16="http://schemas.microsoft.com/office/drawing/2014/main" id="{00000000-0008-0000-0400-00001AAD0000}"/>
            </a:ext>
          </a:extLst>
        </xdr:cNvPr>
        <xdr:cNvSpPr>
          <a:spLocks noChangeArrowheads="1"/>
        </xdr:cNvSpPr>
      </xdr:nvSpPr>
      <xdr:spPr bwMode="auto">
        <a:xfrm>
          <a:off x="4619625" y="18811875"/>
          <a:ext cx="952500" cy="323850"/>
        </a:xfrm>
        <a:prstGeom prst="roundRect">
          <a:avLst>
            <a:gd name="adj"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96</xdr:col>
      <xdr:colOff>38100</xdr:colOff>
      <xdr:row>101</xdr:row>
      <xdr:rowOff>28575</xdr:rowOff>
    </xdr:from>
    <xdr:to>
      <xdr:col>99</xdr:col>
      <xdr:colOff>66675</xdr:colOff>
      <xdr:row>104</xdr:row>
      <xdr:rowOff>57150</xdr:rowOff>
    </xdr:to>
    <xdr:sp macro="" textlink="">
      <xdr:nvSpPr>
        <xdr:cNvPr id="24" name="Oval 248">
          <a:extLst>
            <a:ext uri="{FF2B5EF4-FFF2-40B4-BE49-F238E27FC236}">
              <a16:creationId xmlns:a16="http://schemas.microsoft.com/office/drawing/2014/main" id="{00000000-0008-0000-0400-000018000000}"/>
            </a:ext>
          </a:extLst>
        </xdr:cNvPr>
        <xdr:cNvSpPr>
          <a:spLocks noChangeArrowheads="1"/>
        </xdr:cNvSpPr>
      </xdr:nvSpPr>
      <xdr:spPr bwMode="auto">
        <a:xfrm>
          <a:off x="9182100" y="12001500"/>
          <a:ext cx="314325" cy="34290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400" b="1" i="0" u="none" strike="noStrike" baseline="0">
              <a:solidFill>
                <a:srgbClr val="000000"/>
              </a:solidFill>
              <a:latin typeface="ＭＳ Ｐゴシック"/>
              <a:ea typeface="ＭＳ Ｐゴシック"/>
            </a:rPr>
            <a:t>2</a:t>
          </a:r>
          <a:endParaRPr lang="ja-JP" altLang="en-US" sz="1400" b="1" i="0" u="none" strike="noStrike" baseline="0">
            <a:solidFill>
              <a:srgbClr val="000000"/>
            </a:solidFill>
            <a:latin typeface="ＭＳ Ｐゴシック"/>
            <a:ea typeface="ＭＳ Ｐゴシック"/>
          </a:endParaRPr>
        </a:p>
      </xdr:txBody>
    </xdr:sp>
    <xdr:clientData/>
  </xdr:twoCellAnchor>
  <xdr:twoCellAnchor>
    <xdr:from>
      <xdr:col>29</xdr:col>
      <xdr:colOff>0</xdr:colOff>
      <xdr:row>114</xdr:row>
      <xdr:rowOff>0</xdr:rowOff>
    </xdr:from>
    <xdr:to>
      <xdr:col>32</xdr:col>
      <xdr:colOff>28575</xdr:colOff>
      <xdr:row>117</xdr:row>
      <xdr:rowOff>28575</xdr:rowOff>
    </xdr:to>
    <xdr:sp macro="" textlink="">
      <xdr:nvSpPr>
        <xdr:cNvPr id="25" name="Oval 249">
          <a:extLst>
            <a:ext uri="{FF2B5EF4-FFF2-40B4-BE49-F238E27FC236}">
              <a16:creationId xmlns:a16="http://schemas.microsoft.com/office/drawing/2014/main" id="{00000000-0008-0000-0400-000019000000}"/>
            </a:ext>
          </a:extLst>
        </xdr:cNvPr>
        <xdr:cNvSpPr>
          <a:spLocks noChangeArrowheads="1"/>
        </xdr:cNvSpPr>
      </xdr:nvSpPr>
      <xdr:spPr bwMode="auto">
        <a:xfrm>
          <a:off x="2762250" y="13335000"/>
          <a:ext cx="314325" cy="34290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400" b="1" i="0" u="none" strike="noStrike" baseline="0">
              <a:solidFill>
                <a:srgbClr val="000000"/>
              </a:solidFill>
              <a:latin typeface="ＭＳ Ｐゴシック"/>
              <a:ea typeface="ＭＳ Ｐゴシック"/>
            </a:rPr>
            <a:t>1</a:t>
          </a:r>
          <a:endParaRPr lang="ja-JP" altLang="en-US" sz="1400" b="1" i="0" u="none" strike="noStrike" baseline="0">
            <a:solidFill>
              <a:srgbClr val="000000"/>
            </a:solidFill>
            <a:latin typeface="ＭＳ Ｐゴシック"/>
            <a:ea typeface="ＭＳ Ｐゴシック"/>
          </a:endParaRPr>
        </a:p>
      </xdr:txBody>
    </xdr:sp>
    <xdr:clientData/>
  </xdr:twoCellAnchor>
  <xdr:twoCellAnchor>
    <xdr:from>
      <xdr:col>6</xdr:col>
      <xdr:colOff>76200</xdr:colOff>
      <xdr:row>120</xdr:row>
      <xdr:rowOff>47625</xdr:rowOff>
    </xdr:from>
    <xdr:to>
      <xdr:col>63</xdr:col>
      <xdr:colOff>57150</xdr:colOff>
      <xdr:row>132</xdr:row>
      <xdr:rowOff>38100</xdr:rowOff>
    </xdr:to>
    <xdr:sp macro="" textlink="">
      <xdr:nvSpPr>
        <xdr:cNvPr id="44318" name="AutoShape 256">
          <a:extLst>
            <a:ext uri="{FF2B5EF4-FFF2-40B4-BE49-F238E27FC236}">
              <a16:creationId xmlns:a16="http://schemas.microsoft.com/office/drawing/2014/main" id="{00000000-0008-0000-0400-00001EAD0000}"/>
            </a:ext>
          </a:extLst>
        </xdr:cNvPr>
        <xdr:cNvSpPr>
          <a:spLocks noChangeArrowheads="1"/>
        </xdr:cNvSpPr>
      </xdr:nvSpPr>
      <xdr:spPr bwMode="auto">
        <a:xfrm>
          <a:off x="647700" y="14011275"/>
          <a:ext cx="5410200" cy="12001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66675</xdr:colOff>
      <xdr:row>133</xdr:row>
      <xdr:rowOff>9525</xdr:rowOff>
    </xdr:from>
    <xdr:to>
      <xdr:col>114</xdr:col>
      <xdr:colOff>38100</xdr:colOff>
      <xdr:row>140</xdr:row>
      <xdr:rowOff>0</xdr:rowOff>
    </xdr:to>
    <xdr:sp macro="" textlink="">
      <xdr:nvSpPr>
        <xdr:cNvPr id="44319" name="AutoShape 257">
          <a:extLst>
            <a:ext uri="{FF2B5EF4-FFF2-40B4-BE49-F238E27FC236}">
              <a16:creationId xmlns:a16="http://schemas.microsoft.com/office/drawing/2014/main" id="{00000000-0008-0000-0400-00001FAD0000}"/>
            </a:ext>
          </a:extLst>
        </xdr:cNvPr>
        <xdr:cNvSpPr>
          <a:spLocks noChangeArrowheads="1"/>
        </xdr:cNvSpPr>
      </xdr:nvSpPr>
      <xdr:spPr bwMode="auto">
        <a:xfrm>
          <a:off x="923925" y="15240000"/>
          <a:ext cx="9972675" cy="6667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66675</xdr:colOff>
      <xdr:row>139</xdr:row>
      <xdr:rowOff>28575</xdr:rowOff>
    </xdr:from>
    <xdr:to>
      <xdr:col>52</xdr:col>
      <xdr:colOff>76200</xdr:colOff>
      <xdr:row>151</xdr:row>
      <xdr:rowOff>28575</xdr:rowOff>
    </xdr:to>
    <xdr:sp macro="" textlink="">
      <xdr:nvSpPr>
        <xdr:cNvPr id="44320" name="AutoShape 258">
          <a:extLst>
            <a:ext uri="{FF2B5EF4-FFF2-40B4-BE49-F238E27FC236}">
              <a16:creationId xmlns:a16="http://schemas.microsoft.com/office/drawing/2014/main" id="{00000000-0008-0000-0400-000020AD0000}"/>
            </a:ext>
          </a:extLst>
        </xdr:cNvPr>
        <xdr:cNvSpPr>
          <a:spLocks noChangeArrowheads="1"/>
        </xdr:cNvSpPr>
      </xdr:nvSpPr>
      <xdr:spPr bwMode="auto">
        <a:xfrm>
          <a:off x="923925" y="15887700"/>
          <a:ext cx="4105275" cy="1247775"/>
        </a:xfrm>
        <a:prstGeom prst="roundRect">
          <a:avLst>
            <a:gd name="adj" fmla="val 13264"/>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76</xdr:col>
      <xdr:colOff>38100</xdr:colOff>
      <xdr:row>182</xdr:row>
      <xdr:rowOff>47625</xdr:rowOff>
    </xdr:from>
    <xdr:to>
      <xdr:col>112</xdr:col>
      <xdr:colOff>47625</xdr:colOff>
      <xdr:row>194</xdr:row>
      <xdr:rowOff>57150</xdr:rowOff>
    </xdr:to>
    <xdr:sp macro="" textlink="">
      <xdr:nvSpPr>
        <xdr:cNvPr id="44321" name="AutoShape 259">
          <a:extLst>
            <a:ext uri="{FF2B5EF4-FFF2-40B4-BE49-F238E27FC236}">
              <a16:creationId xmlns:a16="http://schemas.microsoft.com/office/drawing/2014/main" id="{00000000-0008-0000-0400-000021AD0000}"/>
            </a:ext>
          </a:extLst>
        </xdr:cNvPr>
        <xdr:cNvSpPr>
          <a:spLocks noChangeArrowheads="1"/>
        </xdr:cNvSpPr>
      </xdr:nvSpPr>
      <xdr:spPr bwMode="auto">
        <a:xfrm>
          <a:off x="7277100" y="20554950"/>
          <a:ext cx="3438525" cy="1819275"/>
        </a:xfrm>
        <a:prstGeom prst="roundRect">
          <a:avLst>
            <a:gd name="adj" fmla="val 11764"/>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17593</xdr:colOff>
      <xdr:row>140</xdr:row>
      <xdr:rowOff>96705</xdr:rowOff>
    </xdr:from>
    <xdr:to>
      <xdr:col>30</xdr:col>
      <xdr:colOff>66376</xdr:colOff>
      <xdr:row>141</xdr:row>
      <xdr:rowOff>86810</xdr:rowOff>
    </xdr:to>
    <xdr:sp macro="" textlink="">
      <xdr:nvSpPr>
        <xdr:cNvPr id="44322" name="Oval 301">
          <a:extLst>
            <a:ext uri="{FF2B5EF4-FFF2-40B4-BE49-F238E27FC236}">
              <a16:creationId xmlns:a16="http://schemas.microsoft.com/office/drawing/2014/main" id="{00000000-0008-0000-0400-000022AD0000}"/>
            </a:ext>
          </a:extLst>
        </xdr:cNvPr>
        <xdr:cNvSpPr>
          <a:spLocks noChangeArrowheads="1"/>
        </xdr:cNvSpPr>
      </xdr:nvSpPr>
      <xdr:spPr bwMode="auto">
        <a:xfrm>
          <a:off x="2570089" y="19665843"/>
          <a:ext cx="136800" cy="13680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49</xdr:col>
      <xdr:colOff>28320</xdr:colOff>
      <xdr:row>120</xdr:row>
      <xdr:rowOff>57912</xdr:rowOff>
    </xdr:from>
    <xdr:to>
      <xdr:col>50</xdr:col>
      <xdr:colOff>75945</xdr:colOff>
      <xdr:row>122</xdr:row>
      <xdr:rowOff>46860</xdr:rowOff>
    </xdr:to>
    <xdr:sp macro="" textlink="">
      <xdr:nvSpPr>
        <xdr:cNvPr id="44323" name="Oval 19">
          <a:extLst>
            <a:ext uri="{FF2B5EF4-FFF2-40B4-BE49-F238E27FC236}">
              <a16:creationId xmlns:a16="http://schemas.microsoft.com/office/drawing/2014/main" id="{00000000-0008-0000-0400-000023AD0000}"/>
            </a:ext>
          </a:extLst>
        </xdr:cNvPr>
        <xdr:cNvSpPr>
          <a:spLocks noChangeArrowheads="1"/>
        </xdr:cNvSpPr>
      </xdr:nvSpPr>
      <xdr:spPr bwMode="auto">
        <a:xfrm>
          <a:off x="4341159" y="17808030"/>
          <a:ext cx="135641" cy="145423"/>
        </a:xfrm>
        <a:prstGeom prst="ellipse">
          <a:avLst/>
        </a:prstGeom>
        <a:noFill/>
        <a:ln w="317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50</xdr:col>
      <xdr:colOff>1</xdr:colOff>
      <xdr:row>120</xdr:row>
      <xdr:rowOff>0</xdr:rowOff>
    </xdr:from>
    <xdr:to>
      <xdr:col>59</xdr:col>
      <xdr:colOff>0</xdr:colOff>
      <xdr:row>122</xdr:row>
      <xdr:rowOff>81643</xdr:rowOff>
    </xdr:to>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4762501" y="13963650"/>
          <a:ext cx="857249" cy="243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000">
              <a:solidFill>
                <a:srgbClr val="FF0000"/>
              </a:solidFill>
              <a:latin typeface="ＭＳ Ｐ明朝" pitchFamily="18" charset="-128"/>
              <a:ea typeface="ＭＳ Ｐ明朝" pitchFamily="18" charset="-128"/>
            </a:rPr>
            <a:t>充当意思</a:t>
          </a:r>
        </a:p>
      </xdr:txBody>
    </xdr:sp>
    <xdr:clientData/>
  </xdr:twoCellAnchor>
  <xdr:twoCellAnchor>
    <xdr:from>
      <xdr:col>13</xdr:col>
      <xdr:colOff>0</xdr:colOff>
      <xdr:row>126</xdr:row>
      <xdr:rowOff>0</xdr:rowOff>
    </xdr:from>
    <xdr:to>
      <xdr:col>23</xdr:col>
      <xdr:colOff>15240</xdr:colOff>
      <xdr:row>128</xdr:row>
      <xdr:rowOff>7620</xdr:rowOff>
    </xdr:to>
    <xdr:sp macro="" textlink="">
      <xdr:nvSpPr>
        <xdr:cNvPr id="34" name="テキスト ボックス 33">
          <a:extLst>
            <a:ext uri="{FF2B5EF4-FFF2-40B4-BE49-F238E27FC236}">
              <a16:creationId xmlns:a16="http://schemas.microsoft.com/office/drawing/2014/main" id="{00000000-0008-0000-0400-000022000000}"/>
            </a:ext>
          </a:extLst>
        </xdr:cNvPr>
        <xdr:cNvSpPr txBox="1"/>
      </xdr:nvSpPr>
      <xdr:spPr>
        <a:xfrm>
          <a:off x="1089660" y="15811500"/>
          <a:ext cx="853440" cy="2057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0" rIns="0" bIns="0" rtlCol="0" anchor="t"/>
        <a:lstStyle/>
        <a:p>
          <a:pPr algn="l"/>
          <a:r>
            <a:rPr kumimoji="1" lang="en-US" altLang="ja-JP" sz="1000">
              <a:solidFill>
                <a:srgbClr val="FF0000"/>
              </a:solidFill>
              <a:latin typeface="ＭＳ Ｐ明朝" pitchFamily="18" charset="-128"/>
              <a:ea typeface="ＭＳ Ｐ明朝" pitchFamily="18" charset="-128"/>
            </a:rPr>
            <a:t>(⑱</a:t>
          </a:r>
          <a:r>
            <a:rPr kumimoji="1" lang="ja-JP" altLang="en-US" sz="1000">
              <a:solidFill>
                <a:srgbClr val="FF0000"/>
              </a:solidFill>
              <a:latin typeface="ＭＳ Ｐ明朝" pitchFamily="18" charset="-128"/>
              <a:ea typeface="ＭＳ Ｐ明朝" pitchFamily="18" charset="-128"/>
            </a:rPr>
            <a:t>－⑩の</a:t>
          </a:r>
          <a:r>
            <a:rPr kumimoji="1" lang="en-US" altLang="ja-JP" sz="1000">
              <a:solidFill>
                <a:srgbClr val="FF0000"/>
              </a:solidFill>
              <a:latin typeface="ＭＳ Ｐ明朝" pitchFamily="18" charset="-128"/>
              <a:ea typeface="ＭＳ Ｐ明朝" pitchFamily="18" charset="-128"/>
            </a:rPr>
            <a:t>(</a:t>
          </a:r>
          <a:r>
            <a:rPr kumimoji="1" lang="ja-JP" altLang="en-US" sz="1000">
              <a:solidFill>
                <a:srgbClr val="FF0000"/>
              </a:solidFill>
              <a:latin typeface="ＭＳ Ｐ明朝" pitchFamily="18" charset="-128"/>
              <a:ea typeface="ＭＳ Ｐ明朝" pitchFamily="18" charset="-128"/>
            </a:rPr>
            <a:t>ｲ</a:t>
          </a:r>
          <a:r>
            <a:rPr kumimoji="1" lang="en-US" altLang="ja-JP" sz="1000">
              <a:solidFill>
                <a:srgbClr val="FF0000"/>
              </a:solidFill>
              <a:latin typeface="ＭＳ Ｐ明朝" pitchFamily="18" charset="-128"/>
              <a:ea typeface="ＭＳ Ｐ明朝" pitchFamily="18" charset="-128"/>
            </a:rPr>
            <a:t>))</a:t>
          </a:r>
          <a:endParaRPr kumimoji="1" lang="ja-JP" altLang="en-US" sz="1000">
            <a:solidFill>
              <a:srgbClr val="FF0000"/>
            </a:solidFill>
            <a:latin typeface="ＭＳ Ｐ明朝" pitchFamily="18" charset="-128"/>
            <a:ea typeface="ＭＳ Ｐ明朝" pitchFamily="18" charset="-128"/>
          </a:endParaRPr>
        </a:p>
      </xdr:txBody>
    </xdr:sp>
    <xdr:clientData/>
  </xdr:twoCellAnchor>
  <xdr:twoCellAnchor>
    <xdr:from>
      <xdr:col>84</xdr:col>
      <xdr:colOff>32244</xdr:colOff>
      <xdr:row>134</xdr:row>
      <xdr:rowOff>48354</xdr:rowOff>
    </xdr:from>
    <xdr:to>
      <xdr:col>85</xdr:col>
      <xdr:colOff>79869</xdr:colOff>
      <xdr:row>135</xdr:row>
      <xdr:rowOff>86454</xdr:rowOff>
    </xdr:to>
    <xdr:sp macro="" textlink="">
      <xdr:nvSpPr>
        <xdr:cNvPr id="44326" name="Oval 20">
          <a:extLst>
            <a:ext uri="{FF2B5EF4-FFF2-40B4-BE49-F238E27FC236}">
              <a16:creationId xmlns:a16="http://schemas.microsoft.com/office/drawing/2014/main" id="{00000000-0008-0000-0400-000026AD0000}"/>
            </a:ext>
          </a:extLst>
        </xdr:cNvPr>
        <xdr:cNvSpPr>
          <a:spLocks noChangeArrowheads="1"/>
        </xdr:cNvSpPr>
      </xdr:nvSpPr>
      <xdr:spPr bwMode="auto">
        <a:xfrm>
          <a:off x="7790790" y="19431523"/>
          <a:ext cx="139988" cy="13926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101</xdr:col>
      <xdr:colOff>38100</xdr:colOff>
      <xdr:row>140</xdr:row>
      <xdr:rowOff>38100</xdr:rowOff>
    </xdr:from>
    <xdr:to>
      <xdr:col>102</xdr:col>
      <xdr:colOff>85725</xdr:colOff>
      <xdr:row>141</xdr:row>
      <xdr:rowOff>28205</xdr:rowOff>
    </xdr:to>
    <xdr:sp macro="" textlink="">
      <xdr:nvSpPr>
        <xdr:cNvPr id="44327" name="Oval 20">
          <a:extLst>
            <a:ext uri="{FF2B5EF4-FFF2-40B4-BE49-F238E27FC236}">
              <a16:creationId xmlns:a16="http://schemas.microsoft.com/office/drawing/2014/main" id="{00000000-0008-0000-0400-000027AD0000}"/>
            </a:ext>
          </a:extLst>
        </xdr:cNvPr>
        <xdr:cNvSpPr>
          <a:spLocks noChangeArrowheads="1"/>
        </xdr:cNvSpPr>
      </xdr:nvSpPr>
      <xdr:spPr bwMode="auto">
        <a:xfrm>
          <a:off x="8927828" y="19607238"/>
          <a:ext cx="135643" cy="13680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101</xdr:col>
      <xdr:colOff>38100</xdr:colOff>
      <xdr:row>144</xdr:row>
      <xdr:rowOff>38100</xdr:rowOff>
    </xdr:from>
    <xdr:to>
      <xdr:col>102</xdr:col>
      <xdr:colOff>85725</xdr:colOff>
      <xdr:row>145</xdr:row>
      <xdr:rowOff>76200</xdr:rowOff>
    </xdr:to>
    <xdr:sp macro="" textlink="">
      <xdr:nvSpPr>
        <xdr:cNvPr id="44328" name="Oval 20">
          <a:extLst>
            <a:ext uri="{FF2B5EF4-FFF2-40B4-BE49-F238E27FC236}">
              <a16:creationId xmlns:a16="http://schemas.microsoft.com/office/drawing/2014/main" id="{00000000-0008-0000-0400-000028AD0000}"/>
            </a:ext>
          </a:extLst>
        </xdr:cNvPr>
        <xdr:cNvSpPr>
          <a:spLocks noChangeArrowheads="1"/>
        </xdr:cNvSpPr>
      </xdr:nvSpPr>
      <xdr:spPr bwMode="auto">
        <a:xfrm>
          <a:off x="9658350" y="16411575"/>
          <a:ext cx="142875"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58</xdr:col>
      <xdr:colOff>9525</xdr:colOff>
      <xdr:row>161</xdr:row>
      <xdr:rowOff>47625</xdr:rowOff>
    </xdr:from>
    <xdr:to>
      <xdr:col>67</xdr:col>
      <xdr:colOff>19050</xdr:colOff>
      <xdr:row>163</xdr:row>
      <xdr:rowOff>76200</xdr:rowOff>
    </xdr:to>
    <xdr:sp macro="" textlink="">
      <xdr:nvSpPr>
        <xdr:cNvPr id="44329" name="AutoShape 11">
          <a:extLst>
            <a:ext uri="{FF2B5EF4-FFF2-40B4-BE49-F238E27FC236}">
              <a16:creationId xmlns:a16="http://schemas.microsoft.com/office/drawing/2014/main" id="{00000000-0008-0000-0400-000029AD0000}"/>
            </a:ext>
          </a:extLst>
        </xdr:cNvPr>
        <xdr:cNvSpPr>
          <a:spLocks noChangeArrowheads="1"/>
        </xdr:cNvSpPr>
      </xdr:nvSpPr>
      <xdr:spPr bwMode="auto">
        <a:xfrm flipH="1">
          <a:off x="5534025" y="18164175"/>
          <a:ext cx="866775" cy="238125"/>
        </a:xfrm>
        <a:prstGeom prst="bracketPair">
          <a:avLst>
            <a:gd name="adj" fmla="val 24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65</xdr:col>
      <xdr:colOff>0</xdr:colOff>
      <xdr:row>133</xdr:row>
      <xdr:rowOff>0</xdr:rowOff>
    </xdr:from>
    <xdr:to>
      <xdr:col>81</xdr:col>
      <xdr:colOff>60960</xdr:colOff>
      <xdr:row>136</xdr:row>
      <xdr:rowOff>60960</xdr:rowOff>
    </xdr:to>
    <xdr:sp macro="" textlink="">
      <xdr:nvSpPr>
        <xdr:cNvPr id="39" name="テキスト ボックス 38">
          <a:extLst>
            <a:ext uri="{FF2B5EF4-FFF2-40B4-BE49-F238E27FC236}">
              <a16:creationId xmlns:a16="http://schemas.microsoft.com/office/drawing/2014/main" id="{00000000-0008-0000-0400-000027000000}"/>
            </a:ext>
          </a:extLst>
        </xdr:cNvPr>
        <xdr:cNvSpPr txBox="1"/>
      </xdr:nvSpPr>
      <xdr:spPr>
        <a:xfrm>
          <a:off x="5448300" y="16466820"/>
          <a:ext cx="1402080" cy="3581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en-US" altLang="ja-JP" sz="700">
              <a:solidFill>
                <a:sysClr val="windowText" lastClr="000000"/>
              </a:solidFill>
              <a:latin typeface="ＭＳ Ｐ明朝" pitchFamily="18" charset="-128"/>
              <a:ea typeface="ＭＳ Ｐ明朝" pitchFamily="18" charset="-128"/>
            </a:rPr>
            <a:t>(</a:t>
          </a:r>
          <a:r>
            <a:rPr kumimoji="1" lang="ja-JP" altLang="en-US" sz="700">
              <a:solidFill>
                <a:sysClr val="windowText" lastClr="000000"/>
              </a:solidFill>
              <a:latin typeface="ＭＳ Ｐ明朝" pitchFamily="18" charset="-128"/>
              <a:ea typeface="ＭＳ Ｐ明朝" pitchFamily="18" charset="-128"/>
            </a:rPr>
            <a:t>ﾎ</a:t>
          </a:r>
          <a:r>
            <a:rPr kumimoji="1" lang="en-US" altLang="ja-JP" sz="700">
              <a:solidFill>
                <a:sysClr val="windowText" lastClr="000000"/>
              </a:solidFill>
              <a:latin typeface="ＭＳ Ｐ明朝" pitchFamily="18" charset="-128"/>
              <a:ea typeface="ＭＳ Ｐ明朝" pitchFamily="18" charset="-128"/>
            </a:rPr>
            <a:t>)</a:t>
          </a:r>
          <a:r>
            <a:rPr kumimoji="1" lang="ja-JP" altLang="en-US" sz="700">
              <a:solidFill>
                <a:sysClr val="windowText" lastClr="000000"/>
              </a:solidFill>
              <a:latin typeface="ＭＳ Ｐ明朝" pitchFamily="18" charset="-128"/>
              <a:ea typeface="ＭＳ Ｐ明朝" pitchFamily="18" charset="-128"/>
            </a:rPr>
            <a:t>一般拠出金充当額</a:t>
          </a:r>
        </a:p>
        <a:p>
          <a:pPr algn="l"/>
          <a:r>
            <a:rPr kumimoji="1" lang="en-US" altLang="ja-JP" sz="700">
              <a:solidFill>
                <a:sysClr val="windowText" lastClr="000000"/>
              </a:solidFill>
              <a:latin typeface="ＭＳ Ｐ明朝" pitchFamily="18" charset="-128"/>
              <a:ea typeface="ＭＳ Ｐ明朝" pitchFamily="18" charset="-128"/>
            </a:rPr>
            <a:t>(⑳</a:t>
          </a:r>
          <a:r>
            <a:rPr kumimoji="1" lang="ja-JP" altLang="en-US" sz="700">
              <a:solidFill>
                <a:sysClr val="windowText" lastClr="000000"/>
              </a:solidFill>
              <a:latin typeface="ＭＳ Ｐ明朝" pitchFamily="18" charset="-128"/>
              <a:ea typeface="ＭＳ Ｐ明朝" pitchFamily="18" charset="-128"/>
            </a:rPr>
            <a:t>の</a:t>
          </a:r>
          <a:r>
            <a:rPr kumimoji="1" lang="en-US" altLang="ja-JP" sz="700">
              <a:solidFill>
                <a:sysClr val="windowText" lastClr="000000"/>
              </a:solidFill>
              <a:latin typeface="ＭＳ Ｐ明朝" pitchFamily="18" charset="-128"/>
              <a:ea typeface="ＭＳ Ｐ明朝" pitchFamily="18" charset="-128"/>
            </a:rPr>
            <a:t>(</a:t>
          </a:r>
          <a:r>
            <a:rPr kumimoji="1" lang="ja-JP" altLang="en-US" sz="700">
              <a:solidFill>
                <a:sysClr val="windowText" lastClr="000000"/>
              </a:solidFill>
              <a:latin typeface="ＭＳ Ｐ明朝" pitchFamily="18" charset="-128"/>
              <a:ea typeface="ＭＳ Ｐ明朝" pitchFamily="18" charset="-128"/>
            </a:rPr>
            <a:t>ｲ</a:t>
          </a:r>
          <a:r>
            <a:rPr kumimoji="1" lang="en-US" altLang="ja-JP" sz="700">
              <a:solidFill>
                <a:sysClr val="windowText" lastClr="000000"/>
              </a:solidFill>
              <a:latin typeface="ＭＳ Ｐ明朝" pitchFamily="18" charset="-128"/>
              <a:ea typeface="ＭＳ Ｐ明朝" pitchFamily="18" charset="-128"/>
            </a:rPr>
            <a:t>)(</a:t>
          </a:r>
          <a:r>
            <a:rPr kumimoji="1" lang="ja-JP" altLang="en-US" sz="700">
              <a:solidFill>
                <a:sysClr val="windowText" lastClr="000000"/>
              </a:solidFill>
              <a:latin typeface="ＭＳ Ｐ明朝" pitchFamily="18" charset="-128"/>
              <a:ea typeface="ＭＳ Ｐ明朝" pitchFamily="18" charset="-128"/>
            </a:rPr>
            <a:t>一般拠出金分のみ</a:t>
          </a:r>
          <a:r>
            <a:rPr kumimoji="1" lang="en-US" altLang="ja-JP" sz="700">
              <a:solidFill>
                <a:sysClr val="windowText" lastClr="000000"/>
              </a:solidFill>
              <a:latin typeface="ＭＳ Ｐ明朝" pitchFamily="18" charset="-128"/>
              <a:ea typeface="ＭＳ Ｐ明朝" pitchFamily="18" charset="-128"/>
            </a:rPr>
            <a:t>))</a:t>
          </a:r>
          <a:endParaRPr kumimoji="1" lang="ja-JP" altLang="en-US" sz="700">
            <a:solidFill>
              <a:sysClr val="windowText" lastClr="000000"/>
            </a:solidFill>
            <a:latin typeface="ＭＳ Ｐ明朝" pitchFamily="18" charset="-128"/>
            <a:ea typeface="ＭＳ Ｐ明朝" pitchFamily="18" charset="-128"/>
          </a:endParaRPr>
        </a:p>
      </xdr:txBody>
    </xdr:sp>
    <xdr:clientData/>
  </xdr:twoCellAnchor>
  <xdr:twoCellAnchor>
    <xdr:from>
      <xdr:col>73</xdr:col>
      <xdr:colOff>47626</xdr:colOff>
      <xdr:row>46</xdr:row>
      <xdr:rowOff>66675</xdr:rowOff>
    </xdr:from>
    <xdr:to>
      <xdr:col>78</xdr:col>
      <xdr:colOff>68237</xdr:colOff>
      <xdr:row>51</xdr:row>
      <xdr:rowOff>13740</xdr:rowOff>
    </xdr:to>
    <xdr:grpSp>
      <xdr:nvGrpSpPr>
        <xdr:cNvPr id="44331" name="グループ化 106">
          <a:extLst>
            <a:ext uri="{FF2B5EF4-FFF2-40B4-BE49-F238E27FC236}">
              <a16:creationId xmlns:a16="http://schemas.microsoft.com/office/drawing/2014/main" id="{00000000-0008-0000-0400-00002BAD0000}"/>
            </a:ext>
          </a:extLst>
        </xdr:cNvPr>
        <xdr:cNvGrpSpPr>
          <a:grpSpLocks/>
        </xdr:cNvGrpSpPr>
      </xdr:nvGrpSpPr>
      <xdr:grpSpPr bwMode="auto">
        <a:xfrm>
          <a:off x="6166486" y="7999095"/>
          <a:ext cx="439711" cy="404265"/>
          <a:chOff x="5200650" y="409575"/>
          <a:chExt cx="518161" cy="403923"/>
        </a:xfrm>
      </xdr:grpSpPr>
      <xdr:grpSp>
        <xdr:nvGrpSpPr>
          <xdr:cNvPr id="44689" name="グループ化 12">
            <a:extLst>
              <a:ext uri="{FF2B5EF4-FFF2-40B4-BE49-F238E27FC236}">
                <a16:creationId xmlns:a16="http://schemas.microsoft.com/office/drawing/2014/main" id="{00000000-0008-0000-0400-000091AE0000}"/>
              </a:ext>
            </a:extLst>
          </xdr:cNvPr>
          <xdr:cNvGrpSpPr>
            <a:grpSpLocks/>
          </xdr:cNvGrpSpPr>
        </xdr:nvGrpSpPr>
        <xdr:grpSpPr bwMode="auto">
          <a:xfrm>
            <a:off x="5308853" y="409575"/>
            <a:ext cx="285750" cy="403923"/>
            <a:chOff x="6556628" y="323850"/>
            <a:chExt cx="285750" cy="403923"/>
          </a:xfrm>
        </xdr:grpSpPr>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rot="5400000">
              <a:off x="6621420"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6" name="テキスト ボックス 45">
              <a:extLst>
                <a:ext uri="{FF2B5EF4-FFF2-40B4-BE49-F238E27FC236}">
                  <a16:creationId xmlns:a16="http://schemas.microsoft.com/office/drawing/2014/main" id="{00000000-0008-0000-0400-00002E000000}"/>
                </a:ext>
              </a:extLst>
            </xdr:cNvPr>
            <xdr:cNvSpPr txBox="1"/>
          </xdr:nvSpPr>
          <xdr:spPr>
            <a:xfrm rot="16200000">
              <a:off x="6659520" y="544915"/>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90" name="グループ化 13">
            <a:extLst>
              <a:ext uri="{FF2B5EF4-FFF2-40B4-BE49-F238E27FC236}">
                <a16:creationId xmlns:a16="http://schemas.microsoft.com/office/drawing/2014/main" id="{00000000-0008-0000-0400-000092AE0000}"/>
              </a:ext>
            </a:extLst>
          </xdr:cNvPr>
          <xdr:cNvGrpSpPr>
            <a:grpSpLocks/>
          </xdr:cNvGrpSpPr>
        </xdr:nvGrpSpPr>
        <xdr:grpSpPr bwMode="auto">
          <a:xfrm>
            <a:off x="5200650" y="454985"/>
            <a:ext cx="518161" cy="345115"/>
            <a:chOff x="5638800" y="293060"/>
            <a:chExt cx="518161" cy="345115"/>
          </a:xfrm>
        </xdr:grpSpPr>
        <xdr:sp macro="" textlink="">
          <xdr:nvSpPr>
            <xdr:cNvPr id="43" name="テキスト ボックス 42">
              <a:extLst>
                <a:ext uri="{FF2B5EF4-FFF2-40B4-BE49-F238E27FC236}">
                  <a16:creationId xmlns:a16="http://schemas.microsoft.com/office/drawing/2014/main" id="{00000000-0008-0000-0400-00002B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661661"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59</xdr:row>
      <xdr:rowOff>57150</xdr:rowOff>
    </xdr:from>
    <xdr:to>
      <xdr:col>51</xdr:col>
      <xdr:colOff>76200</xdr:colOff>
      <xdr:row>63</xdr:row>
      <xdr:rowOff>47625</xdr:rowOff>
    </xdr:to>
    <xdr:grpSp>
      <xdr:nvGrpSpPr>
        <xdr:cNvPr id="44332" name="グループ化 114">
          <a:extLst>
            <a:ext uri="{FF2B5EF4-FFF2-40B4-BE49-F238E27FC236}">
              <a16:creationId xmlns:a16="http://schemas.microsoft.com/office/drawing/2014/main" id="{00000000-0008-0000-0400-00002CAD0000}"/>
            </a:ext>
          </a:extLst>
        </xdr:cNvPr>
        <xdr:cNvGrpSpPr>
          <a:grpSpLocks/>
        </xdr:cNvGrpSpPr>
      </xdr:nvGrpSpPr>
      <xdr:grpSpPr bwMode="auto">
        <a:xfrm>
          <a:off x="3912870" y="9239250"/>
          <a:ext cx="438150" cy="386715"/>
          <a:chOff x="5200650" y="409575"/>
          <a:chExt cx="495300" cy="390525"/>
        </a:xfrm>
      </xdr:grpSpPr>
      <xdr:grpSp>
        <xdr:nvGrpSpPr>
          <xdr:cNvPr id="44683" name="グループ化 12">
            <a:extLst>
              <a:ext uri="{FF2B5EF4-FFF2-40B4-BE49-F238E27FC236}">
                <a16:creationId xmlns:a16="http://schemas.microsoft.com/office/drawing/2014/main" id="{00000000-0008-0000-0400-00008BAE0000}"/>
              </a:ext>
            </a:extLst>
          </xdr:cNvPr>
          <xdr:cNvGrpSpPr>
            <a:grpSpLocks/>
          </xdr:cNvGrpSpPr>
        </xdr:nvGrpSpPr>
        <xdr:grpSpPr bwMode="auto">
          <a:xfrm>
            <a:off x="5324475" y="409575"/>
            <a:ext cx="247650" cy="390525"/>
            <a:chOff x="6572250" y="323850"/>
            <a:chExt cx="247650" cy="390525"/>
          </a:xfrm>
        </xdr:grpSpPr>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84" name="グループ化 13">
            <a:extLst>
              <a:ext uri="{FF2B5EF4-FFF2-40B4-BE49-F238E27FC236}">
                <a16:creationId xmlns:a16="http://schemas.microsoft.com/office/drawing/2014/main" id="{00000000-0008-0000-0400-00008CAE0000}"/>
              </a:ext>
            </a:extLst>
          </xdr:cNvPr>
          <xdr:cNvGrpSpPr>
            <a:grpSpLocks/>
          </xdr:cNvGrpSpPr>
        </xdr:nvGrpSpPr>
        <xdr:grpSpPr bwMode="auto">
          <a:xfrm>
            <a:off x="5200650" y="457200"/>
            <a:ext cx="495300" cy="342900"/>
            <a:chOff x="5638800" y="295275"/>
            <a:chExt cx="495300" cy="342900"/>
          </a:xfrm>
        </xdr:grpSpPr>
        <xdr:sp macro="" textlink="">
          <xdr:nvSpPr>
            <xdr:cNvPr id="50" name="テキスト ボックス 49">
              <a:extLst>
                <a:ext uri="{FF2B5EF4-FFF2-40B4-BE49-F238E27FC236}">
                  <a16:creationId xmlns:a16="http://schemas.microsoft.com/office/drawing/2014/main" id="{00000000-0008-0000-0400-000032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43</xdr:col>
      <xdr:colOff>47625</xdr:colOff>
      <xdr:row>46</xdr:row>
      <xdr:rowOff>66675</xdr:rowOff>
    </xdr:from>
    <xdr:to>
      <xdr:col>48</xdr:col>
      <xdr:colOff>47625</xdr:colOff>
      <xdr:row>51</xdr:row>
      <xdr:rowOff>0</xdr:rowOff>
    </xdr:to>
    <xdr:grpSp>
      <xdr:nvGrpSpPr>
        <xdr:cNvPr id="44333" name="グループ化 137">
          <a:extLst>
            <a:ext uri="{FF2B5EF4-FFF2-40B4-BE49-F238E27FC236}">
              <a16:creationId xmlns:a16="http://schemas.microsoft.com/office/drawing/2014/main" id="{00000000-0008-0000-0400-00002DAD0000}"/>
            </a:ext>
          </a:extLst>
        </xdr:cNvPr>
        <xdr:cNvGrpSpPr>
          <a:grpSpLocks/>
        </xdr:cNvGrpSpPr>
      </xdr:nvGrpSpPr>
      <xdr:grpSpPr bwMode="auto">
        <a:xfrm>
          <a:off x="3651885" y="7999095"/>
          <a:ext cx="419100" cy="390525"/>
          <a:chOff x="5200650" y="409575"/>
          <a:chExt cx="495313" cy="390525"/>
        </a:xfrm>
      </xdr:grpSpPr>
      <xdr:grpSp>
        <xdr:nvGrpSpPr>
          <xdr:cNvPr id="44677" name="グループ化 12">
            <a:extLst>
              <a:ext uri="{FF2B5EF4-FFF2-40B4-BE49-F238E27FC236}">
                <a16:creationId xmlns:a16="http://schemas.microsoft.com/office/drawing/2014/main" id="{00000000-0008-0000-0400-000085AE0000}"/>
              </a:ext>
            </a:extLst>
          </xdr:cNvPr>
          <xdr:cNvGrpSpPr>
            <a:grpSpLocks/>
          </xdr:cNvGrpSpPr>
        </xdr:nvGrpSpPr>
        <xdr:grpSpPr bwMode="auto">
          <a:xfrm>
            <a:off x="5324475" y="409575"/>
            <a:ext cx="247650" cy="390525"/>
            <a:chOff x="6572250" y="323850"/>
            <a:chExt cx="247650" cy="390525"/>
          </a:xfrm>
        </xdr:grpSpPr>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rot="5400000">
              <a:off x="6632096" y="259055"/>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60" name="テキスト ボックス 59">
              <a:extLst>
                <a:ext uri="{FF2B5EF4-FFF2-40B4-BE49-F238E27FC236}">
                  <a16:creationId xmlns:a16="http://schemas.microsoft.com/office/drawing/2014/main" id="{00000000-0008-0000-0400-00003C000000}"/>
                </a:ext>
              </a:extLst>
            </xdr:cNvPr>
            <xdr:cNvSpPr txBox="1"/>
          </xdr:nvSpPr>
          <xdr:spPr>
            <a:xfrm rot="16200000">
              <a:off x="6632096" y="531514"/>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78" name="グループ化 13">
            <a:extLst>
              <a:ext uri="{FF2B5EF4-FFF2-40B4-BE49-F238E27FC236}">
                <a16:creationId xmlns:a16="http://schemas.microsoft.com/office/drawing/2014/main" id="{00000000-0008-0000-0400-000086AE0000}"/>
              </a:ext>
            </a:extLst>
          </xdr:cNvPr>
          <xdr:cNvGrpSpPr>
            <a:grpSpLocks/>
          </xdr:cNvGrpSpPr>
        </xdr:nvGrpSpPr>
        <xdr:grpSpPr bwMode="auto">
          <a:xfrm>
            <a:off x="5200650" y="457200"/>
            <a:ext cx="495313" cy="342900"/>
            <a:chOff x="5638800" y="295275"/>
            <a:chExt cx="495313" cy="342900"/>
          </a:xfrm>
        </xdr:grpSpPr>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flipH="1">
              <a:off x="5638800" y="293060"/>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58" name="テキスト ボックス 57">
              <a:extLst>
                <a:ext uri="{FF2B5EF4-FFF2-40B4-BE49-F238E27FC236}">
                  <a16:creationId xmlns:a16="http://schemas.microsoft.com/office/drawing/2014/main" id="{00000000-0008-0000-0400-00003A000000}"/>
                </a:ext>
              </a:extLst>
            </xdr:cNvPr>
            <xdr:cNvSpPr txBox="1"/>
          </xdr:nvSpPr>
          <xdr:spPr>
            <a:xfrm>
              <a:off x="5638800" y="411126"/>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７</a:t>
              </a:r>
            </a:p>
          </xdr:txBody>
        </xdr:sp>
      </xdr:grpSp>
    </xdr:grpSp>
    <xdr:clientData/>
  </xdr:twoCellAnchor>
  <xdr:twoCellAnchor>
    <xdr:from>
      <xdr:col>67</xdr:col>
      <xdr:colOff>38100</xdr:colOff>
      <xdr:row>46</xdr:row>
      <xdr:rowOff>66675</xdr:rowOff>
    </xdr:from>
    <xdr:to>
      <xdr:col>72</xdr:col>
      <xdr:colOff>47625</xdr:colOff>
      <xdr:row>51</xdr:row>
      <xdr:rowOff>0</xdr:rowOff>
    </xdr:to>
    <xdr:grpSp>
      <xdr:nvGrpSpPr>
        <xdr:cNvPr id="44335" name="グループ化 160">
          <a:extLst>
            <a:ext uri="{FF2B5EF4-FFF2-40B4-BE49-F238E27FC236}">
              <a16:creationId xmlns:a16="http://schemas.microsoft.com/office/drawing/2014/main" id="{00000000-0008-0000-0400-00002FAD0000}"/>
            </a:ext>
          </a:extLst>
        </xdr:cNvPr>
        <xdr:cNvGrpSpPr>
          <a:grpSpLocks/>
        </xdr:cNvGrpSpPr>
      </xdr:nvGrpSpPr>
      <xdr:grpSpPr bwMode="auto">
        <a:xfrm>
          <a:off x="5654040" y="7999095"/>
          <a:ext cx="428625" cy="390525"/>
          <a:chOff x="5200650" y="409575"/>
          <a:chExt cx="495300" cy="390525"/>
        </a:xfrm>
      </xdr:grpSpPr>
      <xdr:grpSp>
        <xdr:nvGrpSpPr>
          <xdr:cNvPr id="44665" name="グループ化 12">
            <a:extLst>
              <a:ext uri="{FF2B5EF4-FFF2-40B4-BE49-F238E27FC236}">
                <a16:creationId xmlns:a16="http://schemas.microsoft.com/office/drawing/2014/main" id="{00000000-0008-0000-0400-000079AE0000}"/>
              </a:ext>
            </a:extLst>
          </xdr:cNvPr>
          <xdr:cNvGrpSpPr>
            <a:grpSpLocks/>
          </xdr:cNvGrpSpPr>
        </xdr:nvGrpSpPr>
        <xdr:grpSpPr bwMode="auto">
          <a:xfrm>
            <a:off x="5324475" y="409575"/>
            <a:ext cx="247650" cy="390525"/>
            <a:chOff x="6572250" y="323850"/>
            <a:chExt cx="247650" cy="390525"/>
          </a:xfrm>
        </xdr:grpSpPr>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66" name="グループ化 13">
            <a:extLst>
              <a:ext uri="{FF2B5EF4-FFF2-40B4-BE49-F238E27FC236}">
                <a16:creationId xmlns:a16="http://schemas.microsoft.com/office/drawing/2014/main" id="{00000000-0008-0000-0400-00007AAE0000}"/>
              </a:ext>
            </a:extLst>
          </xdr:cNvPr>
          <xdr:cNvGrpSpPr>
            <a:grpSpLocks/>
          </xdr:cNvGrpSpPr>
        </xdr:nvGrpSpPr>
        <xdr:grpSpPr bwMode="auto">
          <a:xfrm>
            <a:off x="5200650" y="457200"/>
            <a:ext cx="495300" cy="342900"/>
            <a:chOff x="5638800" y="295275"/>
            <a:chExt cx="495300" cy="342900"/>
          </a:xfrm>
        </xdr:grpSpPr>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９</a:t>
              </a:r>
            </a:p>
          </xdr:txBody>
        </xdr:sp>
      </xdr:grpSp>
    </xdr:grpSp>
    <xdr:clientData/>
  </xdr:twoCellAnchor>
  <xdr:twoCellAnchor>
    <xdr:from>
      <xdr:col>43</xdr:col>
      <xdr:colOff>47625</xdr:colOff>
      <xdr:row>26</xdr:row>
      <xdr:rowOff>0</xdr:rowOff>
    </xdr:from>
    <xdr:to>
      <xdr:col>48</xdr:col>
      <xdr:colOff>57150</xdr:colOff>
      <xdr:row>29</xdr:row>
      <xdr:rowOff>85725</xdr:rowOff>
    </xdr:to>
    <xdr:grpSp>
      <xdr:nvGrpSpPr>
        <xdr:cNvPr id="44336" name="グループ化 168">
          <a:extLst>
            <a:ext uri="{FF2B5EF4-FFF2-40B4-BE49-F238E27FC236}">
              <a16:creationId xmlns:a16="http://schemas.microsoft.com/office/drawing/2014/main" id="{00000000-0008-0000-0400-000030AD0000}"/>
            </a:ext>
          </a:extLst>
        </xdr:cNvPr>
        <xdr:cNvGrpSpPr>
          <a:grpSpLocks/>
        </xdr:cNvGrpSpPr>
      </xdr:nvGrpSpPr>
      <xdr:grpSpPr bwMode="auto">
        <a:xfrm>
          <a:off x="3651885" y="6103620"/>
          <a:ext cx="428625" cy="382905"/>
          <a:chOff x="5200650" y="409575"/>
          <a:chExt cx="495300" cy="390525"/>
        </a:xfrm>
      </xdr:grpSpPr>
      <xdr:grpSp>
        <xdr:nvGrpSpPr>
          <xdr:cNvPr id="44659" name="グループ化 12">
            <a:extLst>
              <a:ext uri="{FF2B5EF4-FFF2-40B4-BE49-F238E27FC236}">
                <a16:creationId xmlns:a16="http://schemas.microsoft.com/office/drawing/2014/main" id="{00000000-0008-0000-0400-000073AE0000}"/>
              </a:ext>
            </a:extLst>
          </xdr:cNvPr>
          <xdr:cNvGrpSpPr>
            <a:grpSpLocks/>
          </xdr:cNvGrpSpPr>
        </xdr:nvGrpSpPr>
        <xdr:grpSpPr bwMode="auto">
          <a:xfrm>
            <a:off x="5324475" y="409575"/>
            <a:ext cx="247650" cy="390525"/>
            <a:chOff x="6572250" y="323850"/>
            <a:chExt cx="247650" cy="390525"/>
          </a:xfrm>
        </xdr:grpSpPr>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60" name="グループ化 13">
            <a:extLst>
              <a:ext uri="{FF2B5EF4-FFF2-40B4-BE49-F238E27FC236}">
                <a16:creationId xmlns:a16="http://schemas.microsoft.com/office/drawing/2014/main" id="{00000000-0008-0000-0400-000074AE0000}"/>
              </a:ext>
            </a:extLst>
          </xdr:cNvPr>
          <xdr:cNvGrpSpPr>
            <a:grpSpLocks/>
          </xdr:cNvGrpSpPr>
        </xdr:nvGrpSpPr>
        <xdr:grpSpPr bwMode="auto">
          <a:xfrm>
            <a:off x="5200650" y="457200"/>
            <a:ext cx="495300" cy="342900"/>
            <a:chOff x="5638800" y="295275"/>
            <a:chExt cx="495300" cy="342900"/>
          </a:xfrm>
        </xdr:grpSpPr>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１</a:t>
              </a:r>
            </a:p>
          </xdr:txBody>
        </xdr:sp>
      </xdr:grpSp>
    </xdr:grpSp>
    <xdr:clientData/>
  </xdr:twoCellAnchor>
  <xdr:twoCellAnchor>
    <xdr:from>
      <xdr:col>34</xdr:col>
      <xdr:colOff>47625</xdr:colOff>
      <xdr:row>41</xdr:row>
      <xdr:rowOff>76200</xdr:rowOff>
    </xdr:from>
    <xdr:to>
      <xdr:col>39</xdr:col>
      <xdr:colOff>57150</xdr:colOff>
      <xdr:row>45</xdr:row>
      <xdr:rowOff>66675</xdr:rowOff>
    </xdr:to>
    <xdr:grpSp>
      <xdr:nvGrpSpPr>
        <xdr:cNvPr id="44337" name="グループ化 176">
          <a:extLst>
            <a:ext uri="{FF2B5EF4-FFF2-40B4-BE49-F238E27FC236}">
              <a16:creationId xmlns:a16="http://schemas.microsoft.com/office/drawing/2014/main" id="{00000000-0008-0000-0400-000031AD0000}"/>
            </a:ext>
          </a:extLst>
        </xdr:cNvPr>
        <xdr:cNvGrpSpPr>
          <a:grpSpLocks/>
        </xdr:cNvGrpSpPr>
      </xdr:nvGrpSpPr>
      <xdr:grpSpPr bwMode="auto">
        <a:xfrm>
          <a:off x="2897505" y="7513320"/>
          <a:ext cx="428625" cy="386715"/>
          <a:chOff x="5200650" y="409575"/>
          <a:chExt cx="495300" cy="390525"/>
        </a:xfrm>
      </xdr:grpSpPr>
      <xdr:grpSp>
        <xdr:nvGrpSpPr>
          <xdr:cNvPr id="44653" name="グループ化 12">
            <a:extLst>
              <a:ext uri="{FF2B5EF4-FFF2-40B4-BE49-F238E27FC236}">
                <a16:creationId xmlns:a16="http://schemas.microsoft.com/office/drawing/2014/main" id="{00000000-0008-0000-0400-00006DAE0000}"/>
              </a:ext>
            </a:extLst>
          </xdr:cNvPr>
          <xdr:cNvGrpSpPr>
            <a:grpSpLocks/>
          </xdr:cNvGrpSpPr>
        </xdr:nvGrpSpPr>
        <xdr:grpSpPr bwMode="auto">
          <a:xfrm>
            <a:off x="5324475" y="409575"/>
            <a:ext cx="247650" cy="390525"/>
            <a:chOff x="6572250" y="323850"/>
            <a:chExt cx="247650" cy="390525"/>
          </a:xfrm>
        </xdr:grpSpPr>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54" name="グループ化 13">
            <a:extLst>
              <a:ext uri="{FF2B5EF4-FFF2-40B4-BE49-F238E27FC236}">
                <a16:creationId xmlns:a16="http://schemas.microsoft.com/office/drawing/2014/main" id="{00000000-0008-0000-0400-00006EAE0000}"/>
              </a:ext>
            </a:extLst>
          </xdr:cNvPr>
          <xdr:cNvGrpSpPr>
            <a:grpSpLocks/>
          </xdr:cNvGrpSpPr>
        </xdr:nvGrpSpPr>
        <xdr:grpSpPr bwMode="auto">
          <a:xfrm>
            <a:off x="5200650" y="457200"/>
            <a:ext cx="495300" cy="342900"/>
            <a:chOff x="5638800" y="295275"/>
            <a:chExt cx="495300" cy="342900"/>
          </a:xfrm>
        </xdr:grpSpPr>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３</a:t>
              </a:r>
            </a:p>
          </xdr:txBody>
        </xdr:sp>
      </xdr:grpSp>
    </xdr:grpSp>
    <xdr:clientData/>
  </xdr:twoCellAnchor>
  <xdr:twoCellAnchor>
    <xdr:from>
      <xdr:col>67</xdr:col>
      <xdr:colOff>38100</xdr:colOff>
      <xdr:row>41</xdr:row>
      <xdr:rowOff>76200</xdr:rowOff>
    </xdr:from>
    <xdr:to>
      <xdr:col>72</xdr:col>
      <xdr:colOff>47625</xdr:colOff>
      <xdr:row>45</xdr:row>
      <xdr:rowOff>57150</xdr:rowOff>
    </xdr:to>
    <xdr:grpSp>
      <xdr:nvGrpSpPr>
        <xdr:cNvPr id="44338" name="グループ化 186">
          <a:extLst>
            <a:ext uri="{FF2B5EF4-FFF2-40B4-BE49-F238E27FC236}">
              <a16:creationId xmlns:a16="http://schemas.microsoft.com/office/drawing/2014/main" id="{00000000-0008-0000-0400-000032AD0000}"/>
            </a:ext>
          </a:extLst>
        </xdr:cNvPr>
        <xdr:cNvGrpSpPr>
          <a:grpSpLocks/>
        </xdr:cNvGrpSpPr>
      </xdr:nvGrpSpPr>
      <xdr:grpSpPr bwMode="auto">
        <a:xfrm>
          <a:off x="5654040" y="7513320"/>
          <a:ext cx="428625" cy="377190"/>
          <a:chOff x="5200650" y="409575"/>
          <a:chExt cx="495300" cy="390525"/>
        </a:xfrm>
      </xdr:grpSpPr>
      <xdr:grpSp>
        <xdr:nvGrpSpPr>
          <xdr:cNvPr id="44647" name="グループ化 12">
            <a:extLst>
              <a:ext uri="{FF2B5EF4-FFF2-40B4-BE49-F238E27FC236}">
                <a16:creationId xmlns:a16="http://schemas.microsoft.com/office/drawing/2014/main" id="{00000000-0008-0000-0400-000067AE0000}"/>
              </a:ext>
            </a:extLst>
          </xdr:cNvPr>
          <xdr:cNvGrpSpPr>
            <a:grpSpLocks/>
          </xdr:cNvGrpSpPr>
        </xdr:nvGrpSpPr>
        <xdr:grpSpPr bwMode="auto">
          <a:xfrm>
            <a:off x="5324475" y="409575"/>
            <a:ext cx="247650" cy="390525"/>
            <a:chOff x="6572250" y="323850"/>
            <a:chExt cx="247650" cy="390525"/>
          </a:xfrm>
        </xdr:grpSpPr>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95" name="テキスト ボックス 94">
              <a:extLst>
                <a:ext uri="{FF2B5EF4-FFF2-40B4-BE49-F238E27FC236}">
                  <a16:creationId xmlns:a16="http://schemas.microsoft.com/office/drawing/2014/main" id="{00000000-0008-0000-0400-00005F00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48" name="グループ化 13">
            <a:extLst>
              <a:ext uri="{FF2B5EF4-FFF2-40B4-BE49-F238E27FC236}">
                <a16:creationId xmlns:a16="http://schemas.microsoft.com/office/drawing/2014/main" id="{00000000-0008-0000-0400-000068AE0000}"/>
              </a:ext>
            </a:extLst>
          </xdr:cNvPr>
          <xdr:cNvGrpSpPr>
            <a:grpSpLocks/>
          </xdr:cNvGrpSpPr>
        </xdr:nvGrpSpPr>
        <xdr:grpSpPr bwMode="auto">
          <a:xfrm>
            <a:off x="5200650" y="457200"/>
            <a:ext cx="495300" cy="342900"/>
            <a:chOff x="5638800" y="295275"/>
            <a:chExt cx="495300" cy="342900"/>
          </a:xfrm>
        </xdr:grpSpPr>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93" name="テキスト ボックス 92">
              <a:extLst>
                <a:ext uri="{FF2B5EF4-FFF2-40B4-BE49-F238E27FC236}">
                  <a16:creationId xmlns:a16="http://schemas.microsoft.com/office/drawing/2014/main" id="{00000000-0008-0000-0400-00005D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４</a:t>
              </a:r>
            </a:p>
          </xdr:txBody>
        </xdr:sp>
      </xdr:grpSp>
    </xdr:grpSp>
    <xdr:clientData/>
  </xdr:twoCellAnchor>
  <xdr:twoCellAnchor>
    <xdr:from>
      <xdr:col>73</xdr:col>
      <xdr:colOff>38100</xdr:colOff>
      <xdr:row>41</xdr:row>
      <xdr:rowOff>66675</xdr:rowOff>
    </xdr:from>
    <xdr:to>
      <xdr:col>78</xdr:col>
      <xdr:colOff>47625</xdr:colOff>
      <xdr:row>45</xdr:row>
      <xdr:rowOff>57150</xdr:rowOff>
    </xdr:to>
    <xdr:grpSp>
      <xdr:nvGrpSpPr>
        <xdr:cNvPr id="44339" name="グループ化 193">
          <a:extLst>
            <a:ext uri="{FF2B5EF4-FFF2-40B4-BE49-F238E27FC236}">
              <a16:creationId xmlns:a16="http://schemas.microsoft.com/office/drawing/2014/main" id="{00000000-0008-0000-0400-000033AD0000}"/>
            </a:ext>
          </a:extLst>
        </xdr:cNvPr>
        <xdr:cNvGrpSpPr>
          <a:grpSpLocks/>
        </xdr:cNvGrpSpPr>
      </xdr:nvGrpSpPr>
      <xdr:grpSpPr bwMode="auto">
        <a:xfrm>
          <a:off x="6156960" y="7503795"/>
          <a:ext cx="428625" cy="386715"/>
          <a:chOff x="5200650" y="409575"/>
          <a:chExt cx="495300" cy="390525"/>
        </a:xfrm>
      </xdr:grpSpPr>
      <xdr:grpSp>
        <xdr:nvGrpSpPr>
          <xdr:cNvPr id="44641" name="グループ化 12">
            <a:extLst>
              <a:ext uri="{FF2B5EF4-FFF2-40B4-BE49-F238E27FC236}">
                <a16:creationId xmlns:a16="http://schemas.microsoft.com/office/drawing/2014/main" id="{00000000-0008-0000-0400-000061AE0000}"/>
              </a:ext>
            </a:extLst>
          </xdr:cNvPr>
          <xdr:cNvGrpSpPr>
            <a:grpSpLocks/>
          </xdr:cNvGrpSpPr>
        </xdr:nvGrpSpPr>
        <xdr:grpSpPr bwMode="auto">
          <a:xfrm>
            <a:off x="5324475" y="409575"/>
            <a:ext cx="247650" cy="390525"/>
            <a:chOff x="6572250" y="323850"/>
            <a:chExt cx="247650" cy="390525"/>
          </a:xfrm>
        </xdr:grpSpPr>
        <xdr:sp macro="" textlink="">
          <xdr:nvSpPr>
            <xdr:cNvPr id="101" name="テキスト ボックス 100">
              <a:extLst>
                <a:ext uri="{FF2B5EF4-FFF2-40B4-BE49-F238E27FC236}">
                  <a16:creationId xmlns:a16="http://schemas.microsoft.com/office/drawing/2014/main" id="{00000000-0008-0000-0400-000065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02" name="テキスト ボックス 101">
              <a:extLst>
                <a:ext uri="{FF2B5EF4-FFF2-40B4-BE49-F238E27FC236}">
                  <a16:creationId xmlns:a16="http://schemas.microsoft.com/office/drawing/2014/main" id="{00000000-0008-0000-0400-000066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42" name="グループ化 13">
            <a:extLst>
              <a:ext uri="{FF2B5EF4-FFF2-40B4-BE49-F238E27FC236}">
                <a16:creationId xmlns:a16="http://schemas.microsoft.com/office/drawing/2014/main" id="{00000000-0008-0000-0400-000062AE0000}"/>
              </a:ext>
            </a:extLst>
          </xdr:cNvPr>
          <xdr:cNvGrpSpPr>
            <a:grpSpLocks/>
          </xdr:cNvGrpSpPr>
        </xdr:nvGrpSpPr>
        <xdr:grpSpPr bwMode="auto">
          <a:xfrm>
            <a:off x="5200650" y="457200"/>
            <a:ext cx="495300" cy="342900"/>
            <a:chOff x="5638800" y="295275"/>
            <a:chExt cx="495300" cy="342900"/>
          </a:xfrm>
        </xdr:grpSpPr>
        <xdr:sp macro="" textlink="">
          <xdr:nvSpPr>
            <xdr:cNvPr id="99" name="テキスト ボックス 98">
              <a:extLst>
                <a:ext uri="{FF2B5EF4-FFF2-40B4-BE49-F238E27FC236}">
                  <a16:creationId xmlns:a16="http://schemas.microsoft.com/office/drawing/2014/main" id="{00000000-0008-0000-0400-000063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00" name="テキスト ボックス 99">
              <a:extLst>
                <a:ext uri="{FF2B5EF4-FFF2-40B4-BE49-F238E27FC236}">
                  <a16:creationId xmlns:a16="http://schemas.microsoft.com/office/drawing/2014/main" id="{00000000-0008-0000-0400-000064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５</a:t>
              </a:r>
            </a:p>
          </xdr:txBody>
        </xdr:sp>
      </xdr:grpSp>
    </xdr:grpSp>
    <xdr:clientData/>
  </xdr:twoCellAnchor>
  <xdr:twoCellAnchor>
    <xdr:from>
      <xdr:col>22</xdr:col>
      <xdr:colOff>38100</xdr:colOff>
      <xdr:row>46</xdr:row>
      <xdr:rowOff>66675</xdr:rowOff>
    </xdr:from>
    <xdr:to>
      <xdr:col>27</xdr:col>
      <xdr:colOff>38100</xdr:colOff>
      <xdr:row>50</xdr:row>
      <xdr:rowOff>47625</xdr:rowOff>
    </xdr:to>
    <xdr:grpSp>
      <xdr:nvGrpSpPr>
        <xdr:cNvPr id="44340" name="グループ化 201">
          <a:extLst>
            <a:ext uri="{FF2B5EF4-FFF2-40B4-BE49-F238E27FC236}">
              <a16:creationId xmlns:a16="http://schemas.microsoft.com/office/drawing/2014/main" id="{00000000-0008-0000-0400-000034AD0000}"/>
            </a:ext>
          </a:extLst>
        </xdr:cNvPr>
        <xdr:cNvGrpSpPr>
          <a:grpSpLocks/>
        </xdr:cNvGrpSpPr>
      </xdr:nvGrpSpPr>
      <xdr:grpSpPr bwMode="auto">
        <a:xfrm>
          <a:off x="1882140" y="7999095"/>
          <a:ext cx="419100" cy="377190"/>
          <a:chOff x="5200650" y="409575"/>
          <a:chExt cx="495313" cy="390525"/>
        </a:xfrm>
      </xdr:grpSpPr>
      <xdr:grpSp>
        <xdr:nvGrpSpPr>
          <xdr:cNvPr id="44635" name="グループ化 12">
            <a:extLst>
              <a:ext uri="{FF2B5EF4-FFF2-40B4-BE49-F238E27FC236}">
                <a16:creationId xmlns:a16="http://schemas.microsoft.com/office/drawing/2014/main" id="{00000000-0008-0000-0400-00005BAE0000}"/>
              </a:ext>
            </a:extLst>
          </xdr:cNvPr>
          <xdr:cNvGrpSpPr>
            <a:grpSpLocks/>
          </xdr:cNvGrpSpPr>
        </xdr:nvGrpSpPr>
        <xdr:grpSpPr bwMode="auto">
          <a:xfrm>
            <a:off x="5324475" y="409575"/>
            <a:ext cx="247650" cy="390525"/>
            <a:chOff x="6572250" y="323850"/>
            <a:chExt cx="247650" cy="390525"/>
          </a:xfrm>
        </xdr:grpSpPr>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rot="5400000">
              <a:off x="6635340" y="255811"/>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09" name="テキスト ボックス 108">
              <a:extLst>
                <a:ext uri="{FF2B5EF4-FFF2-40B4-BE49-F238E27FC236}">
                  <a16:creationId xmlns:a16="http://schemas.microsoft.com/office/drawing/2014/main" id="{00000000-0008-0000-0400-00006D000000}"/>
                </a:ext>
              </a:extLst>
            </xdr:cNvPr>
            <xdr:cNvSpPr txBox="1"/>
          </xdr:nvSpPr>
          <xdr:spPr>
            <a:xfrm rot="16200000">
              <a:off x="6635340" y="534757"/>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36" name="グループ化 13">
            <a:extLst>
              <a:ext uri="{FF2B5EF4-FFF2-40B4-BE49-F238E27FC236}">
                <a16:creationId xmlns:a16="http://schemas.microsoft.com/office/drawing/2014/main" id="{00000000-0008-0000-0400-00005CAE0000}"/>
              </a:ext>
            </a:extLst>
          </xdr:cNvPr>
          <xdr:cNvGrpSpPr>
            <a:grpSpLocks/>
          </xdr:cNvGrpSpPr>
        </xdr:nvGrpSpPr>
        <xdr:grpSpPr bwMode="auto">
          <a:xfrm>
            <a:off x="5200650" y="457200"/>
            <a:ext cx="495313" cy="342900"/>
            <a:chOff x="5638800" y="295275"/>
            <a:chExt cx="495313" cy="342900"/>
          </a:xfrm>
        </xdr:grpSpPr>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flipH="1">
              <a:off x="5638800" y="294141"/>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5638800" y="405719"/>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６</a:t>
              </a:r>
            </a:p>
          </xdr:txBody>
        </xdr:sp>
      </xdr:grpSp>
    </xdr:grpSp>
    <xdr:clientData/>
  </xdr:twoCellAnchor>
  <xdr:twoCellAnchor>
    <xdr:from>
      <xdr:col>100</xdr:col>
      <xdr:colOff>57150</xdr:colOff>
      <xdr:row>59</xdr:row>
      <xdr:rowOff>47625</xdr:rowOff>
    </xdr:from>
    <xdr:to>
      <xdr:col>105</xdr:col>
      <xdr:colOff>76200</xdr:colOff>
      <xdr:row>63</xdr:row>
      <xdr:rowOff>38100</xdr:rowOff>
    </xdr:to>
    <xdr:grpSp>
      <xdr:nvGrpSpPr>
        <xdr:cNvPr id="44341" name="グループ化 210">
          <a:extLst>
            <a:ext uri="{FF2B5EF4-FFF2-40B4-BE49-F238E27FC236}">
              <a16:creationId xmlns:a16="http://schemas.microsoft.com/office/drawing/2014/main" id="{00000000-0008-0000-0400-000035AD0000}"/>
            </a:ext>
          </a:extLst>
        </xdr:cNvPr>
        <xdr:cNvGrpSpPr>
          <a:grpSpLocks/>
        </xdr:cNvGrpSpPr>
      </xdr:nvGrpSpPr>
      <xdr:grpSpPr bwMode="auto">
        <a:xfrm>
          <a:off x="8439150" y="9229725"/>
          <a:ext cx="438150" cy="386715"/>
          <a:chOff x="5200650" y="409575"/>
          <a:chExt cx="495300" cy="390525"/>
        </a:xfrm>
      </xdr:grpSpPr>
      <xdr:grpSp>
        <xdr:nvGrpSpPr>
          <xdr:cNvPr id="44629" name="グループ化 12">
            <a:extLst>
              <a:ext uri="{FF2B5EF4-FFF2-40B4-BE49-F238E27FC236}">
                <a16:creationId xmlns:a16="http://schemas.microsoft.com/office/drawing/2014/main" id="{00000000-0008-0000-0400-000055AE0000}"/>
              </a:ext>
            </a:extLst>
          </xdr:cNvPr>
          <xdr:cNvGrpSpPr>
            <a:grpSpLocks/>
          </xdr:cNvGrpSpPr>
        </xdr:nvGrpSpPr>
        <xdr:grpSpPr bwMode="auto">
          <a:xfrm>
            <a:off x="5324475" y="409575"/>
            <a:ext cx="247650" cy="390525"/>
            <a:chOff x="6572250" y="323850"/>
            <a:chExt cx="247650" cy="390525"/>
          </a:xfrm>
        </xdr:grpSpPr>
        <xdr:sp macro="" textlink="">
          <xdr:nvSpPr>
            <xdr:cNvPr id="115" name="テキスト ボックス 114">
              <a:extLst>
                <a:ext uri="{FF2B5EF4-FFF2-40B4-BE49-F238E27FC236}">
                  <a16:creationId xmlns:a16="http://schemas.microsoft.com/office/drawing/2014/main" id="{00000000-0008-0000-0400-000073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30" name="グループ化 13">
            <a:extLst>
              <a:ext uri="{FF2B5EF4-FFF2-40B4-BE49-F238E27FC236}">
                <a16:creationId xmlns:a16="http://schemas.microsoft.com/office/drawing/2014/main" id="{00000000-0008-0000-0400-000056AE0000}"/>
              </a:ext>
            </a:extLst>
          </xdr:cNvPr>
          <xdr:cNvGrpSpPr>
            <a:grpSpLocks/>
          </xdr:cNvGrpSpPr>
        </xdr:nvGrpSpPr>
        <xdr:grpSpPr bwMode="auto">
          <a:xfrm>
            <a:off x="5200650" y="457200"/>
            <a:ext cx="495300" cy="342900"/>
            <a:chOff x="5638800" y="295275"/>
            <a:chExt cx="495300" cy="342900"/>
          </a:xfrm>
        </xdr:grpSpPr>
        <xdr:sp macro="" textlink="">
          <xdr:nvSpPr>
            <xdr:cNvPr id="113" name="テキスト ボックス 112">
              <a:extLst>
                <a:ext uri="{FF2B5EF4-FFF2-40B4-BE49-F238E27FC236}">
                  <a16:creationId xmlns:a16="http://schemas.microsoft.com/office/drawing/2014/main" id="{00000000-0008-0000-0400-000071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66675</xdr:colOff>
      <xdr:row>64</xdr:row>
      <xdr:rowOff>66675</xdr:rowOff>
    </xdr:from>
    <xdr:to>
      <xdr:col>51</xdr:col>
      <xdr:colOff>85725</xdr:colOff>
      <xdr:row>68</xdr:row>
      <xdr:rowOff>47625</xdr:rowOff>
    </xdr:to>
    <xdr:grpSp>
      <xdr:nvGrpSpPr>
        <xdr:cNvPr id="44342" name="グループ化 223">
          <a:extLst>
            <a:ext uri="{FF2B5EF4-FFF2-40B4-BE49-F238E27FC236}">
              <a16:creationId xmlns:a16="http://schemas.microsoft.com/office/drawing/2014/main" id="{00000000-0008-0000-0400-000036AD0000}"/>
            </a:ext>
          </a:extLst>
        </xdr:cNvPr>
        <xdr:cNvGrpSpPr>
          <a:grpSpLocks/>
        </xdr:cNvGrpSpPr>
      </xdr:nvGrpSpPr>
      <xdr:grpSpPr bwMode="auto">
        <a:xfrm>
          <a:off x="3922395" y="9744075"/>
          <a:ext cx="438150" cy="377190"/>
          <a:chOff x="5200650" y="409575"/>
          <a:chExt cx="495300" cy="390525"/>
        </a:xfrm>
      </xdr:grpSpPr>
      <xdr:grpSp>
        <xdr:nvGrpSpPr>
          <xdr:cNvPr id="44623" name="グループ化 12">
            <a:extLst>
              <a:ext uri="{FF2B5EF4-FFF2-40B4-BE49-F238E27FC236}">
                <a16:creationId xmlns:a16="http://schemas.microsoft.com/office/drawing/2014/main" id="{00000000-0008-0000-0400-00004FAE0000}"/>
              </a:ext>
            </a:extLst>
          </xdr:cNvPr>
          <xdr:cNvGrpSpPr>
            <a:grpSpLocks/>
          </xdr:cNvGrpSpPr>
        </xdr:nvGrpSpPr>
        <xdr:grpSpPr bwMode="auto">
          <a:xfrm>
            <a:off x="5324475" y="409575"/>
            <a:ext cx="247650" cy="390525"/>
            <a:chOff x="6572250" y="323850"/>
            <a:chExt cx="247650" cy="390525"/>
          </a:xfrm>
        </xdr:grpSpPr>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23" name="テキスト ボックス 122">
              <a:extLst>
                <a:ext uri="{FF2B5EF4-FFF2-40B4-BE49-F238E27FC236}">
                  <a16:creationId xmlns:a16="http://schemas.microsoft.com/office/drawing/2014/main" id="{00000000-0008-0000-0400-00007B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24" name="グループ化 13">
            <a:extLst>
              <a:ext uri="{FF2B5EF4-FFF2-40B4-BE49-F238E27FC236}">
                <a16:creationId xmlns:a16="http://schemas.microsoft.com/office/drawing/2014/main" id="{00000000-0008-0000-0400-000050AE0000}"/>
              </a:ext>
            </a:extLst>
          </xdr:cNvPr>
          <xdr:cNvGrpSpPr>
            <a:grpSpLocks/>
          </xdr:cNvGrpSpPr>
        </xdr:nvGrpSpPr>
        <xdr:grpSpPr bwMode="auto">
          <a:xfrm>
            <a:off x="5200650" y="457200"/>
            <a:ext cx="495300" cy="342900"/>
            <a:chOff x="5638800" y="295275"/>
            <a:chExt cx="495300" cy="342900"/>
          </a:xfrm>
        </xdr:grpSpPr>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21" name="テキスト ボックス 120">
              <a:extLst>
                <a:ext uri="{FF2B5EF4-FFF2-40B4-BE49-F238E27FC236}">
                  <a16:creationId xmlns:a16="http://schemas.microsoft.com/office/drawing/2014/main" id="{00000000-0008-0000-0400-000079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64</xdr:row>
      <xdr:rowOff>57150</xdr:rowOff>
    </xdr:from>
    <xdr:to>
      <xdr:col>105</xdr:col>
      <xdr:colOff>66675</xdr:colOff>
      <xdr:row>68</xdr:row>
      <xdr:rowOff>47625</xdr:rowOff>
    </xdr:to>
    <xdr:grpSp>
      <xdr:nvGrpSpPr>
        <xdr:cNvPr id="44343" name="グループ化 230">
          <a:extLst>
            <a:ext uri="{FF2B5EF4-FFF2-40B4-BE49-F238E27FC236}">
              <a16:creationId xmlns:a16="http://schemas.microsoft.com/office/drawing/2014/main" id="{00000000-0008-0000-0400-000037AD0000}"/>
            </a:ext>
          </a:extLst>
        </xdr:cNvPr>
        <xdr:cNvGrpSpPr>
          <a:grpSpLocks/>
        </xdr:cNvGrpSpPr>
      </xdr:nvGrpSpPr>
      <xdr:grpSpPr bwMode="auto">
        <a:xfrm>
          <a:off x="8429625" y="9734550"/>
          <a:ext cx="438150" cy="386715"/>
          <a:chOff x="5200650" y="409575"/>
          <a:chExt cx="495300" cy="390525"/>
        </a:xfrm>
      </xdr:grpSpPr>
      <xdr:grpSp>
        <xdr:nvGrpSpPr>
          <xdr:cNvPr id="44617" name="グループ化 12">
            <a:extLst>
              <a:ext uri="{FF2B5EF4-FFF2-40B4-BE49-F238E27FC236}">
                <a16:creationId xmlns:a16="http://schemas.microsoft.com/office/drawing/2014/main" id="{00000000-0008-0000-0400-000049AE0000}"/>
              </a:ext>
            </a:extLst>
          </xdr:cNvPr>
          <xdr:cNvGrpSpPr>
            <a:grpSpLocks/>
          </xdr:cNvGrpSpPr>
        </xdr:nvGrpSpPr>
        <xdr:grpSpPr bwMode="auto">
          <a:xfrm>
            <a:off x="5324475" y="409575"/>
            <a:ext cx="247650" cy="390525"/>
            <a:chOff x="6572250" y="323850"/>
            <a:chExt cx="247650" cy="390525"/>
          </a:xfrm>
        </xdr:grpSpPr>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18" name="グループ化 13">
            <a:extLst>
              <a:ext uri="{FF2B5EF4-FFF2-40B4-BE49-F238E27FC236}">
                <a16:creationId xmlns:a16="http://schemas.microsoft.com/office/drawing/2014/main" id="{00000000-0008-0000-0400-00004AAE0000}"/>
              </a:ext>
            </a:extLst>
          </xdr:cNvPr>
          <xdr:cNvGrpSpPr>
            <a:grpSpLocks/>
          </xdr:cNvGrpSpPr>
        </xdr:nvGrpSpPr>
        <xdr:grpSpPr bwMode="auto">
          <a:xfrm>
            <a:off x="5200650" y="457200"/>
            <a:ext cx="495300" cy="342900"/>
            <a:chOff x="5638800" y="295275"/>
            <a:chExt cx="495300" cy="342900"/>
          </a:xfrm>
        </xdr:grpSpPr>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14</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69</xdr:row>
      <xdr:rowOff>47625</xdr:rowOff>
    </xdr:from>
    <xdr:to>
      <xdr:col>51</xdr:col>
      <xdr:colOff>76200</xdr:colOff>
      <xdr:row>73</xdr:row>
      <xdr:rowOff>38100</xdr:rowOff>
    </xdr:to>
    <xdr:grpSp>
      <xdr:nvGrpSpPr>
        <xdr:cNvPr id="44347" name="グループ化 258">
          <a:extLst>
            <a:ext uri="{FF2B5EF4-FFF2-40B4-BE49-F238E27FC236}">
              <a16:creationId xmlns:a16="http://schemas.microsoft.com/office/drawing/2014/main" id="{00000000-0008-0000-0400-00003BAD0000}"/>
            </a:ext>
          </a:extLst>
        </xdr:cNvPr>
        <xdr:cNvGrpSpPr>
          <a:grpSpLocks/>
        </xdr:cNvGrpSpPr>
      </xdr:nvGrpSpPr>
      <xdr:grpSpPr bwMode="auto">
        <a:xfrm>
          <a:off x="3912870" y="10220325"/>
          <a:ext cx="438150" cy="386715"/>
          <a:chOff x="5200650" y="409575"/>
          <a:chExt cx="495300" cy="390525"/>
        </a:xfrm>
      </xdr:grpSpPr>
      <xdr:grpSp>
        <xdr:nvGrpSpPr>
          <xdr:cNvPr id="44593" name="グループ化 12">
            <a:extLst>
              <a:ext uri="{FF2B5EF4-FFF2-40B4-BE49-F238E27FC236}">
                <a16:creationId xmlns:a16="http://schemas.microsoft.com/office/drawing/2014/main" id="{00000000-0008-0000-0400-000031AE0000}"/>
              </a:ext>
            </a:extLst>
          </xdr:cNvPr>
          <xdr:cNvGrpSpPr>
            <a:grpSpLocks/>
          </xdr:cNvGrpSpPr>
        </xdr:nvGrpSpPr>
        <xdr:grpSpPr bwMode="auto">
          <a:xfrm>
            <a:off x="5324475" y="409575"/>
            <a:ext cx="247650" cy="390525"/>
            <a:chOff x="6572250" y="323850"/>
            <a:chExt cx="247650" cy="390525"/>
          </a:xfrm>
        </xdr:grpSpPr>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58" name="テキスト ボックス 157">
              <a:extLst>
                <a:ext uri="{FF2B5EF4-FFF2-40B4-BE49-F238E27FC236}">
                  <a16:creationId xmlns:a16="http://schemas.microsoft.com/office/drawing/2014/main" id="{00000000-0008-0000-0400-00009E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94" name="グループ化 13">
            <a:extLst>
              <a:ext uri="{FF2B5EF4-FFF2-40B4-BE49-F238E27FC236}">
                <a16:creationId xmlns:a16="http://schemas.microsoft.com/office/drawing/2014/main" id="{00000000-0008-0000-0400-000032AE0000}"/>
              </a:ext>
            </a:extLst>
          </xdr:cNvPr>
          <xdr:cNvGrpSpPr>
            <a:grpSpLocks/>
          </xdr:cNvGrpSpPr>
        </xdr:nvGrpSpPr>
        <xdr:grpSpPr bwMode="auto">
          <a:xfrm>
            <a:off x="5200650" y="457200"/>
            <a:ext cx="495300" cy="342900"/>
            <a:chOff x="5638800" y="295275"/>
            <a:chExt cx="495300" cy="342900"/>
          </a:xfrm>
        </xdr:grpSpPr>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56" name="テキスト ボックス 155">
              <a:extLst>
                <a:ext uri="{FF2B5EF4-FFF2-40B4-BE49-F238E27FC236}">
                  <a16:creationId xmlns:a16="http://schemas.microsoft.com/office/drawing/2014/main" id="{00000000-0008-0000-0400-00009C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18</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69</xdr:row>
      <xdr:rowOff>47625</xdr:rowOff>
    </xdr:from>
    <xdr:to>
      <xdr:col>105</xdr:col>
      <xdr:colOff>66675</xdr:colOff>
      <xdr:row>73</xdr:row>
      <xdr:rowOff>28575</xdr:rowOff>
    </xdr:to>
    <xdr:grpSp>
      <xdr:nvGrpSpPr>
        <xdr:cNvPr id="44348" name="グループ化 265">
          <a:extLst>
            <a:ext uri="{FF2B5EF4-FFF2-40B4-BE49-F238E27FC236}">
              <a16:creationId xmlns:a16="http://schemas.microsoft.com/office/drawing/2014/main" id="{00000000-0008-0000-0400-00003CAD0000}"/>
            </a:ext>
          </a:extLst>
        </xdr:cNvPr>
        <xdr:cNvGrpSpPr>
          <a:grpSpLocks/>
        </xdr:cNvGrpSpPr>
      </xdr:nvGrpSpPr>
      <xdr:grpSpPr bwMode="auto">
        <a:xfrm>
          <a:off x="8429625" y="10220325"/>
          <a:ext cx="438150" cy="377190"/>
          <a:chOff x="5200650" y="409575"/>
          <a:chExt cx="495300" cy="390525"/>
        </a:xfrm>
      </xdr:grpSpPr>
      <xdr:grpSp>
        <xdr:nvGrpSpPr>
          <xdr:cNvPr id="44587" name="グループ化 12">
            <a:extLst>
              <a:ext uri="{FF2B5EF4-FFF2-40B4-BE49-F238E27FC236}">
                <a16:creationId xmlns:a16="http://schemas.microsoft.com/office/drawing/2014/main" id="{00000000-0008-0000-0400-00002BAE0000}"/>
              </a:ext>
            </a:extLst>
          </xdr:cNvPr>
          <xdr:cNvGrpSpPr>
            <a:grpSpLocks/>
          </xdr:cNvGrpSpPr>
        </xdr:nvGrpSpPr>
        <xdr:grpSpPr bwMode="auto">
          <a:xfrm>
            <a:off x="5324475" y="409575"/>
            <a:ext cx="247650" cy="390525"/>
            <a:chOff x="6572250" y="323850"/>
            <a:chExt cx="247650" cy="390525"/>
          </a:xfrm>
        </xdr:grpSpPr>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88" name="グループ化 13">
            <a:extLst>
              <a:ext uri="{FF2B5EF4-FFF2-40B4-BE49-F238E27FC236}">
                <a16:creationId xmlns:a16="http://schemas.microsoft.com/office/drawing/2014/main" id="{00000000-0008-0000-0400-00002CAE0000}"/>
              </a:ext>
            </a:extLst>
          </xdr:cNvPr>
          <xdr:cNvGrpSpPr>
            <a:grpSpLocks/>
          </xdr:cNvGrpSpPr>
        </xdr:nvGrpSpPr>
        <xdr:grpSpPr bwMode="auto">
          <a:xfrm>
            <a:off x="5200650" y="457200"/>
            <a:ext cx="495300" cy="342900"/>
            <a:chOff x="5638800" y="295275"/>
            <a:chExt cx="495300" cy="342900"/>
          </a:xfrm>
        </xdr:grpSpPr>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19</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74</xdr:row>
      <xdr:rowOff>47625</xdr:rowOff>
    </xdr:from>
    <xdr:to>
      <xdr:col>51</xdr:col>
      <xdr:colOff>76200</xdr:colOff>
      <xdr:row>78</xdr:row>
      <xdr:rowOff>38100</xdr:rowOff>
    </xdr:to>
    <xdr:grpSp>
      <xdr:nvGrpSpPr>
        <xdr:cNvPr id="44349" name="グループ化 272">
          <a:extLst>
            <a:ext uri="{FF2B5EF4-FFF2-40B4-BE49-F238E27FC236}">
              <a16:creationId xmlns:a16="http://schemas.microsoft.com/office/drawing/2014/main" id="{00000000-0008-0000-0400-00003DAD0000}"/>
            </a:ext>
          </a:extLst>
        </xdr:cNvPr>
        <xdr:cNvGrpSpPr>
          <a:grpSpLocks/>
        </xdr:cNvGrpSpPr>
      </xdr:nvGrpSpPr>
      <xdr:grpSpPr bwMode="auto">
        <a:xfrm>
          <a:off x="3912870" y="10715625"/>
          <a:ext cx="438150" cy="386715"/>
          <a:chOff x="5200650" y="409575"/>
          <a:chExt cx="495300" cy="390525"/>
        </a:xfrm>
      </xdr:grpSpPr>
      <xdr:grpSp>
        <xdr:nvGrpSpPr>
          <xdr:cNvPr id="44581" name="グループ化 12">
            <a:extLst>
              <a:ext uri="{FF2B5EF4-FFF2-40B4-BE49-F238E27FC236}">
                <a16:creationId xmlns:a16="http://schemas.microsoft.com/office/drawing/2014/main" id="{00000000-0008-0000-0400-000025AE0000}"/>
              </a:ext>
            </a:extLst>
          </xdr:cNvPr>
          <xdr:cNvGrpSpPr>
            <a:grpSpLocks/>
          </xdr:cNvGrpSpPr>
        </xdr:nvGrpSpPr>
        <xdr:grpSpPr bwMode="auto">
          <a:xfrm>
            <a:off x="5324475" y="409575"/>
            <a:ext cx="247650" cy="390525"/>
            <a:chOff x="6572250" y="323850"/>
            <a:chExt cx="247650" cy="390525"/>
          </a:xfrm>
        </xdr:grpSpPr>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82" name="グループ化 13">
            <a:extLst>
              <a:ext uri="{FF2B5EF4-FFF2-40B4-BE49-F238E27FC236}">
                <a16:creationId xmlns:a16="http://schemas.microsoft.com/office/drawing/2014/main" id="{00000000-0008-0000-0400-000026AE0000}"/>
              </a:ext>
            </a:extLst>
          </xdr:cNvPr>
          <xdr:cNvGrpSpPr>
            <a:grpSpLocks/>
          </xdr:cNvGrpSpPr>
        </xdr:nvGrpSpPr>
        <xdr:grpSpPr bwMode="auto">
          <a:xfrm>
            <a:off x="5200650" y="457200"/>
            <a:ext cx="495300" cy="342900"/>
            <a:chOff x="5638800" y="295275"/>
            <a:chExt cx="495300" cy="342900"/>
          </a:xfrm>
        </xdr:grpSpPr>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35</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74</xdr:row>
      <xdr:rowOff>47625</xdr:rowOff>
    </xdr:from>
    <xdr:to>
      <xdr:col>105</xdr:col>
      <xdr:colOff>66675</xdr:colOff>
      <xdr:row>78</xdr:row>
      <xdr:rowOff>28575</xdr:rowOff>
    </xdr:to>
    <xdr:grpSp>
      <xdr:nvGrpSpPr>
        <xdr:cNvPr id="44350" name="グループ化 279">
          <a:extLst>
            <a:ext uri="{FF2B5EF4-FFF2-40B4-BE49-F238E27FC236}">
              <a16:creationId xmlns:a16="http://schemas.microsoft.com/office/drawing/2014/main" id="{00000000-0008-0000-0400-00003EAD0000}"/>
            </a:ext>
          </a:extLst>
        </xdr:cNvPr>
        <xdr:cNvGrpSpPr>
          <a:grpSpLocks/>
        </xdr:cNvGrpSpPr>
      </xdr:nvGrpSpPr>
      <xdr:grpSpPr bwMode="auto">
        <a:xfrm>
          <a:off x="8429625" y="10715625"/>
          <a:ext cx="438150" cy="377190"/>
          <a:chOff x="5200650" y="409575"/>
          <a:chExt cx="495300" cy="390525"/>
        </a:xfrm>
      </xdr:grpSpPr>
      <xdr:grpSp>
        <xdr:nvGrpSpPr>
          <xdr:cNvPr id="44575" name="グループ化 12">
            <a:extLst>
              <a:ext uri="{FF2B5EF4-FFF2-40B4-BE49-F238E27FC236}">
                <a16:creationId xmlns:a16="http://schemas.microsoft.com/office/drawing/2014/main" id="{00000000-0008-0000-0400-00001FAE0000}"/>
              </a:ext>
            </a:extLst>
          </xdr:cNvPr>
          <xdr:cNvGrpSpPr>
            <a:grpSpLocks/>
          </xdr:cNvGrpSpPr>
        </xdr:nvGrpSpPr>
        <xdr:grpSpPr bwMode="auto">
          <a:xfrm>
            <a:off x="5324475" y="409575"/>
            <a:ext cx="247650" cy="390525"/>
            <a:chOff x="6572250" y="323850"/>
            <a:chExt cx="247650" cy="390525"/>
          </a:xfrm>
        </xdr:grpSpPr>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76" name="グループ化 13">
            <a:extLst>
              <a:ext uri="{FF2B5EF4-FFF2-40B4-BE49-F238E27FC236}">
                <a16:creationId xmlns:a16="http://schemas.microsoft.com/office/drawing/2014/main" id="{00000000-0008-0000-0400-000020AE0000}"/>
              </a:ext>
            </a:extLst>
          </xdr:cNvPr>
          <xdr:cNvGrpSpPr>
            <a:grpSpLocks/>
          </xdr:cNvGrpSpPr>
        </xdr:nvGrpSpPr>
        <xdr:grpSpPr bwMode="auto">
          <a:xfrm>
            <a:off x="5200650" y="457200"/>
            <a:ext cx="495300" cy="342900"/>
            <a:chOff x="5638800" y="295275"/>
            <a:chExt cx="495300" cy="342900"/>
          </a:xfrm>
        </xdr:grpSpPr>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36</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86</xdr:row>
      <xdr:rowOff>38100</xdr:rowOff>
    </xdr:from>
    <xdr:to>
      <xdr:col>51</xdr:col>
      <xdr:colOff>76200</xdr:colOff>
      <xdr:row>90</xdr:row>
      <xdr:rowOff>28575</xdr:rowOff>
    </xdr:to>
    <xdr:grpSp>
      <xdr:nvGrpSpPr>
        <xdr:cNvPr id="44351" name="グループ化 286">
          <a:extLst>
            <a:ext uri="{FF2B5EF4-FFF2-40B4-BE49-F238E27FC236}">
              <a16:creationId xmlns:a16="http://schemas.microsoft.com/office/drawing/2014/main" id="{00000000-0008-0000-0400-00003FAD0000}"/>
            </a:ext>
          </a:extLst>
        </xdr:cNvPr>
        <xdr:cNvGrpSpPr>
          <a:grpSpLocks/>
        </xdr:cNvGrpSpPr>
      </xdr:nvGrpSpPr>
      <xdr:grpSpPr bwMode="auto">
        <a:xfrm>
          <a:off x="3912870" y="11925300"/>
          <a:ext cx="438150" cy="386715"/>
          <a:chOff x="5200650" y="409575"/>
          <a:chExt cx="495300" cy="390525"/>
        </a:xfrm>
      </xdr:grpSpPr>
      <xdr:grpSp>
        <xdr:nvGrpSpPr>
          <xdr:cNvPr id="44569" name="グループ化 12">
            <a:extLst>
              <a:ext uri="{FF2B5EF4-FFF2-40B4-BE49-F238E27FC236}">
                <a16:creationId xmlns:a16="http://schemas.microsoft.com/office/drawing/2014/main" id="{00000000-0008-0000-0400-000019AE0000}"/>
              </a:ext>
            </a:extLst>
          </xdr:cNvPr>
          <xdr:cNvGrpSpPr>
            <a:grpSpLocks/>
          </xdr:cNvGrpSpPr>
        </xdr:nvGrpSpPr>
        <xdr:grpSpPr bwMode="auto">
          <a:xfrm>
            <a:off x="5324475" y="409575"/>
            <a:ext cx="247650" cy="390525"/>
            <a:chOff x="6572250" y="323850"/>
            <a:chExt cx="247650" cy="390525"/>
          </a:xfrm>
        </xdr:grpSpPr>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86" name="テキスト ボックス 185">
              <a:extLst>
                <a:ext uri="{FF2B5EF4-FFF2-40B4-BE49-F238E27FC236}">
                  <a16:creationId xmlns:a16="http://schemas.microsoft.com/office/drawing/2014/main" id="{00000000-0008-0000-0400-0000BA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70" name="グループ化 13">
            <a:extLst>
              <a:ext uri="{FF2B5EF4-FFF2-40B4-BE49-F238E27FC236}">
                <a16:creationId xmlns:a16="http://schemas.microsoft.com/office/drawing/2014/main" id="{00000000-0008-0000-0400-00001AAE0000}"/>
              </a:ext>
            </a:extLst>
          </xdr:cNvPr>
          <xdr:cNvGrpSpPr>
            <a:grpSpLocks/>
          </xdr:cNvGrpSpPr>
        </xdr:nvGrpSpPr>
        <xdr:grpSpPr bwMode="auto">
          <a:xfrm>
            <a:off x="5200650" y="457200"/>
            <a:ext cx="495300" cy="342900"/>
            <a:chOff x="5638800" y="295275"/>
            <a:chExt cx="495300" cy="342900"/>
          </a:xfrm>
        </xdr:grpSpPr>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84" name="テキスト ボックス 183">
              <a:extLst>
                <a:ext uri="{FF2B5EF4-FFF2-40B4-BE49-F238E27FC236}">
                  <a16:creationId xmlns:a16="http://schemas.microsoft.com/office/drawing/2014/main" id="{00000000-0008-0000-0400-0000B8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86</xdr:row>
      <xdr:rowOff>38100</xdr:rowOff>
    </xdr:from>
    <xdr:to>
      <xdr:col>105</xdr:col>
      <xdr:colOff>66675</xdr:colOff>
      <xdr:row>90</xdr:row>
      <xdr:rowOff>19050</xdr:rowOff>
    </xdr:to>
    <xdr:grpSp>
      <xdr:nvGrpSpPr>
        <xdr:cNvPr id="44352" name="グループ化 293">
          <a:extLst>
            <a:ext uri="{FF2B5EF4-FFF2-40B4-BE49-F238E27FC236}">
              <a16:creationId xmlns:a16="http://schemas.microsoft.com/office/drawing/2014/main" id="{00000000-0008-0000-0400-000040AD0000}"/>
            </a:ext>
          </a:extLst>
        </xdr:cNvPr>
        <xdr:cNvGrpSpPr>
          <a:grpSpLocks/>
        </xdr:cNvGrpSpPr>
      </xdr:nvGrpSpPr>
      <xdr:grpSpPr bwMode="auto">
        <a:xfrm>
          <a:off x="8429625" y="11925300"/>
          <a:ext cx="438150" cy="377190"/>
          <a:chOff x="5200650" y="409575"/>
          <a:chExt cx="495300" cy="390525"/>
        </a:xfrm>
      </xdr:grpSpPr>
      <xdr:grpSp>
        <xdr:nvGrpSpPr>
          <xdr:cNvPr id="44563" name="グループ化 12">
            <a:extLst>
              <a:ext uri="{FF2B5EF4-FFF2-40B4-BE49-F238E27FC236}">
                <a16:creationId xmlns:a16="http://schemas.microsoft.com/office/drawing/2014/main" id="{00000000-0008-0000-0400-000013AE0000}"/>
              </a:ext>
            </a:extLst>
          </xdr:cNvPr>
          <xdr:cNvGrpSpPr>
            <a:grpSpLocks/>
          </xdr:cNvGrpSpPr>
        </xdr:nvGrpSpPr>
        <xdr:grpSpPr bwMode="auto">
          <a:xfrm>
            <a:off x="5324475" y="409575"/>
            <a:ext cx="247650" cy="390525"/>
            <a:chOff x="6572250" y="323850"/>
            <a:chExt cx="247650" cy="390525"/>
          </a:xfrm>
        </xdr:grpSpPr>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64" name="グループ化 13">
            <a:extLst>
              <a:ext uri="{FF2B5EF4-FFF2-40B4-BE49-F238E27FC236}">
                <a16:creationId xmlns:a16="http://schemas.microsoft.com/office/drawing/2014/main" id="{00000000-0008-0000-0400-000014AE0000}"/>
              </a:ext>
            </a:extLst>
          </xdr:cNvPr>
          <xdr:cNvGrpSpPr>
            <a:grpSpLocks/>
          </xdr:cNvGrpSpPr>
        </xdr:nvGrpSpPr>
        <xdr:grpSpPr bwMode="auto">
          <a:xfrm>
            <a:off x="5200650" y="457200"/>
            <a:ext cx="495300" cy="342900"/>
            <a:chOff x="5638800" y="295275"/>
            <a:chExt cx="495300" cy="342900"/>
          </a:xfrm>
        </xdr:grpSpPr>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91</xdr:row>
      <xdr:rowOff>38100</xdr:rowOff>
    </xdr:from>
    <xdr:to>
      <xdr:col>51</xdr:col>
      <xdr:colOff>76200</xdr:colOff>
      <xdr:row>95</xdr:row>
      <xdr:rowOff>19050</xdr:rowOff>
    </xdr:to>
    <xdr:grpSp>
      <xdr:nvGrpSpPr>
        <xdr:cNvPr id="44353" name="グループ化 300">
          <a:extLst>
            <a:ext uri="{FF2B5EF4-FFF2-40B4-BE49-F238E27FC236}">
              <a16:creationId xmlns:a16="http://schemas.microsoft.com/office/drawing/2014/main" id="{00000000-0008-0000-0400-000041AD0000}"/>
            </a:ext>
          </a:extLst>
        </xdr:cNvPr>
        <xdr:cNvGrpSpPr>
          <a:grpSpLocks/>
        </xdr:cNvGrpSpPr>
      </xdr:nvGrpSpPr>
      <xdr:grpSpPr bwMode="auto">
        <a:xfrm>
          <a:off x="3912870" y="12420600"/>
          <a:ext cx="438150" cy="377190"/>
          <a:chOff x="5200650" y="409575"/>
          <a:chExt cx="495300" cy="390525"/>
        </a:xfrm>
      </xdr:grpSpPr>
      <xdr:grpSp>
        <xdr:nvGrpSpPr>
          <xdr:cNvPr id="44557" name="グループ化 12">
            <a:extLst>
              <a:ext uri="{FF2B5EF4-FFF2-40B4-BE49-F238E27FC236}">
                <a16:creationId xmlns:a16="http://schemas.microsoft.com/office/drawing/2014/main" id="{00000000-0008-0000-0400-00000DAE0000}"/>
              </a:ext>
            </a:extLst>
          </xdr:cNvPr>
          <xdr:cNvGrpSpPr>
            <a:grpSpLocks/>
          </xdr:cNvGrpSpPr>
        </xdr:nvGrpSpPr>
        <xdr:grpSpPr bwMode="auto">
          <a:xfrm>
            <a:off x="5324475" y="409575"/>
            <a:ext cx="247650" cy="390525"/>
            <a:chOff x="6572250" y="323850"/>
            <a:chExt cx="247650" cy="390525"/>
          </a:xfrm>
        </xdr:grpSpPr>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58" name="グループ化 13">
            <a:extLst>
              <a:ext uri="{FF2B5EF4-FFF2-40B4-BE49-F238E27FC236}">
                <a16:creationId xmlns:a16="http://schemas.microsoft.com/office/drawing/2014/main" id="{00000000-0008-0000-0400-00000EAE0000}"/>
              </a:ext>
            </a:extLst>
          </xdr:cNvPr>
          <xdr:cNvGrpSpPr>
            <a:grpSpLocks/>
          </xdr:cNvGrpSpPr>
        </xdr:nvGrpSpPr>
        <xdr:grpSpPr bwMode="auto">
          <a:xfrm>
            <a:off x="5200650" y="457200"/>
            <a:ext cx="495300" cy="342900"/>
            <a:chOff x="5638800" y="295275"/>
            <a:chExt cx="495300" cy="342900"/>
          </a:xfrm>
        </xdr:grpSpPr>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91</xdr:row>
      <xdr:rowOff>38100</xdr:rowOff>
    </xdr:from>
    <xdr:to>
      <xdr:col>105</xdr:col>
      <xdr:colOff>66675</xdr:colOff>
      <xdr:row>95</xdr:row>
      <xdr:rowOff>28575</xdr:rowOff>
    </xdr:to>
    <xdr:grpSp>
      <xdr:nvGrpSpPr>
        <xdr:cNvPr id="44354" name="グループ化 307">
          <a:extLst>
            <a:ext uri="{FF2B5EF4-FFF2-40B4-BE49-F238E27FC236}">
              <a16:creationId xmlns:a16="http://schemas.microsoft.com/office/drawing/2014/main" id="{00000000-0008-0000-0400-000042AD0000}"/>
            </a:ext>
          </a:extLst>
        </xdr:cNvPr>
        <xdr:cNvGrpSpPr>
          <a:grpSpLocks/>
        </xdr:cNvGrpSpPr>
      </xdr:nvGrpSpPr>
      <xdr:grpSpPr bwMode="auto">
        <a:xfrm>
          <a:off x="8429625" y="12420600"/>
          <a:ext cx="438150" cy="386715"/>
          <a:chOff x="5200650" y="409575"/>
          <a:chExt cx="495300" cy="390525"/>
        </a:xfrm>
      </xdr:grpSpPr>
      <xdr:grpSp>
        <xdr:nvGrpSpPr>
          <xdr:cNvPr id="44551" name="グループ化 12">
            <a:extLst>
              <a:ext uri="{FF2B5EF4-FFF2-40B4-BE49-F238E27FC236}">
                <a16:creationId xmlns:a16="http://schemas.microsoft.com/office/drawing/2014/main" id="{00000000-0008-0000-0400-000007AE0000}"/>
              </a:ext>
            </a:extLst>
          </xdr:cNvPr>
          <xdr:cNvGrpSpPr>
            <a:grpSpLocks/>
          </xdr:cNvGrpSpPr>
        </xdr:nvGrpSpPr>
        <xdr:grpSpPr bwMode="auto">
          <a:xfrm>
            <a:off x="5324475" y="409575"/>
            <a:ext cx="247650" cy="390525"/>
            <a:chOff x="6572250" y="323850"/>
            <a:chExt cx="247650" cy="390525"/>
          </a:xfrm>
        </xdr:grpSpPr>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52" name="グループ化 13">
            <a:extLst>
              <a:ext uri="{FF2B5EF4-FFF2-40B4-BE49-F238E27FC236}">
                <a16:creationId xmlns:a16="http://schemas.microsoft.com/office/drawing/2014/main" id="{00000000-0008-0000-0400-000008AE0000}"/>
              </a:ext>
            </a:extLst>
          </xdr:cNvPr>
          <xdr:cNvGrpSpPr>
            <a:grpSpLocks/>
          </xdr:cNvGrpSpPr>
        </xdr:nvGrpSpPr>
        <xdr:grpSpPr bwMode="auto">
          <a:xfrm>
            <a:off x="5200650" y="457200"/>
            <a:ext cx="495300" cy="342900"/>
            <a:chOff x="5638800" y="295275"/>
            <a:chExt cx="495300" cy="342900"/>
          </a:xfrm>
        </xdr:grpSpPr>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96</xdr:row>
      <xdr:rowOff>38100</xdr:rowOff>
    </xdr:from>
    <xdr:to>
      <xdr:col>51</xdr:col>
      <xdr:colOff>76200</xdr:colOff>
      <xdr:row>100</xdr:row>
      <xdr:rowOff>28575</xdr:rowOff>
    </xdr:to>
    <xdr:grpSp>
      <xdr:nvGrpSpPr>
        <xdr:cNvPr id="44357" name="グループ化 328">
          <a:extLst>
            <a:ext uri="{FF2B5EF4-FFF2-40B4-BE49-F238E27FC236}">
              <a16:creationId xmlns:a16="http://schemas.microsoft.com/office/drawing/2014/main" id="{00000000-0008-0000-0400-000045AD0000}"/>
            </a:ext>
          </a:extLst>
        </xdr:cNvPr>
        <xdr:cNvGrpSpPr>
          <a:grpSpLocks/>
        </xdr:cNvGrpSpPr>
      </xdr:nvGrpSpPr>
      <xdr:grpSpPr bwMode="auto">
        <a:xfrm>
          <a:off x="3912870" y="12915900"/>
          <a:ext cx="438150" cy="386715"/>
          <a:chOff x="5200650" y="409575"/>
          <a:chExt cx="495300" cy="390525"/>
        </a:xfrm>
      </xdr:grpSpPr>
      <xdr:grpSp>
        <xdr:nvGrpSpPr>
          <xdr:cNvPr id="44533" name="グループ化 12">
            <a:extLst>
              <a:ext uri="{FF2B5EF4-FFF2-40B4-BE49-F238E27FC236}">
                <a16:creationId xmlns:a16="http://schemas.microsoft.com/office/drawing/2014/main" id="{00000000-0008-0000-0400-0000F5AD0000}"/>
              </a:ext>
            </a:extLst>
          </xdr:cNvPr>
          <xdr:cNvGrpSpPr>
            <a:grpSpLocks/>
          </xdr:cNvGrpSpPr>
        </xdr:nvGrpSpPr>
        <xdr:grpSpPr bwMode="auto">
          <a:xfrm>
            <a:off x="5324475" y="409575"/>
            <a:ext cx="247650" cy="390525"/>
            <a:chOff x="6572250" y="323850"/>
            <a:chExt cx="247650" cy="390525"/>
          </a:xfrm>
        </xdr:grpSpPr>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34" name="グループ化 13">
            <a:extLst>
              <a:ext uri="{FF2B5EF4-FFF2-40B4-BE49-F238E27FC236}">
                <a16:creationId xmlns:a16="http://schemas.microsoft.com/office/drawing/2014/main" id="{00000000-0008-0000-0400-0000F6AD0000}"/>
              </a:ext>
            </a:extLst>
          </xdr:cNvPr>
          <xdr:cNvGrpSpPr>
            <a:grpSpLocks/>
          </xdr:cNvGrpSpPr>
        </xdr:nvGrpSpPr>
        <xdr:grpSpPr bwMode="auto">
          <a:xfrm>
            <a:off x="5200650" y="457200"/>
            <a:ext cx="495300" cy="342900"/>
            <a:chOff x="5638800" y="295275"/>
            <a:chExt cx="495300" cy="342900"/>
          </a:xfrm>
        </xdr:grpSpPr>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26</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96</xdr:row>
      <xdr:rowOff>38100</xdr:rowOff>
    </xdr:from>
    <xdr:to>
      <xdr:col>105</xdr:col>
      <xdr:colOff>66675</xdr:colOff>
      <xdr:row>100</xdr:row>
      <xdr:rowOff>19050</xdr:rowOff>
    </xdr:to>
    <xdr:grpSp>
      <xdr:nvGrpSpPr>
        <xdr:cNvPr id="44358" name="グループ化 335">
          <a:extLst>
            <a:ext uri="{FF2B5EF4-FFF2-40B4-BE49-F238E27FC236}">
              <a16:creationId xmlns:a16="http://schemas.microsoft.com/office/drawing/2014/main" id="{00000000-0008-0000-0400-000046AD0000}"/>
            </a:ext>
          </a:extLst>
        </xdr:cNvPr>
        <xdr:cNvGrpSpPr>
          <a:grpSpLocks/>
        </xdr:cNvGrpSpPr>
      </xdr:nvGrpSpPr>
      <xdr:grpSpPr bwMode="auto">
        <a:xfrm>
          <a:off x="8429625" y="12915900"/>
          <a:ext cx="438150" cy="377190"/>
          <a:chOff x="5200650" y="409575"/>
          <a:chExt cx="495300" cy="390525"/>
        </a:xfrm>
      </xdr:grpSpPr>
      <xdr:grpSp>
        <xdr:nvGrpSpPr>
          <xdr:cNvPr id="44527" name="グループ化 12">
            <a:extLst>
              <a:ext uri="{FF2B5EF4-FFF2-40B4-BE49-F238E27FC236}">
                <a16:creationId xmlns:a16="http://schemas.microsoft.com/office/drawing/2014/main" id="{00000000-0008-0000-0400-0000EFAD0000}"/>
              </a:ext>
            </a:extLst>
          </xdr:cNvPr>
          <xdr:cNvGrpSpPr>
            <a:grpSpLocks/>
          </xdr:cNvGrpSpPr>
        </xdr:nvGrpSpPr>
        <xdr:grpSpPr bwMode="auto">
          <a:xfrm>
            <a:off x="5324475" y="409575"/>
            <a:ext cx="247650" cy="390525"/>
            <a:chOff x="6572250" y="323850"/>
            <a:chExt cx="247650" cy="390525"/>
          </a:xfrm>
        </xdr:grpSpPr>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28" name="グループ化 13">
            <a:extLst>
              <a:ext uri="{FF2B5EF4-FFF2-40B4-BE49-F238E27FC236}">
                <a16:creationId xmlns:a16="http://schemas.microsoft.com/office/drawing/2014/main" id="{00000000-0008-0000-0400-0000F0AD0000}"/>
              </a:ext>
            </a:extLst>
          </xdr:cNvPr>
          <xdr:cNvGrpSpPr>
            <a:grpSpLocks/>
          </xdr:cNvGrpSpPr>
        </xdr:nvGrpSpPr>
        <xdr:grpSpPr bwMode="auto">
          <a:xfrm>
            <a:off x="5200650" y="457200"/>
            <a:ext cx="495300" cy="342900"/>
            <a:chOff x="5638800" y="295275"/>
            <a:chExt cx="495300" cy="342900"/>
          </a:xfrm>
        </xdr:grpSpPr>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27</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28</xdr:col>
      <xdr:colOff>47625</xdr:colOff>
      <xdr:row>103</xdr:row>
      <xdr:rowOff>57150</xdr:rowOff>
    </xdr:from>
    <xdr:to>
      <xdr:col>33</xdr:col>
      <xdr:colOff>66675</xdr:colOff>
      <xdr:row>107</xdr:row>
      <xdr:rowOff>47625</xdr:rowOff>
    </xdr:to>
    <xdr:grpSp>
      <xdr:nvGrpSpPr>
        <xdr:cNvPr id="44359" name="グループ化 342">
          <a:extLst>
            <a:ext uri="{FF2B5EF4-FFF2-40B4-BE49-F238E27FC236}">
              <a16:creationId xmlns:a16="http://schemas.microsoft.com/office/drawing/2014/main" id="{00000000-0008-0000-0400-000047AD0000}"/>
            </a:ext>
          </a:extLst>
        </xdr:cNvPr>
        <xdr:cNvGrpSpPr>
          <a:grpSpLocks/>
        </xdr:cNvGrpSpPr>
      </xdr:nvGrpSpPr>
      <xdr:grpSpPr bwMode="auto">
        <a:xfrm>
          <a:off x="2394585" y="13628370"/>
          <a:ext cx="438150" cy="386715"/>
          <a:chOff x="5200650" y="409575"/>
          <a:chExt cx="495300" cy="390525"/>
        </a:xfrm>
      </xdr:grpSpPr>
      <xdr:grpSp>
        <xdr:nvGrpSpPr>
          <xdr:cNvPr id="44521" name="グループ化 12">
            <a:extLst>
              <a:ext uri="{FF2B5EF4-FFF2-40B4-BE49-F238E27FC236}">
                <a16:creationId xmlns:a16="http://schemas.microsoft.com/office/drawing/2014/main" id="{00000000-0008-0000-0400-0000E9AD0000}"/>
              </a:ext>
            </a:extLst>
          </xdr:cNvPr>
          <xdr:cNvGrpSpPr>
            <a:grpSpLocks/>
          </xdr:cNvGrpSpPr>
        </xdr:nvGrpSpPr>
        <xdr:grpSpPr bwMode="auto">
          <a:xfrm>
            <a:off x="5324475" y="409575"/>
            <a:ext cx="247650" cy="390525"/>
            <a:chOff x="6572250" y="323850"/>
            <a:chExt cx="247650" cy="390525"/>
          </a:xfrm>
        </xdr:grpSpPr>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22" name="グループ化 13">
            <a:extLst>
              <a:ext uri="{FF2B5EF4-FFF2-40B4-BE49-F238E27FC236}">
                <a16:creationId xmlns:a16="http://schemas.microsoft.com/office/drawing/2014/main" id="{00000000-0008-0000-0400-0000EAAD0000}"/>
              </a:ext>
            </a:extLst>
          </xdr:cNvPr>
          <xdr:cNvGrpSpPr>
            <a:grpSpLocks/>
          </xdr:cNvGrpSpPr>
        </xdr:nvGrpSpPr>
        <xdr:grpSpPr bwMode="auto">
          <a:xfrm>
            <a:off x="5200650" y="457200"/>
            <a:ext cx="495300" cy="342900"/>
            <a:chOff x="5638800" y="295275"/>
            <a:chExt cx="495300" cy="342900"/>
          </a:xfrm>
        </xdr:grpSpPr>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28</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79</xdr:col>
      <xdr:colOff>38100</xdr:colOff>
      <xdr:row>103</xdr:row>
      <xdr:rowOff>66675</xdr:rowOff>
    </xdr:from>
    <xdr:to>
      <xdr:col>84</xdr:col>
      <xdr:colOff>57150</xdr:colOff>
      <xdr:row>107</xdr:row>
      <xdr:rowOff>57150</xdr:rowOff>
    </xdr:to>
    <xdr:grpSp>
      <xdr:nvGrpSpPr>
        <xdr:cNvPr id="44360" name="グループ化 349">
          <a:extLst>
            <a:ext uri="{FF2B5EF4-FFF2-40B4-BE49-F238E27FC236}">
              <a16:creationId xmlns:a16="http://schemas.microsoft.com/office/drawing/2014/main" id="{00000000-0008-0000-0400-000048AD0000}"/>
            </a:ext>
          </a:extLst>
        </xdr:cNvPr>
        <xdr:cNvGrpSpPr>
          <a:grpSpLocks/>
        </xdr:cNvGrpSpPr>
      </xdr:nvGrpSpPr>
      <xdr:grpSpPr bwMode="auto">
        <a:xfrm>
          <a:off x="6659880" y="13637895"/>
          <a:ext cx="438150" cy="386715"/>
          <a:chOff x="5200650" y="409575"/>
          <a:chExt cx="495300" cy="390525"/>
        </a:xfrm>
      </xdr:grpSpPr>
      <xdr:grpSp>
        <xdr:nvGrpSpPr>
          <xdr:cNvPr id="44515" name="グループ化 12">
            <a:extLst>
              <a:ext uri="{FF2B5EF4-FFF2-40B4-BE49-F238E27FC236}">
                <a16:creationId xmlns:a16="http://schemas.microsoft.com/office/drawing/2014/main" id="{00000000-0008-0000-0400-0000E3AD0000}"/>
              </a:ext>
            </a:extLst>
          </xdr:cNvPr>
          <xdr:cNvGrpSpPr>
            <a:grpSpLocks/>
          </xdr:cNvGrpSpPr>
        </xdr:nvGrpSpPr>
        <xdr:grpSpPr bwMode="auto">
          <a:xfrm>
            <a:off x="5324475" y="409575"/>
            <a:ext cx="247650" cy="390525"/>
            <a:chOff x="6572250" y="323850"/>
            <a:chExt cx="247650" cy="390525"/>
          </a:xfrm>
        </xdr:grpSpPr>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16" name="グループ化 13">
            <a:extLst>
              <a:ext uri="{FF2B5EF4-FFF2-40B4-BE49-F238E27FC236}">
                <a16:creationId xmlns:a16="http://schemas.microsoft.com/office/drawing/2014/main" id="{00000000-0008-0000-0400-0000E4AD0000}"/>
              </a:ext>
            </a:extLst>
          </xdr:cNvPr>
          <xdr:cNvGrpSpPr>
            <a:grpSpLocks/>
          </xdr:cNvGrpSpPr>
        </xdr:nvGrpSpPr>
        <xdr:grpSpPr bwMode="auto">
          <a:xfrm>
            <a:off x="5200650" y="457200"/>
            <a:ext cx="495300" cy="342900"/>
            <a:chOff x="5638800" y="295275"/>
            <a:chExt cx="495300" cy="342900"/>
          </a:xfrm>
        </xdr:grpSpPr>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29</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7</xdr:col>
      <xdr:colOff>57150</xdr:colOff>
      <xdr:row>109</xdr:row>
      <xdr:rowOff>19050</xdr:rowOff>
    </xdr:from>
    <xdr:to>
      <xdr:col>12</xdr:col>
      <xdr:colOff>76200</xdr:colOff>
      <xdr:row>112</xdr:row>
      <xdr:rowOff>103050</xdr:rowOff>
    </xdr:to>
    <xdr:grpSp>
      <xdr:nvGrpSpPr>
        <xdr:cNvPr id="44361" name="グループ化 364">
          <a:extLst>
            <a:ext uri="{FF2B5EF4-FFF2-40B4-BE49-F238E27FC236}">
              <a16:creationId xmlns:a16="http://schemas.microsoft.com/office/drawing/2014/main" id="{00000000-0008-0000-0400-000049AD0000}"/>
            </a:ext>
          </a:extLst>
        </xdr:cNvPr>
        <xdr:cNvGrpSpPr>
          <a:grpSpLocks/>
        </xdr:cNvGrpSpPr>
      </xdr:nvGrpSpPr>
      <xdr:grpSpPr bwMode="auto">
        <a:xfrm>
          <a:off x="643890" y="14184630"/>
          <a:ext cx="438150" cy="373560"/>
          <a:chOff x="5200650" y="409575"/>
          <a:chExt cx="495300" cy="390525"/>
        </a:xfrm>
      </xdr:grpSpPr>
      <xdr:grpSp>
        <xdr:nvGrpSpPr>
          <xdr:cNvPr id="44509" name="グループ化 12">
            <a:extLst>
              <a:ext uri="{FF2B5EF4-FFF2-40B4-BE49-F238E27FC236}">
                <a16:creationId xmlns:a16="http://schemas.microsoft.com/office/drawing/2014/main" id="{00000000-0008-0000-0400-0000DDAD0000}"/>
              </a:ext>
            </a:extLst>
          </xdr:cNvPr>
          <xdr:cNvGrpSpPr>
            <a:grpSpLocks/>
          </xdr:cNvGrpSpPr>
        </xdr:nvGrpSpPr>
        <xdr:grpSpPr bwMode="auto">
          <a:xfrm>
            <a:off x="5324475" y="409575"/>
            <a:ext cx="247650" cy="390525"/>
            <a:chOff x="6572250" y="323850"/>
            <a:chExt cx="247650" cy="390525"/>
          </a:xfrm>
        </xdr:grpSpPr>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10" name="グループ化 13">
            <a:extLst>
              <a:ext uri="{FF2B5EF4-FFF2-40B4-BE49-F238E27FC236}">
                <a16:creationId xmlns:a16="http://schemas.microsoft.com/office/drawing/2014/main" id="{00000000-0008-0000-0400-0000DEAD0000}"/>
              </a:ext>
            </a:extLst>
          </xdr:cNvPr>
          <xdr:cNvGrpSpPr>
            <a:grpSpLocks/>
          </xdr:cNvGrpSpPr>
        </xdr:nvGrpSpPr>
        <xdr:grpSpPr bwMode="auto">
          <a:xfrm>
            <a:off x="5200650" y="457200"/>
            <a:ext cx="495300" cy="342900"/>
            <a:chOff x="5638800" y="295275"/>
            <a:chExt cx="495300" cy="342900"/>
          </a:xfrm>
        </xdr:grpSpPr>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19</xdr:col>
      <xdr:colOff>47625</xdr:colOff>
      <xdr:row>109</xdr:row>
      <xdr:rowOff>19050</xdr:rowOff>
    </xdr:from>
    <xdr:to>
      <xdr:col>24</xdr:col>
      <xdr:colOff>66675</xdr:colOff>
      <xdr:row>113</xdr:row>
      <xdr:rowOff>9525</xdr:rowOff>
    </xdr:to>
    <xdr:grpSp>
      <xdr:nvGrpSpPr>
        <xdr:cNvPr id="44362" name="グループ化 371">
          <a:extLst>
            <a:ext uri="{FF2B5EF4-FFF2-40B4-BE49-F238E27FC236}">
              <a16:creationId xmlns:a16="http://schemas.microsoft.com/office/drawing/2014/main" id="{00000000-0008-0000-0400-00004AAD0000}"/>
            </a:ext>
          </a:extLst>
        </xdr:cNvPr>
        <xdr:cNvGrpSpPr>
          <a:grpSpLocks/>
        </xdr:cNvGrpSpPr>
      </xdr:nvGrpSpPr>
      <xdr:grpSpPr bwMode="auto">
        <a:xfrm>
          <a:off x="1640205" y="14184630"/>
          <a:ext cx="438150" cy="386715"/>
          <a:chOff x="5200650" y="409575"/>
          <a:chExt cx="495300" cy="390525"/>
        </a:xfrm>
      </xdr:grpSpPr>
      <xdr:grpSp>
        <xdr:nvGrpSpPr>
          <xdr:cNvPr id="44503" name="グループ化 12">
            <a:extLst>
              <a:ext uri="{FF2B5EF4-FFF2-40B4-BE49-F238E27FC236}">
                <a16:creationId xmlns:a16="http://schemas.microsoft.com/office/drawing/2014/main" id="{00000000-0008-0000-0400-0000D7AD0000}"/>
              </a:ext>
            </a:extLst>
          </xdr:cNvPr>
          <xdr:cNvGrpSpPr>
            <a:grpSpLocks/>
          </xdr:cNvGrpSpPr>
        </xdr:nvGrpSpPr>
        <xdr:grpSpPr bwMode="auto">
          <a:xfrm>
            <a:off x="5324475" y="409575"/>
            <a:ext cx="247650" cy="390525"/>
            <a:chOff x="6572250" y="323850"/>
            <a:chExt cx="247650" cy="390525"/>
          </a:xfrm>
        </xdr:grpSpPr>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04" name="グループ化 13">
            <a:extLst>
              <a:ext uri="{FF2B5EF4-FFF2-40B4-BE49-F238E27FC236}">
                <a16:creationId xmlns:a16="http://schemas.microsoft.com/office/drawing/2014/main" id="{00000000-0008-0000-0400-0000D8AD0000}"/>
              </a:ext>
            </a:extLst>
          </xdr:cNvPr>
          <xdr:cNvGrpSpPr>
            <a:grpSpLocks/>
          </xdr:cNvGrpSpPr>
        </xdr:nvGrpSpPr>
        <xdr:grpSpPr bwMode="auto">
          <a:xfrm>
            <a:off x="5200650" y="457200"/>
            <a:ext cx="495300" cy="342900"/>
            <a:chOff x="5638800" y="295275"/>
            <a:chExt cx="495300" cy="342900"/>
          </a:xfrm>
        </xdr:grpSpPr>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31</xdr:col>
      <xdr:colOff>57150</xdr:colOff>
      <xdr:row>109</xdr:row>
      <xdr:rowOff>19050</xdr:rowOff>
    </xdr:from>
    <xdr:to>
      <xdr:col>36</xdr:col>
      <xdr:colOff>66675</xdr:colOff>
      <xdr:row>113</xdr:row>
      <xdr:rowOff>9525</xdr:rowOff>
    </xdr:to>
    <xdr:grpSp>
      <xdr:nvGrpSpPr>
        <xdr:cNvPr id="44363" name="グループ化 378">
          <a:extLst>
            <a:ext uri="{FF2B5EF4-FFF2-40B4-BE49-F238E27FC236}">
              <a16:creationId xmlns:a16="http://schemas.microsoft.com/office/drawing/2014/main" id="{00000000-0008-0000-0400-00004BAD0000}"/>
            </a:ext>
          </a:extLst>
        </xdr:cNvPr>
        <xdr:cNvGrpSpPr>
          <a:grpSpLocks/>
        </xdr:cNvGrpSpPr>
      </xdr:nvGrpSpPr>
      <xdr:grpSpPr bwMode="auto">
        <a:xfrm>
          <a:off x="2655570" y="14184630"/>
          <a:ext cx="428625" cy="386715"/>
          <a:chOff x="5200650" y="409575"/>
          <a:chExt cx="495300" cy="390525"/>
        </a:xfrm>
      </xdr:grpSpPr>
      <xdr:grpSp>
        <xdr:nvGrpSpPr>
          <xdr:cNvPr id="44497" name="グループ化 12">
            <a:extLst>
              <a:ext uri="{FF2B5EF4-FFF2-40B4-BE49-F238E27FC236}">
                <a16:creationId xmlns:a16="http://schemas.microsoft.com/office/drawing/2014/main" id="{00000000-0008-0000-0400-0000D1AD0000}"/>
              </a:ext>
            </a:extLst>
          </xdr:cNvPr>
          <xdr:cNvGrpSpPr>
            <a:grpSpLocks/>
          </xdr:cNvGrpSpPr>
        </xdr:nvGrpSpPr>
        <xdr:grpSpPr bwMode="auto">
          <a:xfrm>
            <a:off x="5324475" y="409575"/>
            <a:ext cx="247650" cy="390525"/>
            <a:chOff x="6572250" y="323850"/>
            <a:chExt cx="247650" cy="390525"/>
          </a:xfrm>
        </xdr:grpSpPr>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98" name="グループ化 13">
            <a:extLst>
              <a:ext uri="{FF2B5EF4-FFF2-40B4-BE49-F238E27FC236}">
                <a16:creationId xmlns:a16="http://schemas.microsoft.com/office/drawing/2014/main" id="{00000000-0008-0000-0400-0000D2AD0000}"/>
              </a:ext>
            </a:extLst>
          </xdr:cNvPr>
          <xdr:cNvGrpSpPr>
            <a:grpSpLocks/>
          </xdr:cNvGrpSpPr>
        </xdr:nvGrpSpPr>
        <xdr:grpSpPr bwMode="auto">
          <a:xfrm>
            <a:off x="5200650" y="457200"/>
            <a:ext cx="495300" cy="342900"/>
            <a:chOff x="5638800" y="295275"/>
            <a:chExt cx="495300" cy="342900"/>
          </a:xfrm>
        </xdr:grpSpPr>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43</xdr:col>
      <xdr:colOff>57150</xdr:colOff>
      <xdr:row>109</xdr:row>
      <xdr:rowOff>9525</xdr:rowOff>
    </xdr:from>
    <xdr:to>
      <xdr:col>48</xdr:col>
      <xdr:colOff>66675</xdr:colOff>
      <xdr:row>112</xdr:row>
      <xdr:rowOff>103050</xdr:rowOff>
    </xdr:to>
    <xdr:grpSp>
      <xdr:nvGrpSpPr>
        <xdr:cNvPr id="44364" name="グループ化 385">
          <a:extLst>
            <a:ext uri="{FF2B5EF4-FFF2-40B4-BE49-F238E27FC236}">
              <a16:creationId xmlns:a16="http://schemas.microsoft.com/office/drawing/2014/main" id="{00000000-0008-0000-0400-00004CAD0000}"/>
            </a:ext>
          </a:extLst>
        </xdr:cNvPr>
        <xdr:cNvGrpSpPr>
          <a:grpSpLocks/>
        </xdr:cNvGrpSpPr>
      </xdr:nvGrpSpPr>
      <xdr:grpSpPr bwMode="auto">
        <a:xfrm>
          <a:off x="3661410" y="14175105"/>
          <a:ext cx="428625" cy="383085"/>
          <a:chOff x="5200650" y="409575"/>
          <a:chExt cx="495300" cy="390525"/>
        </a:xfrm>
      </xdr:grpSpPr>
      <xdr:grpSp>
        <xdr:nvGrpSpPr>
          <xdr:cNvPr id="44491" name="グループ化 12">
            <a:extLst>
              <a:ext uri="{FF2B5EF4-FFF2-40B4-BE49-F238E27FC236}">
                <a16:creationId xmlns:a16="http://schemas.microsoft.com/office/drawing/2014/main" id="{00000000-0008-0000-0400-0000CBAD0000}"/>
              </a:ext>
            </a:extLst>
          </xdr:cNvPr>
          <xdr:cNvGrpSpPr>
            <a:grpSpLocks/>
          </xdr:cNvGrpSpPr>
        </xdr:nvGrpSpPr>
        <xdr:grpSpPr bwMode="auto">
          <a:xfrm>
            <a:off x="5324475" y="409575"/>
            <a:ext cx="247650" cy="390525"/>
            <a:chOff x="6572250" y="323850"/>
            <a:chExt cx="247650" cy="390525"/>
          </a:xfrm>
        </xdr:grpSpPr>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92" name="グループ化 13">
            <a:extLst>
              <a:ext uri="{FF2B5EF4-FFF2-40B4-BE49-F238E27FC236}">
                <a16:creationId xmlns:a16="http://schemas.microsoft.com/office/drawing/2014/main" id="{00000000-0008-0000-0400-0000CCAD0000}"/>
              </a:ext>
            </a:extLst>
          </xdr:cNvPr>
          <xdr:cNvGrpSpPr>
            <a:grpSpLocks/>
          </xdr:cNvGrpSpPr>
        </xdr:nvGrpSpPr>
        <xdr:grpSpPr bwMode="auto">
          <a:xfrm>
            <a:off x="5200650" y="457200"/>
            <a:ext cx="495300" cy="342900"/>
            <a:chOff x="5638800" y="295275"/>
            <a:chExt cx="495300" cy="342900"/>
          </a:xfrm>
        </xdr:grpSpPr>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34</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49</xdr:col>
      <xdr:colOff>47625</xdr:colOff>
      <xdr:row>127</xdr:row>
      <xdr:rowOff>57150</xdr:rowOff>
    </xdr:from>
    <xdr:to>
      <xdr:col>54</xdr:col>
      <xdr:colOff>57150</xdr:colOff>
      <xdr:row>131</xdr:row>
      <xdr:rowOff>38100</xdr:rowOff>
    </xdr:to>
    <xdr:grpSp>
      <xdr:nvGrpSpPr>
        <xdr:cNvPr id="44365" name="グループ化 399">
          <a:extLst>
            <a:ext uri="{FF2B5EF4-FFF2-40B4-BE49-F238E27FC236}">
              <a16:creationId xmlns:a16="http://schemas.microsoft.com/office/drawing/2014/main" id="{00000000-0008-0000-0400-00004DAD0000}"/>
            </a:ext>
          </a:extLst>
        </xdr:cNvPr>
        <xdr:cNvGrpSpPr>
          <a:grpSpLocks/>
        </xdr:cNvGrpSpPr>
      </xdr:nvGrpSpPr>
      <xdr:grpSpPr bwMode="auto">
        <a:xfrm>
          <a:off x="4154805" y="15967710"/>
          <a:ext cx="428625" cy="377190"/>
          <a:chOff x="5200650" y="409575"/>
          <a:chExt cx="495300" cy="390525"/>
        </a:xfrm>
      </xdr:grpSpPr>
      <xdr:grpSp>
        <xdr:nvGrpSpPr>
          <xdr:cNvPr id="44485" name="グループ化 12">
            <a:extLst>
              <a:ext uri="{FF2B5EF4-FFF2-40B4-BE49-F238E27FC236}">
                <a16:creationId xmlns:a16="http://schemas.microsoft.com/office/drawing/2014/main" id="{00000000-0008-0000-0400-0000C5AD0000}"/>
              </a:ext>
            </a:extLst>
          </xdr:cNvPr>
          <xdr:cNvGrpSpPr>
            <a:grpSpLocks/>
          </xdr:cNvGrpSpPr>
        </xdr:nvGrpSpPr>
        <xdr:grpSpPr bwMode="auto">
          <a:xfrm>
            <a:off x="5324475" y="409575"/>
            <a:ext cx="247650" cy="390525"/>
            <a:chOff x="6572250" y="323850"/>
            <a:chExt cx="247650" cy="390525"/>
          </a:xfrm>
        </xdr:grpSpPr>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86" name="グループ化 13">
            <a:extLst>
              <a:ext uri="{FF2B5EF4-FFF2-40B4-BE49-F238E27FC236}">
                <a16:creationId xmlns:a16="http://schemas.microsoft.com/office/drawing/2014/main" id="{00000000-0008-0000-0400-0000C6AD0000}"/>
              </a:ext>
            </a:extLst>
          </xdr:cNvPr>
          <xdr:cNvGrpSpPr>
            <a:grpSpLocks/>
          </xdr:cNvGrpSpPr>
        </xdr:nvGrpSpPr>
        <xdr:grpSpPr bwMode="auto">
          <a:xfrm>
            <a:off x="5200650" y="457200"/>
            <a:ext cx="495300" cy="342900"/>
            <a:chOff x="5638800" y="295275"/>
            <a:chExt cx="495300" cy="342900"/>
          </a:xfrm>
        </xdr:grpSpPr>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38</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50</xdr:col>
      <xdr:colOff>38100</xdr:colOff>
      <xdr:row>32</xdr:row>
      <xdr:rowOff>95250</xdr:rowOff>
    </xdr:from>
    <xdr:to>
      <xdr:col>55</xdr:col>
      <xdr:colOff>47625</xdr:colOff>
      <xdr:row>38</xdr:row>
      <xdr:rowOff>19050</xdr:rowOff>
    </xdr:to>
    <xdr:grpSp>
      <xdr:nvGrpSpPr>
        <xdr:cNvPr id="44366" name="グループ化 406">
          <a:extLst>
            <a:ext uri="{FF2B5EF4-FFF2-40B4-BE49-F238E27FC236}">
              <a16:creationId xmlns:a16="http://schemas.microsoft.com/office/drawing/2014/main" id="{00000000-0008-0000-0400-00004EAD0000}"/>
            </a:ext>
          </a:extLst>
        </xdr:cNvPr>
        <xdr:cNvGrpSpPr>
          <a:grpSpLocks/>
        </xdr:cNvGrpSpPr>
      </xdr:nvGrpSpPr>
      <xdr:grpSpPr bwMode="auto">
        <a:xfrm>
          <a:off x="4229100" y="6793230"/>
          <a:ext cx="428625" cy="365760"/>
          <a:chOff x="5200650" y="409575"/>
          <a:chExt cx="495300" cy="390525"/>
        </a:xfrm>
      </xdr:grpSpPr>
      <xdr:grpSp>
        <xdr:nvGrpSpPr>
          <xdr:cNvPr id="44479" name="グループ化 12">
            <a:extLst>
              <a:ext uri="{FF2B5EF4-FFF2-40B4-BE49-F238E27FC236}">
                <a16:creationId xmlns:a16="http://schemas.microsoft.com/office/drawing/2014/main" id="{00000000-0008-0000-0400-0000BFAD0000}"/>
              </a:ext>
            </a:extLst>
          </xdr:cNvPr>
          <xdr:cNvGrpSpPr>
            <a:grpSpLocks/>
          </xdr:cNvGrpSpPr>
        </xdr:nvGrpSpPr>
        <xdr:grpSpPr bwMode="auto">
          <a:xfrm>
            <a:off x="5324475" y="409575"/>
            <a:ext cx="247650" cy="390525"/>
            <a:chOff x="6572250" y="323850"/>
            <a:chExt cx="247650" cy="390525"/>
          </a:xfrm>
        </xdr:grpSpPr>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80" name="グループ化 13">
            <a:extLst>
              <a:ext uri="{FF2B5EF4-FFF2-40B4-BE49-F238E27FC236}">
                <a16:creationId xmlns:a16="http://schemas.microsoft.com/office/drawing/2014/main" id="{00000000-0008-0000-0400-0000C0AD0000}"/>
              </a:ext>
            </a:extLst>
          </xdr:cNvPr>
          <xdr:cNvGrpSpPr>
            <a:grpSpLocks/>
          </xdr:cNvGrpSpPr>
        </xdr:nvGrpSpPr>
        <xdr:grpSpPr bwMode="auto">
          <a:xfrm>
            <a:off x="5200650" y="457200"/>
            <a:ext cx="495300" cy="342900"/>
            <a:chOff x="5638800" y="295275"/>
            <a:chExt cx="495300" cy="342900"/>
          </a:xfrm>
        </xdr:grpSpPr>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２</a:t>
              </a:r>
            </a:p>
          </xdr:txBody>
        </xdr:sp>
      </xdr:grpSp>
    </xdr:grpSp>
    <xdr:clientData/>
  </xdr:twoCellAnchor>
  <xdr:twoCellAnchor>
    <xdr:from>
      <xdr:col>49</xdr:col>
      <xdr:colOff>38100</xdr:colOff>
      <xdr:row>175</xdr:row>
      <xdr:rowOff>85725</xdr:rowOff>
    </xdr:from>
    <xdr:to>
      <xdr:col>54</xdr:col>
      <xdr:colOff>57150</xdr:colOff>
      <xdr:row>181</xdr:row>
      <xdr:rowOff>9525</xdr:rowOff>
    </xdr:to>
    <xdr:grpSp>
      <xdr:nvGrpSpPr>
        <xdr:cNvPr id="44367" name="グループ化 413">
          <a:extLst>
            <a:ext uri="{FF2B5EF4-FFF2-40B4-BE49-F238E27FC236}">
              <a16:creationId xmlns:a16="http://schemas.microsoft.com/office/drawing/2014/main" id="{00000000-0008-0000-0400-00004FAD0000}"/>
            </a:ext>
          </a:extLst>
        </xdr:cNvPr>
        <xdr:cNvGrpSpPr>
          <a:grpSpLocks/>
        </xdr:cNvGrpSpPr>
      </xdr:nvGrpSpPr>
      <xdr:grpSpPr bwMode="auto">
        <a:xfrm>
          <a:off x="4145280" y="21124545"/>
          <a:ext cx="438150" cy="365760"/>
          <a:chOff x="5200650" y="409575"/>
          <a:chExt cx="495300" cy="390525"/>
        </a:xfrm>
      </xdr:grpSpPr>
      <xdr:grpSp>
        <xdr:nvGrpSpPr>
          <xdr:cNvPr id="44473" name="グループ化 12">
            <a:extLst>
              <a:ext uri="{FF2B5EF4-FFF2-40B4-BE49-F238E27FC236}">
                <a16:creationId xmlns:a16="http://schemas.microsoft.com/office/drawing/2014/main" id="{00000000-0008-0000-0400-0000B9AD0000}"/>
              </a:ext>
            </a:extLst>
          </xdr:cNvPr>
          <xdr:cNvGrpSpPr>
            <a:grpSpLocks/>
          </xdr:cNvGrpSpPr>
        </xdr:nvGrpSpPr>
        <xdr:grpSpPr bwMode="auto">
          <a:xfrm>
            <a:off x="5324475" y="409575"/>
            <a:ext cx="247650" cy="390525"/>
            <a:chOff x="6572250" y="323850"/>
            <a:chExt cx="247650" cy="390525"/>
          </a:xfrm>
        </xdr:grpSpPr>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74" name="グループ化 13">
            <a:extLst>
              <a:ext uri="{FF2B5EF4-FFF2-40B4-BE49-F238E27FC236}">
                <a16:creationId xmlns:a16="http://schemas.microsoft.com/office/drawing/2014/main" id="{00000000-0008-0000-0400-0000BAAD0000}"/>
              </a:ext>
            </a:extLst>
          </xdr:cNvPr>
          <xdr:cNvGrpSpPr>
            <a:grpSpLocks/>
          </xdr:cNvGrpSpPr>
        </xdr:nvGrpSpPr>
        <xdr:grpSpPr bwMode="auto">
          <a:xfrm>
            <a:off x="5200650" y="457200"/>
            <a:ext cx="495300" cy="342900"/>
            <a:chOff x="5638800" y="295275"/>
            <a:chExt cx="495300" cy="342900"/>
          </a:xfrm>
        </xdr:grpSpPr>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１</a:t>
              </a:r>
            </a:p>
          </xdr:txBody>
        </xdr:sp>
      </xdr:grpSp>
    </xdr:grpSp>
    <xdr:clientData/>
  </xdr:twoCellAnchor>
  <xdr:twoCellAnchor>
    <xdr:from>
      <xdr:col>15</xdr:col>
      <xdr:colOff>47625</xdr:colOff>
      <xdr:row>182</xdr:row>
      <xdr:rowOff>171450</xdr:rowOff>
    </xdr:from>
    <xdr:to>
      <xdr:col>20</xdr:col>
      <xdr:colOff>66675</xdr:colOff>
      <xdr:row>185</xdr:row>
      <xdr:rowOff>22687</xdr:rowOff>
    </xdr:to>
    <xdr:grpSp>
      <xdr:nvGrpSpPr>
        <xdr:cNvPr id="44368" name="グループ化 420">
          <a:extLst>
            <a:ext uri="{FF2B5EF4-FFF2-40B4-BE49-F238E27FC236}">
              <a16:creationId xmlns:a16="http://schemas.microsoft.com/office/drawing/2014/main" id="{00000000-0008-0000-0400-000050AD0000}"/>
            </a:ext>
          </a:extLst>
        </xdr:cNvPr>
        <xdr:cNvGrpSpPr>
          <a:grpSpLocks/>
        </xdr:cNvGrpSpPr>
      </xdr:nvGrpSpPr>
      <xdr:grpSpPr bwMode="auto">
        <a:xfrm>
          <a:off x="1304925" y="21713190"/>
          <a:ext cx="438150" cy="384637"/>
          <a:chOff x="5200650" y="409575"/>
          <a:chExt cx="495300" cy="390525"/>
        </a:xfrm>
      </xdr:grpSpPr>
      <xdr:grpSp>
        <xdr:nvGrpSpPr>
          <xdr:cNvPr id="44467" name="グループ化 12">
            <a:extLst>
              <a:ext uri="{FF2B5EF4-FFF2-40B4-BE49-F238E27FC236}">
                <a16:creationId xmlns:a16="http://schemas.microsoft.com/office/drawing/2014/main" id="{00000000-0008-0000-0400-0000B3AD0000}"/>
              </a:ext>
            </a:extLst>
          </xdr:cNvPr>
          <xdr:cNvGrpSpPr>
            <a:grpSpLocks/>
          </xdr:cNvGrpSpPr>
        </xdr:nvGrpSpPr>
        <xdr:grpSpPr bwMode="auto">
          <a:xfrm>
            <a:off x="5324475" y="409575"/>
            <a:ext cx="247650" cy="390525"/>
            <a:chOff x="6572250" y="323850"/>
            <a:chExt cx="247650" cy="390525"/>
          </a:xfrm>
        </xdr:grpSpPr>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68" name="グループ化 13">
            <a:extLst>
              <a:ext uri="{FF2B5EF4-FFF2-40B4-BE49-F238E27FC236}">
                <a16:creationId xmlns:a16="http://schemas.microsoft.com/office/drawing/2014/main" id="{00000000-0008-0000-0400-0000B4AD0000}"/>
              </a:ext>
            </a:extLst>
          </xdr:cNvPr>
          <xdr:cNvGrpSpPr>
            <a:grpSpLocks/>
          </xdr:cNvGrpSpPr>
        </xdr:nvGrpSpPr>
        <xdr:grpSpPr bwMode="auto">
          <a:xfrm>
            <a:off x="5200650" y="457200"/>
            <a:ext cx="495300" cy="342900"/>
            <a:chOff x="5638800" y="295275"/>
            <a:chExt cx="495300" cy="342900"/>
          </a:xfrm>
        </xdr:grpSpPr>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２</a:t>
              </a:r>
            </a:p>
          </xdr:txBody>
        </xdr:sp>
      </xdr:grpSp>
    </xdr:grpSp>
    <xdr:clientData/>
  </xdr:twoCellAnchor>
  <xdr:twoCellAnchor>
    <xdr:from>
      <xdr:col>30</xdr:col>
      <xdr:colOff>66675</xdr:colOff>
      <xdr:row>182</xdr:row>
      <xdr:rowOff>171450</xdr:rowOff>
    </xdr:from>
    <xdr:to>
      <xdr:col>35</xdr:col>
      <xdr:colOff>76200</xdr:colOff>
      <xdr:row>185</xdr:row>
      <xdr:rowOff>13162</xdr:rowOff>
    </xdr:to>
    <xdr:grpSp>
      <xdr:nvGrpSpPr>
        <xdr:cNvPr id="44369" name="グループ化 427">
          <a:extLst>
            <a:ext uri="{FF2B5EF4-FFF2-40B4-BE49-F238E27FC236}">
              <a16:creationId xmlns:a16="http://schemas.microsoft.com/office/drawing/2014/main" id="{00000000-0008-0000-0400-000051AD0000}"/>
            </a:ext>
          </a:extLst>
        </xdr:cNvPr>
        <xdr:cNvGrpSpPr>
          <a:grpSpLocks/>
        </xdr:cNvGrpSpPr>
      </xdr:nvGrpSpPr>
      <xdr:grpSpPr bwMode="auto">
        <a:xfrm>
          <a:off x="2581275" y="21713190"/>
          <a:ext cx="428625" cy="375112"/>
          <a:chOff x="5200650" y="409575"/>
          <a:chExt cx="495300" cy="390525"/>
        </a:xfrm>
      </xdr:grpSpPr>
      <xdr:grpSp>
        <xdr:nvGrpSpPr>
          <xdr:cNvPr id="44461" name="グループ化 12">
            <a:extLst>
              <a:ext uri="{FF2B5EF4-FFF2-40B4-BE49-F238E27FC236}">
                <a16:creationId xmlns:a16="http://schemas.microsoft.com/office/drawing/2014/main" id="{00000000-0008-0000-0400-0000ADAD0000}"/>
              </a:ext>
            </a:extLst>
          </xdr:cNvPr>
          <xdr:cNvGrpSpPr>
            <a:grpSpLocks/>
          </xdr:cNvGrpSpPr>
        </xdr:nvGrpSpPr>
        <xdr:grpSpPr bwMode="auto">
          <a:xfrm>
            <a:off x="5324475" y="409575"/>
            <a:ext cx="247650" cy="390525"/>
            <a:chOff x="6572250" y="323850"/>
            <a:chExt cx="247650" cy="390525"/>
          </a:xfrm>
        </xdr:grpSpPr>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rot="5400000">
              <a:off x="6638925" y="259603"/>
              <a:ext cx="114300"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rot="16200000">
              <a:off x="6638925" y="535828"/>
              <a:ext cx="114300"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62" name="グループ化 13">
            <a:extLst>
              <a:ext uri="{FF2B5EF4-FFF2-40B4-BE49-F238E27FC236}">
                <a16:creationId xmlns:a16="http://schemas.microsoft.com/office/drawing/2014/main" id="{00000000-0008-0000-0400-0000AEAD0000}"/>
              </a:ext>
            </a:extLst>
          </xdr:cNvPr>
          <xdr:cNvGrpSpPr>
            <a:grpSpLocks/>
          </xdr:cNvGrpSpPr>
        </xdr:nvGrpSpPr>
        <xdr:grpSpPr bwMode="auto">
          <a:xfrm>
            <a:off x="5200650" y="457200"/>
            <a:ext cx="495300" cy="342900"/>
            <a:chOff x="5638800" y="295275"/>
            <a:chExt cx="495300" cy="342900"/>
          </a:xfrm>
        </xdr:grpSpPr>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flipH="1">
              <a:off x="5638800" y="2952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5638800" y="4095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３</a:t>
              </a:r>
            </a:p>
          </xdr:txBody>
        </xdr:sp>
      </xdr:grpSp>
    </xdr:grpSp>
    <xdr:clientData/>
  </xdr:twoCellAnchor>
  <xdr:twoCellAnchor>
    <xdr:from>
      <xdr:col>63</xdr:col>
      <xdr:colOff>57150</xdr:colOff>
      <xdr:row>182</xdr:row>
      <xdr:rowOff>171450</xdr:rowOff>
    </xdr:from>
    <xdr:to>
      <xdr:col>68</xdr:col>
      <xdr:colOff>66675</xdr:colOff>
      <xdr:row>185</xdr:row>
      <xdr:rowOff>13162</xdr:rowOff>
    </xdr:to>
    <xdr:grpSp>
      <xdr:nvGrpSpPr>
        <xdr:cNvPr id="44370" name="グループ化 434">
          <a:extLst>
            <a:ext uri="{FF2B5EF4-FFF2-40B4-BE49-F238E27FC236}">
              <a16:creationId xmlns:a16="http://schemas.microsoft.com/office/drawing/2014/main" id="{00000000-0008-0000-0400-000052AD0000}"/>
            </a:ext>
          </a:extLst>
        </xdr:cNvPr>
        <xdr:cNvGrpSpPr>
          <a:grpSpLocks/>
        </xdr:cNvGrpSpPr>
      </xdr:nvGrpSpPr>
      <xdr:grpSpPr bwMode="auto">
        <a:xfrm>
          <a:off x="5337810" y="21713190"/>
          <a:ext cx="428625" cy="375112"/>
          <a:chOff x="5200650" y="409575"/>
          <a:chExt cx="495300" cy="390525"/>
        </a:xfrm>
      </xdr:grpSpPr>
      <xdr:grpSp>
        <xdr:nvGrpSpPr>
          <xdr:cNvPr id="44455" name="グループ化 12">
            <a:extLst>
              <a:ext uri="{FF2B5EF4-FFF2-40B4-BE49-F238E27FC236}">
                <a16:creationId xmlns:a16="http://schemas.microsoft.com/office/drawing/2014/main" id="{00000000-0008-0000-0400-0000A7AD0000}"/>
              </a:ext>
            </a:extLst>
          </xdr:cNvPr>
          <xdr:cNvGrpSpPr>
            <a:grpSpLocks/>
          </xdr:cNvGrpSpPr>
        </xdr:nvGrpSpPr>
        <xdr:grpSpPr bwMode="auto">
          <a:xfrm>
            <a:off x="5324475" y="409575"/>
            <a:ext cx="247650" cy="390525"/>
            <a:chOff x="6572250" y="323850"/>
            <a:chExt cx="247650" cy="390525"/>
          </a:xfrm>
        </xdr:grpSpPr>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rot="5400000">
              <a:off x="6638925" y="259603"/>
              <a:ext cx="114300"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rot="16200000">
              <a:off x="6638925" y="535828"/>
              <a:ext cx="114300"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56" name="グループ化 13">
            <a:extLst>
              <a:ext uri="{FF2B5EF4-FFF2-40B4-BE49-F238E27FC236}">
                <a16:creationId xmlns:a16="http://schemas.microsoft.com/office/drawing/2014/main" id="{00000000-0008-0000-0400-0000A8AD0000}"/>
              </a:ext>
            </a:extLst>
          </xdr:cNvPr>
          <xdr:cNvGrpSpPr>
            <a:grpSpLocks/>
          </xdr:cNvGrpSpPr>
        </xdr:nvGrpSpPr>
        <xdr:grpSpPr bwMode="auto">
          <a:xfrm>
            <a:off x="5200650" y="457200"/>
            <a:ext cx="495300" cy="342900"/>
            <a:chOff x="5638800" y="295275"/>
            <a:chExt cx="495300" cy="342900"/>
          </a:xfrm>
        </xdr:grpSpPr>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flipH="1">
              <a:off x="5638800" y="2952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5638800" y="4095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４</a:t>
              </a:r>
            </a:p>
          </xdr:txBody>
        </xdr:sp>
      </xdr:grpSp>
    </xdr:grpSp>
    <xdr:clientData/>
  </xdr:twoCellAnchor>
  <xdr:twoCellAnchor>
    <xdr:from>
      <xdr:col>51</xdr:col>
      <xdr:colOff>71800</xdr:colOff>
      <xdr:row>187</xdr:row>
      <xdr:rowOff>143741</xdr:rowOff>
    </xdr:from>
    <xdr:to>
      <xdr:col>56</xdr:col>
      <xdr:colOff>71830</xdr:colOff>
      <xdr:row>190</xdr:row>
      <xdr:rowOff>34154</xdr:rowOff>
    </xdr:to>
    <xdr:grpSp>
      <xdr:nvGrpSpPr>
        <xdr:cNvPr id="44371" name="グループ化 441">
          <a:extLst>
            <a:ext uri="{FF2B5EF4-FFF2-40B4-BE49-F238E27FC236}">
              <a16:creationId xmlns:a16="http://schemas.microsoft.com/office/drawing/2014/main" id="{00000000-0008-0000-0400-000053AD0000}"/>
            </a:ext>
          </a:extLst>
        </xdr:cNvPr>
        <xdr:cNvGrpSpPr>
          <a:grpSpLocks/>
        </xdr:cNvGrpSpPr>
      </xdr:nvGrpSpPr>
      <xdr:grpSpPr bwMode="auto">
        <a:xfrm>
          <a:off x="4346620" y="22371281"/>
          <a:ext cx="419130" cy="385713"/>
          <a:chOff x="5195932" y="409575"/>
          <a:chExt cx="495300" cy="402381"/>
        </a:xfrm>
      </xdr:grpSpPr>
      <xdr:grpSp>
        <xdr:nvGrpSpPr>
          <xdr:cNvPr id="44449" name="グループ化 12">
            <a:extLst>
              <a:ext uri="{FF2B5EF4-FFF2-40B4-BE49-F238E27FC236}">
                <a16:creationId xmlns:a16="http://schemas.microsoft.com/office/drawing/2014/main" id="{00000000-0008-0000-0400-0000A1AD0000}"/>
              </a:ext>
            </a:extLst>
          </xdr:cNvPr>
          <xdr:cNvGrpSpPr>
            <a:grpSpLocks/>
          </xdr:cNvGrpSpPr>
        </xdr:nvGrpSpPr>
        <xdr:grpSpPr bwMode="auto">
          <a:xfrm>
            <a:off x="5315748" y="409575"/>
            <a:ext cx="265053" cy="399415"/>
            <a:chOff x="6563523" y="323850"/>
            <a:chExt cx="265053" cy="399415"/>
          </a:xfrm>
        </xdr:grpSpPr>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rot="5400000">
              <a:off x="6628769" y="258604"/>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rot="16200000">
              <a:off x="6646172" y="540861"/>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50" name="グループ化 13">
            <a:extLst>
              <a:ext uri="{FF2B5EF4-FFF2-40B4-BE49-F238E27FC236}">
                <a16:creationId xmlns:a16="http://schemas.microsoft.com/office/drawing/2014/main" id="{00000000-0008-0000-0400-0000A2AD0000}"/>
              </a:ext>
            </a:extLst>
          </xdr:cNvPr>
          <xdr:cNvGrpSpPr>
            <a:grpSpLocks/>
          </xdr:cNvGrpSpPr>
        </xdr:nvGrpSpPr>
        <xdr:grpSpPr bwMode="auto">
          <a:xfrm>
            <a:off x="5195932" y="476456"/>
            <a:ext cx="495300" cy="335500"/>
            <a:chOff x="5634082" y="314531"/>
            <a:chExt cx="495300" cy="335500"/>
          </a:xfrm>
        </xdr:grpSpPr>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5648086" y="425479"/>
              <a:ext cx="459444"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lnSpc>
                  <a:spcPts val="1100"/>
                </a:lnSpc>
              </a:pPr>
              <a:r>
                <a:rPr kumimoji="1" lang="en-US" altLang="ja-JP" sz="900">
                  <a:solidFill>
                    <a:srgbClr val="FF0000"/>
                  </a:solidFill>
                  <a:latin typeface="ＭＳ Ｐ明朝" pitchFamily="18" charset="-128"/>
                  <a:ea typeface="ＭＳ Ｐ明朝" pitchFamily="18" charset="-128"/>
                </a:rPr>
                <a:t>13</a:t>
              </a:r>
            </a:p>
            <a:p>
              <a:pPr algn="ctr">
                <a:lnSpc>
                  <a:spcPts val="1100"/>
                </a:lnSpc>
              </a:pPr>
              <a:r>
                <a:rPr kumimoji="1" lang="en-US" altLang="ja-JP" sz="900">
                  <a:solidFill>
                    <a:srgbClr val="FF0000"/>
                  </a:solidFill>
                  <a:latin typeface="ＭＳ Ｐ明朝" pitchFamily="18" charset="-128"/>
                  <a:ea typeface="ＭＳ Ｐ明朝" pitchFamily="18" charset="-128"/>
                </a:rPr>
                <a:t>13</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flipH="1">
              <a:off x="5634082" y="314531"/>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grpSp>
    </xdr:grpSp>
    <xdr:clientData/>
  </xdr:twoCellAnchor>
  <xdr:twoCellAnchor>
    <xdr:from>
      <xdr:col>33</xdr:col>
      <xdr:colOff>47625</xdr:colOff>
      <xdr:row>187</xdr:row>
      <xdr:rowOff>143741</xdr:rowOff>
    </xdr:from>
    <xdr:to>
      <xdr:col>38</xdr:col>
      <xdr:colOff>47625</xdr:colOff>
      <xdr:row>190</xdr:row>
      <xdr:rowOff>22687</xdr:rowOff>
    </xdr:to>
    <xdr:grpSp>
      <xdr:nvGrpSpPr>
        <xdr:cNvPr id="44372" name="グループ化 448">
          <a:extLst>
            <a:ext uri="{FF2B5EF4-FFF2-40B4-BE49-F238E27FC236}">
              <a16:creationId xmlns:a16="http://schemas.microsoft.com/office/drawing/2014/main" id="{00000000-0008-0000-0400-000054AD0000}"/>
            </a:ext>
          </a:extLst>
        </xdr:cNvPr>
        <xdr:cNvGrpSpPr>
          <a:grpSpLocks/>
        </xdr:cNvGrpSpPr>
      </xdr:nvGrpSpPr>
      <xdr:grpSpPr bwMode="auto">
        <a:xfrm>
          <a:off x="2813685" y="22371281"/>
          <a:ext cx="419100" cy="374246"/>
          <a:chOff x="5200650" y="409575"/>
          <a:chExt cx="495313" cy="390525"/>
        </a:xfrm>
      </xdr:grpSpPr>
      <xdr:grpSp>
        <xdr:nvGrpSpPr>
          <xdr:cNvPr id="44443" name="グループ化 12">
            <a:extLst>
              <a:ext uri="{FF2B5EF4-FFF2-40B4-BE49-F238E27FC236}">
                <a16:creationId xmlns:a16="http://schemas.microsoft.com/office/drawing/2014/main" id="{00000000-0008-0000-0400-00009BAD0000}"/>
              </a:ext>
            </a:extLst>
          </xdr:cNvPr>
          <xdr:cNvGrpSpPr>
            <a:grpSpLocks/>
          </xdr:cNvGrpSpPr>
        </xdr:nvGrpSpPr>
        <xdr:grpSpPr bwMode="auto">
          <a:xfrm>
            <a:off x="5324475" y="409575"/>
            <a:ext cx="247650" cy="390525"/>
            <a:chOff x="6572250" y="323850"/>
            <a:chExt cx="247650" cy="390525"/>
          </a:xfrm>
        </xdr:grpSpPr>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rot="5400000">
              <a:off x="6632550" y="258600"/>
              <a:ext cx="117158"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rot="16200000">
              <a:off x="6632550" y="531968"/>
              <a:ext cx="117158"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44" name="グループ化 13">
            <a:extLst>
              <a:ext uri="{FF2B5EF4-FFF2-40B4-BE49-F238E27FC236}">
                <a16:creationId xmlns:a16="http://schemas.microsoft.com/office/drawing/2014/main" id="{00000000-0008-0000-0400-00009CAD0000}"/>
              </a:ext>
            </a:extLst>
          </xdr:cNvPr>
          <xdr:cNvGrpSpPr>
            <a:grpSpLocks/>
          </xdr:cNvGrpSpPr>
        </xdr:nvGrpSpPr>
        <xdr:grpSpPr bwMode="auto">
          <a:xfrm>
            <a:off x="5200650" y="457200"/>
            <a:ext cx="495313" cy="342900"/>
            <a:chOff x="5638800" y="295275"/>
            <a:chExt cx="495313" cy="342900"/>
          </a:xfrm>
        </xdr:grpSpPr>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flipH="1">
              <a:off x="5638800" y="296466"/>
              <a:ext cx="495313"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5638800" y="413623"/>
              <a:ext cx="495313"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６</a:t>
              </a:r>
            </a:p>
          </xdr:txBody>
        </xdr:sp>
      </xdr:grpSp>
    </xdr:grpSp>
    <xdr:clientData/>
  </xdr:twoCellAnchor>
  <xdr:twoCellAnchor>
    <xdr:from>
      <xdr:col>39</xdr:col>
      <xdr:colOff>57150</xdr:colOff>
      <xdr:row>187</xdr:row>
      <xdr:rowOff>143741</xdr:rowOff>
    </xdr:from>
    <xdr:to>
      <xdr:col>44</xdr:col>
      <xdr:colOff>66675</xdr:colOff>
      <xdr:row>190</xdr:row>
      <xdr:rowOff>22687</xdr:rowOff>
    </xdr:to>
    <xdr:grpSp>
      <xdr:nvGrpSpPr>
        <xdr:cNvPr id="44373" name="グループ化 455">
          <a:extLst>
            <a:ext uri="{FF2B5EF4-FFF2-40B4-BE49-F238E27FC236}">
              <a16:creationId xmlns:a16="http://schemas.microsoft.com/office/drawing/2014/main" id="{00000000-0008-0000-0400-000055AD0000}"/>
            </a:ext>
          </a:extLst>
        </xdr:cNvPr>
        <xdr:cNvGrpSpPr>
          <a:grpSpLocks/>
        </xdr:cNvGrpSpPr>
      </xdr:nvGrpSpPr>
      <xdr:grpSpPr bwMode="auto">
        <a:xfrm>
          <a:off x="3326130" y="22371281"/>
          <a:ext cx="428625" cy="374246"/>
          <a:chOff x="5200650" y="409575"/>
          <a:chExt cx="495300" cy="390525"/>
        </a:xfrm>
      </xdr:grpSpPr>
      <xdr:grpSp>
        <xdr:nvGrpSpPr>
          <xdr:cNvPr id="44437" name="グループ化 12">
            <a:extLst>
              <a:ext uri="{FF2B5EF4-FFF2-40B4-BE49-F238E27FC236}">
                <a16:creationId xmlns:a16="http://schemas.microsoft.com/office/drawing/2014/main" id="{00000000-0008-0000-0400-000095AD0000}"/>
              </a:ext>
            </a:extLst>
          </xdr:cNvPr>
          <xdr:cNvGrpSpPr>
            <a:grpSpLocks/>
          </xdr:cNvGrpSpPr>
        </xdr:nvGrpSpPr>
        <xdr:grpSpPr bwMode="auto">
          <a:xfrm>
            <a:off x="5324475" y="409575"/>
            <a:ext cx="247650" cy="390525"/>
            <a:chOff x="6572250" y="323850"/>
            <a:chExt cx="247650" cy="390525"/>
          </a:xfrm>
        </xdr:grpSpPr>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rot="5400000">
              <a:off x="6637496" y="261031"/>
              <a:ext cx="117158"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rot="16200000">
              <a:off x="6637496" y="534399"/>
              <a:ext cx="117158"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38" name="グループ化 13">
            <a:extLst>
              <a:ext uri="{FF2B5EF4-FFF2-40B4-BE49-F238E27FC236}">
                <a16:creationId xmlns:a16="http://schemas.microsoft.com/office/drawing/2014/main" id="{00000000-0008-0000-0400-000096AD0000}"/>
              </a:ext>
            </a:extLst>
          </xdr:cNvPr>
          <xdr:cNvGrpSpPr>
            <a:grpSpLocks/>
          </xdr:cNvGrpSpPr>
        </xdr:nvGrpSpPr>
        <xdr:grpSpPr bwMode="auto">
          <a:xfrm>
            <a:off x="5200650" y="457200"/>
            <a:ext cx="495300" cy="342900"/>
            <a:chOff x="5638800" y="295275"/>
            <a:chExt cx="495300" cy="342900"/>
          </a:xfrm>
        </xdr:grpSpPr>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flipH="1">
              <a:off x="5638800" y="296466"/>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5638800" y="413623"/>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７</a:t>
              </a:r>
            </a:p>
          </xdr:txBody>
        </xdr:sp>
      </xdr:grpSp>
    </xdr:grpSp>
    <xdr:clientData/>
  </xdr:twoCellAnchor>
  <xdr:twoCellAnchor>
    <xdr:from>
      <xdr:col>45</xdr:col>
      <xdr:colOff>57150</xdr:colOff>
      <xdr:row>187</xdr:row>
      <xdr:rowOff>143741</xdr:rowOff>
    </xdr:from>
    <xdr:to>
      <xdr:col>50</xdr:col>
      <xdr:colOff>66675</xdr:colOff>
      <xdr:row>190</xdr:row>
      <xdr:rowOff>22687</xdr:rowOff>
    </xdr:to>
    <xdr:grpSp>
      <xdr:nvGrpSpPr>
        <xdr:cNvPr id="44374" name="グループ化 462">
          <a:extLst>
            <a:ext uri="{FF2B5EF4-FFF2-40B4-BE49-F238E27FC236}">
              <a16:creationId xmlns:a16="http://schemas.microsoft.com/office/drawing/2014/main" id="{00000000-0008-0000-0400-000056AD0000}"/>
            </a:ext>
          </a:extLst>
        </xdr:cNvPr>
        <xdr:cNvGrpSpPr>
          <a:grpSpLocks/>
        </xdr:cNvGrpSpPr>
      </xdr:nvGrpSpPr>
      <xdr:grpSpPr bwMode="auto">
        <a:xfrm>
          <a:off x="3829050" y="22371281"/>
          <a:ext cx="428625" cy="374246"/>
          <a:chOff x="5200650" y="409575"/>
          <a:chExt cx="495300" cy="390525"/>
        </a:xfrm>
      </xdr:grpSpPr>
      <xdr:grpSp>
        <xdr:nvGrpSpPr>
          <xdr:cNvPr id="44431" name="グループ化 12">
            <a:extLst>
              <a:ext uri="{FF2B5EF4-FFF2-40B4-BE49-F238E27FC236}">
                <a16:creationId xmlns:a16="http://schemas.microsoft.com/office/drawing/2014/main" id="{00000000-0008-0000-0400-00008FAD0000}"/>
              </a:ext>
            </a:extLst>
          </xdr:cNvPr>
          <xdr:cNvGrpSpPr>
            <a:grpSpLocks/>
          </xdr:cNvGrpSpPr>
        </xdr:nvGrpSpPr>
        <xdr:grpSpPr bwMode="auto">
          <a:xfrm>
            <a:off x="5324475" y="409575"/>
            <a:ext cx="247650" cy="390525"/>
            <a:chOff x="6572250" y="323850"/>
            <a:chExt cx="247650" cy="390525"/>
          </a:xfrm>
        </xdr:grpSpPr>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rot="5400000">
              <a:off x="6637496" y="261031"/>
              <a:ext cx="117158"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rot="16200000">
              <a:off x="6637496" y="534399"/>
              <a:ext cx="117158"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32" name="グループ化 13">
            <a:extLst>
              <a:ext uri="{FF2B5EF4-FFF2-40B4-BE49-F238E27FC236}">
                <a16:creationId xmlns:a16="http://schemas.microsoft.com/office/drawing/2014/main" id="{00000000-0008-0000-0400-000090AD0000}"/>
              </a:ext>
            </a:extLst>
          </xdr:cNvPr>
          <xdr:cNvGrpSpPr>
            <a:grpSpLocks/>
          </xdr:cNvGrpSpPr>
        </xdr:nvGrpSpPr>
        <xdr:grpSpPr bwMode="auto">
          <a:xfrm>
            <a:off x="5200650" y="457200"/>
            <a:ext cx="495300" cy="342900"/>
            <a:chOff x="5638800" y="295275"/>
            <a:chExt cx="495300" cy="342900"/>
          </a:xfrm>
        </xdr:grpSpPr>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flipH="1">
              <a:off x="5638800" y="296466"/>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5638800" y="413623"/>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８</a:t>
              </a:r>
            </a:p>
          </xdr:txBody>
        </xdr:sp>
      </xdr:grpSp>
    </xdr:grpSp>
    <xdr:clientData/>
  </xdr:twoCellAnchor>
  <xdr:twoCellAnchor>
    <xdr:from>
      <xdr:col>27</xdr:col>
      <xdr:colOff>47625</xdr:colOff>
      <xdr:row>187</xdr:row>
      <xdr:rowOff>134216</xdr:rowOff>
    </xdr:from>
    <xdr:to>
      <xdr:col>32</xdr:col>
      <xdr:colOff>47625</xdr:colOff>
      <xdr:row>190</xdr:row>
      <xdr:rowOff>22687</xdr:rowOff>
    </xdr:to>
    <xdr:grpSp>
      <xdr:nvGrpSpPr>
        <xdr:cNvPr id="44375" name="グループ化 469">
          <a:extLst>
            <a:ext uri="{FF2B5EF4-FFF2-40B4-BE49-F238E27FC236}">
              <a16:creationId xmlns:a16="http://schemas.microsoft.com/office/drawing/2014/main" id="{00000000-0008-0000-0400-000057AD0000}"/>
            </a:ext>
          </a:extLst>
        </xdr:cNvPr>
        <xdr:cNvGrpSpPr>
          <a:grpSpLocks/>
        </xdr:cNvGrpSpPr>
      </xdr:nvGrpSpPr>
      <xdr:grpSpPr bwMode="auto">
        <a:xfrm>
          <a:off x="2310765" y="22361756"/>
          <a:ext cx="419100" cy="383771"/>
          <a:chOff x="5200650" y="409575"/>
          <a:chExt cx="495313" cy="390525"/>
        </a:xfrm>
      </xdr:grpSpPr>
      <xdr:grpSp>
        <xdr:nvGrpSpPr>
          <xdr:cNvPr id="44425" name="グループ化 12">
            <a:extLst>
              <a:ext uri="{FF2B5EF4-FFF2-40B4-BE49-F238E27FC236}">
                <a16:creationId xmlns:a16="http://schemas.microsoft.com/office/drawing/2014/main" id="{00000000-0008-0000-0400-000089AD0000}"/>
              </a:ext>
            </a:extLst>
          </xdr:cNvPr>
          <xdr:cNvGrpSpPr>
            <a:grpSpLocks/>
          </xdr:cNvGrpSpPr>
        </xdr:nvGrpSpPr>
        <xdr:grpSpPr bwMode="auto">
          <a:xfrm>
            <a:off x="5324475" y="409575"/>
            <a:ext cx="247650" cy="390525"/>
            <a:chOff x="6572250" y="323850"/>
            <a:chExt cx="247650" cy="390525"/>
          </a:xfrm>
        </xdr:grpSpPr>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rot="5400000">
              <a:off x="6633979" y="257171"/>
              <a:ext cx="114300"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rot="16200000">
              <a:off x="6633979" y="533396"/>
              <a:ext cx="114300"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26" name="グループ化 13">
            <a:extLst>
              <a:ext uri="{FF2B5EF4-FFF2-40B4-BE49-F238E27FC236}">
                <a16:creationId xmlns:a16="http://schemas.microsoft.com/office/drawing/2014/main" id="{00000000-0008-0000-0400-00008AAD0000}"/>
              </a:ext>
            </a:extLst>
          </xdr:cNvPr>
          <xdr:cNvGrpSpPr>
            <a:grpSpLocks/>
          </xdr:cNvGrpSpPr>
        </xdr:nvGrpSpPr>
        <xdr:grpSpPr bwMode="auto">
          <a:xfrm>
            <a:off x="5200650" y="457200"/>
            <a:ext cx="495313" cy="342900"/>
            <a:chOff x="5638800" y="295275"/>
            <a:chExt cx="495313" cy="342900"/>
          </a:xfrm>
        </xdr:grpSpPr>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flipH="1">
              <a:off x="5638800" y="295275"/>
              <a:ext cx="495313"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5638800" y="409575"/>
              <a:ext cx="495313"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５</a:t>
              </a:r>
            </a:p>
          </xdr:txBody>
        </xdr:sp>
      </xdr:grpSp>
    </xdr:grpSp>
    <xdr:clientData/>
  </xdr:twoCellAnchor>
  <xdr:twoCellAnchor>
    <xdr:from>
      <xdr:col>108</xdr:col>
      <xdr:colOff>47625</xdr:colOff>
      <xdr:row>182</xdr:row>
      <xdr:rowOff>171450</xdr:rowOff>
    </xdr:from>
    <xdr:to>
      <xdr:col>113</xdr:col>
      <xdr:colOff>66675</xdr:colOff>
      <xdr:row>185</xdr:row>
      <xdr:rowOff>3637</xdr:rowOff>
    </xdr:to>
    <xdr:grpSp>
      <xdr:nvGrpSpPr>
        <xdr:cNvPr id="44376" name="グループ化 479">
          <a:extLst>
            <a:ext uri="{FF2B5EF4-FFF2-40B4-BE49-F238E27FC236}">
              <a16:creationId xmlns:a16="http://schemas.microsoft.com/office/drawing/2014/main" id="{00000000-0008-0000-0400-000058AD0000}"/>
            </a:ext>
          </a:extLst>
        </xdr:cNvPr>
        <xdr:cNvGrpSpPr>
          <a:grpSpLocks/>
        </xdr:cNvGrpSpPr>
      </xdr:nvGrpSpPr>
      <xdr:grpSpPr bwMode="auto">
        <a:xfrm>
          <a:off x="9100185" y="21713190"/>
          <a:ext cx="438150" cy="365587"/>
          <a:chOff x="5200650" y="409575"/>
          <a:chExt cx="495300" cy="390525"/>
        </a:xfrm>
      </xdr:grpSpPr>
      <xdr:grpSp>
        <xdr:nvGrpSpPr>
          <xdr:cNvPr id="44419" name="グループ化 12">
            <a:extLst>
              <a:ext uri="{FF2B5EF4-FFF2-40B4-BE49-F238E27FC236}">
                <a16:creationId xmlns:a16="http://schemas.microsoft.com/office/drawing/2014/main" id="{00000000-0008-0000-0400-000083AD0000}"/>
              </a:ext>
            </a:extLst>
          </xdr:cNvPr>
          <xdr:cNvGrpSpPr>
            <a:grpSpLocks/>
          </xdr:cNvGrpSpPr>
        </xdr:nvGrpSpPr>
        <xdr:grpSpPr bwMode="auto">
          <a:xfrm>
            <a:off x="5324475" y="409575"/>
            <a:ext cx="247650" cy="390525"/>
            <a:chOff x="6572250" y="323850"/>
            <a:chExt cx="247650" cy="390525"/>
          </a:xfrm>
        </xdr:grpSpPr>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rot="5400000">
              <a:off x="6637496" y="258604"/>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rot="16200000">
              <a:off x="6637496" y="531971"/>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20" name="グループ化 13">
            <a:extLst>
              <a:ext uri="{FF2B5EF4-FFF2-40B4-BE49-F238E27FC236}">
                <a16:creationId xmlns:a16="http://schemas.microsoft.com/office/drawing/2014/main" id="{00000000-0008-0000-0400-000084AD0000}"/>
              </a:ext>
            </a:extLst>
          </xdr:cNvPr>
          <xdr:cNvGrpSpPr>
            <a:grpSpLocks/>
          </xdr:cNvGrpSpPr>
        </xdr:nvGrpSpPr>
        <xdr:grpSpPr bwMode="auto">
          <a:xfrm>
            <a:off x="5200650" y="457200"/>
            <a:ext cx="495300" cy="342900"/>
            <a:chOff x="5638800" y="295275"/>
            <a:chExt cx="495300" cy="342900"/>
          </a:xfrm>
        </xdr:grpSpPr>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flipH="1">
              <a:off x="5638800" y="296466"/>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5638800" y="413623"/>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108</xdr:col>
      <xdr:colOff>57150</xdr:colOff>
      <xdr:row>187</xdr:row>
      <xdr:rowOff>124691</xdr:rowOff>
    </xdr:from>
    <xdr:to>
      <xdr:col>113</xdr:col>
      <xdr:colOff>76200</xdr:colOff>
      <xdr:row>190</xdr:row>
      <xdr:rowOff>3637</xdr:rowOff>
    </xdr:to>
    <xdr:grpSp>
      <xdr:nvGrpSpPr>
        <xdr:cNvPr id="44377" name="グループ化 486">
          <a:extLst>
            <a:ext uri="{FF2B5EF4-FFF2-40B4-BE49-F238E27FC236}">
              <a16:creationId xmlns:a16="http://schemas.microsoft.com/office/drawing/2014/main" id="{00000000-0008-0000-0400-000059AD0000}"/>
            </a:ext>
          </a:extLst>
        </xdr:cNvPr>
        <xdr:cNvGrpSpPr>
          <a:grpSpLocks/>
        </xdr:cNvGrpSpPr>
      </xdr:nvGrpSpPr>
      <xdr:grpSpPr bwMode="auto">
        <a:xfrm>
          <a:off x="9109710" y="22352231"/>
          <a:ext cx="438150" cy="374246"/>
          <a:chOff x="5200650" y="409575"/>
          <a:chExt cx="495300" cy="390525"/>
        </a:xfrm>
      </xdr:grpSpPr>
      <xdr:grpSp>
        <xdr:nvGrpSpPr>
          <xdr:cNvPr id="44413" name="グループ化 12">
            <a:extLst>
              <a:ext uri="{FF2B5EF4-FFF2-40B4-BE49-F238E27FC236}">
                <a16:creationId xmlns:a16="http://schemas.microsoft.com/office/drawing/2014/main" id="{00000000-0008-0000-0400-00007DAD0000}"/>
              </a:ext>
            </a:extLst>
          </xdr:cNvPr>
          <xdr:cNvGrpSpPr>
            <a:grpSpLocks/>
          </xdr:cNvGrpSpPr>
        </xdr:nvGrpSpPr>
        <xdr:grpSpPr bwMode="auto">
          <a:xfrm>
            <a:off x="5324475" y="409575"/>
            <a:ext cx="247650" cy="390525"/>
            <a:chOff x="6572250" y="323850"/>
            <a:chExt cx="247650" cy="390525"/>
          </a:xfrm>
        </xdr:grpSpPr>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rot="5400000">
              <a:off x="6637496" y="258604"/>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rot="16200000">
              <a:off x="6637496" y="531971"/>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14" name="グループ化 13">
            <a:extLst>
              <a:ext uri="{FF2B5EF4-FFF2-40B4-BE49-F238E27FC236}">
                <a16:creationId xmlns:a16="http://schemas.microsoft.com/office/drawing/2014/main" id="{00000000-0008-0000-0400-00007EAD0000}"/>
              </a:ext>
            </a:extLst>
          </xdr:cNvPr>
          <xdr:cNvGrpSpPr>
            <a:grpSpLocks/>
          </xdr:cNvGrpSpPr>
        </xdr:nvGrpSpPr>
        <xdr:grpSpPr bwMode="auto">
          <a:xfrm>
            <a:off x="5200650" y="457200"/>
            <a:ext cx="495300" cy="342900"/>
            <a:chOff x="5638800" y="295275"/>
            <a:chExt cx="495300" cy="342900"/>
          </a:xfrm>
        </xdr:grpSpPr>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flipH="1">
              <a:off x="5638800" y="296466"/>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5638800" y="413623"/>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108</xdr:col>
      <xdr:colOff>57150</xdr:colOff>
      <xdr:row>191</xdr:row>
      <xdr:rowOff>143741</xdr:rowOff>
    </xdr:from>
    <xdr:to>
      <xdr:col>113</xdr:col>
      <xdr:colOff>76200</xdr:colOff>
      <xdr:row>194</xdr:row>
      <xdr:rowOff>3637</xdr:rowOff>
    </xdr:to>
    <xdr:grpSp>
      <xdr:nvGrpSpPr>
        <xdr:cNvPr id="44378" name="グループ化 493">
          <a:extLst>
            <a:ext uri="{FF2B5EF4-FFF2-40B4-BE49-F238E27FC236}">
              <a16:creationId xmlns:a16="http://schemas.microsoft.com/office/drawing/2014/main" id="{00000000-0008-0000-0400-00005AAD0000}"/>
            </a:ext>
          </a:extLst>
        </xdr:cNvPr>
        <xdr:cNvGrpSpPr>
          <a:grpSpLocks/>
        </xdr:cNvGrpSpPr>
      </xdr:nvGrpSpPr>
      <xdr:grpSpPr bwMode="auto">
        <a:xfrm>
          <a:off x="9109710" y="22958021"/>
          <a:ext cx="438150" cy="393296"/>
          <a:chOff x="5200650" y="409575"/>
          <a:chExt cx="495300" cy="390525"/>
        </a:xfrm>
      </xdr:grpSpPr>
      <xdr:grpSp>
        <xdr:nvGrpSpPr>
          <xdr:cNvPr id="44407" name="グループ化 12">
            <a:extLst>
              <a:ext uri="{FF2B5EF4-FFF2-40B4-BE49-F238E27FC236}">
                <a16:creationId xmlns:a16="http://schemas.microsoft.com/office/drawing/2014/main" id="{00000000-0008-0000-0400-000077AD0000}"/>
              </a:ext>
            </a:extLst>
          </xdr:cNvPr>
          <xdr:cNvGrpSpPr>
            <a:grpSpLocks/>
          </xdr:cNvGrpSpPr>
        </xdr:nvGrpSpPr>
        <xdr:grpSpPr bwMode="auto">
          <a:xfrm>
            <a:off x="5324475" y="409575"/>
            <a:ext cx="247650" cy="390525"/>
            <a:chOff x="6572250" y="323850"/>
            <a:chExt cx="247650" cy="390525"/>
          </a:xfrm>
        </xdr:grpSpPr>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rot="5400000">
              <a:off x="6638925" y="257175"/>
              <a:ext cx="1143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rot="16200000">
              <a:off x="6638925" y="533400"/>
              <a:ext cx="1143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08" name="グループ化 13">
            <a:extLst>
              <a:ext uri="{FF2B5EF4-FFF2-40B4-BE49-F238E27FC236}">
                <a16:creationId xmlns:a16="http://schemas.microsoft.com/office/drawing/2014/main" id="{00000000-0008-0000-0400-000078AD0000}"/>
              </a:ext>
            </a:extLst>
          </xdr:cNvPr>
          <xdr:cNvGrpSpPr>
            <a:grpSpLocks/>
          </xdr:cNvGrpSpPr>
        </xdr:nvGrpSpPr>
        <xdr:grpSpPr bwMode="auto">
          <a:xfrm>
            <a:off x="5200650" y="457200"/>
            <a:ext cx="495300" cy="342900"/>
            <a:chOff x="5638800" y="295275"/>
            <a:chExt cx="495300" cy="342900"/>
          </a:xfrm>
        </xdr:grpSpPr>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flipH="1">
              <a:off x="5638800" y="2952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5638800" y="4095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23</xdr:col>
      <xdr:colOff>4345</xdr:colOff>
      <xdr:row>144</xdr:row>
      <xdr:rowOff>66675</xdr:rowOff>
    </xdr:from>
    <xdr:to>
      <xdr:col>42</xdr:col>
      <xdr:colOff>76200</xdr:colOff>
      <xdr:row>149</xdr:row>
      <xdr:rowOff>57150</xdr:rowOff>
    </xdr:to>
    <xdr:grpSp>
      <xdr:nvGrpSpPr>
        <xdr:cNvPr id="44379" name="グループ化 505">
          <a:extLst>
            <a:ext uri="{FF2B5EF4-FFF2-40B4-BE49-F238E27FC236}">
              <a16:creationId xmlns:a16="http://schemas.microsoft.com/office/drawing/2014/main" id="{00000000-0008-0000-0400-00005BAD0000}"/>
            </a:ext>
          </a:extLst>
        </xdr:cNvPr>
        <xdr:cNvGrpSpPr>
          <a:grpSpLocks/>
        </xdr:cNvGrpSpPr>
      </xdr:nvGrpSpPr>
      <xdr:grpSpPr bwMode="auto">
        <a:xfrm>
          <a:off x="1932205" y="17623155"/>
          <a:ext cx="1664435" cy="501015"/>
          <a:chOff x="8370795" y="14119412"/>
          <a:chExt cx="1994646" cy="504265"/>
        </a:xfrm>
      </xdr:grpSpPr>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8370795" y="14119412"/>
            <a:ext cx="1994646" cy="504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ｦ</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労働保険料充当額</a:t>
            </a:r>
            <a:r>
              <a:rPr kumimoji="1" lang="en-US" altLang="ja-JP" sz="800">
                <a:solidFill>
                  <a:sysClr val="windowText" lastClr="000000"/>
                </a:solidFill>
                <a:latin typeface="ＭＳ Ｐ明朝" pitchFamily="18" charset="-128"/>
                <a:ea typeface="ＭＳ Ｐ明朝" pitchFamily="18" charset="-128"/>
              </a:rPr>
              <a:t>(⑳</a:t>
            </a:r>
            <a:r>
              <a:rPr kumimoji="1" lang="ja-JP" altLang="en-US" sz="800">
                <a:solidFill>
                  <a:sysClr val="windowText" lastClr="000000"/>
                </a:solidFill>
                <a:latin typeface="ＭＳ Ｐ明朝" pitchFamily="18" charset="-128"/>
                <a:ea typeface="ＭＳ Ｐ明朝" pitchFamily="18" charset="-128"/>
              </a:rPr>
              <a:t>の</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ｲ</a:t>
            </a:r>
            <a:r>
              <a:rPr kumimoji="1" lang="en-US" altLang="ja-JP" sz="800">
                <a:solidFill>
                  <a:sysClr val="windowText" lastClr="000000"/>
                </a:solidFill>
                <a:latin typeface="ＭＳ Ｐ明朝" pitchFamily="18" charset="-128"/>
                <a:ea typeface="ＭＳ Ｐ明朝" pitchFamily="18" charset="-128"/>
              </a:rPr>
              <a:t>)-</a:t>
            </a:r>
          </a:p>
          <a:p>
            <a:pPr algn="l"/>
            <a:r>
              <a:rPr kumimoji="1" lang="en-US" altLang="ja-JP" sz="800">
                <a:solidFill>
                  <a:sysClr val="windowText" lastClr="000000"/>
                </a:solidFill>
                <a:latin typeface="ＭＳ Ｐ明朝" pitchFamily="18" charset="-128"/>
                <a:ea typeface="ＭＳ Ｐ明朝" pitchFamily="18" charset="-128"/>
              </a:rPr>
              <a:t> 22</a:t>
            </a:r>
            <a:r>
              <a:rPr kumimoji="1" lang="ja-JP" altLang="en-US" sz="800">
                <a:solidFill>
                  <a:sysClr val="windowText" lastClr="000000"/>
                </a:solidFill>
                <a:latin typeface="ＭＳ Ｐ明朝" pitchFamily="18" charset="-128"/>
                <a:ea typeface="ＭＳ Ｐ明朝" pitchFamily="18" charset="-128"/>
              </a:rPr>
              <a:t>の</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ﾛ</a:t>
            </a:r>
            <a:r>
              <a:rPr kumimoji="1" lang="en-US" altLang="ja-JP" sz="800">
                <a:solidFill>
                  <a:sysClr val="windowText" lastClr="000000"/>
                </a:solidFill>
                <a:latin typeface="ＭＳ Ｐ明朝" pitchFamily="18" charset="-128"/>
                <a:ea typeface="ＭＳ Ｐ明朝" pitchFamily="18" charset="-128"/>
              </a:rPr>
              <a:t>)-22</a:t>
            </a:r>
            <a:r>
              <a:rPr kumimoji="1" lang="ja-JP" altLang="en-US" sz="800">
                <a:solidFill>
                  <a:sysClr val="windowText" lastClr="000000"/>
                </a:solidFill>
                <a:latin typeface="ＭＳ Ｐ明朝" pitchFamily="18" charset="-128"/>
                <a:ea typeface="ＭＳ Ｐ明朝" pitchFamily="18" charset="-128"/>
              </a:rPr>
              <a:t>の</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ﾁ</a:t>
            </a:r>
            <a:r>
              <a:rPr kumimoji="1" lang="en-US" altLang="ja-JP" sz="800">
                <a:solidFill>
                  <a:sysClr val="windowText" lastClr="000000"/>
                </a:solidFill>
                <a:latin typeface="ＭＳ Ｐ明朝" pitchFamily="18" charset="-128"/>
                <a:ea typeface="ＭＳ Ｐ明朝" pitchFamily="18" charset="-128"/>
              </a:rPr>
              <a:t>))</a:t>
            </a:r>
            <a:endParaRPr kumimoji="1" lang="ja-JP" altLang="en-US" sz="800">
              <a:solidFill>
                <a:sysClr val="windowText" lastClr="000000"/>
              </a:solidFill>
              <a:latin typeface="ＭＳ Ｐ明朝" pitchFamily="18" charset="-128"/>
              <a:ea typeface="ＭＳ Ｐ明朝" pitchFamily="18" charset="-128"/>
            </a:endParaRPr>
          </a:p>
        </xdr:txBody>
      </xdr:sp>
      <xdr:sp macro="" textlink="">
        <xdr:nvSpPr>
          <xdr:cNvPr id="44405" name="Oval 301">
            <a:extLst>
              <a:ext uri="{FF2B5EF4-FFF2-40B4-BE49-F238E27FC236}">
                <a16:creationId xmlns:a16="http://schemas.microsoft.com/office/drawing/2014/main" id="{00000000-0008-0000-0400-000075AD0000}"/>
              </a:ext>
            </a:extLst>
          </xdr:cNvPr>
          <xdr:cNvSpPr>
            <a:spLocks noChangeArrowheads="1"/>
          </xdr:cNvSpPr>
        </xdr:nvSpPr>
        <xdr:spPr bwMode="auto">
          <a:xfrm>
            <a:off x="8479605" y="14287501"/>
            <a:ext cx="156445" cy="141002"/>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406" name="Oval 301">
            <a:extLst>
              <a:ext uri="{FF2B5EF4-FFF2-40B4-BE49-F238E27FC236}">
                <a16:creationId xmlns:a16="http://schemas.microsoft.com/office/drawing/2014/main" id="{00000000-0008-0000-0400-000076AD0000}"/>
              </a:ext>
            </a:extLst>
          </xdr:cNvPr>
          <xdr:cNvSpPr>
            <a:spLocks noChangeArrowheads="1"/>
          </xdr:cNvSpPr>
        </xdr:nvSpPr>
        <xdr:spPr bwMode="auto">
          <a:xfrm>
            <a:off x="8884870" y="14294223"/>
            <a:ext cx="156445" cy="141002"/>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16</xdr:col>
      <xdr:colOff>62753</xdr:colOff>
      <xdr:row>153</xdr:row>
      <xdr:rowOff>9525</xdr:rowOff>
    </xdr:from>
    <xdr:to>
      <xdr:col>103</xdr:col>
      <xdr:colOff>0</xdr:colOff>
      <xdr:row>163</xdr:row>
      <xdr:rowOff>0</xdr:rowOff>
    </xdr:to>
    <xdr:sp macro="" textlink="">
      <xdr:nvSpPr>
        <xdr:cNvPr id="380" name="Text Box 219">
          <a:extLst>
            <a:ext uri="{FF2B5EF4-FFF2-40B4-BE49-F238E27FC236}">
              <a16:creationId xmlns:a16="http://schemas.microsoft.com/office/drawing/2014/main" id="{00000000-0008-0000-0400-00007C010000}"/>
            </a:ext>
          </a:extLst>
        </xdr:cNvPr>
        <xdr:cNvSpPr txBox="1">
          <a:spLocks noChangeArrowheads="1"/>
        </xdr:cNvSpPr>
      </xdr:nvSpPr>
      <xdr:spPr bwMode="auto">
        <a:xfrm>
          <a:off x="1586753" y="19107150"/>
          <a:ext cx="8223997" cy="1038225"/>
        </a:xfrm>
        <a:prstGeom prst="rect">
          <a:avLst/>
        </a:prstGeom>
        <a:solidFill>
          <a:srgbClr val="CCFFFF"/>
        </a:solidFill>
        <a:ln w="9525">
          <a:solidFill>
            <a:srgbClr val="000000"/>
          </a:solidFill>
          <a:miter lim="800000"/>
          <a:headEnd/>
          <a:tailEnd/>
        </a:ln>
      </xdr:spPr>
      <xdr:txBody>
        <a:bodyPr vertOverflow="clip" wrap="square" lIns="73152" tIns="32004" rIns="73152" bIns="32004" anchor="ctr" upright="1"/>
        <a:lstStyle/>
        <a:p>
          <a:pPr algn="dist" rtl="0">
            <a:lnSpc>
              <a:spcPts val="3300"/>
            </a:lnSpc>
            <a:defRPr sz="1000"/>
          </a:pPr>
          <a:r>
            <a:rPr lang="ja-JP" altLang="en-US" sz="2800" b="0" i="0" u="none" strike="noStrike" baseline="0">
              <a:solidFill>
                <a:srgbClr val="000000"/>
              </a:solidFill>
              <a:latin typeface="HG丸ｺﾞｼｯｸM-PRO"/>
              <a:ea typeface="HG丸ｺﾞｼｯｸM-PRO"/>
            </a:rPr>
            <a:t>網掛の部分は入力の必要はありませんが、</a:t>
          </a:r>
        </a:p>
        <a:p>
          <a:pPr algn="dist" rtl="0">
            <a:lnSpc>
              <a:spcPts val="3200"/>
            </a:lnSpc>
            <a:defRPr sz="1000"/>
          </a:pPr>
          <a:r>
            <a:rPr lang="ja-JP" altLang="en-US" sz="2800" b="0" i="0" u="none" strike="noStrike" baseline="0">
              <a:solidFill>
                <a:srgbClr val="FF0000"/>
              </a:solidFill>
              <a:latin typeface="HG丸ｺﾞｼｯｸM-PRO"/>
              <a:ea typeface="HG丸ｺﾞｼｯｸM-PRO"/>
            </a:rPr>
            <a:t>申告書の紙面には忘れずにご記入ください。</a:t>
          </a:r>
        </a:p>
      </xdr:txBody>
    </xdr:sp>
    <xdr:clientData/>
  </xdr:twoCellAnchor>
  <xdr:twoCellAnchor>
    <xdr:from>
      <xdr:col>102</xdr:col>
      <xdr:colOff>32385</xdr:colOff>
      <xdr:row>103</xdr:row>
      <xdr:rowOff>66675</xdr:rowOff>
    </xdr:from>
    <xdr:to>
      <xdr:col>107</xdr:col>
      <xdr:colOff>51435</xdr:colOff>
      <xdr:row>107</xdr:row>
      <xdr:rowOff>47625</xdr:rowOff>
    </xdr:to>
    <xdr:grpSp>
      <xdr:nvGrpSpPr>
        <xdr:cNvPr id="44381" name="グループ化 335">
          <a:extLst>
            <a:ext uri="{FF2B5EF4-FFF2-40B4-BE49-F238E27FC236}">
              <a16:creationId xmlns:a16="http://schemas.microsoft.com/office/drawing/2014/main" id="{00000000-0008-0000-0400-00005DAD0000}"/>
            </a:ext>
          </a:extLst>
        </xdr:cNvPr>
        <xdr:cNvGrpSpPr>
          <a:grpSpLocks/>
        </xdr:cNvGrpSpPr>
      </xdr:nvGrpSpPr>
      <xdr:grpSpPr bwMode="auto">
        <a:xfrm>
          <a:off x="8582025" y="13637895"/>
          <a:ext cx="438150" cy="377190"/>
          <a:chOff x="5200650" y="409575"/>
          <a:chExt cx="495300" cy="390525"/>
        </a:xfrm>
      </xdr:grpSpPr>
      <xdr:grpSp>
        <xdr:nvGrpSpPr>
          <xdr:cNvPr id="44398" name="グループ化 12">
            <a:extLst>
              <a:ext uri="{FF2B5EF4-FFF2-40B4-BE49-F238E27FC236}">
                <a16:creationId xmlns:a16="http://schemas.microsoft.com/office/drawing/2014/main" id="{00000000-0008-0000-0400-00006EAD0000}"/>
              </a:ext>
            </a:extLst>
          </xdr:cNvPr>
          <xdr:cNvGrpSpPr>
            <a:grpSpLocks/>
          </xdr:cNvGrpSpPr>
        </xdr:nvGrpSpPr>
        <xdr:grpSpPr bwMode="auto">
          <a:xfrm>
            <a:off x="5324475" y="409575"/>
            <a:ext cx="247650" cy="390525"/>
            <a:chOff x="6572250" y="323850"/>
            <a:chExt cx="247650" cy="390525"/>
          </a:xfrm>
        </xdr:grpSpPr>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399" name="グループ化 13">
            <a:extLst>
              <a:ext uri="{FF2B5EF4-FFF2-40B4-BE49-F238E27FC236}">
                <a16:creationId xmlns:a16="http://schemas.microsoft.com/office/drawing/2014/main" id="{00000000-0008-0000-0400-00006FAD0000}"/>
              </a:ext>
            </a:extLst>
          </xdr:cNvPr>
          <xdr:cNvGrpSpPr>
            <a:grpSpLocks/>
          </xdr:cNvGrpSpPr>
        </xdr:nvGrpSpPr>
        <xdr:grpSpPr bwMode="auto">
          <a:xfrm>
            <a:off x="5200650" y="457200"/>
            <a:ext cx="495300" cy="342900"/>
            <a:chOff x="5638800" y="295275"/>
            <a:chExt cx="495300" cy="342900"/>
          </a:xfrm>
        </xdr:grpSpPr>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52</xdr:col>
      <xdr:colOff>89309</xdr:colOff>
      <xdr:row>122</xdr:row>
      <xdr:rowOff>38100</xdr:rowOff>
    </xdr:from>
    <xdr:to>
      <xdr:col>58</xdr:col>
      <xdr:colOff>9525</xdr:colOff>
      <xdr:row>126</xdr:row>
      <xdr:rowOff>19050</xdr:rowOff>
    </xdr:to>
    <xdr:grpSp>
      <xdr:nvGrpSpPr>
        <xdr:cNvPr id="44382" name="グループ化 335">
          <a:extLst>
            <a:ext uri="{FF2B5EF4-FFF2-40B4-BE49-F238E27FC236}">
              <a16:creationId xmlns:a16="http://schemas.microsoft.com/office/drawing/2014/main" id="{00000000-0008-0000-0400-00005EAD0000}"/>
            </a:ext>
          </a:extLst>
        </xdr:cNvPr>
        <xdr:cNvGrpSpPr>
          <a:grpSpLocks/>
        </xdr:cNvGrpSpPr>
      </xdr:nvGrpSpPr>
      <xdr:grpSpPr bwMode="auto">
        <a:xfrm>
          <a:off x="4440329" y="15453360"/>
          <a:ext cx="430756" cy="377190"/>
          <a:chOff x="5200650" y="409575"/>
          <a:chExt cx="495300" cy="390525"/>
        </a:xfrm>
      </xdr:grpSpPr>
      <xdr:grpSp>
        <xdr:nvGrpSpPr>
          <xdr:cNvPr id="44392" name="グループ化 12">
            <a:extLst>
              <a:ext uri="{FF2B5EF4-FFF2-40B4-BE49-F238E27FC236}">
                <a16:creationId xmlns:a16="http://schemas.microsoft.com/office/drawing/2014/main" id="{00000000-0008-0000-0400-000068AD0000}"/>
              </a:ext>
            </a:extLst>
          </xdr:cNvPr>
          <xdr:cNvGrpSpPr>
            <a:grpSpLocks/>
          </xdr:cNvGrpSpPr>
        </xdr:nvGrpSpPr>
        <xdr:grpSpPr bwMode="auto">
          <a:xfrm>
            <a:off x="5324475" y="409575"/>
            <a:ext cx="247650" cy="390525"/>
            <a:chOff x="6572250" y="323850"/>
            <a:chExt cx="247650" cy="390525"/>
          </a:xfrm>
        </xdr:grpSpPr>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393" name="グループ化 13">
            <a:extLst>
              <a:ext uri="{FF2B5EF4-FFF2-40B4-BE49-F238E27FC236}">
                <a16:creationId xmlns:a16="http://schemas.microsoft.com/office/drawing/2014/main" id="{00000000-0008-0000-0400-000069AD0000}"/>
              </a:ext>
            </a:extLst>
          </xdr:cNvPr>
          <xdr:cNvGrpSpPr>
            <a:grpSpLocks/>
          </xdr:cNvGrpSpPr>
        </xdr:nvGrpSpPr>
        <xdr:grpSpPr bwMode="auto">
          <a:xfrm>
            <a:off x="5200650" y="457200"/>
            <a:ext cx="495300" cy="342900"/>
            <a:chOff x="5638800" y="295275"/>
            <a:chExt cx="495300" cy="342900"/>
          </a:xfrm>
        </xdr:grpSpPr>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37</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2</xdr:col>
      <xdr:colOff>0</xdr:colOff>
      <xdr:row>34</xdr:row>
      <xdr:rowOff>0</xdr:rowOff>
    </xdr:from>
    <xdr:to>
      <xdr:col>35</xdr:col>
      <xdr:colOff>33618</xdr:colOff>
      <xdr:row>43</xdr:row>
      <xdr:rowOff>38100</xdr:rowOff>
    </xdr:to>
    <xdr:sp macro="" textlink="">
      <xdr:nvSpPr>
        <xdr:cNvPr id="395" name="Text Box 49">
          <a:extLst>
            <a:ext uri="{FF2B5EF4-FFF2-40B4-BE49-F238E27FC236}">
              <a16:creationId xmlns:a16="http://schemas.microsoft.com/office/drawing/2014/main" id="{00000000-0008-0000-0400-00008B010000}"/>
            </a:ext>
          </a:extLst>
        </xdr:cNvPr>
        <xdr:cNvSpPr txBox="1">
          <a:spLocks noChangeArrowheads="1"/>
        </xdr:cNvSpPr>
      </xdr:nvSpPr>
      <xdr:spPr bwMode="auto">
        <a:xfrm>
          <a:off x="201706" y="2947147"/>
          <a:ext cx="3361765" cy="878541"/>
        </a:xfrm>
        <a:prstGeom prst="rect">
          <a:avLst/>
        </a:prstGeom>
        <a:solidFill>
          <a:srgbClr val="CCFFCC"/>
        </a:solidFill>
        <a:ln w="12700">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HG丸ｺﾞｼｯｸM-PRO"/>
              <a:ea typeface="HG丸ｺﾞｼｯｸM-PRO"/>
            </a:rPr>
            <a:t>入力の必要はありません。</a:t>
          </a:r>
          <a:r>
            <a:rPr lang="ja-JP" altLang="en-US" sz="1400" b="1" i="0" u="none" strike="noStrike" baseline="0">
              <a:solidFill>
                <a:srgbClr val="FF0000"/>
              </a:solidFill>
              <a:latin typeface="HG丸ｺﾞｼｯｸM-PRO"/>
              <a:ea typeface="HG丸ｺﾞｼｯｸM-PRO"/>
            </a:rPr>
            <a:t>申告書</a:t>
          </a:r>
        </a:p>
        <a:p>
          <a:pPr algn="ctr" rtl="0">
            <a:defRPr sz="1000"/>
          </a:pPr>
          <a:r>
            <a:rPr lang="ja-JP" altLang="en-US" sz="1400" b="1" i="0" u="none" strike="noStrike" baseline="0">
              <a:solidFill>
                <a:srgbClr val="FF0000"/>
              </a:solidFill>
              <a:latin typeface="HG丸ｺﾞｼｯｸM-PRO"/>
              <a:ea typeface="HG丸ｺﾞｼｯｸM-PRO"/>
            </a:rPr>
            <a:t>の紙面に忘れずご記入ください。</a:t>
          </a:r>
        </a:p>
      </xdr:txBody>
    </xdr:sp>
    <xdr:clientData/>
  </xdr:twoCellAnchor>
  <xdr:twoCellAnchor>
    <xdr:from>
      <xdr:col>13</xdr:col>
      <xdr:colOff>47625</xdr:colOff>
      <xdr:row>44</xdr:row>
      <xdr:rowOff>0</xdr:rowOff>
    </xdr:from>
    <xdr:to>
      <xdr:col>16</xdr:col>
      <xdr:colOff>57150</xdr:colOff>
      <xdr:row>46</xdr:row>
      <xdr:rowOff>0</xdr:rowOff>
    </xdr:to>
    <xdr:sp macro="" textlink="">
      <xdr:nvSpPr>
        <xdr:cNvPr id="44384" name="AutoShape 51">
          <a:extLst>
            <a:ext uri="{FF2B5EF4-FFF2-40B4-BE49-F238E27FC236}">
              <a16:creationId xmlns:a16="http://schemas.microsoft.com/office/drawing/2014/main" id="{00000000-0008-0000-0400-000060AD0000}"/>
            </a:ext>
          </a:extLst>
        </xdr:cNvPr>
        <xdr:cNvSpPr>
          <a:spLocks noChangeArrowheads="1"/>
        </xdr:cNvSpPr>
      </xdr:nvSpPr>
      <xdr:spPr bwMode="auto">
        <a:xfrm>
          <a:off x="1285875" y="3924300"/>
          <a:ext cx="295275" cy="209550"/>
        </a:xfrm>
        <a:prstGeom prst="downArrow">
          <a:avLst>
            <a:gd name="adj1" fmla="val 50000"/>
            <a:gd name="adj2" fmla="val 41741"/>
          </a:avLst>
        </a:prstGeom>
        <a:solidFill>
          <a:srgbClr val="CCFFCC"/>
        </a:solidFill>
        <a:ln w="12700">
          <a:solidFill>
            <a:srgbClr val="000000"/>
          </a:solidFill>
          <a:miter lim="800000"/>
          <a:headEnd/>
          <a:tailEnd/>
        </a:ln>
      </xdr:spPr>
    </xdr:sp>
    <xdr:clientData/>
  </xdr:twoCellAnchor>
  <xdr:twoCellAnchor>
    <xdr:from>
      <xdr:col>4</xdr:col>
      <xdr:colOff>76200</xdr:colOff>
      <xdr:row>46</xdr:row>
      <xdr:rowOff>47625</xdr:rowOff>
    </xdr:from>
    <xdr:to>
      <xdr:col>25</xdr:col>
      <xdr:colOff>28575</xdr:colOff>
      <xdr:row>51</xdr:row>
      <xdr:rowOff>0</xdr:rowOff>
    </xdr:to>
    <xdr:sp macro="" textlink="">
      <xdr:nvSpPr>
        <xdr:cNvPr id="44385" name="AutoShape 73">
          <a:extLst>
            <a:ext uri="{FF2B5EF4-FFF2-40B4-BE49-F238E27FC236}">
              <a16:creationId xmlns:a16="http://schemas.microsoft.com/office/drawing/2014/main" id="{00000000-0008-0000-0400-000061AD0000}"/>
            </a:ext>
          </a:extLst>
        </xdr:cNvPr>
        <xdr:cNvSpPr>
          <a:spLocks noChangeArrowheads="1"/>
        </xdr:cNvSpPr>
      </xdr:nvSpPr>
      <xdr:spPr bwMode="auto">
        <a:xfrm>
          <a:off x="457200" y="4181475"/>
          <a:ext cx="1952625" cy="428625"/>
        </a:xfrm>
        <a:prstGeom prst="roundRect">
          <a:avLst>
            <a:gd name="adj" fmla="val 39394"/>
          </a:avLst>
        </a:prstGeom>
        <a:noFill/>
        <a:ln w="57150">
          <a:solidFill>
            <a:srgbClr val="008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28575</xdr:colOff>
      <xdr:row>63</xdr:row>
      <xdr:rowOff>66675</xdr:rowOff>
    </xdr:from>
    <xdr:to>
      <xdr:col>53</xdr:col>
      <xdr:colOff>76200</xdr:colOff>
      <xdr:row>69</xdr:row>
      <xdr:rowOff>0</xdr:rowOff>
    </xdr:to>
    <xdr:sp macro="" textlink="">
      <xdr:nvSpPr>
        <xdr:cNvPr id="44386" name="AutoShape 74">
          <a:extLst>
            <a:ext uri="{FF2B5EF4-FFF2-40B4-BE49-F238E27FC236}">
              <a16:creationId xmlns:a16="http://schemas.microsoft.com/office/drawing/2014/main" id="{00000000-0008-0000-0400-000062AD0000}"/>
            </a:ext>
          </a:extLst>
        </xdr:cNvPr>
        <xdr:cNvSpPr>
          <a:spLocks noChangeArrowheads="1"/>
        </xdr:cNvSpPr>
      </xdr:nvSpPr>
      <xdr:spPr bwMode="auto">
        <a:xfrm>
          <a:off x="1552575" y="5934075"/>
          <a:ext cx="357187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47625</xdr:colOff>
      <xdr:row>58</xdr:row>
      <xdr:rowOff>47625</xdr:rowOff>
    </xdr:from>
    <xdr:to>
      <xdr:col>107</xdr:col>
      <xdr:colOff>66675</xdr:colOff>
      <xdr:row>69</xdr:row>
      <xdr:rowOff>0</xdr:rowOff>
    </xdr:to>
    <xdr:sp macro="" textlink="">
      <xdr:nvSpPr>
        <xdr:cNvPr id="44387" name="AutoShape 78">
          <a:extLst>
            <a:ext uri="{FF2B5EF4-FFF2-40B4-BE49-F238E27FC236}">
              <a16:creationId xmlns:a16="http://schemas.microsoft.com/office/drawing/2014/main" id="{00000000-0008-0000-0400-000063AD0000}"/>
            </a:ext>
          </a:extLst>
        </xdr:cNvPr>
        <xdr:cNvSpPr>
          <a:spLocks noChangeArrowheads="1"/>
        </xdr:cNvSpPr>
      </xdr:nvSpPr>
      <xdr:spPr bwMode="auto">
        <a:xfrm>
          <a:off x="5412105" y="9130665"/>
          <a:ext cx="3623310" cy="1042035"/>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28575</xdr:colOff>
      <xdr:row>73</xdr:row>
      <xdr:rowOff>47625</xdr:rowOff>
    </xdr:from>
    <xdr:to>
      <xdr:col>53</xdr:col>
      <xdr:colOff>76200</xdr:colOff>
      <xdr:row>79</xdr:row>
      <xdr:rowOff>47625</xdr:rowOff>
    </xdr:to>
    <xdr:sp macro="" textlink="">
      <xdr:nvSpPr>
        <xdr:cNvPr id="44388" name="AutoShape 75">
          <a:extLst>
            <a:ext uri="{FF2B5EF4-FFF2-40B4-BE49-F238E27FC236}">
              <a16:creationId xmlns:a16="http://schemas.microsoft.com/office/drawing/2014/main" id="{00000000-0008-0000-0400-000064AD0000}"/>
            </a:ext>
          </a:extLst>
        </xdr:cNvPr>
        <xdr:cNvSpPr>
          <a:spLocks noChangeArrowheads="1"/>
        </xdr:cNvSpPr>
      </xdr:nvSpPr>
      <xdr:spPr bwMode="auto">
        <a:xfrm>
          <a:off x="1552575" y="8010525"/>
          <a:ext cx="357187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47625</xdr:colOff>
      <xdr:row>73</xdr:row>
      <xdr:rowOff>47625</xdr:rowOff>
    </xdr:from>
    <xdr:to>
      <xdr:col>107</xdr:col>
      <xdr:colOff>76200</xdr:colOff>
      <xdr:row>79</xdr:row>
      <xdr:rowOff>47625</xdr:rowOff>
    </xdr:to>
    <xdr:sp macro="" textlink="">
      <xdr:nvSpPr>
        <xdr:cNvPr id="44389" name="AutoShape 77">
          <a:extLst>
            <a:ext uri="{FF2B5EF4-FFF2-40B4-BE49-F238E27FC236}">
              <a16:creationId xmlns:a16="http://schemas.microsoft.com/office/drawing/2014/main" id="{00000000-0008-0000-0400-000065AD0000}"/>
            </a:ext>
          </a:extLst>
        </xdr:cNvPr>
        <xdr:cNvSpPr>
          <a:spLocks noChangeArrowheads="1"/>
        </xdr:cNvSpPr>
      </xdr:nvSpPr>
      <xdr:spPr bwMode="auto">
        <a:xfrm>
          <a:off x="6143625" y="8010525"/>
          <a:ext cx="412432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28575</xdr:colOff>
      <xdr:row>90</xdr:row>
      <xdr:rowOff>66675</xdr:rowOff>
    </xdr:from>
    <xdr:to>
      <xdr:col>53</xdr:col>
      <xdr:colOff>76200</xdr:colOff>
      <xdr:row>96</xdr:row>
      <xdr:rowOff>0</xdr:rowOff>
    </xdr:to>
    <xdr:sp macro="" textlink="">
      <xdr:nvSpPr>
        <xdr:cNvPr id="44390" name="AutoShape 76">
          <a:extLst>
            <a:ext uri="{FF2B5EF4-FFF2-40B4-BE49-F238E27FC236}">
              <a16:creationId xmlns:a16="http://schemas.microsoft.com/office/drawing/2014/main" id="{00000000-0008-0000-0400-000066AD0000}"/>
            </a:ext>
          </a:extLst>
        </xdr:cNvPr>
        <xdr:cNvSpPr>
          <a:spLocks noChangeArrowheads="1"/>
        </xdr:cNvSpPr>
      </xdr:nvSpPr>
      <xdr:spPr bwMode="auto">
        <a:xfrm>
          <a:off x="1552575" y="9839325"/>
          <a:ext cx="357187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66675</xdr:colOff>
      <xdr:row>85</xdr:row>
      <xdr:rowOff>66675</xdr:rowOff>
    </xdr:from>
    <xdr:to>
      <xdr:col>107</xdr:col>
      <xdr:colOff>66675</xdr:colOff>
      <xdr:row>96</xdr:row>
      <xdr:rowOff>0</xdr:rowOff>
    </xdr:to>
    <xdr:sp macro="" textlink="">
      <xdr:nvSpPr>
        <xdr:cNvPr id="44391" name="AutoShape 79">
          <a:extLst>
            <a:ext uri="{FF2B5EF4-FFF2-40B4-BE49-F238E27FC236}">
              <a16:creationId xmlns:a16="http://schemas.microsoft.com/office/drawing/2014/main" id="{00000000-0008-0000-0400-000067AD0000}"/>
            </a:ext>
          </a:extLst>
        </xdr:cNvPr>
        <xdr:cNvSpPr>
          <a:spLocks noChangeArrowheads="1"/>
        </xdr:cNvSpPr>
      </xdr:nvSpPr>
      <xdr:spPr bwMode="auto">
        <a:xfrm>
          <a:off x="6162675" y="9315450"/>
          <a:ext cx="4095750" cy="11239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54603</xdr:colOff>
      <xdr:row>121</xdr:row>
      <xdr:rowOff>61529</xdr:rowOff>
    </xdr:from>
    <xdr:to>
      <xdr:col>49</xdr:col>
      <xdr:colOff>42551</xdr:colOff>
      <xdr:row>124</xdr:row>
      <xdr:rowOff>20138</xdr:rowOff>
    </xdr:to>
    <xdr:sp macro="" textlink="">
      <xdr:nvSpPr>
        <xdr:cNvPr id="397" name="Oval 249">
          <a:extLst>
            <a:ext uri="{FF2B5EF4-FFF2-40B4-BE49-F238E27FC236}">
              <a16:creationId xmlns:a16="http://schemas.microsoft.com/office/drawing/2014/main" id="{00000000-0008-0000-0400-00008D010000}"/>
            </a:ext>
          </a:extLst>
        </xdr:cNvPr>
        <xdr:cNvSpPr>
          <a:spLocks noChangeArrowheads="1"/>
        </xdr:cNvSpPr>
      </xdr:nvSpPr>
      <xdr:spPr bwMode="auto">
        <a:xfrm>
          <a:off x="4103390" y="17870324"/>
          <a:ext cx="252000" cy="25200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ctr" upright="1"/>
        <a:lstStyle/>
        <a:p>
          <a:pPr algn="ctr" rtl="0">
            <a:defRPr sz="1000"/>
          </a:pPr>
          <a:r>
            <a:rPr lang="en-US" altLang="ja-JP" sz="1400" b="1" i="0" u="none" strike="noStrike" baseline="0">
              <a:solidFill>
                <a:srgbClr val="000000"/>
              </a:solidFill>
              <a:latin typeface="ＭＳ Ｐゴシック"/>
              <a:ea typeface="ＭＳ Ｐゴシック"/>
            </a:rPr>
            <a:t>4</a:t>
          </a:r>
          <a:endParaRPr lang="ja-JP" altLang="en-US" sz="1400" b="1" i="0" u="none" strike="noStrike" baseline="0">
            <a:solidFill>
              <a:srgbClr val="000000"/>
            </a:solidFill>
            <a:latin typeface="ＭＳ Ｐゴシック"/>
            <a:ea typeface="ＭＳ Ｐゴシック"/>
          </a:endParaRPr>
        </a:p>
      </xdr:txBody>
    </xdr:sp>
    <xdr:clientData/>
  </xdr:twoCellAnchor>
  <xdr:twoCellAnchor>
    <xdr:from>
      <xdr:col>3</xdr:col>
      <xdr:colOff>11277</xdr:colOff>
      <xdr:row>1</xdr:row>
      <xdr:rowOff>27279</xdr:rowOff>
    </xdr:from>
    <xdr:to>
      <xdr:col>113</xdr:col>
      <xdr:colOff>19331</xdr:colOff>
      <xdr:row>18</xdr:row>
      <xdr:rowOff>91934</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bwMode="auto">
        <a:xfrm>
          <a:off x="272258" y="133605"/>
          <a:ext cx="9577357" cy="5583919"/>
        </a:xfrm>
        <a:prstGeom prst="rect">
          <a:avLst/>
        </a:prstGeom>
        <a:noFill/>
        <a:ln w="19050" cap="flat" cmpd="sng" algn="ctr">
          <a:solidFill>
            <a:srgbClr val="C00000"/>
          </a:solidFill>
          <a:prstDash val="dashDot"/>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absolute">
    <xdr:from>
      <xdr:col>83</xdr:col>
      <xdr:colOff>4022</xdr:colOff>
      <xdr:row>3</xdr:row>
      <xdr:rowOff>9129</xdr:rowOff>
    </xdr:from>
    <xdr:to>
      <xdr:col>88</xdr:col>
      <xdr:colOff>11935</xdr:colOff>
      <xdr:row>4</xdr:row>
      <xdr:rowOff>27451</xdr:rowOff>
    </xdr:to>
    <xdr:pic>
      <xdr:nvPicPr>
        <xdr:cNvPr id="398" name="図 397">
          <a:extLst>
            <a:ext uri="{FF2B5EF4-FFF2-40B4-BE49-F238E27FC236}">
              <a16:creationId xmlns:a16="http://schemas.microsoft.com/office/drawing/2014/main" id="{00000000-0008-0000-04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772" y="580629"/>
          <a:ext cx="484163" cy="3612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50487</xdr:colOff>
      <xdr:row>1</xdr:row>
      <xdr:rowOff>107961</xdr:rowOff>
    </xdr:from>
    <xdr:to>
      <xdr:col>15</xdr:col>
      <xdr:colOff>12484</xdr:colOff>
      <xdr:row>3</xdr:row>
      <xdr:rowOff>18229</xdr:rowOff>
    </xdr:to>
    <xdr:pic>
      <xdr:nvPicPr>
        <xdr:cNvPr id="399" name="図 398">
          <a:extLst>
            <a:ext uri="{FF2B5EF4-FFF2-40B4-BE49-F238E27FC236}">
              <a16:creationId xmlns:a16="http://schemas.microsoft.com/office/drawing/2014/main" id="{00000000-0008-0000-04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9016" y="220020"/>
          <a:ext cx="466262" cy="3697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77</xdr:col>
      <xdr:colOff>52900</xdr:colOff>
      <xdr:row>127</xdr:row>
      <xdr:rowOff>15114</xdr:rowOff>
    </xdr:from>
    <xdr:to>
      <xdr:col>80</xdr:col>
      <xdr:colOff>80720</xdr:colOff>
      <xdr:row>130</xdr:row>
      <xdr:rowOff>40146</xdr:rowOff>
    </xdr:to>
    <xdr:sp macro="" textlink="">
      <xdr:nvSpPr>
        <xdr:cNvPr id="389" name="Oval 242">
          <a:extLst>
            <a:ext uri="{FF2B5EF4-FFF2-40B4-BE49-F238E27FC236}">
              <a16:creationId xmlns:a16="http://schemas.microsoft.com/office/drawing/2014/main" id="{00000000-0008-0000-0400-000085010000}"/>
            </a:ext>
          </a:extLst>
        </xdr:cNvPr>
        <xdr:cNvSpPr>
          <a:spLocks noChangeArrowheads="1"/>
        </xdr:cNvSpPr>
      </xdr:nvSpPr>
      <xdr:spPr bwMode="auto">
        <a:xfrm>
          <a:off x="7093780" y="18485994"/>
          <a:ext cx="302140" cy="32429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400" b="1" i="0" u="none" strike="noStrike" baseline="0">
              <a:solidFill>
                <a:srgbClr val="000000"/>
              </a:solidFill>
              <a:latin typeface="ＭＳ Ｐゴシック"/>
              <a:ea typeface="ＭＳ Ｐゴシック"/>
            </a:rPr>
            <a:t>3</a:t>
          </a:r>
          <a:endParaRPr lang="ja-JP" altLang="en-US" sz="1400" b="1" i="0" u="none" strike="noStrike" baseline="0">
            <a:solidFill>
              <a:srgbClr val="000000"/>
            </a:solidFill>
            <a:latin typeface="ＭＳ Ｐゴシック"/>
            <a:ea typeface="ＭＳ Ｐゴシック"/>
          </a:endParaRPr>
        </a:p>
      </xdr:txBody>
    </xdr:sp>
    <xdr:clientData/>
  </xdr:twoCellAnchor>
  <xdr:twoCellAnchor editAs="oneCell">
    <xdr:from>
      <xdr:col>4</xdr:col>
      <xdr:colOff>22860</xdr:colOff>
      <xdr:row>167</xdr:row>
      <xdr:rowOff>38100</xdr:rowOff>
    </xdr:from>
    <xdr:to>
      <xdr:col>11</xdr:col>
      <xdr:colOff>22860</xdr:colOff>
      <xdr:row>169</xdr:row>
      <xdr:rowOff>50800</xdr:rowOff>
    </xdr:to>
    <xdr:pic>
      <xdr:nvPicPr>
        <xdr:cNvPr id="2" name="図 1" descr="Pay-easy(ペイジー)税金料金払込サービス｜決済・納税｜関西みらい銀行">
          <a:extLst>
            <a:ext uri="{FF2B5EF4-FFF2-40B4-BE49-F238E27FC236}">
              <a16:creationId xmlns:a16="http://schemas.microsoft.com/office/drawing/2014/main" id="{92B41459-5D3E-427E-8F20-EEE4F7958056}"/>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4545" t="16418" r="31591" b="59701"/>
        <a:stretch/>
      </xdr:blipFill>
      <xdr:spPr bwMode="auto">
        <a:xfrm>
          <a:off x="358140" y="19918680"/>
          <a:ext cx="586740" cy="447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62</xdr:row>
      <xdr:rowOff>19050</xdr:rowOff>
    </xdr:from>
    <xdr:to>
      <xdr:col>93</xdr:col>
      <xdr:colOff>0</xdr:colOff>
      <xdr:row>68</xdr:row>
      <xdr:rowOff>0</xdr:rowOff>
    </xdr:to>
    <xdr:sp macro="" textlink="">
      <xdr:nvSpPr>
        <xdr:cNvPr id="2" name="Text Box 219">
          <a:extLst>
            <a:ext uri="{FF2B5EF4-FFF2-40B4-BE49-F238E27FC236}">
              <a16:creationId xmlns:a16="http://schemas.microsoft.com/office/drawing/2014/main" id="{00000000-0008-0000-0500-000002000000}"/>
            </a:ext>
          </a:extLst>
        </xdr:cNvPr>
        <xdr:cNvSpPr txBox="1">
          <a:spLocks noChangeArrowheads="1"/>
        </xdr:cNvSpPr>
      </xdr:nvSpPr>
      <xdr:spPr bwMode="auto">
        <a:xfrm>
          <a:off x="0" y="13020675"/>
          <a:ext cx="8858250" cy="1009650"/>
        </a:xfrm>
        <a:prstGeom prst="rect">
          <a:avLst/>
        </a:prstGeom>
        <a:solidFill>
          <a:srgbClr val="CCFFFF"/>
        </a:solidFill>
        <a:ln w="9525">
          <a:solidFill>
            <a:srgbClr val="000000"/>
          </a:solidFill>
          <a:miter lim="800000"/>
          <a:headEnd/>
          <a:tailEnd/>
        </a:ln>
      </xdr:spPr>
      <xdr:txBody>
        <a:bodyPr vertOverflow="clip" wrap="square" lIns="73152" tIns="32004" rIns="73152" bIns="32004" anchor="ctr" upright="1"/>
        <a:lstStyle/>
        <a:p>
          <a:pPr algn="dist" rtl="0">
            <a:lnSpc>
              <a:spcPts val="3300"/>
            </a:lnSpc>
            <a:defRPr sz="1000"/>
          </a:pPr>
          <a:r>
            <a:rPr lang="ja-JP" altLang="en-US" sz="2800" b="0" i="0" u="none" strike="noStrike" baseline="0">
              <a:solidFill>
                <a:srgbClr val="000000"/>
              </a:solidFill>
              <a:latin typeface="HG丸ｺﾞｼｯｸM-PRO"/>
              <a:ea typeface="HG丸ｺﾞｼｯｸM-PRO"/>
            </a:rPr>
            <a:t>網掛の部分は入力の必要はありませんが、</a:t>
          </a:r>
        </a:p>
        <a:p>
          <a:pPr algn="dist" rtl="0">
            <a:lnSpc>
              <a:spcPts val="3200"/>
            </a:lnSpc>
            <a:defRPr sz="1000"/>
          </a:pPr>
          <a:r>
            <a:rPr lang="ja-JP" altLang="en-US" sz="2800" b="0" i="0" u="none" strike="noStrike" baseline="0">
              <a:solidFill>
                <a:srgbClr val="FF0000"/>
              </a:solidFill>
              <a:latin typeface="HG丸ｺﾞｼｯｸM-PRO"/>
              <a:ea typeface="HG丸ｺﾞｼｯｸM-PRO"/>
            </a:rPr>
            <a:t>申請時には忘れずにご記入ください。</a:t>
          </a:r>
        </a:p>
      </xdr:txBody>
    </xdr:sp>
    <xdr:clientData/>
  </xdr:twoCellAnchor>
  <xdr:twoCellAnchor editAs="oneCell">
    <xdr:from>
      <xdr:col>0</xdr:col>
      <xdr:colOff>9525</xdr:colOff>
      <xdr:row>67</xdr:row>
      <xdr:rowOff>142875</xdr:rowOff>
    </xdr:from>
    <xdr:to>
      <xdr:col>93</xdr:col>
      <xdr:colOff>1905</xdr:colOff>
      <xdr:row>74</xdr:row>
      <xdr:rowOff>28575</xdr:rowOff>
    </xdr:to>
    <xdr:sp macro="" textlink="">
      <xdr:nvSpPr>
        <xdr:cNvPr id="3" name="Text Box 219">
          <a:extLst>
            <a:ext uri="{FF2B5EF4-FFF2-40B4-BE49-F238E27FC236}">
              <a16:creationId xmlns:a16="http://schemas.microsoft.com/office/drawing/2014/main" id="{00000000-0008-0000-0500-000003000000}"/>
            </a:ext>
          </a:extLst>
        </xdr:cNvPr>
        <xdr:cNvSpPr txBox="1">
          <a:spLocks noChangeArrowheads="1"/>
        </xdr:cNvSpPr>
      </xdr:nvSpPr>
      <xdr:spPr bwMode="auto">
        <a:xfrm>
          <a:off x="9525" y="14001750"/>
          <a:ext cx="8839200" cy="1085850"/>
        </a:xfrm>
        <a:prstGeom prst="rect">
          <a:avLst/>
        </a:prstGeom>
        <a:solidFill>
          <a:srgbClr val="CCFFFF"/>
        </a:solidFill>
        <a:ln w="9525">
          <a:solidFill>
            <a:srgbClr val="000000"/>
          </a:solidFill>
          <a:miter lim="800000"/>
          <a:headEnd/>
          <a:tailEnd/>
        </a:ln>
      </xdr:spPr>
      <xdr:txBody>
        <a:bodyPr vertOverflow="clip" wrap="square" lIns="73152" tIns="32004" rIns="73152" bIns="32004" anchor="ctr" upright="1"/>
        <a:lstStyle/>
        <a:p>
          <a:pPr rtl="0"/>
          <a:r>
            <a:rPr lang="ja-JP" altLang="en-US"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社会保険労務士の方へ）</a:t>
          </a:r>
          <a:endParaRPr lang="ja-JP" altLang="ja-JP" sz="2600">
            <a:solidFill>
              <a:srgbClr val="FF0000"/>
            </a:solidFill>
            <a:effectLst/>
            <a:latin typeface="HG丸ｺﾞｼｯｸM-PRO" panose="020F0600000000000000" pitchFamily="50" charset="-128"/>
            <a:ea typeface="HG丸ｺﾞｼｯｸM-PRO" panose="020F0600000000000000" pitchFamily="50" charset="-128"/>
          </a:endParaRPr>
        </a:p>
        <a:p>
          <a:pPr rtl="0"/>
          <a:r>
            <a:rPr lang="en-US"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社会保険労務士記載欄</a:t>
          </a:r>
          <a:r>
            <a:rPr lang="en-US"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を忘れずにご記入ください</a:t>
          </a:r>
          <a:r>
            <a:rPr lang="ja-JP" altLang="en-US"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endParaRPr lang="ja-JP" altLang="en-US" sz="2600" b="0" i="0" u="none" strike="no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76</xdr:row>
      <xdr:rowOff>16940</xdr:rowOff>
    </xdr:from>
    <xdr:to>
      <xdr:col>5</xdr:col>
      <xdr:colOff>514350</xdr:colOff>
      <xdr:row>77</xdr:row>
      <xdr:rowOff>123839</xdr:rowOff>
    </xdr:to>
    <xdr:grpSp>
      <xdr:nvGrpSpPr>
        <xdr:cNvPr id="22479" name="グループ化 54">
          <a:extLst>
            <a:ext uri="{FF2B5EF4-FFF2-40B4-BE49-F238E27FC236}">
              <a16:creationId xmlns:a16="http://schemas.microsoft.com/office/drawing/2014/main" id="{00000000-0008-0000-0700-0000CF570000}"/>
            </a:ext>
          </a:extLst>
        </xdr:cNvPr>
        <xdr:cNvGrpSpPr>
          <a:grpSpLocks/>
        </xdr:cNvGrpSpPr>
      </xdr:nvGrpSpPr>
      <xdr:grpSpPr bwMode="auto">
        <a:xfrm>
          <a:off x="1478280" y="10959260"/>
          <a:ext cx="1070610" cy="244059"/>
          <a:chOff x="1638300" y="9190158"/>
          <a:chExt cx="1133475" cy="262993"/>
        </a:xfrm>
      </xdr:grpSpPr>
      <xdr:sp macro="" textlink="">
        <xdr:nvSpPr>
          <xdr:cNvPr id="22487" name="右大かっこ 2">
            <a:extLst>
              <a:ext uri="{FF2B5EF4-FFF2-40B4-BE49-F238E27FC236}">
                <a16:creationId xmlns:a16="http://schemas.microsoft.com/office/drawing/2014/main" id="{00000000-0008-0000-0700-0000D7570000}"/>
              </a:ext>
            </a:extLst>
          </xdr:cNvPr>
          <xdr:cNvSpPr>
            <a:spLocks/>
          </xdr:cNvSpPr>
        </xdr:nvSpPr>
        <xdr:spPr bwMode="auto">
          <a:xfrm>
            <a:off x="1638300" y="9201151"/>
            <a:ext cx="45719" cy="252000"/>
          </a:xfrm>
          <a:prstGeom prst="rightBracket">
            <a:avLst>
              <a:gd name="adj" fmla="val 8344"/>
            </a:avLst>
          </a:prstGeom>
          <a:solidFill>
            <a:srgbClr val="FFFFFF"/>
          </a:solidFill>
          <a:ln w="25400" algn="ctr">
            <a:solidFill>
              <a:srgbClr val="FF0000"/>
            </a:solidFill>
            <a:round/>
            <a:headEnd/>
            <a:tailEnd/>
          </a:ln>
        </xdr:spPr>
      </xdr:sp>
      <xdr:sp macro="" textlink="">
        <xdr:nvSpPr>
          <xdr:cNvPr id="36" name="テキスト ボックス 35">
            <a:extLst>
              <a:ext uri="{FF2B5EF4-FFF2-40B4-BE49-F238E27FC236}">
                <a16:creationId xmlns:a16="http://schemas.microsoft.com/office/drawing/2014/main" id="{00000000-0008-0000-0700-000024000000}"/>
              </a:ext>
            </a:extLst>
          </xdr:cNvPr>
          <xdr:cNvSpPr txBox="1"/>
        </xdr:nvSpPr>
        <xdr:spPr>
          <a:xfrm>
            <a:off x="1847850" y="9190158"/>
            <a:ext cx="923925" cy="255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spAutoFit/>
          </a:bodyPr>
          <a:lstStyle/>
          <a:p>
            <a:pPr algn="l"/>
            <a:r>
              <a:rPr kumimoji="1" lang="ja-JP" altLang="en-US" sz="900" b="1">
                <a:solidFill>
                  <a:srgbClr val="FF0000"/>
                </a:solidFill>
                <a:latin typeface="ＭＳ Ｐ明朝" pitchFamily="18" charset="-128"/>
                <a:ea typeface="ＭＳ Ｐ明朝" pitchFamily="18" charset="-128"/>
              </a:rPr>
              <a:t>賃金算定基準</a:t>
            </a:r>
          </a:p>
        </xdr:txBody>
      </xdr:sp>
      <xdr:cxnSp macro="">
        <xdr:nvCxnSpPr>
          <xdr:cNvPr id="22489" name="直線矢印コネクタ 36">
            <a:extLst>
              <a:ext uri="{FF2B5EF4-FFF2-40B4-BE49-F238E27FC236}">
                <a16:creationId xmlns:a16="http://schemas.microsoft.com/office/drawing/2014/main" id="{00000000-0008-0000-0700-0000D9570000}"/>
              </a:ext>
            </a:extLst>
          </xdr:cNvPr>
          <xdr:cNvCxnSpPr>
            <a:cxnSpLocks noChangeShapeType="1"/>
          </xdr:cNvCxnSpPr>
        </xdr:nvCxnSpPr>
        <xdr:spPr bwMode="auto">
          <a:xfrm rot="10800000">
            <a:off x="1695450" y="9324975"/>
            <a:ext cx="200024" cy="1588"/>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23</xdr:col>
      <xdr:colOff>19050</xdr:colOff>
      <xdr:row>61</xdr:row>
      <xdr:rowOff>0</xdr:rowOff>
    </xdr:from>
    <xdr:to>
      <xdr:col>23</xdr:col>
      <xdr:colOff>2409825</xdr:colOff>
      <xdr:row>61</xdr:row>
      <xdr:rowOff>47625</xdr:rowOff>
    </xdr:to>
    <xdr:sp macro="" textlink="">
      <xdr:nvSpPr>
        <xdr:cNvPr id="22480" name="右大かっこ 38">
          <a:extLst>
            <a:ext uri="{FF2B5EF4-FFF2-40B4-BE49-F238E27FC236}">
              <a16:creationId xmlns:a16="http://schemas.microsoft.com/office/drawing/2014/main" id="{00000000-0008-0000-0700-0000D0570000}"/>
            </a:ext>
          </a:extLst>
        </xdr:cNvPr>
        <xdr:cNvSpPr>
          <a:spLocks/>
        </xdr:cNvSpPr>
      </xdr:nvSpPr>
      <xdr:spPr bwMode="auto">
        <a:xfrm rot="5400000">
          <a:off x="10391775" y="5657850"/>
          <a:ext cx="47625" cy="2390775"/>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24</xdr:col>
      <xdr:colOff>0</xdr:colOff>
      <xdr:row>52</xdr:row>
      <xdr:rowOff>19050</xdr:rowOff>
    </xdr:from>
    <xdr:to>
      <xdr:col>24</xdr:col>
      <xdr:colOff>47625</xdr:colOff>
      <xdr:row>60</xdr:row>
      <xdr:rowOff>161925</xdr:rowOff>
    </xdr:to>
    <xdr:sp macro="" textlink="">
      <xdr:nvSpPr>
        <xdr:cNvPr id="22481" name="右大かっこ 55">
          <a:extLst>
            <a:ext uri="{FF2B5EF4-FFF2-40B4-BE49-F238E27FC236}">
              <a16:creationId xmlns:a16="http://schemas.microsoft.com/office/drawing/2014/main" id="{00000000-0008-0000-0700-0000D1570000}"/>
            </a:ext>
          </a:extLst>
        </xdr:cNvPr>
        <xdr:cNvSpPr>
          <a:spLocks/>
        </xdr:cNvSpPr>
      </xdr:nvSpPr>
      <xdr:spPr bwMode="auto">
        <a:xfrm>
          <a:off x="11630025" y="5295900"/>
          <a:ext cx="47625" cy="1514475"/>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23</xdr:col>
      <xdr:colOff>1916564</xdr:colOff>
      <xdr:row>63</xdr:row>
      <xdr:rowOff>1359</xdr:rowOff>
    </xdr:from>
    <xdr:to>
      <xdr:col>24</xdr:col>
      <xdr:colOff>586740</xdr:colOff>
      <xdr:row>64</xdr:row>
      <xdr:rowOff>100858</xdr:rowOff>
    </xdr:to>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0809104" y="8977719"/>
          <a:ext cx="857116" cy="2671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a:t>
          </a:r>
          <a:endParaRPr lang="ja-JP" sz="900">
            <a:solidFill>
              <a:srgbClr val="FF0000"/>
            </a:solidFill>
            <a:latin typeface="ＭＳ Ｐ明朝" pitchFamily="18" charset="-128"/>
            <a:ea typeface="ＭＳ Ｐ明朝" pitchFamily="18" charset="-128"/>
          </a:endParaRPr>
        </a:p>
      </xdr:txBody>
    </xdr:sp>
    <xdr:clientData/>
  </xdr:twoCellAnchor>
  <xdr:twoCellAnchor>
    <xdr:from>
      <xdr:col>23</xdr:col>
      <xdr:colOff>2295525</xdr:colOff>
      <xdr:row>61</xdr:row>
      <xdr:rowOff>57150</xdr:rowOff>
    </xdr:from>
    <xdr:to>
      <xdr:col>23</xdr:col>
      <xdr:colOff>2295525</xdr:colOff>
      <xdr:row>63</xdr:row>
      <xdr:rowOff>0</xdr:rowOff>
    </xdr:to>
    <xdr:cxnSp macro="">
      <xdr:nvCxnSpPr>
        <xdr:cNvPr id="22483" name="直線矢印コネクタ 77">
          <a:extLst>
            <a:ext uri="{FF2B5EF4-FFF2-40B4-BE49-F238E27FC236}">
              <a16:creationId xmlns:a16="http://schemas.microsoft.com/office/drawing/2014/main" id="{00000000-0008-0000-0700-0000D3570000}"/>
            </a:ext>
          </a:extLst>
        </xdr:cNvPr>
        <xdr:cNvCxnSpPr>
          <a:cxnSpLocks noChangeShapeType="1"/>
        </xdr:cNvCxnSpPr>
      </xdr:nvCxnSpPr>
      <xdr:spPr bwMode="auto">
        <a:xfrm rot="16200000" flipV="1">
          <a:off x="11382375" y="7000875"/>
          <a:ext cx="228600"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23</xdr:col>
      <xdr:colOff>2305050</xdr:colOff>
      <xdr:row>62</xdr:row>
      <xdr:rowOff>66675</xdr:rowOff>
    </xdr:from>
    <xdr:to>
      <xdr:col>24</xdr:col>
      <xdr:colOff>247650</xdr:colOff>
      <xdr:row>62</xdr:row>
      <xdr:rowOff>66675</xdr:rowOff>
    </xdr:to>
    <xdr:cxnSp macro="">
      <xdr:nvCxnSpPr>
        <xdr:cNvPr id="22484" name="直線コネクタ 25">
          <a:extLst>
            <a:ext uri="{FF2B5EF4-FFF2-40B4-BE49-F238E27FC236}">
              <a16:creationId xmlns:a16="http://schemas.microsoft.com/office/drawing/2014/main" id="{00000000-0008-0000-0700-0000D4570000}"/>
            </a:ext>
          </a:extLst>
        </xdr:cNvPr>
        <xdr:cNvCxnSpPr>
          <a:cxnSpLocks noChangeShapeType="1"/>
        </xdr:cNvCxnSpPr>
      </xdr:nvCxnSpPr>
      <xdr:spPr bwMode="auto">
        <a:xfrm>
          <a:off x="11506200" y="7038975"/>
          <a:ext cx="37147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24</xdr:col>
      <xdr:colOff>57150</xdr:colOff>
      <xdr:row>60</xdr:row>
      <xdr:rowOff>0</xdr:rowOff>
    </xdr:from>
    <xdr:to>
      <xdr:col>24</xdr:col>
      <xdr:colOff>257175</xdr:colOff>
      <xdr:row>60</xdr:row>
      <xdr:rowOff>0</xdr:rowOff>
    </xdr:to>
    <xdr:cxnSp macro="">
      <xdr:nvCxnSpPr>
        <xdr:cNvPr id="22485" name="直線矢印コネクタ 75">
          <a:extLst>
            <a:ext uri="{FF2B5EF4-FFF2-40B4-BE49-F238E27FC236}">
              <a16:creationId xmlns:a16="http://schemas.microsoft.com/office/drawing/2014/main" id="{00000000-0008-0000-0700-0000D5570000}"/>
            </a:ext>
          </a:extLst>
        </xdr:cNvPr>
        <xdr:cNvCxnSpPr>
          <a:cxnSpLocks noChangeShapeType="1"/>
        </xdr:cNvCxnSpPr>
      </xdr:nvCxnSpPr>
      <xdr:spPr bwMode="auto">
        <a:xfrm rot="10800000">
          <a:off x="11687175" y="6648450"/>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24</xdr:col>
      <xdr:colOff>257175</xdr:colOff>
      <xdr:row>60</xdr:row>
      <xdr:rowOff>0</xdr:rowOff>
    </xdr:from>
    <xdr:to>
      <xdr:col>24</xdr:col>
      <xdr:colOff>257175</xdr:colOff>
      <xdr:row>62</xdr:row>
      <xdr:rowOff>66675</xdr:rowOff>
    </xdr:to>
    <xdr:cxnSp macro="">
      <xdr:nvCxnSpPr>
        <xdr:cNvPr id="22486" name="直線コネクタ 25">
          <a:extLst>
            <a:ext uri="{FF2B5EF4-FFF2-40B4-BE49-F238E27FC236}">
              <a16:creationId xmlns:a16="http://schemas.microsoft.com/office/drawing/2014/main" id="{00000000-0008-0000-0700-0000D6570000}"/>
            </a:ext>
          </a:extLst>
        </xdr:cNvPr>
        <xdr:cNvCxnSpPr>
          <a:cxnSpLocks noChangeShapeType="1"/>
        </xdr:cNvCxnSpPr>
      </xdr:nvCxnSpPr>
      <xdr:spPr bwMode="auto">
        <a:xfrm rot="5400000" flipH="1" flipV="1">
          <a:off x="11691937" y="6843713"/>
          <a:ext cx="39052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25</xdr:col>
      <xdr:colOff>19050</xdr:colOff>
      <xdr:row>60</xdr:row>
      <xdr:rowOff>0</xdr:rowOff>
    </xdr:from>
    <xdr:to>
      <xdr:col>25</xdr:col>
      <xdr:colOff>2409825</xdr:colOff>
      <xdr:row>60</xdr:row>
      <xdr:rowOff>47625</xdr:rowOff>
    </xdr:to>
    <xdr:sp macro="" textlink="">
      <xdr:nvSpPr>
        <xdr:cNvPr id="23" name="右大かっこ 38">
          <a:extLst>
            <a:ext uri="{FF2B5EF4-FFF2-40B4-BE49-F238E27FC236}">
              <a16:creationId xmlns:a16="http://schemas.microsoft.com/office/drawing/2014/main" id="{00000000-0008-0000-0700-000017000000}"/>
            </a:ext>
          </a:extLst>
        </xdr:cNvPr>
        <xdr:cNvSpPr>
          <a:spLocks/>
        </xdr:cNvSpPr>
      </xdr:nvSpPr>
      <xdr:spPr bwMode="auto">
        <a:xfrm rot="5400000">
          <a:off x="13506450" y="6619875"/>
          <a:ext cx="47625" cy="2390775"/>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26</xdr:col>
      <xdr:colOff>0</xdr:colOff>
      <xdr:row>58</xdr:row>
      <xdr:rowOff>19050</xdr:rowOff>
    </xdr:from>
    <xdr:to>
      <xdr:col>26</xdr:col>
      <xdr:colOff>47625</xdr:colOff>
      <xdr:row>59</xdr:row>
      <xdr:rowOff>161925</xdr:rowOff>
    </xdr:to>
    <xdr:sp macro="" textlink="">
      <xdr:nvSpPr>
        <xdr:cNvPr id="24" name="右大かっこ 55">
          <a:extLst>
            <a:ext uri="{FF2B5EF4-FFF2-40B4-BE49-F238E27FC236}">
              <a16:creationId xmlns:a16="http://schemas.microsoft.com/office/drawing/2014/main" id="{00000000-0008-0000-0700-000018000000}"/>
            </a:ext>
          </a:extLst>
        </xdr:cNvPr>
        <xdr:cNvSpPr>
          <a:spLocks/>
        </xdr:cNvSpPr>
      </xdr:nvSpPr>
      <xdr:spPr bwMode="auto">
        <a:xfrm>
          <a:off x="14744700" y="7467600"/>
          <a:ext cx="47625" cy="314325"/>
        </a:xfrm>
        <a:prstGeom prst="rightBracket">
          <a:avLst>
            <a:gd name="adj" fmla="val 1650"/>
          </a:avLst>
        </a:prstGeom>
        <a:solidFill>
          <a:srgbClr val="FFFFFF"/>
        </a:solidFill>
        <a:ln w="25400" algn="ctr">
          <a:solidFill>
            <a:srgbClr val="FF0000"/>
          </a:solidFill>
          <a:round/>
          <a:headEnd/>
          <a:tailEnd/>
        </a:ln>
      </xdr:spPr>
    </xdr:sp>
    <xdr:clientData/>
  </xdr:twoCellAnchor>
  <xdr:twoCellAnchor>
    <xdr:from>
      <xdr:col>25</xdr:col>
      <xdr:colOff>1805940</xdr:colOff>
      <xdr:row>62</xdr:row>
      <xdr:rowOff>1359</xdr:rowOff>
    </xdr:from>
    <xdr:to>
      <xdr:col>26</xdr:col>
      <xdr:colOff>472440</xdr:colOff>
      <xdr:row>64</xdr:row>
      <xdr:rowOff>45720</xdr:rowOff>
    </xdr:to>
    <xdr:sp macro="" textlink="">
      <xdr:nvSpPr>
        <xdr:cNvPr id="25" name="テキスト ボックス 24">
          <a:extLst>
            <a:ext uri="{FF2B5EF4-FFF2-40B4-BE49-F238E27FC236}">
              <a16:creationId xmlns:a16="http://schemas.microsoft.com/office/drawing/2014/main" id="{00000000-0008-0000-0700-000019000000}"/>
            </a:ext>
          </a:extLst>
        </xdr:cNvPr>
        <xdr:cNvSpPr txBox="1"/>
      </xdr:nvSpPr>
      <xdr:spPr>
        <a:xfrm>
          <a:off x="13502640" y="8840559"/>
          <a:ext cx="853440" cy="3491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a:t>
          </a:r>
          <a:endParaRPr lang="ja-JP" sz="900">
            <a:solidFill>
              <a:srgbClr val="FF0000"/>
            </a:solidFill>
            <a:latin typeface="ＭＳ Ｐ明朝" pitchFamily="18" charset="-128"/>
            <a:ea typeface="ＭＳ Ｐ明朝" pitchFamily="18" charset="-128"/>
          </a:endParaRPr>
        </a:p>
      </xdr:txBody>
    </xdr:sp>
    <xdr:clientData/>
  </xdr:twoCellAnchor>
  <xdr:twoCellAnchor>
    <xdr:from>
      <xdr:col>25</xdr:col>
      <xdr:colOff>2295525</xdr:colOff>
      <xdr:row>60</xdr:row>
      <xdr:rowOff>57150</xdr:rowOff>
    </xdr:from>
    <xdr:to>
      <xdr:col>25</xdr:col>
      <xdr:colOff>2295525</xdr:colOff>
      <xdr:row>62</xdr:row>
      <xdr:rowOff>0</xdr:rowOff>
    </xdr:to>
    <xdr:cxnSp macro="">
      <xdr:nvCxnSpPr>
        <xdr:cNvPr id="26" name="直線矢印コネクタ 77">
          <a:extLst>
            <a:ext uri="{FF2B5EF4-FFF2-40B4-BE49-F238E27FC236}">
              <a16:creationId xmlns:a16="http://schemas.microsoft.com/office/drawing/2014/main" id="{00000000-0008-0000-0700-00001A000000}"/>
            </a:ext>
          </a:extLst>
        </xdr:cNvPr>
        <xdr:cNvCxnSpPr>
          <a:cxnSpLocks noChangeShapeType="1"/>
        </xdr:cNvCxnSpPr>
      </xdr:nvCxnSpPr>
      <xdr:spPr bwMode="auto">
        <a:xfrm rot="16200000" flipV="1">
          <a:off x="14478000" y="7981950"/>
          <a:ext cx="266700"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25</xdr:col>
      <xdr:colOff>2305050</xdr:colOff>
      <xdr:row>61</xdr:row>
      <xdr:rowOff>66675</xdr:rowOff>
    </xdr:from>
    <xdr:to>
      <xdr:col>26</xdr:col>
      <xdr:colOff>247650</xdr:colOff>
      <xdr:row>61</xdr:row>
      <xdr:rowOff>66675</xdr:rowOff>
    </xdr:to>
    <xdr:cxnSp macro="">
      <xdr:nvCxnSpPr>
        <xdr:cNvPr id="27" name="直線コネクタ 25">
          <a:extLst>
            <a:ext uri="{FF2B5EF4-FFF2-40B4-BE49-F238E27FC236}">
              <a16:creationId xmlns:a16="http://schemas.microsoft.com/office/drawing/2014/main" id="{00000000-0008-0000-0700-00001B000000}"/>
            </a:ext>
          </a:extLst>
        </xdr:cNvPr>
        <xdr:cNvCxnSpPr>
          <a:cxnSpLocks noChangeShapeType="1"/>
        </xdr:cNvCxnSpPr>
      </xdr:nvCxnSpPr>
      <xdr:spPr bwMode="auto">
        <a:xfrm>
          <a:off x="14620875" y="8039100"/>
          <a:ext cx="37147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26</xdr:col>
      <xdr:colOff>57150</xdr:colOff>
      <xdr:row>59</xdr:row>
      <xdr:rowOff>0</xdr:rowOff>
    </xdr:from>
    <xdr:to>
      <xdr:col>26</xdr:col>
      <xdr:colOff>257175</xdr:colOff>
      <xdr:row>59</xdr:row>
      <xdr:rowOff>0</xdr:rowOff>
    </xdr:to>
    <xdr:cxnSp macro="">
      <xdr:nvCxnSpPr>
        <xdr:cNvPr id="28" name="直線矢印コネクタ 75">
          <a:extLst>
            <a:ext uri="{FF2B5EF4-FFF2-40B4-BE49-F238E27FC236}">
              <a16:creationId xmlns:a16="http://schemas.microsoft.com/office/drawing/2014/main" id="{00000000-0008-0000-0700-00001C000000}"/>
            </a:ext>
          </a:extLst>
        </xdr:cNvPr>
        <xdr:cNvCxnSpPr>
          <a:cxnSpLocks noChangeShapeType="1"/>
        </xdr:cNvCxnSpPr>
      </xdr:nvCxnSpPr>
      <xdr:spPr bwMode="auto">
        <a:xfrm rot="10800000">
          <a:off x="14801850" y="7620000"/>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26</xdr:col>
      <xdr:colOff>257175</xdr:colOff>
      <xdr:row>59</xdr:row>
      <xdr:rowOff>0</xdr:rowOff>
    </xdr:from>
    <xdr:to>
      <xdr:col>26</xdr:col>
      <xdr:colOff>257175</xdr:colOff>
      <xdr:row>61</xdr:row>
      <xdr:rowOff>66675</xdr:rowOff>
    </xdr:to>
    <xdr:cxnSp macro="">
      <xdr:nvCxnSpPr>
        <xdr:cNvPr id="29" name="直線コネクタ 25">
          <a:extLst>
            <a:ext uri="{FF2B5EF4-FFF2-40B4-BE49-F238E27FC236}">
              <a16:creationId xmlns:a16="http://schemas.microsoft.com/office/drawing/2014/main" id="{00000000-0008-0000-0700-00001D000000}"/>
            </a:ext>
          </a:extLst>
        </xdr:cNvPr>
        <xdr:cNvCxnSpPr>
          <a:cxnSpLocks noChangeShapeType="1"/>
        </xdr:cNvCxnSpPr>
      </xdr:nvCxnSpPr>
      <xdr:spPr bwMode="auto">
        <a:xfrm rot="5400000" flipH="1" flipV="1">
          <a:off x="14792325" y="7829550"/>
          <a:ext cx="419100"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17146</xdr:colOff>
      <xdr:row>52</xdr:row>
      <xdr:rowOff>0</xdr:rowOff>
    </xdr:from>
    <xdr:to>
      <xdr:col>14</xdr:col>
      <xdr:colOff>62865</xdr:colOff>
      <xdr:row>56</xdr:row>
      <xdr:rowOff>9525</xdr:rowOff>
    </xdr:to>
    <xdr:sp macro="" textlink="">
      <xdr:nvSpPr>
        <xdr:cNvPr id="30" name="右大かっこ 1">
          <a:extLst>
            <a:ext uri="{FF2B5EF4-FFF2-40B4-BE49-F238E27FC236}">
              <a16:creationId xmlns:a16="http://schemas.microsoft.com/office/drawing/2014/main" id="{00000000-0008-0000-0700-00001E000000}"/>
            </a:ext>
          </a:extLst>
        </xdr:cNvPr>
        <xdr:cNvSpPr>
          <a:spLocks/>
        </xdr:cNvSpPr>
      </xdr:nvSpPr>
      <xdr:spPr bwMode="auto">
        <a:xfrm>
          <a:off x="7058026" y="7277100"/>
          <a:ext cx="45719" cy="687705"/>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2</xdr:col>
      <xdr:colOff>0</xdr:colOff>
      <xdr:row>56</xdr:row>
      <xdr:rowOff>22861</xdr:rowOff>
    </xdr:from>
    <xdr:to>
      <xdr:col>14</xdr:col>
      <xdr:colOff>17143</xdr:colOff>
      <xdr:row>56</xdr:row>
      <xdr:rowOff>76203</xdr:rowOff>
    </xdr:to>
    <xdr:sp macro="" textlink="">
      <xdr:nvSpPr>
        <xdr:cNvPr id="31" name="右大かっこ 3">
          <a:extLst>
            <a:ext uri="{FF2B5EF4-FFF2-40B4-BE49-F238E27FC236}">
              <a16:creationId xmlns:a16="http://schemas.microsoft.com/office/drawing/2014/main" id="{00000000-0008-0000-0700-00001F000000}"/>
            </a:ext>
          </a:extLst>
        </xdr:cNvPr>
        <xdr:cNvSpPr>
          <a:spLocks/>
        </xdr:cNvSpPr>
      </xdr:nvSpPr>
      <xdr:spPr bwMode="auto">
        <a:xfrm rot="5400000">
          <a:off x="3685221" y="4658680"/>
          <a:ext cx="53342" cy="6692263"/>
        </a:xfrm>
        <a:prstGeom prst="rightBracket">
          <a:avLst>
            <a:gd name="adj" fmla="val 8091"/>
          </a:avLst>
        </a:prstGeom>
        <a:solidFill>
          <a:srgbClr val="FFFFFF"/>
        </a:solidFill>
        <a:ln w="25400" algn="ctr">
          <a:solidFill>
            <a:srgbClr val="FF0000"/>
          </a:solidFill>
          <a:round/>
          <a:headEnd/>
          <a:tailEnd/>
        </a:ln>
      </xdr:spPr>
    </xdr:sp>
    <xdr:clientData/>
  </xdr:twoCellAnchor>
  <xdr:twoCellAnchor>
    <xdr:from>
      <xdr:col>14</xdr:col>
      <xdr:colOff>474347</xdr:colOff>
      <xdr:row>53</xdr:row>
      <xdr:rowOff>96721</xdr:rowOff>
    </xdr:from>
    <xdr:to>
      <xdr:col>15</xdr:col>
      <xdr:colOff>563880</xdr:colOff>
      <xdr:row>55</xdr:row>
      <xdr:rowOff>15236</xdr:rowOff>
    </xdr:to>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bwMode="auto">
        <a:xfrm>
          <a:off x="7515227" y="7541461"/>
          <a:ext cx="706753" cy="253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l"/>
          <a:r>
            <a:rPr kumimoji="1" lang="ja-JP" altLang="en-US" sz="900" b="1">
              <a:solidFill>
                <a:srgbClr val="FF0000"/>
              </a:solidFill>
              <a:latin typeface="ＭＳ Ｐ明朝" pitchFamily="18" charset="-128"/>
              <a:ea typeface="ＭＳ Ｐ明朝" pitchFamily="18" charset="-128"/>
            </a:rPr>
            <a:t>労務費率</a:t>
          </a:r>
        </a:p>
      </xdr:txBody>
    </xdr:sp>
    <xdr:clientData/>
  </xdr:twoCellAnchor>
  <xdr:twoCellAnchor>
    <xdr:from>
      <xdr:col>4</xdr:col>
      <xdr:colOff>0</xdr:colOff>
      <xdr:row>76</xdr:row>
      <xdr:rowOff>16940</xdr:rowOff>
    </xdr:from>
    <xdr:to>
      <xdr:col>5</xdr:col>
      <xdr:colOff>514350</xdr:colOff>
      <xdr:row>77</xdr:row>
      <xdr:rowOff>123839</xdr:rowOff>
    </xdr:to>
    <xdr:grpSp>
      <xdr:nvGrpSpPr>
        <xdr:cNvPr id="41" name="グループ化 54">
          <a:extLst>
            <a:ext uri="{FF2B5EF4-FFF2-40B4-BE49-F238E27FC236}">
              <a16:creationId xmlns:a16="http://schemas.microsoft.com/office/drawing/2014/main" id="{00000000-0008-0000-0700-000029000000}"/>
            </a:ext>
          </a:extLst>
        </xdr:cNvPr>
        <xdr:cNvGrpSpPr>
          <a:grpSpLocks/>
        </xdr:cNvGrpSpPr>
      </xdr:nvGrpSpPr>
      <xdr:grpSpPr bwMode="auto">
        <a:xfrm>
          <a:off x="1478280" y="10959260"/>
          <a:ext cx="1070610" cy="244059"/>
          <a:chOff x="1638300" y="9190158"/>
          <a:chExt cx="1133475" cy="262993"/>
        </a:xfrm>
      </xdr:grpSpPr>
      <xdr:sp macro="" textlink="">
        <xdr:nvSpPr>
          <xdr:cNvPr id="42" name="右大かっこ 2">
            <a:extLst>
              <a:ext uri="{FF2B5EF4-FFF2-40B4-BE49-F238E27FC236}">
                <a16:creationId xmlns:a16="http://schemas.microsoft.com/office/drawing/2014/main" id="{00000000-0008-0000-0700-00002A000000}"/>
              </a:ext>
            </a:extLst>
          </xdr:cNvPr>
          <xdr:cNvSpPr>
            <a:spLocks/>
          </xdr:cNvSpPr>
        </xdr:nvSpPr>
        <xdr:spPr bwMode="auto">
          <a:xfrm>
            <a:off x="1638300" y="9201151"/>
            <a:ext cx="45719" cy="252000"/>
          </a:xfrm>
          <a:prstGeom prst="rightBracket">
            <a:avLst>
              <a:gd name="adj" fmla="val 8344"/>
            </a:avLst>
          </a:prstGeom>
          <a:solidFill>
            <a:srgbClr val="FFFFFF"/>
          </a:solidFill>
          <a:ln w="25400" algn="ctr">
            <a:solidFill>
              <a:srgbClr val="FF0000"/>
            </a:solidFill>
            <a:round/>
            <a:headEnd/>
            <a:tailEnd/>
          </a:ln>
        </xdr:spPr>
      </xdr:sp>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1847850" y="9190158"/>
            <a:ext cx="923925" cy="255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spAutoFit/>
          </a:bodyPr>
          <a:lstStyle/>
          <a:p>
            <a:pPr algn="l"/>
            <a:r>
              <a:rPr kumimoji="1" lang="ja-JP" altLang="en-US" sz="900" b="1">
                <a:solidFill>
                  <a:srgbClr val="FF0000"/>
                </a:solidFill>
                <a:latin typeface="ＭＳ Ｐ明朝" pitchFamily="18" charset="-128"/>
                <a:ea typeface="ＭＳ Ｐ明朝" pitchFamily="18" charset="-128"/>
              </a:rPr>
              <a:t>賃金算定基準</a:t>
            </a:r>
          </a:p>
        </xdr:txBody>
      </xdr:sp>
      <xdr:cxnSp macro="">
        <xdr:nvCxnSpPr>
          <xdr:cNvPr id="44" name="直線矢印コネクタ 36">
            <a:extLst>
              <a:ext uri="{FF2B5EF4-FFF2-40B4-BE49-F238E27FC236}">
                <a16:creationId xmlns:a16="http://schemas.microsoft.com/office/drawing/2014/main" id="{00000000-0008-0000-0700-00002C000000}"/>
              </a:ext>
            </a:extLst>
          </xdr:cNvPr>
          <xdr:cNvCxnSpPr>
            <a:cxnSpLocks noChangeShapeType="1"/>
          </xdr:cNvCxnSpPr>
        </xdr:nvCxnSpPr>
        <xdr:spPr bwMode="auto">
          <a:xfrm rot="10800000">
            <a:off x="1695450" y="9324975"/>
            <a:ext cx="200024" cy="1588"/>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23</xdr:col>
      <xdr:colOff>19050</xdr:colOff>
      <xdr:row>61</xdr:row>
      <xdr:rowOff>0</xdr:rowOff>
    </xdr:from>
    <xdr:to>
      <xdr:col>23</xdr:col>
      <xdr:colOff>2409825</xdr:colOff>
      <xdr:row>61</xdr:row>
      <xdr:rowOff>47625</xdr:rowOff>
    </xdr:to>
    <xdr:sp macro="" textlink="">
      <xdr:nvSpPr>
        <xdr:cNvPr id="45" name="右大かっこ 38">
          <a:extLst>
            <a:ext uri="{FF2B5EF4-FFF2-40B4-BE49-F238E27FC236}">
              <a16:creationId xmlns:a16="http://schemas.microsoft.com/office/drawing/2014/main" id="{00000000-0008-0000-0700-00002D000000}"/>
            </a:ext>
          </a:extLst>
        </xdr:cNvPr>
        <xdr:cNvSpPr>
          <a:spLocks/>
        </xdr:cNvSpPr>
      </xdr:nvSpPr>
      <xdr:spPr bwMode="auto">
        <a:xfrm rot="5400000">
          <a:off x="10205778" y="6688109"/>
          <a:ext cx="47625" cy="2365837"/>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24</xdr:col>
      <xdr:colOff>0</xdr:colOff>
      <xdr:row>52</xdr:row>
      <xdr:rowOff>19050</xdr:rowOff>
    </xdr:from>
    <xdr:to>
      <xdr:col>24</xdr:col>
      <xdr:colOff>47625</xdr:colOff>
      <xdr:row>60</xdr:row>
      <xdr:rowOff>161925</xdr:rowOff>
    </xdr:to>
    <xdr:sp macro="" textlink="">
      <xdr:nvSpPr>
        <xdr:cNvPr id="46" name="右大かっこ 55">
          <a:extLst>
            <a:ext uri="{FF2B5EF4-FFF2-40B4-BE49-F238E27FC236}">
              <a16:creationId xmlns:a16="http://schemas.microsoft.com/office/drawing/2014/main" id="{00000000-0008-0000-0700-00002E000000}"/>
            </a:ext>
          </a:extLst>
        </xdr:cNvPr>
        <xdr:cNvSpPr>
          <a:spLocks/>
        </xdr:cNvSpPr>
      </xdr:nvSpPr>
      <xdr:spPr bwMode="auto">
        <a:xfrm>
          <a:off x="11413375" y="6361661"/>
          <a:ext cx="47625" cy="1472911"/>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23</xdr:col>
      <xdr:colOff>2295525</xdr:colOff>
      <xdr:row>61</xdr:row>
      <xdr:rowOff>57150</xdr:rowOff>
    </xdr:from>
    <xdr:to>
      <xdr:col>23</xdr:col>
      <xdr:colOff>2295525</xdr:colOff>
      <xdr:row>63</xdr:row>
      <xdr:rowOff>0</xdr:rowOff>
    </xdr:to>
    <xdr:cxnSp macro="">
      <xdr:nvCxnSpPr>
        <xdr:cNvPr id="48" name="直線矢印コネクタ 77">
          <a:extLst>
            <a:ext uri="{FF2B5EF4-FFF2-40B4-BE49-F238E27FC236}">
              <a16:creationId xmlns:a16="http://schemas.microsoft.com/office/drawing/2014/main" id="{00000000-0008-0000-0700-000030000000}"/>
            </a:ext>
          </a:extLst>
        </xdr:cNvPr>
        <xdr:cNvCxnSpPr>
          <a:cxnSpLocks noChangeShapeType="1"/>
        </xdr:cNvCxnSpPr>
      </xdr:nvCxnSpPr>
      <xdr:spPr bwMode="auto">
        <a:xfrm rot="16200000" flipV="1">
          <a:off x="11210406" y="8017106"/>
          <a:ext cx="225482"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23</xdr:col>
      <xdr:colOff>2305050</xdr:colOff>
      <xdr:row>62</xdr:row>
      <xdr:rowOff>66675</xdr:rowOff>
    </xdr:from>
    <xdr:to>
      <xdr:col>24</xdr:col>
      <xdr:colOff>247650</xdr:colOff>
      <xdr:row>62</xdr:row>
      <xdr:rowOff>66675</xdr:rowOff>
    </xdr:to>
    <xdr:cxnSp macro="">
      <xdr:nvCxnSpPr>
        <xdr:cNvPr id="49" name="直線コネクタ 25">
          <a:extLst>
            <a:ext uri="{FF2B5EF4-FFF2-40B4-BE49-F238E27FC236}">
              <a16:creationId xmlns:a16="http://schemas.microsoft.com/office/drawing/2014/main" id="{00000000-0008-0000-0700-000031000000}"/>
            </a:ext>
          </a:extLst>
        </xdr:cNvPr>
        <xdr:cNvCxnSpPr>
          <a:cxnSpLocks noChangeShapeType="1"/>
        </xdr:cNvCxnSpPr>
      </xdr:nvCxnSpPr>
      <xdr:spPr bwMode="auto">
        <a:xfrm>
          <a:off x="11332672" y="8055206"/>
          <a:ext cx="328353"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24</xdr:col>
      <xdr:colOff>57150</xdr:colOff>
      <xdr:row>60</xdr:row>
      <xdr:rowOff>0</xdr:rowOff>
    </xdr:from>
    <xdr:to>
      <xdr:col>24</xdr:col>
      <xdr:colOff>257175</xdr:colOff>
      <xdr:row>60</xdr:row>
      <xdr:rowOff>0</xdr:rowOff>
    </xdr:to>
    <xdr:cxnSp macro="">
      <xdr:nvCxnSpPr>
        <xdr:cNvPr id="50" name="直線矢印コネクタ 75">
          <a:extLst>
            <a:ext uri="{FF2B5EF4-FFF2-40B4-BE49-F238E27FC236}">
              <a16:creationId xmlns:a16="http://schemas.microsoft.com/office/drawing/2014/main" id="{00000000-0008-0000-0700-000032000000}"/>
            </a:ext>
          </a:extLst>
        </xdr:cNvPr>
        <xdr:cNvCxnSpPr>
          <a:cxnSpLocks noChangeShapeType="1"/>
        </xdr:cNvCxnSpPr>
      </xdr:nvCxnSpPr>
      <xdr:spPr bwMode="auto">
        <a:xfrm rot="10800000">
          <a:off x="11470525" y="7672647"/>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24</xdr:col>
      <xdr:colOff>257175</xdr:colOff>
      <xdr:row>60</xdr:row>
      <xdr:rowOff>0</xdr:rowOff>
    </xdr:from>
    <xdr:to>
      <xdr:col>24</xdr:col>
      <xdr:colOff>257175</xdr:colOff>
      <xdr:row>62</xdr:row>
      <xdr:rowOff>66675</xdr:rowOff>
    </xdr:to>
    <xdr:cxnSp macro="">
      <xdr:nvCxnSpPr>
        <xdr:cNvPr id="51" name="直線コネクタ 25">
          <a:extLst>
            <a:ext uri="{FF2B5EF4-FFF2-40B4-BE49-F238E27FC236}">
              <a16:creationId xmlns:a16="http://schemas.microsoft.com/office/drawing/2014/main" id="{00000000-0008-0000-0700-000033000000}"/>
            </a:ext>
          </a:extLst>
        </xdr:cNvPr>
        <xdr:cNvCxnSpPr>
          <a:cxnSpLocks noChangeShapeType="1"/>
        </xdr:cNvCxnSpPr>
      </xdr:nvCxnSpPr>
      <xdr:spPr bwMode="auto">
        <a:xfrm rot="5400000" flipH="1" flipV="1">
          <a:off x="11479270" y="7863927"/>
          <a:ext cx="382559"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25</xdr:col>
      <xdr:colOff>19050</xdr:colOff>
      <xdr:row>60</xdr:row>
      <xdr:rowOff>0</xdr:rowOff>
    </xdr:from>
    <xdr:to>
      <xdr:col>25</xdr:col>
      <xdr:colOff>2409825</xdr:colOff>
      <xdr:row>60</xdr:row>
      <xdr:rowOff>47625</xdr:rowOff>
    </xdr:to>
    <xdr:sp macro="" textlink="">
      <xdr:nvSpPr>
        <xdr:cNvPr id="52" name="右大かっこ 38">
          <a:extLst>
            <a:ext uri="{FF2B5EF4-FFF2-40B4-BE49-F238E27FC236}">
              <a16:creationId xmlns:a16="http://schemas.microsoft.com/office/drawing/2014/main" id="{00000000-0008-0000-0700-000034000000}"/>
            </a:ext>
          </a:extLst>
        </xdr:cNvPr>
        <xdr:cNvSpPr>
          <a:spLocks/>
        </xdr:cNvSpPr>
      </xdr:nvSpPr>
      <xdr:spPr bwMode="auto">
        <a:xfrm rot="5400000">
          <a:off x="13264861" y="6513541"/>
          <a:ext cx="47625" cy="2365837"/>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26</xdr:col>
      <xdr:colOff>0</xdr:colOff>
      <xdr:row>58</xdr:row>
      <xdr:rowOff>19050</xdr:rowOff>
    </xdr:from>
    <xdr:to>
      <xdr:col>26</xdr:col>
      <xdr:colOff>47625</xdr:colOff>
      <xdr:row>59</xdr:row>
      <xdr:rowOff>161925</xdr:rowOff>
    </xdr:to>
    <xdr:sp macro="" textlink="">
      <xdr:nvSpPr>
        <xdr:cNvPr id="53" name="右大かっこ 55">
          <a:extLst>
            <a:ext uri="{FF2B5EF4-FFF2-40B4-BE49-F238E27FC236}">
              <a16:creationId xmlns:a16="http://schemas.microsoft.com/office/drawing/2014/main" id="{00000000-0008-0000-0700-000035000000}"/>
            </a:ext>
          </a:extLst>
        </xdr:cNvPr>
        <xdr:cNvSpPr>
          <a:spLocks/>
        </xdr:cNvSpPr>
      </xdr:nvSpPr>
      <xdr:spPr bwMode="auto">
        <a:xfrm>
          <a:off x="14472458" y="7359188"/>
          <a:ext cx="47625" cy="309130"/>
        </a:xfrm>
        <a:prstGeom prst="rightBracket">
          <a:avLst>
            <a:gd name="adj" fmla="val 1650"/>
          </a:avLst>
        </a:prstGeom>
        <a:solidFill>
          <a:srgbClr val="FFFFFF"/>
        </a:solidFill>
        <a:ln w="25400" algn="ctr">
          <a:solidFill>
            <a:srgbClr val="FF0000"/>
          </a:solidFill>
          <a:round/>
          <a:headEnd/>
          <a:tailEnd/>
        </a:ln>
      </xdr:spPr>
    </xdr:sp>
    <xdr:clientData/>
  </xdr:twoCellAnchor>
  <xdr:twoCellAnchor>
    <xdr:from>
      <xdr:col>25</xdr:col>
      <xdr:colOff>2295525</xdr:colOff>
      <xdr:row>60</xdr:row>
      <xdr:rowOff>57150</xdr:rowOff>
    </xdr:from>
    <xdr:to>
      <xdr:col>25</xdr:col>
      <xdr:colOff>2295525</xdr:colOff>
      <xdr:row>62</xdr:row>
      <xdr:rowOff>0</xdr:rowOff>
    </xdr:to>
    <xdr:cxnSp macro="">
      <xdr:nvCxnSpPr>
        <xdr:cNvPr id="55" name="直線矢印コネクタ 77">
          <a:extLst>
            <a:ext uri="{FF2B5EF4-FFF2-40B4-BE49-F238E27FC236}">
              <a16:creationId xmlns:a16="http://schemas.microsoft.com/office/drawing/2014/main" id="{00000000-0008-0000-0700-000037000000}"/>
            </a:ext>
          </a:extLst>
        </xdr:cNvPr>
        <xdr:cNvCxnSpPr>
          <a:cxnSpLocks noChangeShapeType="1"/>
        </xdr:cNvCxnSpPr>
      </xdr:nvCxnSpPr>
      <xdr:spPr bwMode="auto">
        <a:xfrm rot="16200000" flipV="1">
          <a:off x="14252863" y="7859164"/>
          <a:ext cx="258734"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25</xdr:col>
      <xdr:colOff>2305050</xdr:colOff>
      <xdr:row>61</xdr:row>
      <xdr:rowOff>66675</xdr:rowOff>
    </xdr:from>
    <xdr:to>
      <xdr:col>26</xdr:col>
      <xdr:colOff>247650</xdr:colOff>
      <xdr:row>61</xdr:row>
      <xdr:rowOff>66675</xdr:rowOff>
    </xdr:to>
    <xdr:cxnSp macro="">
      <xdr:nvCxnSpPr>
        <xdr:cNvPr id="56" name="直線コネクタ 25">
          <a:extLst>
            <a:ext uri="{FF2B5EF4-FFF2-40B4-BE49-F238E27FC236}">
              <a16:creationId xmlns:a16="http://schemas.microsoft.com/office/drawing/2014/main" id="{00000000-0008-0000-0700-000038000000}"/>
            </a:ext>
          </a:extLst>
        </xdr:cNvPr>
        <xdr:cNvCxnSpPr>
          <a:cxnSpLocks noChangeShapeType="1"/>
        </xdr:cNvCxnSpPr>
      </xdr:nvCxnSpPr>
      <xdr:spPr bwMode="auto">
        <a:xfrm>
          <a:off x="14391755" y="7913890"/>
          <a:ext cx="328353"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26</xdr:col>
      <xdr:colOff>57150</xdr:colOff>
      <xdr:row>59</xdr:row>
      <xdr:rowOff>0</xdr:rowOff>
    </xdr:from>
    <xdr:to>
      <xdr:col>26</xdr:col>
      <xdr:colOff>257175</xdr:colOff>
      <xdr:row>59</xdr:row>
      <xdr:rowOff>0</xdr:rowOff>
    </xdr:to>
    <xdr:cxnSp macro="">
      <xdr:nvCxnSpPr>
        <xdr:cNvPr id="57" name="直線矢印コネクタ 75">
          <a:extLst>
            <a:ext uri="{FF2B5EF4-FFF2-40B4-BE49-F238E27FC236}">
              <a16:creationId xmlns:a16="http://schemas.microsoft.com/office/drawing/2014/main" id="{00000000-0008-0000-0700-000039000000}"/>
            </a:ext>
          </a:extLst>
        </xdr:cNvPr>
        <xdr:cNvCxnSpPr>
          <a:cxnSpLocks noChangeShapeType="1"/>
        </xdr:cNvCxnSpPr>
      </xdr:nvCxnSpPr>
      <xdr:spPr bwMode="auto">
        <a:xfrm rot="10800000">
          <a:off x="14529608" y="7506393"/>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26</xdr:col>
      <xdr:colOff>257175</xdr:colOff>
      <xdr:row>59</xdr:row>
      <xdr:rowOff>0</xdr:rowOff>
    </xdr:from>
    <xdr:to>
      <xdr:col>26</xdr:col>
      <xdr:colOff>257175</xdr:colOff>
      <xdr:row>61</xdr:row>
      <xdr:rowOff>66675</xdr:rowOff>
    </xdr:to>
    <xdr:cxnSp macro="">
      <xdr:nvCxnSpPr>
        <xdr:cNvPr id="58" name="直線コネクタ 25">
          <a:extLst>
            <a:ext uri="{FF2B5EF4-FFF2-40B4-BE49-F238E27FC236}">
              <a16:creationId xmlns:a16="http://schemas.microsoft.com/office/drawing/2014/main" id="{00000000-0008-0000-0700-00003A000000}"/>
            </a:ext>
          </a:extLst>
        </xdr:cNvPr>
        <xdr:cNvCxnSpPr>
          <a:cxnSpLocks noChangeShapeType="1"/>
        </xdr:cNvCxnSpPr>
      </xdr:nvCxnSpPr>
      <xdr:spPr bwMode="auto">
        <a:xfrm rot="5400000" flipH="1" flipV="1">
          <a:off x="14525884" y="7710142"/>
          <a:ext cx="407497"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25</xdr:col>
      <xdr:colOff>1840364</xdr:colOff>
      <xdr:row>56</xdr:row>
      <xdr:rowOff>29934</xdr:rowOff>
    </xdr:from>
    <xdr:to>
      <xdr:col>26</xdr:col>
      <xdr:colOff>548640</xdr:colOff>
      <xdr:row>57</xdr:row>
      <xdr:rowOff>83820</xdr:rowOff>
    </xdr:to>
    <xdr:sp macro="" textlink="">
      <xdr:nvSpPr>
        <xdr:cNvPr id="59" name="テキスト ボックス 58">
          <a:extLst>
            <a:ext uri="{FF2B5EF4-FFF2-40B4-BE49-F238E27FC236}">
              <a16:creationId xmlns:a16="http://schemas.microsoft.com/office/drawing/2014/main" id="{00000000-0008-0000-0700-00003B000000}"/>
            </a:ext>
          </a:extLst>
        </xdr:cNvPr>
        <xdr:cNvSpPr txBox="1"/>
      </xdr:nvSpPr>
      <xdr:spPr>
        <a:xfrm>
          <a:off x="13537064" y="7985214"/>
          <a:ext cx="895216" cy="221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事業の種類空</a:t>
          </a:r>
          <a:endParaRPr lang="ja-JP" sz="900">
            <a:solidFill>
              <a:srgbClr val="FF0000"/>
            </a:solidFill>
            <a:latin typeface="ＭＳ Ｐ明朝" pitchFamily="18" charset="-128"/>
            <a:ea typeface="ＭＳ Ｐ明朝" pitchFamily="18" charset="-128"/>
          </a:endParaRPr>
        </a:p>
      </xdr:txBody>
    </xdr:sp>
    <xdr:clientData/>
  </xdr:twoCellAnchor>
  <xdr:twoCellAnchor>
    <xdr:from>
      <xdr:col>25</xdr:col>
      <xdr:colOff>2257425</xdr:colOff>
      <xdr:row>55</xdr:row>
      <xdr:rowOff>19050</xdr:rowOff>
    </xdr:from>
    <xdr:to>
      <xdr:col>25</xdr:col>
      <xdr:colOff>2257425</xdr:colOff>
      <xdr:row>56</xdr:row>
      <xdr:rowOff>114300</xdr:rowOff>
    </xdr:to>
    <xdr:cxnSp macro="">
      <xdr:nvCxnSpPr>
        <xdr:cNvPr id="60" name="直線矢印コネクタ 77">
          <a:extLst>
            <a:ext uri="{FF2B5EF4-FFF2-40B4-BE49-F238E27FC236}">
              <a16:creationId xmlns:a16="http://schemas.microsoft.com/office/drawing/2014/main" id="{00000000-0008-0000-0700-00003C000000}"/>
            </a:ext>
          </a:extLst>
        </xdr:cNvPr>
        <xdr:cNvCxnSpPr>
          <a:cxnSpLocks noChangeShapeType="1"/>
        </xdr:cNvCxnSpPr>
      </xdr:nvCxnSpPr>
      <xdr:spPr bwMode="auto">
        <a:xfrm rot="16200000" flipV="1">
          <a:off x="14213378" y="6991177"/>
          <a:ext cx="261504"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14</xdr:col>
      <xdr:colOff>129540</xdr:colOff>
      <xdr:row>54</xdr:row>
      <xdr:rowOff>53340</xdr:rowOff>
    </xdr:from>
    <xdr:to>
      <xdr:col>14</xdr:col>
      <xdr:colOff>474347</xdr:colOff>
      <xdr:row>54</xdr:row>
      <xdr:rowOff>55979</xdr:rowOff>
    </xdr:to>
    <xdr:cxnSp macro="">
      <xdr:nvCxnSpPr>
        <xdr:cNvPr id="3" name="直線矢印コネクタ 2">
          <a:extLst>
            <a:ext uri="{FF2B5EF4-FFF2-40B4-BE49-F238E27FC236}">
              <a16:creationId xmlns:a16="http://schemas.microsoft.com/office/drawing/2014/main" id="{15A7A51C-431C-2B5B-F418-8880280EC170}"/>
            </a:ext>
          </a:extLst>
        </xdr:cNvPr>
        <xdr:cNvCxnSpPr>
          <a:stCxn id="33" idx="1"/>
        </xdr:cNvCxnSpPr>
      </xdr:nvCxnSpPr>
      <xdr:spPr bwMode="auto">
        <a:xfrm flipH="1" flipV="1">
          <a:off x="7170420" y="7665720"/>
          <a:ext cx="344807" cy="2639"/>
        </a:xfrm>
        <a:prstGeom prst="straightConnector1">
          <a:avLst/>
        </a:prstGeom>
        <a:solidFill>
          <a:srgbClr val="FFFFFF"/>
        </a:solidFill>
        <a:ln w="12700" cap="flat" cmpd="sng" algn="ctr">
          <a:solidFill>
            <a:srgbClr val="FF0000"/>
          </a:solidFill>
          <a:prstDash val="solid"/>
          <a:round/>
          <a:headEnd type="none" w="med" len="med"/>
          <a:tailEnd type="arrow"/>
        </a:ln>
        <a:effectLst/>
      </xdr:spPr>
    </xdr:cxnSp>
    <xdr:clientData/>
  </xdr:twoCellAnchor>
  <xdr:twoCellAnchor>
    <xdr:from>
      <xdr:col>22</xdr:col>
      <xdr:colOff>17146</xdr:colOff>
      <xdr:row>64</xdr:row>
      <xdr:rowOff>15240</xdr:rowOff>
    </xdr:from>
    <xdr:to>
      <xdr:col>22</xdr:col>
      <xdr:colOff>62865</xdr:colOff>
      <xdr:row>68</xdr:row>
      <xdr:rowOff>167639</xdr:rowOff>
    </xdr:to>
    <xdr:sp macro="" textlink="">
      <xdr:nvSpPr>
        <xdr:cNvPr id="11" name="右大かっこ 1">
          <a:extLst>
            <a:ext uri="{FF2B5EF4-FFF2-40B4-BE49-F238E27FC236}">
              <a16:creationId xmlns:a16="http://schemas.microsoft.com/office/drawing/2014/main" id="{BC7F7BFB-CC2F-4C46-9DDD-43324F92062E}"/>
            </a:ext>
          </a:extLst>
        </xdr:cNvPr>
        <xdr:cNvSpPr>
          <a:spLocks/>
        </xdr:cNvSpPr>
      </xdr:nvSpPr>
      <xdr:spPr bwMode="auto">
        <a:xfrm>
          <a:off x="8292466" y="9159240"/>
          <a:ext cx="45719" cy="822959"/>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1</xdr:col>
      <xdr:colOff>175260</xdr:colOff>
      <xdr:row>69</xdr:row>
      <xdr:rowOff>22863</xdr:rowOff>
    </xdr:from>
    <xdr:to>
      <xdr:col>22</xdr:col>
      <xdr:colOff>22860</xdr:colOff>
      <xdr:row>69</xdr:row>
      <xdr:rowOff>68583</xdr:rowOff>
    </xdr:to>
    <xdr:sp macro="" textlink="">
      <xdr:nvSpPr>
        <xdr:cNvPr id="12" name="右大かっこ 3">
          <a:extLst>
            <a:ext uri="{FF2B5EF4-FFF2-40B4-BE49-F238E27FC236}">
              <a16:creationId xmlns:a16="http://schemas.microsoft.com/office/drawing/2014/main" id="{1BA33559-3554-44AC-A9A7-EE43FD5A8C39}"/>
            </a:ext>
          </a:extLst>
        </xdr:cNvPr>
        <xdr:cNvSpPr>
          <a:spLocks/>
        </xdr:cNvSpPr>
      </xdr:nvSpPr>
      <xdr:spPr bwMode="auto">
        <a:xfrm rot="5400000">
          <a:off x="4305300" y="6057903"/>
          <a:ext cx="45720" cy="7940040"/>
        </a:xfrm>
        <a:prstGeom prst="rightBracket">
          <a:avLst>
            <a:gd name="adj" fmla="val 8091"/>
          </a:avLst>
        </a:prstGeom>
        <a:solidFill>
          <a:srgbClr val="FFFFFF"/>
        </a:solidFill>
        <a:ln w="25400" algn="ctr">
          <a:solidFill>
            <a:srgbClr val="FF0000"/>
          </a:solidFill>
          <a:round/>
          <a:headEnd/>
          <a:tailEnd/>
        </a:ln>
      </xdr:spPr>
    </xdr:sp>
    <xdr:clientData/>
  </xdr:twoCellAnchor>
  <xdr:twoCellAnchor>
    <xdr:from>
      <xdr:col>22</xdr:col>
      <xdr:colOff>459107</xdr:colOff>
      <xdr:row>65</xdr:row>
      <xdr:rowOff>142442</xdr:rowOff>
    </xdr:from>
    <xdr:to>
      <xdr:col>23</xdr:col>
      <xdr:colOff>647700</xdr:colOff>
      <xdr:row>67</xdr:row>
      <xdr:rowOff>60957</xdr:rowOff>
    </xdr:to>
    <xdr:sp macro="" textlink="">
      <xdr:nvSpPr>
        <xdr:cNvPr id="13" name="テキスト ボックス 12">
          <a:extLst>
            <a:ext uri="{FF2B5EF4-FFF2-40B4-BE49-F238E27FC236}">
              <a16:creationId xmlns:a16="http://schemas.microsoft.com/office/drawing/2014/main" id="{CA03805A-95E6-4AA0-97BF-B192040498E4}"/>
            </a:ext>
          </a:extLst>
        </xdr:cNvPr>
        <xdr:cNvSpPr txBox="1"/>
      </xdr:nvSpPr>
      <xdr:spPr bwMode="auto">
        <a:xfrm>
          <a:off x="8734427" y="9454082"/>
          <a:ext cx="805813" cy="253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l"/>
          <a:r>
            <a:rPr kumimoji="1" lang="ja-JP" altLang="en-US" sz="900" b="1">
              <a:solidFill>
                <a:srgbClr val="FF0000"/>
              </a:solidFill>
              <a:latin typeface="ＭＳ Ｐ明朝" pitchFamily="18" charset="-128"/>
              <a:ea typeface="ＭＳ Ｐ明朝" pitchFamily="18" charset="-128"/>
            </a:rPr>
            <a:t>労務費率</a:t>
          </a:r>
          <a:r>
            <a:rPr kumimoji="1" lang="en-US" altLang="ja-JP" sz="900" b="1">
              <a:solidFill>
                <a:srgbClr val="FF0000"/>
              </a:solidFill>
              <a:latin typeface="ＭＳ Ｐ明朝" pitchFamily="18" charset="-128"/>
              <a:ea typeface="ＭＳ Ｐ明朝" pitchFamily="18" charset="-128"/>
            </a:rPr>
            <a:t>2</a:t>
          </a:r>
          <a:endParaRPr kumimoji="1" lang="ja-JP" altLang="en-US" sz="900" b="1">
            <a:solidFill>
              <a:srgbClr val="FF0000"/>
            </a:solidFill>
            <a:latin typeface="ＭＳ Ｐ明朝" pitchFamily="18" charset="-128"/>
            <a:ea typeface="ＭＳ Ｐ明朝" pitchFamily="18" charset="-128"/>
          </a:endParaRPr>
        </a:p>
      </xdr:txBody>
    </xdr:sp>
    <xdr:clientData/>
  </xdr:twoCellAnchor>
  <xdr:twoCellAnchor>
    <xdr:from>
      <xdr:col>22</xdr:col>
      <xdr:colOff>114300</xdr:colOff>
      <xdr:row>66</xdr:row>
      <xdr:rowOff>99061</xdr:rowOff>
    </xdr:from>
    <xdr:to>
      <xdr:col>22</xdr:col>
      <xdr:colOff>459107</xdr:colOff>
      <xdr:row>66</xdr:row>
      <xdr:rowOff>101700</xdr:rowOff>
    </xdr:to>
    <xdr:cxnSp macro="">
      <xdr:nvCxnSpPr>
        <xdr:cNvPr id="14" name="直線矢印コネクタ 13">
          <a:extLst>
            <a:ext uri="{FF2B5EF4-FFF2-40B4-BE49-F238E27FC236}">
              <a16:creationId xmlns:a16="http://schemas.microsoft.com/office/drawing/2014/main" id="{4F117242-EB32-4DDC-9067-284ECB6E4C4B}"/>
            </a:ext>
          </a:extLst>
        </xdr:cNvPr>
        <xdr:cNvCxnSpPr>
          <a:stCxn id="13" idx="1"/>
        </xdr:cNvCxnSpPr>
      </xdr:nvCxnSpPr>
      <xdr:spPr bwMode="auto">
        <a:xfrm flipH="1" flipV="1">
          <a:off x="8389620" y="9578341"/>
          <a:ext cx="344807" cy="2639"/>
        </a:xfrm>
        <a:prstGeom prst="straightConnector1">
          <a:avLst/>
        </a:prstGeom>
        <a:solidFill>
          <a:srgbClr val="FFFFFF"/>
        </a:solidFill>
        <a:ln w="12700" cap="flat" cmpd="sng" algn="ctr">
          <a:solidFill>
            <a:srgbClr val="FF0000"/>
          </a:solidFill>
          <a:prstDash val="solid"/>
          <a:round/>
          <a:headEnd type="none" w="med" len="med"/>
          <a:tailEnd type="arrow"/>
        </a:ln>
        <a:effec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28</xdr:col>
      <xdr:colOff>0</xdr:colOff>
      <xdr:row>3</xdr:row>
      <xdr:rowOff>0</xdr:rowOff>
    </xdr:from>
    <xdr:to>
      <xdr:col>29</xdr:col>
      <xdr:colOff>56919</xdr:colOff>
      <xdr:row>4</xdr:row>
      <xdr:rowOff>63230</xdr:rowOff>
    </xdr:to>
    <xdr:cxnSp macro="">
      <xdr:nvCxnSpPr>
        <xdr:cNvPr id="24" name="直線矢印コネクタ 23">
          <a:extLst>
            <a:ext uri="{FF2B5EF4-FFF2-40B4-BE49-F238E27FC236}">
              <a16:creationId xmlns:a16="http://schemas.microsoft.com/office/drawing/2014/main" id="{00000000-0008-0000-0600-000018000000}"/>
            </a:ext>
          </a:extLst>
        </xdr:cNvPr>
        <xdr:cNvCxnSpPr/>
      </xdr:nvCxnSpPr>
      <xdr:spPr bwMode="auto">
        <a:xfrm flipH="1">
          <a:off x="33062487" y="875607"/>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9</xdr:row>
      <xdr:rowOff>0</xdr:rowOff>
    </xdr:from>
    <xdr:to>
      <xdr:col>29</xdr:col>
      <xdr:colOff>56919</xdr:colOff>
      <xdr:row>10</xdr:row>
      <xdr:rowOff>63231</xdr:rowOff>
    </xdr:to>
    <xdr:cxnSp macro="">
      <xdr:nvCxnSpPr>
        <xdr:cNvPr id="25" name="直線矢印コネクタ 24">
          <a:extLst>
            <a:ext uri="{FF2B5EF4-FFF2-40B4-BE49-F238E27FC236}">
              <a16:creationId xmlns:a16="http://schemas.microsoft.com/office/drawing/2014/main" id="{00000000-0008-0000-0600-000019000000}"/>
            </a:ext>
          </a:extLst>
        </xdr:cNvPr>
        <xdr:cNvCxnSpPr/>
      </xdr:nvCxnSpPr>
      <xdr:spPr bwMode="auto">
        <a:xfrm flipH="1">
          <a:off x="33062487" y="2006139"/>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17</xdr:row>
      <xdr:rowOff>0</xdr:rowOff>
    </xdr:from>
    <xdr:to>
      <xdr:col>29</xdr:col>
      <xdr:colOff>56919</xdr:colOff>
      <xdr:row>18</xdr:row>
      <xdr:rowOff>63230</xdr:rowOff>
    </xdr:to>
    <xdr:cxnSp macro="">
      <xdr:nvCxnSpPr>
        <xdr:cNvPr id="26" name="直線矢印コネクタ 25">
          <a:extLst>
            <a:ext uri="{FF2B5EF4-FFF2-40B4-BE49-F238E27FC236}">
              <a16:creationId xmlns:a16="http://schemas.microsoft.com/office/drawing/2014/main" id="{00000000-0008-0000-0600-00001A000000}"/>
            </a:ext>
          </a:extLst>
        </xdr:cNvPr>
        <xdr:cNvCxnSpPr/>
      </xdr:nvCxnSpPr>
      <xdr:spPr bwMode="auto">
        <a:xfrm flipH="1">
          <a:off x="33062487" y="3513513"/>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24</xdr:row>
      <xdr:rowOff>0</xdr:rowOff>
    </xdr:from>
    <xdr:to>
      <xdr:col>29</xdr:col>
      <xdr:colOff>56919</xdr:colOff>
      <xdr:row>25</xdr:row>
      <xdr:rowOff>63230</xdr:rowOff>
    </xdr:to>
    <xdr:cxnSp macro="">
      <xdr:nvCxnSpPr>
        <xdr:cNvPr id="27" name="直線矢印コネクタ 26">
          <a:extLst>
            <a:ext uri="{FF2B5EF4-FFF2-40B4-BE49-F238E27FC236}">
              <a16:creationId xmlns:a16="http://schemas.microsoft.com/office/drawing/2014/main" id="{00000000-0008-0000-0600-00001B000000}"/>
            </a:ext>
          </a:extLst>
        </xdr:cNvPr>
        <xdr:cNvCxnSpPr/>
      </xdr:nvCxnSpPr>
      <xdr:spPr bwMode="auto">
        <a:xfrm flipH="1">
          <a:off x="33062487" y="4832465"/>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39</xdr:row>
      <xdr:rowOff>0</xdr:rowOff>
    </xdr:from>
    <xdr:to>
      <xdr:col>29</xdr:col>
      <xdr:colOff>56919</xdr:colOff>
      <xdr:row>40</xdr:row>
      <xdr:rowOff>63231</xdr:rowOff>
    </xdr:to>
    <xdr:cxnSp macro="">
      <xdr:nvCxnSpPr>
        <xdr:cNvPr id="28" name="直線矢印コネクタ 27">
          <a:extLst>
            <a:ext uri="{FF2B5EF4-FFF2-40B4-BE49-F238E27FC236}">
              <a16:creationId xmlns:a16="http://schemas.microsoft.com/office/drawing/2014/main" id="{00000000-0008-0000-0600-00001C000000}"/>
            </a:ext>
          </a:extLst>
        </xdr:cNvPr>
        <xdr:cNvCxnSpPr/>
      </xdr:nvCxnSpPr>
      <xdr:spPr bwMode="auto">
        <a:xfrm flipH="1">
          <a:off x="33062487" y="7802880"/>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46</xdr:row>
      <xdr:rowOff>0</xdr:rowOff>
    </xdr:from>
    <xdr:to>
      <xdr:col>29</xdr:col>
      <xdr:colOff>56919</xdr:colOff>
      <xdr:row>47</xdr:row>
      <xdr:rowOff>63230</xdr:rowOff>
    </xdr:to>
    <xdr:cxnSp macro="">
      <xdr:nvCxnSpPr>
        <xdr:cNvPr id="29" name="直線矢印コネクタ 28">
          <a:extLst>
            <a:ext uri="{FF2B5EF4-FFF2-40B4-BE49-F238E27FC236}">
              <a16:creationId xmlns:a16="http://schemas.microsoft.com/office/drawing/2014/main" id="{00000000-0008-0000-0600-00001D000000}"/>
            </a:ext>
          </a:extLst>
        </xdr:cNvPr>
        <xdr:cNvCxnSpPr/>
      </xdr:nvCxnSpPr>
      <xdr:spPr bwMode="auto">
        <a:xfrm flipH="1">
          <a:off x="33062487" y="9121833"/>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830580</xdr:colOff>
      <xdr:row>5</xdr:row>
      <xdr:rowOff>0</xdr:rowOff>
    </xdr:from>
    <xdr:to>
      <xdr:col>7</xdr:col>
      <xdr:colOff>1226820</xdr:colOff>
      <xdr:row>5</xdr:row>
      <xdr:rowOff>182880</xdr:rowOff>
    </xdr:to>
    <xdr:sp macro="" textlink="">
      <xdr:nvSpPr>
        <xdr:cNvPr id="2" name="正方形/長方形 1">
          <a:extLst>
            <a:ext uri="{FF2B5EF4-FFF2-40B4-BE49-F238E27FC236}">
              <a16:creationId xmlns:a16="http://schemas.microsoft.com/office/drawing/2014/main" id="{C15FC04F-7A84-F928-299F-2A43A6FED6DB}"/>
            </a:ext>
          </a:extLst>
        </xdr:cNvPr>
        <xdr:cNvSpPr/>
      </xdr:nvSpPr>
      <xdr:spPr bwMode="auto">
        <a:xfrm>
          <a:off x="2971800" y="1264920"/>
          <a:ext cx="8161020" cy="182880"/>
        </a:xfrm>
        <a:prstGeom prst="rect">
          <a:avLst/>
        </a:prstGeom>
        <a:solidFill>
          <a:schemeClr val="accent6">
            <a:lumMod val="20000"/>
            <a:lumOff val="80000"/>
          </a:schemeClr>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solidFill>
                <a:srgbClr val="FF0000"/>
              </a:solidFill>
            </a:rPr>
            <a:t>「②総括書集計表</a:t>
          </a:r>
          <a:r>
            <a:rPr kumimoji="1" lang="ja-JP" altLang="ja-JP" sz="1000" b="1">
              <a:solidFill>
                <a:srgbClr val="FF0000"/>
              </a:solidFill>
              <a:effectLst/>
              <a:latin typeface="+mn-lt"/>
              <a:ea typeface="+mn-ea"/>
              <a:cs typeface="+mn-cs"/>
            </a:rPr>
            <a:t>（</a:t>
          </a:r>
          <a:r>
            <a:rPr kumimoji="1" lang="en-US" altLang="ja-JP" sz="1000" b="1">
              <a:solidFill>
                <a:srgbClr val="FF0000"/>
              </a:solidFill>
              <a:effectLst/>
              <a:latin typeface="+mn-lt"/>
              <a:ea typeface="+mn-ea"/>
              <a:cs typeface="+mn-cs"/>
            </a:rPr>
            <a:t>31 </a:t>
          </a:r>
          <a:r>
            <a:rPr kumimoji="1" lang="ja-JP" altLang="ja-JP" sz="1000" b="1">
              <a:solidFill>
                <a:srgbClr val="FF0000"/>
              </a:solidFill>
              <a:effectLst/>
              <a:latin typeface="+mn-lt"/>
              <a:ea typeface="+mn-ea"/>
              <a:cs typeface="+mn-cs"/>
            </a:rPr>
            <a:t>水力発電施設、ずい道等新設事業の</a:t>
          </a:r>
          <a:r>
            <a:rPr kumimoji="1" lang="en-US" altLang="ja-JP" sz="1000" b="1">
              <a:solidFill>
                <a:srgbClr val="FF0000"/>
              </a:solidFill>
              <a:effectLst/>
              <a:latin typeface="+mn-lt"/>
              <a:ea typeface="+mn-ea"/>
              <a:cs typeface="+mn-cs"/>
            </a:rPr>
            <a:t>3</a:t>
          </a:r>
          <a:r>
            <a:rPr kumimoji="1" lang="ja-JP" altLang="ja-JP" sz="1000" b="1">
              <a:solidFill>
                <a:srgbClr val="FF0000"/>
              </a:solidFill>
              <a:effectLst/>
              <a:latin typeface="+mn-lt"/>
              <a:ea typeface="+mn-ea"/>
              <a:cs typeface="+mn-cs"/>
            </a:rPr>
            <a:t>段目）</a:t>
          </a:r>
          <a:r>
            <a:rPr kumimoji="1" lang="ja-JP" altLang="en-US" sz="1000" b="1">
              <a:solidFill>
                <a:srgbClr val="FF0000"/>
              </a:solidFill>
            </a:rPr>
            <a:t>」で集計</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38100</xdr:colOff>
      <xdr:row>1</xdr:row>
      <xdr:rowOff>295275</xdr:rowOff>
    </xdr:from>
    <xdr:to>
      <xdr:col>23</xdr:col>
      <xdr:colOff>66675</xdr:colOff>
      <xdr:row>3</xdr:row>
      <xdr:rowOff>123825</xdr:rowOff>
    </xdr:to>
    <xdr:sp macro="" textlink="">
      <xdr:nvSpPr>
        <xdr:cNvPr id="17" name="Oval 242">
          <a:extLst>
            <a:ext uri="{FF2B5EF4-FFF2-40B4-BE49-F238E27FC236}">
              <a16:creationId xmlns:a16="http://schemas.microsoft.com/office/drawing/2014/main" id="{00000000-0008-0000-0800-000011000000}"/>
            </a:ext>
          </a:extLst>
        </xdr:cNvPr>
        <xdr:cNvSpPr>
          <a:spLocks noChangeArrowheads="1"/>
        </xdr:cNvSpPr>
      </xdr:nvSpPr>
      <xdr:spPr bwMode="auto">
        <a:xfrm>
          <a:off x="1943100" y="409575"/>
          <a:ext cx="314325" cy="32385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ja-JP" altLang="en-US" sz="1400" b="1" i="0" u="none" strike="noStrike" baseline="0">
              <a:solidFill>
                <a:srgbClr val="000000"/>
              </a:solidFill>
              <a:latin typeface="ＭＳ Ｐゴシック"/>
              <a:ea typeface="ＭＳ Ｐゴシック"/>
            </a:rPr>
            <a:t>１</a:t>
          </a:r>
        </a:p>
      </xdr:txBody>
    </xdr:sp>
    <xdr:clientData/>
  </xdr:twoCellAnchor>
  <xdr:twoCellAnchor editAs="absolute">
    <xdr:from>
      <xdr:col>73</xdr:col>
      <xdr:colOff>55226</xdr:colOff>
      <xdr:row>30</xdr:row>
      <xdr:rowOff>66675</xdr:rowOff>
    </xdr:from>
    <xdr:to>
      <xdr:col>78</xdr:col>
      <xdr:colOff>55226</xdr:colOff>
      <xdr:row>35</xdr:row>
      <xdr:rowOff>0</xdr:rowOff>
    </xdr:to>
    <xdr:grpSp>
      <xdr:nvGrpSpPr>
        <xdr:cNvPr id="33" name="グループ化 106">
          <a:extLst>
            <a:ext uri="{FF2B5EF4-FFF2-40B4-BE49-F238E27FC236}">
              <a16:creationId xmlns:a16="http://schemas.microsoft.com/office/drawing/2014/main" id="{00000000-0008-0000-0800-000021000000}"/>
            </a:ext>
          </a:extLst>
        </xdr:cNvPr>
        <xdr:cNvGrpSpPr>
          <a:grpSpLocks/>
        </xdr:cNvGrpSpPr>
      </xdr:nvGrpSpPr>
      <xdr:grpSpPr bwMode="auto">
        <a:xfrm>
          <a:off x="6174086" y="4074795"/>
          <a:ext cx="419100" cy="390525"/>
          <a:chOff x="5317719" y="409575"/>
          <a:chExt cx="495302" cy="390525"/>
        </a:xfrm>
      </xdr:grpSpPr>
      <xdr:grpSp>
        <xdr:nvGrpSpPr>
          <xdr:cNvPr id="34" name="グループ化 12">
            <a:extLst>
              <a:ext uri="{FF2B5EF4-FFF2-40B4-BE49-F238E27FC236}">
                <a16:creationId xmlns:a16="http://schemas.microsoft.com/office/drawing/2014/main" id="{00000000-0008-0000-0800-000022000000}"/>
              </a:ext>
            </a:extLst>
          </xdr:cNvPr>
          <xdr:cNvGrpSpPr>
            <a:grpSpLocks/>
          </xdr:cNvGrpSpPr>
        </xdr:nvGrpSpPr>
        <xdr:grpSpPr bwMode="auto">
          <a:xfrm>
            <a:off x="5324475" y="409575"/>
            <a:ext cx="247650" cy="390525"/>
            <a:chOff x="6572250" y="323850"/>
            <a:chExt cx="247650" cy="390525"/>
          </a:xfrm>
        </xdr:grpSpPr>
        <xdr:sp macro="" textlink="">
          <xdr:nvSpPr>
            <xdr:cNvPr id="38" name="テキスト ボックス 37">
              <a:extLst>
                <a:ext uri="{FF2B5EF4-FFF2-40B4-BE49-F238E27FC236}">
                  <a16:creationId xmlns:a16="http://schemas.microsoft.com/office/drawing/2014/main" id="{00000000-0008-0000-0800-000026000000}"/>
                </a:ext>
              </a:extLst>
            </xdr:cNvPr>
            <xdr:cNvSpPr txBox="1"/>
          </xdr:nvSpPr>
          <xdr:spPr>
            <a:xfrm rot="5400000">
              <a:off x="6750961"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9" name="テキスト ボックス 38">
              <a:extLst>
                <a:ext uri="{FF2B5EF4-FFF2-40B4-BE49-F238E27FC236}">
                  <a16:creationId xmlns:a16="http://schemas.microsoft.com/office/drawing/2014/main" id="{00000000-0008-0000-0800-000027000000}"/>
                </a:ext>
              </a:extLst>
            </xdr:cNvPr>
            <xdr:cNvSpPr txBox="1"/>
          </xdr:nvSpPr>
          <xdr:spPr>
            <a:xfrm rot="16200000">
              <a:off x="6750961" y="531517"/>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35" name="グループ化 13">
            <a:extLst>
              <a:ext uri="{FF2B5EF4-FFF2-40B4-BE49-F238E27FC236}">
                <a16:creationId xmlns:a16="http://schemas.microsoft.com/office/drawing/2014/main" id="{00000000-0008-0000-0800-000023000000}"/>
              </a:ext>
            </a:extLst>
          </xdr:cNvPr>
          <xdr:cNvGrpSpPr>
            <a:grpSpLocks/>
          </xdr:cNvGrpSpPr>
        </xdr:nvGrpSpPr>
        <xdr:grpSpPr bwMode="auto">
          <a:xfrm>
            <a:off x="5317719" y="454985"/>
            <a:ext cx="495302" cy="345115"/>
            <a:chOff x="5755869" y="293060"/>
            <a:chExt cx="495302" cy="345115"/>
          </a:xfrm>
        </xdr:grpSpPr>
        <xdr:sp macro="" textlink="">
          <xdr:nvSpPr>
            <xdr:cNvPr id="36" name="テキスト ボックス 35">
              <a:extLst>
                <a:ext uri="{FF2B5EF4-FFF2-40B4-BE49-F238E27FC236}">
                  <a16:creationId xmlns:a16="http://schemas.microsoft.com/office/drawing/2014/main" id="{00000000-0008-0000-0800-000024000000}"/>
                </a:ext>
              </a:extLst>
            </xdr:cNvPr>
            <xdr:cNvSpPr txBox="1"/>
          </xdr:nvSpPr>
          <xdr:spPr>
            <a:xfrm flipH="1">
              <a:off x="5755871"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7" name="テキスト ボックス 36">
              <a:extLst>
                <a:ext uri="{FF2B5EF4-FFF2-40B4-BE49-F238E27FC236}">
                  <a16:creationId xmlns:a16="http://schemas.microsoft.com/office/drawing/2014/main" id="{00000000-0008-0000-0800-000025000000}"/>
                </a:ext>
              </a:extLst>
            </xdr:cNvPr>
            <xdr:cNvSpPr txBox="1"/>
          </xdr:nvSpPr>
          <xdr:spPr>
            <a:xfrm>
              <a:off x="5755869" y="411126"/>
              <a:ext cx="495301"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46</xdr:col>
      <xdr:colOff>57150</xdr:colOff>
      <xdr:row>43</xdr:row>
      <xdr:rowOff>57150</xdr:rowOff>
    </xdr:from>
    <xdr:to>
      <xdr:col>51</xdr:col>
      <xdr:colOff>76200</xdr:colOff>
      <xdr:row>47</xdr:row>
      <xdr:rowOff>47625</xdr:rowOff>
    </xdr:to>
    <xdr:grpSp>
      <xdr:nvGrpSpPr>
        <xdr:cNvPr id="40" name="グループ化 114">
          <a:extLst>
            <a:ext uri="{FF2B5EF4-FFF2-40B4-BE49-F238E27FC236}">
              <a16:creationId xmlns:a16="http://schemas.microsoft.com/office/drawing/2014/main" id="{00000000-0008-0000-0800-000028000000}"/>
            </a:ext>
          </a:extLst>
        </xdr:cNvPr>
        <xdr:cNvGrpSpPr>
          <a:grpSpLocks/>
        </xdr:cNvGrpSpPr>
      </xdr:nvGrpSpPr>
      <xdr:grpSpPr bwMode="auto">
        <a:xfrm>
          <a:off x="3912870" y="5314950"/>
          <a:ext cx="438150" cy="386715"/>
          <a:chOff x="5200650" y="409575"/>
          <a:chExt cx="495300" cy="390525"/>
        </a:xfrm>
      </xdr:grpSpPr>
      <xdr:grpSp>
        <xdr:nvGrpSpPr>
          <xdr:cNvPr id="41" name="グループ化 12">
            <a:extLst>
              <a:ext uri="{FF2B5EF4-FFF2-40B4-BE49-F238E27FC236}">
                <a16:creationId xmlns:a16="http://schemas.microsoft.com/office/drawing/2014/main" id="{00000000-0008-0000-0800-000029000000}"/>
              </a:ext>
            </a:extLst>
          </xdr:cNvPr>
          <xdr:cNvGrpSpPr>
            <a:grpSpLocks/>
          </xdr:cNvGrpSpPr>
        </xdr:nvGrpSpPr>
        <xdr:grpSpPr bwMode="auto">
          <a:xfrm>
            <a:off x="5324475" y="409575"/>
            <a:ext cx="247650" cy="390525"/>
            <a:chOff x="6572250" y="323850"/>
            <a:chExt cx="247650" cy="390525"/>
          </a:xfrm>
        </xdr:grpSpPr>
        <xdr:sp macro="" textlink="">
          <xdr:nvSpPr>
            <xdr:cNvPr id="45" name="テキスト ボックス 44">
              <a:extLst>
                <a:ext uri="{FF2B5EF4-FFF2-40B4-BE49-F238E27FC236}">
                  <a16:creationId xmlns:a16="http://schemas.microsoft.com/office/drawing/2014/main" id="{00000000-0008-0000-0800-00002D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6" name="テキスト ボックス 45">
              <a:extLst>
                <a:ext uri="{FF2B5EF4-FFF2-40B4-BE49-F238E27FC236}">
                  <a16:creationId xmlns:a16="http://schemas.microsoft.com/office/drawing/2014/main" id="{00000000-0008-0000-0800-00002E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2" name="グループ化 13">
            <a:extLst>
              <a:ext uri="{FF2B5EF4-FFF2-40B4-BE49-F238E27FC236}">
                <a16:creationId xmlns:a16="http://schemas.microsoft.com/office/drawing/2014/main" id="{00000000-0008-0000-0800-00002A000000}"/>
              </a:ext>
            </a:extLst>
          </xdr:cNvPr>
          <xdr:cNvGrpSpPr>
            <a:grpSpLocks/>
          </xdr:cNvGrpSpPr>
        </xdr:nvGrpSpPr>
        <xdr:grpSpPr bwMode="auto">
          <a:xfrm>
            <a:off x="5200650" y="457200"/>
            <a:ext cx="495300" cy="342900"/>
            <a:chOff x="5638800" y="295275"/>
            <a:chExt cx="495300" cy="342900"/>
          </a:xfrm>
        </xdr:grpSpPr>
        <xdr:sp macro="" textlink="">
          <xdr:nvSpPr>
            <xdr:cNvPr id="43" name="テキスト ボックス 42">
              <a:extLst>
                <a:ext uri="{FF2B5EF4-FFF2-40B4-BE49-F238E27FC236}">
                  <a16:creationId xmlns:a16="http://schemas.microsoft.com/office/drawing/2014/main" id="{00000000-0008-0000-0800-00002B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4" name="テキスト ボックス 43">
              <a:extLst>
                <a:ext uri="{FF2B5EF4-FFF2-40B4-BE49-F238E27FC236}">
                  <a16:creationId xmlns:a16="http://schemas.microsoft.com/office/drawing/2014/main" id="{00000000-0008-0000-0800-00002C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43</xdr:col>
      <xdr:colOff>47625</xdr:colOff>
      <xdr:row>30</xdr:row>
      <xdr:rowOff>66675</xdr:rowOff>
    </xdr:from>
    <xdr:to>
      <xdr:col>48</xdr:col>
      <xdr:colOff>47625</xdr:colOff>
      <xdr:row>35</xdr:row>
      <xdr:rowOff>0</xdr:rowOff>
    </xdr:to>
    <xdr:grpSp>
      <xdr:nvGrpSpPr>
        <xdr:cNvPr id="47" name="グループ化 137">
          <a:extLst>
            <a:ext uri="{FF2B5EF4-FFF2-40B4-BE49-F238E27FC236}">
              <a16:creationId xmlns:a16="http://schemas.microsoft.com/office/drawing/2014/main" id="{00000000-0008-0000-0800-00002F000000}"/>
            </a:ext>
          </a:extLst>
        </xdr:cNvPr>
        <xdr:cNvGrpSpPr>
          <a:grpSpLocks/>
        </xdr:cNvGrpSpPr>
      </xdr:nvGrpSpPr>
      <xdr:grpSpPr bwMode="auto">
        <a:xfrm>
          <a:off x="3651885" y="4074795"/>
          <a:ext cx="419100" cy="390525"/>
          <a:chOff x="5200650" y="409575"/>
          <a:chExt cx="495313" cy="390525"/>
        </a:xfrm>
      </xdr:grpSpPr>
      <xdr:grpSp>
        <xdr:nvGrpSpPr>
          <xdr:cNvPr id="48" name="グループ化 12">
            <a:extLst>
              <a:ext uri="{FF2B5EF4-FFF2-40B4-BE49-F238E27FC236}">
                <a16:creationId xmlns:a16="http://schemas.microsoft.com/office/drawing/2014/main" id="{00000000-0008-0000-0800-000030000000}"/>
              </a:ext>
            </a:extLst>
          </xdr:cNvPr>
          <xdr:cNvGrpSpPr>
            <a:grpSpLocks/>
          </xdr:cNvGrpSpPr>
        </xdr:nvGrpSpPr>
        <xdr:grpSpPr bwMode="auto">
          <a:xfrm>
            <a:off x="5324475" y="409575"/>
            <a:ext cx="247650" cy="390525"/>
            <a:chOff x="6572250" y="323850"/>
            <a:chExt cx="247650" cy="390525"/>
          </a:xfrm>
        </xdr:grpSpPr>
        <xdr:sp macro="" textlink="">
          <xdr:nvSpPr>
            <xdr:cNvPr id="52" name="テキスト ボックス 51">
              <a:extLst>
                <a:ext uri="{FF2B5EF4-FFF2-40B4-BE49-F238E27FC236}">
                  <a16:creationId xmlns:a16="http://schemas.microsoft.com/office/drawing/2014/main" id="{00000000-0008-0000-0800-000034000000}"/>
                </a:ext>
              </a:extLst>
            </xdr:cNvPr>
            <xdr:cNvSpPr txBox="1"/>
          </xdr:nvSpPr>
          <xdr:spPr>
            <a:xfrm rot="5400000">
              <a:off x="6632096" y="259055"/>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53" name="テキスト ボックス 52">
              <a:extLst>
                <a:ext uri="{FF2B5EF4-FFF2-40B4-BE49-F238E27FC236}">
                  <a16:creationId xmlns:a16="http://schemas.microsoft.com/office/drawing/2014/main" id="{00000000-0008-0000-0800-000035000000}"/>
                </a:ext>
              </a:extLst>
            </xdr:cNvPr>
            <xdr:cNvSpPr txBox="1"/>
          </xdr:nvSpPr>
          <xdr:spPr>
            <a:xfrm rot="16200000">
              <a:off x="6632096" y="531514"/>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9" name="グループ化 13">
            <a:extLst>
              <a:ext uri="{FF2B5EF4-FFF2-40B4-BE49-F238E27FC236}">
                <a16:creationId xmlns:a16="http://schemas.microsoft.com/office/drawing/2014/main" id="{00000000-0008-0000-0800-000031000000}"/>
              </a:ext>
            </a:extLst>
          </xdr:cNvPr>
          <xdr:cNvGrpSpPr>
            <a:grpSpLocks/>
          </xdr:cNvGrpSpPr>
        </xdr:nvGrpSpPr>
        <xdr:grpSpPr bwMode="auto">
          <a:xfrm>
            <a:off x="5200650" y="457200"/>
            <a:ext cx="495313" cy="342900"/>
            <a:chOff x="5638800" y="295275"/>
            <a:chExt cx="495313" cy="342900"/>
          </a:xfrm>
        </xdr:grpSpPr>
        <xdr:sp macro="" textlink="">
          <xdr:nvSpPr>
            <xdr:cNvPr id="50" name="テキスト ボックス 49">
              <a:extLst>
                <a:ext uri="{FF2B5EF4-FFF2-40B4-BE49-F238E27FC236}">
                  <a16:creationId xmlns:a16="http://schemas.microsoft.com/office/drawing/2014/main" id="{00000000-0008-0000-0800-000032000000}"/>
                </a:ext>
              </a:extLst>
            </xdr:cNvPr>
            <xdr:cNvSpPr txBox="1"/>
          </xdr:nvSpPr>
          <xdr:spPr>
            <a:xfrm flipH="1">
              <a:off x="5638800" y="293060"/>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51" name="テキスト ボックス 50">
              <a:extLst>
                <a:ext uri="{FF2B5EF4-FFF2-40B4-BE49-F238E27FC236}">
                  <a16:creationId xmlns:a16="http://schemas.microsoft.com/office/drawing/2014/main" id="{00000000-0008-0000-0800-000033000000}"/>
                </a:ext>
              </a:extLst>
            </xdr:cNvPr>
            <xdr:cNvSpPr txBox="1"/>
          </xdr:nvSpPr>
          <xdr:spPr>
            <a:xfrm>
              <a:off x="5638800" y="411126"/>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７</a:t>
              </a:r>
            </a:p>
          </xdr:txBody>
        </xdr:sp>
      </xdr:grpSp>
    </xdr:grpSp>
    <xdr:clientData/>
  </xdr:twoCellAnchor>
  <xdr:twoCellAnchor editAs="absolute">
    <xdr:from>
      <xdr:col>67</xdr:col>
      <xdr:colOff>38107</xdr:colOff>
      <xdr:row>30</xdr:row>
      <xdr:rowOff>66675</xdr:rowOff>
    </xdr:from>
    <xdr:to>
      <xdr:col>72</xdr:col>
      <xdr:colOff>62873</xdr:colOff>
      <xdr:row>35</xdr:row>
      <xdr:rowOff>0</xdr:rowOff>
    </xdr:to>
    <xdr:grpSp>
      <xdr:nvGrpSpPr>
        <xdr:cNvPr id="61" name="グループ化 160">
          <a:extLst>
            <a:ext uri="{FF2B5EF4-FFF2-40B4-BE49-F238E27FC236}">
              <a16:creationId xmlns:a16="http://schemas.microsoft.com/office/drawing/2014/main" id="{00000000-0008-0000-0800-00003D000000}"/>
            </a:ext>
          </a:extLst>
        </xdr:cNvPr>
        <xdr:cNvGrpSpPr>
          <a:grpSpLocks/>
        </xdr:cNvGrpSpPr>
      </xdr:nvGrpSpPr>
      <xdr:grpSpPr bwMode="auto">
        <a:xfrm>
          <a:off x="5654047" y="4074795"/>
          <a:ext cx="443866" cy="390525"/>
          <a:chOff x="5200650" y="409575"/>
          <a:chExt cx="512911" cy="390525"/>
        </a:xfrm>
      </xdr:grpSpPr>
      <xdr:grpSp>
        <xdr:nvGrpSpPr>
          <xdr:cNvPr id="62" name="グループ化 12">
            <a:extLst>
              <a:ext uri="{FF2B5EF4-FFF2-40B4-BE49-F238E27FC236}">
                <a16:creationId xmlns:a16="http://schemas.microsoft.com/office/drawing/2014/main" id="{00000000-0008-0000-0800-00003E000000}"/>
              </a:ext>
            </a:extLst>
          </xdr:cNvPr>
          <xdr:cNvGrpSpPr>
            <a:grpSpLocks/>
          </xdr:cNvGrpSpPr>
        </xdr:nvGrpSpPr>
        <xdr:grpSpPr bwMode="auto">
          <a:xfrm>
            <a:off x="5324475" y="409575"/>
            <a:ext cx="247650" cy="390525"/>
            <a:chOff x="6572250" y="323850"/>
            <a:chExt cx="247650" cy="390525"/>
          </a:xfrm>
        </xdr:grpSpPr>
        <xdr:sp macro="" textlink="">
          <xdr:nvSpPr>
            <xdr:cNvPr id="66" name="テキスト ボックス 65">
              <a:extLst>
                <a:ext uri="{FF2B5EF4-FFF2-40B4-BE49-F238E27FC236}">
                  <a16:creationId xmlns:a16="http://schemas.microsoft.com/office/drawing/2014/main" id="{00000000-0008-0000-0800-000042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67" name="テキスト ボックス 66">
              <a:extLst>
                <a:ext uri="{FF2B5EF4-FFF2-40B4-BE49-F238E27FC236}">
                  <a16:creationId xmlns:a16="http://schemas.microsoft.com/office/drawing/2014/main" id="{00000000-0008-0000-0800-000043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63" name="グループ化 13">
            <a:extLst>
              <a:ext uri="{FF2B5EF4-FFF2-40B4-BE49-F238E27FC236}">
                <a16:creationId xmlns:a16="http://schemas.microsoft.com/office/drawing/2014/main" id="{00000000-0008-0000-0800-00003F000000}"/>
              </a:ext>
            </a:extLst>
          </xdr:cNvPr>
          <xdr:cNvGrpSpPr>
            <a:grpSpLocks/>
          </xdr:cNvGrpSpPr>
        </xdr:nvGrpSpPr>
        <xdr:grpSpPr bwMode="auto">
          <a:xfrm>
            <a:off x="5200650" y="454985"/>
            <a:ext cx="512911" cy="337495"/>
            <a:chOff x="5638800" y="293060"/>
            <a:chExt cx="512911" cy="337495"/>
          </a:xfrm>
        </xdr:grpSpPr>
        <xdr:sp macro="" textlink="">
          <xdr:nvSpPr>
            <xdr:cNvPr id="64" name="テキスト ボックス 63">
              <a:extLst>
                <a:ext uri="{FF2B5EF4-FFF2-40B4-BE49-F238E27FC236}">
                  <a16:creationId xmlns:a16="http://schemas.microsoft.com/office/drawing/2014/main" id="{00000000-0008-0000-0800-000040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65" name="テキスト ボックス 64">
              <a:extLst>
                <a:ext uri="{FF2B5EF4-FFF2-40B4-BE49-F238E27FC236}">
                  <a16:creationId xmlns:a16="http://schemas.microsoft.com/office/drawing/2014/main" id="{00000000-0008-0000-0800-000041000000}"/>
                </a:ext>
              </a:extLst>
            </xdr:cNvPr>
            <xdr:cNvSpPr txBox="1"/>
          </xdr:nvSpPr>
          <xdr:spPr>
            <a:xfrm>
              <a:off x="5656411" y="40350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９</a:t>
              </a:r>
            </a:p>
          </xdr:txBody>
        </xdr:sp>
      </xdr:grpSp>
    </xdr:grpSp>
    <xdr:clientData/>
  </xdr:twoCellAnchor>
  <xdr:twoCellAnchor editAs="absolute">
    <xdr:from>
      <xdr:col>43</xdr:col>
      <xdr:colOff>47625</xdr:colOff>
      <xdr:row>10</xdr:row>
      <xdr:rowOff>0</xdr:rowOff>
    </xdr:from>
    <xdr:to>
      <xdr:col>48</xdr:col>
      <xdr:colOff>57150</xdr:colOff>
      <xdr:row>13</xdr:row>
      <xdr:rowOff>85725</xdr:rowOff>
    </xdr:to>
    <xdr:grpSp>
      <xdr:nvGrpSpPr>
        <xdr:cNvPr id="68" name="グループ化 168">
          <a:extLst>
            <a:ext uri="{FF2B5EF4-FFF2-40B4-BE49-F238E27FC236}">
              <a16:creationId xmlns:a16="http://schemas.microsoft.com/office/drawing/2014/main" id="{00000000-0008-0000-0800-000044000000}"/>
            </a:ext>
          </a:extLst>
        </xdr:cNvPr>
        <xdr:cNvGrpSpPr>
          <a:grpSpLocks/>
        </xdr:cNvGrpSpPr>
      </xdr:nvGrpSpPr>
      <xdr:grpSpPr bwMode="auto">
        <a:xfrm>
          <a:off x="3651885" y="2179320"/>
          <a:ext cx="428625" cy="382905"/>
          <a:chOff x="5200650" y="409575"/>
          <a:chExt cx="495300" cy="390525"/>
        </a:xfrm>
      </xdr:grpSpPr>
      <xdr:grpSp>
        <xdr:nvGrpSpPr>
          <xdr:cNvPr id="69" name="グループ化 12">
            <a:extLst>
              <a:ext uri="{FF2B5EF4-FFF2-40B4-BE49-F238E27FC236}">
                <a16:creationId xmlns:a16="http://schemas.microsoft.com/office/drawing/2014/main" id="{00000000-0008-0000-0800-000045000000}"/>
              </a:ext>
            </a:extLst>
          </xdr:cNvPr>
          <xdr:cNvGrpSpPr>
            <a:grpSpLocks/>
          </xdr:cNvGrpSpPr>
        </xdr:nvGrpSpPr>
        <xdr:grpSpPr bwMode="auto">
          <a:xfrm>
            <a:off x="5324475" y="409575"/>
            <a:ext cx="247650" cy="390525"/>
            <a:chOff x="6572250" y="323850"/>
            <a:chExt cx="247650" cy="390525"/>
          </a:xfrm>
        </xdr:grpSpPr>
        <xdr:sp macro="" textlink="">
          <xdr:nvSpPr>
            <xdr:cNvPr id="73" name="テキスト ボックス 72">
              <a:extLst>
                <a:ext uri="{FF2B5EF4-FFF2-40B4-BE49-F238E27FC236}">
                  <a16:creationId xmlns:a16="http://schemas.microsoft.com/office/drawing/2014/main" id="{00000000-0008-0000-0800-00004900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74" name="テキスト ボックス 73">
              <a:extLst>
                <a:ext uri="{FF2B5EF4-FFF2-40B4-BE49-F238E27FC236}">
                  <a16:creationId xmlns:a16="http://schemas.microsoft.com/office/drawing/2014/main" id="{00000000-0008-0000-0800-00004A00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70" name="グループ化 13">
            <a:extLst>
              <a:ext uri="{FF2B5EF4-FFF2-40B4-BE49-F238E27FC236}">
                <a16:creationId xmlns:a16="http://schemas.microsoft.com/office/drawing/2014/main" id="{00000000-0008-0000-0800-000046000000}"/>
              </a:ext>
            </a:extLst>
          </xdr:cNvPr>
          <xdr:cNvGrpSpPr>
            <a:grpSpLocks/>
          </xdr:cNvGrpSpPr>
        </xdr:nvGrpSpPr>
        <xdr:grpSpPr bwMode="auto">
          <a:xfrm>
            <a:off x="5200650" y="457200"/>
            <a:ext cx="495300" cy="342900"/>
            <a:chOff x="5638800" y="295275"/>
            <a:chExt cx="495300" cy="342900"/>
          </a:xfrm>
        </xdr:grpSpPr>
        <xdr:sp macro="" textlink="">
          <xdr:nvSpPr>
            <xdr:cNvPr id="71" name="テキスト ボックス 70">
              <a:extLst>
                <a:ext uri="{FF2B5EF4-FFF2-40B4-BE49-F238E27FC236}">
                  <a16:creationId xmlns:a16="http://schemas.microsoft.com/office/drawing/2014/main" id="{00000000-0008-0000-0800-000047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72" name="テキスト ボックス 71">
              <a:extLst>
                <a:ext uri="{FF2B5EF4-FFF2-40B4-BE49-F238E27FC236}">
                  <a16:creationId xmlns:a16="http://schemas.microsoft.com/office/drawing/2014/main" id="{00000000-0008-0000-0800-000048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１</a:t>
              </a:r>
            </a:p>
          </xdr:txBody>
        </xdr:sp>
      </xdr:grpSp>
    </xdr:grpSp>
    <xdr:clientData/>
  </xdr:twoCellAnchor>
  <xdr:twoCellAnchor editAs="absolute">
    <xdr:from>
      <xdr:col>34</xdr:col>
      <xdr:colOff>47625</xdr:colOff>
      <xdr:row>25</xdr:row>
      <xdr:rowOff>76200</xdr:rowOff>
    </xdr:from>
    <xdr:to>
      <xdr:col>39</xdr:col>
      <xdr:colOff>57150</xdr:colOff>
      <xdr:row>29</xdr:row>
      <xdr:rowOff>66675</xdr:rowOff>
    </xdr:to>
    <xdr:grpSp>
      <xdr:nvGrpSpPr>
        <xdr:cNvPr id="75" name="グループ化 176">
          <a:extLst>
            <a:ext uri="{FF2B5EF4-FFF2-40B4-BE49-F238E27FC236}">
              <a16:creationId xmlns:a16="http://schemas.microsoft.com/office/drawing/2014/main" id="{00000000-0008-0000-0800-00004B000000}"/>
            </a:ext>
          </a:extLst>
        </xdr:cNvPr>
        <xdr:cNvGrpSpPr>
          <a:grpSpLocks/>
        </xdr:cNvGrpSpPr>
      </xdr:nvGrpSpPr>
      <xdr:grpSpPr bwMode="auto">
        <a:xfrm>
          <a:off x="2897505" y="3589020"/>
          <a:ext cx="428625" cy="386715"/>
          <a:chOff x="5200650" y="409575"/>
          <a:chExt cx="495300" cy="390525"/>
        </a:xfrm>
      </xdr:grpSpPr>
      <xdr:grpSp>
        <xdr:nvGrpSpPr>
          <xdr:cNvPr id="76" name="グループ化 12">
            <a:extLst>
              <a:ext uri="{FF2B5EF4-FFF2-40B4-BE49-F238E27FC236}">
                <a16:creationId xmlns:a16="http://schemas.microsoft.com/office/drawing/2014/main" id="{00000000-0008-0000-0800-00004C000000}"/>
              </a:ext>
            </a:extLst>
          </xdr:cNvPr>
          <xdr:cNvGrpSpPr>
            <a:grpSpLocks/>
          </xdr:cNvGrpSpPr>
        </xdr:nvGrpSpPr>
        <xdr:grpSpPr bwMode="auto">
          <a:xfrm>
            <a:off x="5324475" y="409575"/>
            <a:ext cx="247650" cy="390525"/>
            <a:chOff x="6572250" y="323850"/>
            <a:chExt cx="247650" cy="390525"/>
          </a:xfrm>
        </xdr:grpSpPr>
        <xdr:sp macro="" textlink="">
          <xdr:nvSpPr>
            <xdr:cNvPr id="80" name="テキスト ボックス 79">
              <a:extLst>
                <a:ext uri="{FF2B5EF4-FFF2-40B4-BE49-F238E27FC236}">
                  <a16:creationId xmlns:a16="http://schemas.microsoft.com/office/drawing/2014/main" id="{00000000-0008-0000-0800-000050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81" name="テキスト ボックス 80">
              <a:extLst>
                <a:ext uri="{FF2B5EF4-FFF2-40B4-BE49-F238E27FC236}">
                  <a16:creationId xmlns:a16="http://schemas.microsoft.com/office/drawing/2014/main" id="{00000000-0008-0000-0800-000051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77" name="グループ化 13">
            <a:extLst>
              <a:ext uri="{FF2B5EF4-FFF2-40B4-BE49-F238E27FC236}">
                <a16:creationId xmlns:a16="http://schemas.microsoft.com/office/drawing/2014/main" id="{00000000-0008-0000-0800-00004D000000}"/>
              </a:ext>
            </a:extLst>
          </xdr:cNvPr>
          <xdr:cNvGrpSpPr>
            <a:grpSpLocks/>
          </xdr:cNvGrpSpPr>
        </xdr:nvGrpSpPr>
        <xdr:grpSpPr bwMode="auto">
          <a:xfrm>
            <a:off x="5200650" y="457200"/>
            <a:ext cx="495300" cy="342900"/>
            <a:chOff x="5638800" y="295275"/>
            <a:chExt cx="495300" cy="342900"/>
          </a:xfrm>
        </xdr:grpSpPr>
        <xdr:sp macro="" textlink="">
          <xdr:nvSpPr>
            <xdr:cNvPr id="78" name="テキスト ボックス 77">
              <a:extLst>
                <a:ext uri="{FF2B5EF4-FFF2-40B4-BE49-F238E27FC236}">
                  <a16:creationId xmlns:a16="http://schemas.microsoft.com/office/drawing/2014/main" id="{00000000-0008-0000-0800-00004E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79" name="テキスト ボックス 78">
              <a:extLst>
                <a:ext uri="{FF2B5EF4-FFF2-40B4-BE49-F238E27FC236}">
                  <a16:creationId xmlns:a16="http://schemas.microsoft.com/office/drawing/2014/main" id="{00000000-0008-0000-0800-00004F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３</a:t>
              </a:r>
            </a:p>
          </xdr:txBody>
        </xdr:sp>
      </xdr:grpSp>
    </xdr:grpSp>
    <xdr:clientData/>
  </xdr:twoCellAnchor>
  <xdr:twoCellAnchor editAs="absolute">
    <xdr:from>
      <xdr:col>67</xdr:col>
      <xdr:colOff>38103</xdr:colOff>
      <xdr:row>25</xdr:row>
      <xdr:rowOff>76200</xdr:rowOff>
    </xdr:from>
    <xdr:to>
      <xdr:col>72</xdr:col>
      <xdr:colOff>55248</xdr:colOff>
      <xdr:row>29</xdr:row>
      <xdr:rowOff>57150</xdr:rowOff>
    </xdr:to>
    <xdr:grpSp>
      <xdr:nvGrpSpPr>
        <xdr:cNvPr id="82" name="グループ化 186">
          <a:extLst>
            <a:ext uri="{FF2B5EF4-FFF2-40B4-BE49-F238E27FC236}">
              <a16:creationId xmlns:a16="http://schemas.microsoft.com/office/drawing/2014/main" id="{00000000-0008-0000-0800-000052000000}"/>
            </a:ext>
          </a:extLst>
        </xdr:cNvPr>
        <xdr:cNvGrpSpPr>
          <a:grpSpLocks/>
        </xdr:cNvGrpSpPr>
      </xdr:nvGrpSpPr>
      <xdr:grpSpPr bwMode="auto">
        <a:xfrm>
          <a:off x="5654043" y="3589020"/>
          <a:ext cx="436245" cy="377190"/>
          <a:chOff x="5200650" y="409575"/>
          <a:chExt cx="504105" cy="390525"/>
        </a:xfrm>
      </xdr:grpSpPr>
      <xdr:grpSp>
        <xdr:nvGrpSpPr>
          <xdr:cNvPr id="83" name="グループ化 12">
            <a:extLst>
              <a:ext uri="{FF2B5EF4-FFF2-40B4-BE49-F238E27FC236}">
                <a16:creationId xmlns:a16="http://schemas.microsoft.com/office/drawing/2014/main" id="{00000000-0008-0000-0800-000053000000}"/>
              </a:ext>
            </a:extLst>
          </xdr:cNvPr>
          <xdr:cNvGrpSpPr>
            <a:grpSpLocks/>
          </xdr:cNvGrpSpPr>
        </xdr:nvGrpSpPr>
        <xdr:grpSpPr bwMode="auto">
          <a:xfrm>
            <a:off x="5324475" y="409575"/>
            <a:ext cx="247650" cy="390525"/>
            <a:chOff x="6572250" y="323850"/>
            <a:chExt cx="247650" cy="390525"/>
          </a:xfrm>
        </xdr:grpSpPr>
        <xdr:sp macro="" textlink="">
          <xdr:nvSpPr>
            <xdr:cNvPr id="87" name="テキスト ボックス 86">
              <a:extLst>
                <a:ext uri="{FF2B5EF4-FFF2-40B4-BE49-F238E27FC236}">
                  <a16:creationId xmlns:a16="http://schemas.microsoft.com/office/drawing/2014/main" id="{00000000-0008-0000-0800-00005700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88" name="テキスト ボックス 87">
              <a:extLst>
                <a:ext uri="{FF2B5EF4-FFF2-40B4-BE49-F238E27FC236}">
                  <a16:creationId xmlns:a16="http://schemas.microsoft.com/office/drawing/2014/main" id="{00000000-0008-0000-0800-00005800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84" name="グループ化 13">
            <a:extLst>
              <a:ext uri="{FF2B5EF4-FFF2-40B4-BE49-F238E27FC236}">
                <a16:creationId xmlns:a16="http://schemas.microsoft.com/office/drawing/2014/main" id="{00000000-0008-0000-0800-000054000000}"/>
              </a:ext>
            </a:extLst>
          </xdr:cNvPr>
          <xdr:cNvGrpSpPr>
            <a:grpSpLocks/>
          </xdr:cNvGrpSpPr>
        </xdr:nvGrpSpPr>
        <xdr:grpSpPr bwMode="auto">
          <a:xfrm>
            <a:off x="5200650" y="456066"/>
            <a:ext cx="504105" cy="344034"/>
            <a:chOff x="5638800" y="294141"/>
            <a:chExt cx="504105" cy="344034"/>
          </a:xfrm>
        </xdr:grpSpPr>
        <xdr:sp macro="" textlink="">
          <xdr:nvSpPr>
            <xdr:cNvPr id="85" name="テキスト ボックス 84">
              <a:extLst>
                <a:ext uri="{FF2B5EF4-FFF2-40B4-BE49-F238E27FC236}">
                  <a16:creationId xmlns:a16="http://schemas.microsoft.com/office/drawing/2014/main" id="{00000000-0008-0000-0800-000055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86" name="テキスト ボックス 85">
              <a:extLst>
                <a:ext uri="{FF2B5EF4-FFF2-40B4-BE49-F238E27FC236}">
                  <a16:creationId xmlns:a16="http://schemas.microsoft.com/office/drawing/2014/main" id="{00000000-0008-0000-0800-000056000000}"/>
                </a:ext>
              </a:extLst>
            </xdr:cNvPr>
            <xdr:cNvSpPr txBox="1"/>
          </xdr:nvSpPr>
          <xdr:spPr>
            <a:xfrm>
              <a:off x="5647605"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４</a:t>
              </a:r>
            </a:p>
          </xdr:txBody>
        </xdr:sp>
      </xdr:grpSp>
    </xdr:grpSp>
    <xdr:clientData/>
  </xdr:twoCellAnchor>
  <xdr:twoCellAnchor editAs="absolute">
    <xdr:from>
      <xdr:col>73</xdr:col>
      <xdr:colOff>38107</xdr:colOff>
      <xdr:row>25</xdr:row>
      <xdr:rowOff>66675</xdr:rowOff>
    </xdr:from>
    <xdr:to>
      <xdr:col>78</xdr:col>
      <xdr:colOff>62873</xdr:colOff>
      <xdr:row>29</xdr:row>
      <xdr:rowOff>57150</xdr:rowOff>
    </xdr:to>
    <xdr:grpSp>
      <xdr:nvGrpSpPr>
        <xdr:cNvPr id="89" name="グループ化 193">
          <a:extLst>
            <a:ext uri="{FF2B5EF4-FFF2-40B4-BE49-F238E27FC236}">
              <a16:creationId xmlns:a16="http://schemas.microsoft.com/office/drawing/2014/main" id="{00000000-0008-0000-0800-000059000000}"/>
            </a:ext>
          </a:extLst>
        </xdr:cNvPr>
        <xdr:cNvGrpSpPr>
          <a:grpSpLocks/>
        </xdr:cNvGrpSpPr>
      </xdr:nvGrpSpPr>
      <xdr:grpSpPr bwMode="auto">
        <a:xfrm>
          <a:off x="6156967" y="3579495"/>
          <a:ext cx="443866" cy="386715"/>
          <a:chOff x="5200650" y="409575"/>
          <a:chExt cx="512911" cy="390525"/>
        </a:xfrm>
      </xdr:grpSpPr>
      <xdr:grpSp>
        <xdr:nvGrpSpPr>
          <xdr:cNvPr id="90" name="グループ化 12">
            <a:extLst>
              <a:ext uri="{FF2B5EF4-FFF2-40B4-BE49-F238E27FC236}">
                <a16:creationId xmlns:a16="http://schemas.microsoft.com/office/drawing/2014/main" id="{00000000-0008-0000-0800-00005A000000}"/>
              </a:ext>
            </a:extLst>
          </xdr:cNvPr>
          <xdr:cNvGrpSpPr>
            <a:grpSpLocks/>
          </xdr:cNvGrpSpPr>
        </xdr:nvGrpSpPr>
        <xdr:grpSpPr bwMode="auto">
          <a:xfrm>
            <a:off x="5324475" y="409575"/>
            <a:ext cx="247650" cy="390525"/>
            <a:chOff x="6572250" y="323850"/>
            <a:chExt cx="247650" cy="390525"/>
          </a:xfrm>
        </xdr:grpSpPr>
        <xdr:sp macro="" textlink="">
          <xdr:nvSpPr>
            <xdr:cNvPr id="94" name="テキスト ボックス 93">
              <a:extLst>
                <a:ext uri="{FF2B5EF4-FFF2-40B4-BE49-F238E27FC236}">
                  <a16:creationId xmlns:a16="http://schemas.microsoft.com/office/drawing/2014/main" id="{00000000-0008-0000-0800-00005E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95" name="テキスト ボックス 94">
              <a:extLst>
                <a:ext uri="{FF2B5EF4-FFF2-40B4-BE49-F238E27FC236}">
                  <a16:creationId xmlns:a16="http://schemas.microsoft.com/office/drawing/2014/main" id="{00000000-0008-0000-0800-00005F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91" name="グループ化 13">
            <a:extLst>
              <a:ext uri="{FF2B5EF4-FFF2-40B4-BE49-F238E27FC236}">
                <a16:creationId xmlns:a16="http://schemas.microsoft.com/office/drawing/2014/main" id="{00000000-0008-0000-0800-00005B000000}"/>
              </a:ext>
            </a:extLst>
          </xdr:cNvPr>
          <xdr:cNvGrpSpPr>
            <a:grpSpLocks/>
          </xdr:cNvGrpSpPr>
        </xdr:nvGrpSpPr>
        <xdr:grpSpPr bwMode="auto">
          <a:xfrm>
            <a:off x="5200650" y="454985"/>
            <a:ext cx="512911" cy="345115"/>
            <a:chOff x="5638800" y="293060"/>
            <a:chExt cx="512911" cy="345115"/>
          </a:xfrm>
        </xdr:grpSpPr>
        <xdr:sp macro="" textlink="">
          <xdr:nvSpPr>
            <xdr:cNvPr id="92" name="テキスト ボックス 91">
              <a:extLst>
                <a:ext uri="{FF2B5EF4-FFF2-40B4-BE49-F238E27FC236}">
                  <a16:creationId xmlns:a16="http://schemas.microsoft.com/office/drawing/2014/main" id="{00000000-0008-0000-0800-00005C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93" name="テキスト ボックス 92">
              <a:extLst>
                <a:ext uri="{FF2B5EF4-FFF2-40B4-BE49-F238E27FC236}">
                  <a16:creationId xmlns:a16="http://schemas.microsoft.com/office/drawing/2014/main" id="{00000000-0008-0000-0800-00005D000000}"/>
                </a:ext>
              </a:extLst>
            </xdr:cNvPr>
            <xdr:cNvSpPr txBox="1"/>
          </xdr:nvSpPr>
          <xdr:spPr>
            <a:xfrm>
              <a:off x="5656411"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５</a:t>
              </a:r>
            </a:p>
          </xdr:txBody>
        </xdr:sp>
      </xdr:grpSp>
    </xdr:grpSp>
    <xdr:clientData/>
  </xdr:twoCellAnchor>
  <xdr:twoCellAnchor editAs="absolute">
    <xdr:from>
      <xdr:col>22</xdr:col>
      <xdr:colOff>38100</xdr:colOff>
      <xdr:row>30</xdr:row>
      <xdr:rowOff>66675</xdr:rowOff>
    </xdr:from>
    <xdr:to>
      <xdr:col>27</xdr:col>
      <xdr:colOff>38100</xdr:colOff>
      <xdr:row>34</xdr:row>
      <xdr:rowOff>47625</xdr:rowOff>
    </xdr:to>
    <xdr:grpSp>
      <xdr:nvGrpSpPr>
        <xdr:cNvPr id="96" name="グループ化 201">
          <a:extLst>
            <a:ext uri="{FF2B5EF4-FFF2-40B4-BE49-F238E27FC236}">
              <a16:creationId xmlns:a16="http://schemas.microsoft.com/office/drawing/2014/main" id="{00000000-0008-0000-0800-000060000000}"/>
            </a:ext>
          </a:extLst>
        </xdr:cNvPr>
        <xdr:cNvGrpSpPr>
          <a:grpSpLocks/>
        </xdr:cNvGrpSpPr>
      </xdr:nvGrpSpPr>
      <xdr:grpSpPr bwMode="auto">
        <a:xfrm>
          <a:off x="1882140" y="4074795"/>
          <a:ext cx="419100" cy="377190"/>
          <a:chOff x="5200650" y="409575"/>
          <a:chExt cx="495313" cy="390525"/>
        </a:xfrm>
      </xdr:grpSpPr>
      <xdr:grpSp>
        <xdr:nvGrpSpPr>
          <xdr:cNvPr id="97" name="グループ化 12">
            <a:extLst>
              <a:ext uri="{FF2B5EF4-FFF2-40B4-BE49-F238E27FC236}">
                <a16:creationId xmlns:a16="http://schemas.microsoft.com/office/drawing/2014/main" id="{00000000-0008-0000-0800-000061000000}"/>
              </a:ext>
            </a:extLst>
          </xdr:cNvPr>
          <xdr:cNvGrpSpPr>
            <a:grpSpLocks/>
          </xdr:cNvGrpSpPr>
        </xdr:nvGrpSpPr>
        <xdr:grpSpPr bwMode="auto">
          <a:xfrm>
            <a:off x="5324475" y="409575"/>
            <a:ext cx="247650" cy="390525"/>
            <a:chOff x="6572250" y="323850"/>
            <a:chExt cx="247650" cy="390525"/>
          </a:xfrm>
        </xdr:grpSpPr>
        <xdr:sp macro="" textlink="">
          <xdr:nvSpPr>
            <xdr:cNvPr id="101" name="テキスト ボックス 100">
              <a:extLst>
                <a:ext uri="{FF2B5EF4-FFF2-40B4-BE49-F238E27FC236}">
                  <a16:creationId xmlns:a16="http://schemas.microsoft.com/office/drawing/2014/main" id="{00000000-0008-0000-0800-000065000000}"/>
                </a:ext>
              </a:extLst>
            </xdr:cNvPr>
            <xdr:cNvSpPr txBox="1"/>
          </xdr:nvSpPr>
          <xdr:spPr>
            <a:xfrm rot="5400000">
              <a:off x="6635340" y="255811"/>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02" name="テキスト ボックス 101">
              <a:extLst>
                <a:ext uri="{FF2B5EF4-FFF2-40B4-BE49-F238E27FC236}">
                  <a16:creationId xmlns:a16="http://schemas.microsoft.com/office/drawing/2014/main" id="{00000000-0008-0000-0800-000066000000}"/>
                </a:ext>
              </a:extLst>
            </xdr:cNvPr>
            <xdr:cNvSpPr txBox="1"/>
          </xdr:nvSpPr>
          <xdr:spPr>
            <a:xfrm rot="16200000">
              <a:off x="6635340" y="534757"/>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98" name="グループ化 13">
            <a:extLst>
              <a:ext uri="{FF2B5EF4-FFF2-40B4-BE49-F238E27FC236}">
                <a16:creationId xmlns:a16="http://schemas.microsoft.com/office/drawing/2014/main" id="{00000000-0008-0000-0800-000062000000}"/>
              </a:ext>
            </a:extLst>
          </xdr:cNvPr>
          <xdr:cNvGrpSpPr>
            <a:grpSpLocks/>
          </xdr:cNvGrpSpPr>
        </xdr:nvGrpSpPr>
        <xdr:grpSpPr bwMode="auto">
          <a:xfrm>
            <a:off x="5200650" y="457200"/>
            <a:ext cx="495313" cy="342900"/>
            <a:chOff x="5638800" y="295275"/>
            <a:chExt cx="495313" cy="342900"/>
          </a:xfrm>
        </xdr:grpSpPr>
        <xdr:sp macro="" textlink="">
          <xdr:nvSpPr>
            <xdr:cNvPr id="99" name="テキスト ボックス 98">
              <a:extLst>
                <a:ext uri="{FF2B5EF4-FFF2-40B4-BE49-F238E27FC236}">
                  <a16:creationId xmlns:a16="http://schemas.microsoft.com/office/drawing/2014/main" id="{00000000-0008-0000-0800-000063000000}"/>
                </a:ext>
              </a:extLst>
            </xdr:cNvPr>
            <xdr:cNvSpPr txBox="1"/>
          </xdr:nvSpPr>
          <xdr:spPr>
            <a:xfrm flipH="1">
              <a:off x="5638800" y="294141"/>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00" name="テキスト ボックス 99">
              <a:extLst>
                <a:ext uri="{FF2B5EF4-FFF2-40B4-BE49-F238E27FC236}">
                  <a16:creationId xmlns:a16="http://schemas.microsoft.com/office/drawing/2014/main" id="{00000000-0008-0000-0800-000064000000}"/>
                </a:ext>
              </a:extLst>
            </xdr:cNvPr>
            <xdr:cNvSpPr txBox="1"/>
          </xdr:nvSpPr>
          <xdr:spPr>
            <a:xfrm>
              <a:off x="5638800" y="405719"/>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６</a:t>
              </a:r>
            </a:p>
          </xdr:txBody>
        </xdr:sp>
      </xdr:grpSp>
    </xdr:grpSp>
    <xdr:clientData/>
  </xdr:twoCellAnchor>
  <xdr:twoCellAnchor editAs="absolute">
    <xdr:from>
      <xdr:col>100</xdr:col>
      <xdr:colOff>57150</xdr:colOff>
      <xdr:row>43</xdr:row>
      <xdr:rowOff>47625</xdr:rowOff>
    </xdr:from>
    <xdr:to>
      <xdr:col>105</xdr:col>
      <xdr:colOff>76200</xdr:colOff>
      <xdr:row>47</xdr:row>
      <xdr:rowOff>38100</xdr:rowOff>
    </xdr:to>
    <xdr:grpSp>
      <xdr:nvGrpSpPr>
        <xdr:cNvPr id="103" name="グループ化 210">
          <a:extLst>
            <a:ext uri="{FF2B5EF4-FFF2-40B4-BE49-F238E27FC236}">
              <a16:creationId xmlns:a16="http://schemas.microsoft.com/office/drawing/2014/main" id="{00000000-0008-0000-0800-000067000000}"/>
            </a:ext>
          </a:extLst>
        </xdr:cNvPr>
        <xdr:cNvGrpSpPr>
          <a:grpSpLocks/>
        </xdr:cNvGrpSpPr>
      </xdr:nvGrpSpPr>
      <xdr:grpSpPr bwMode="auto">
        <a:xfrm>
          <a:off x="8439150" y="5305425"/>
          <a:ext cx="438150" cy="386715"/>
          <a:chOff x="5200650" y="409575"/>
          <a:chExt cx="495300" cy="390525"/>
        </a:xfrm>
      </xdr:grpSpPr>
      <xdr:grpSp>
        <xdr:nvGrpSpPr>
          <xdr:cNvPr id="104" name="グループ化 12">
            <a:extLst>
              <a:ext uri="{FF2B5EF4-FFF2-40B4-BE49-F238E27FC236}">
                <a16:creationId xmlns:a16="http://schemas.microsoft.com/office/drawing/2014/main" id="{00000000-0008-0000-0800-000068000000}"/>
              </a:ext>
            </a:extLst>
          </xdr:cNvPr>
          <xdr:cNvGrpSpPr>
            <a:grpSpLocks/>
          </xdr:cNvGrpSpPr>
        </xdr:nvGrpSpPr>
        <xdr:grpSpPr bwMode="auto">
          <a:xfrm>
            <a:off x="5324475" y="409575"/>
            <a:ext cx="247650" cy="390525"/>
            <a:chOff x="6572250" y="323850"/>
            <a:chExt cx="247650" cy="390525"/>
          </a:xfrm>
        </xdr:grpSpPr>
        <xdr:sp macro="" textlink="">
          <xdr:nvSpPr>
            <xdr:cNvPr id="108" name="テキスト ボックス 107">
              <a:extLst>
                <a:ext uri="{FF2B5EF4-FFF2-40B4-BE49-F238E27FC236}">
                  <a16:creationId xmlns:a16="http://schemas.microsoft.com/office/drawing/2014/main" id="{00000000-0008-0000-0800-00006C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09" name="テキスト ボックス 108">
              <a:extLst>
                <a:ext uri="{FF2B5EF4-FFF2-40B4-BE49-F238E27FC236}">
                  <a16:creationId xmlns:a16="http://schemas.microsoft.com/office/drawing/2014/main" id="{00000000-0008-0000-0800-00006D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05" name="グループ化 13">
            <a:extLst>
              <a:ext uri="{FF2B5EF4-FFF2-40B4-BE49-F238E27FC236}">
                <a16:creationId xmlns:a16="http://schemas.microsoft.com/office/drawing/2014/main" id="{00000000-0008-0000-0800-000069000000}"/>
              </a:ext>
            </a:extLst>
          </xdr:cNvPr>
          <xdr:cNvGrpSpPr>
            <a:grpSpLocks/>
          </xdr:cNvGrpSpPr>
        </xdr:nvGrpSpPr>
        <xdr:grpSpPr bwMode="auto">
          <a:xfrm>
            <a:off x="5200650" y="457200"/>
            <a:ext cx="495300" cy="342900"/>
            <a:chOff x="5638800" y="295275"/>
            <a:chExt cx="495300" cy="342900"/>
          </a:xfrm>
        </xdr:grpSpPr>
        <xdr:sp macro="" textlink="">
          <xdr:nvSpPr>
            <xdr:cNvPr id="106" name="テキスト ボックス 105">
              <a:extLst>
                <a:ext uri="{FF2B5EF4-FFF2-40B4-BE49-F238E27FC236}">
                  <a16:creationId xmlns:a16="http://schemas.microsoft.com/office/drawing/2014/main" id="{00000000-0008-0000-0800-00006A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07" name="テキスト ボックス 106">
              <a:extLst>
                <a:ext uri="{FF2B5EF4-FFF2-40B4-BE49-F238E27FC236}">
                  <a16:creationId xmlns:a16="http://schemas.microsoft.com/office/drawing/2014/main" id="{00000000-0008-0000-0800-00006B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46</xdr:col>
      <xdr:colOff>66675</xdr:colOff>
      <xdr:row>48</xdr:row>
      <xdr:rowOff>66675</xdr:rowOff>
    </xdr:from>
    <xdr:to>
      <xdr:col>52</xdr:col>
      <xdr:colOff>5043</xdr:colOff>
      <xdr:row>52</xdr:row>
      <xdr:rowOff>47625</xdr:rowOff>
    </xdr:to>
    <xdr:grpSp>
      <xdr:nvGrpSpPr>
        <xdr:cNvPr id="110" name="グループ化 223">
          <a:extLst>
            <a:ext uri="{FF2B5EF4-FFF2-40B4-BE49-F238E27FC236}">
              <a16:creationId xmlns:a16="http://schemas.microsoft.com/office/drawing/2014/main" id="{00000000-0008-0000-0800-00006E000000}"/>
            </a:ext>
          </a:extLst>
        </xdr:cNvPr>
        <xdr:cNvGrpSpPr>
          <a:grpSpLocks/>
        </xdr:cNvGrpSpPr>
      </xdr:nvGrpSpPr>
      <xdr:grpSpPr bwMode="auto">
        <a:xfrm>
          <a:off x="3922395" y="5819775"/>
          <a:ext cx="441288" cy="377190"/>
          <a:chOff x="5200650" y="409575"/>
          <a:chExt cx="495300" cy="390525"/>
        </a:xfrm>
      </xdr:grpSpPr>
      <xdr:grpSp>
        <xdr:nvGrpSpPr>
          <xdr:cNvPr id="111" name="グループ化 12">
            <a:extLst>
              <a:ext uri="{FF2B5EF4-FFF2-40B4-BE49-F238E27FC236}">
                <a16:creationId xmlns:a16="http://schemas.microsoft.com/office/drawing/2014/main" id="{00000000-0008-0000-0800-00006F000000}"/>
              </a:ext>
            </a:extLst>
          </xdr:cNvPr>
          <xdr:cNvGrpSpPr>
            <a:grpSpLocks/>
          </xdr:cNvGrpSpPr>
        </xdr:nvGrpSpPr>
        <xdr:grpSpPr bwMode="auto">
          <a:xfrm>
            <a:off x="5324475" y="409575"/>
            <a:ext cx="247650" cy="390525"/>
            <a:chOff x="6572250" y="323850"/>
            <a:chExt cx="247650" cy="390525"/>
          </a:xfrm>
        </xdr:grpSpPr>
        <xdr:sp macro="" textlink="">
          <xdr:nvSpPr>
            <xdr:cNvPr id="115" name="テキスト ボックス 114">
              <a:extLst>
                <a:ext uri="{FF2B5EF4-FFF2-40B4-BE49-F238E27FC236}">
                  <a16:creationId xmlns:a16="http://schemas.microsoft.com/office/drawing/2014/main" id="{00000000-0008-0000-0800-000073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16" name="テキスト ボックス 115">
              <a:extLst>
                <a:ext uri="{FF2B5EF4-FFF2-40B4-BE49-F238E27FC236}">
                  <a16:creationId xmlns:a16="http://schemas.microsoft.com/office/drawing/2014/main" id="{00000000-0008-0000-0800-000074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12" name="グループ化 13">
            <a:extLst>
              <a:ext uri="{FF2B5EF4-FFF2-40B4-BE49-F238E27FC236}">
                <a16:creationId xmlns:a16="http://schemas.microsoft.com/office/drawing/2014/main" id="{00000000-0008-0000-0800-000070000000}"/>
              </a:ext>
            </a:extLst>
          </xdr:cNvPr>
          <xdr:cNvGrpSpPr>
            <a:grpSpLocks/>
          </xdr:cNvGrpSpPr>
        </xdr:nvGrpSpPr>
        <xdr:grpSpPr bwMode="auto">
          <a:xfrm>
            <a:off x="5200650" y="457200"/>
            <a:ext cx="495300" cy="342900"/>
            <a:chOff x="5638800" y="295275"/>
            <a:chExt cx="495300" cy="342900"/>
          </a:xfrm>
        </xdr:grpSpPr>
        <xdr:sp macro="" textlink="">
          <xdr:nvSpPr>
            <xdr:cNvPr id="113" name="テキスト ボックス 112">
              <a:extLst>
                <a:ext uri="{FF2B5EF4-FFF2-40B4-BE49-F238E27FC236}">
                  <a16:creationId xmlns:a16="http://schemas.microsoft.com/office/drawing/2014/main" id="{00000000-0008-0000-0800-000071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14" name="テキスト ボックス 113">
              <a:extLst>
                <a:ext uri="{FF2B5EF4-FFF2-40B4-BE49-F238E27FC236}">
                  <a16:creationId xmlns:a16="http://schemas.microsoft.com/office/drawing/2014/main" id="{00000000-0008-0000-0800-000072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100</xdr:col>
      <xdr:colOff>47625</xdr:colOff>
      <xdr:row>48</xdr:row>
      <xdr:rowOff>57150</xdr:rowOff>
    </xdr:from>
    <xdr:to>
      <xdr:col>105</xdr:col>
      <xdr:colOff>66675</xdr:colOff>
      <xdr:row>52</xdr:row>
      <xdr:rowOff>47625</xdr:rowOff>
    </xdr:to>
    <xdr:grpSp>
      <xdr:nvGrpSpPr>
        <xdr:cNvPr id="117" name="グループ化 230">
          <a:extLst>
            <a:ext uri="{FF2B5EF4-FFF2-40B4-BE49-F238E27FC236}">
              <a16:creationId xmlns:a16="http://schemas.microsoft.com/office/drawing/2014/main" id="{00000000-0008-0000-0800-000075000000}"/>
            </a:ext>
          </a:extLst>
        </xdr:cNvPr>
        <xdr:cNvGrpSpPr>
          <a:grpSpLocks/>
        </xdr:cNvGrpSpPr>
      </xdr:nvGrpSpPr>
      <xdr:grpSpPr bwMode="auto">
        <a:xfrm>
          <a:off x="8429625" y="5810250"/>
          <a:ext cx="438150" cy="386715"/>
          <a:chOff x="5200650" y="409575"/>
          <a:chExt cx="495300" cy="390525"/>
        </a:xfrm>
      </xdr:grpSpPr>
      <xdr:grpSp>
        <xdr:nvGrpSpPr>
          <xdr:cNvPr id="118" name="グループ化 12">
            <a:extLst>
              <a:ext uri="{FF2B5EF4-FFF2-40B4-BE49-F238E27FC236}">
                <a16:creationId xmlns:a16="http://schemas.microsoft.com/office/drawing/2014/main" id="{00000000-0008-0000-0800-000076000000}"/>
              </a:ext>
            </a:extLst>
          </xdr:cNvPr>
          <xdr:cNvGrpSpPr>
            <a:grpSpLocks/>
          </xdr:cNvGrpSpPr>
        </xdr:nvGrpSpPr>
        <xdr:grpSpPr bwMode="auto">
          <a:xfrm>
            <a:off x="5324475" y="409575"/>
            <a:ext cx="247650" cy="390525"/>
            <a:chOff x="6572250" y="323850"/>
            <a:chExt cx="247650" cy="390525"/>
          </a:xfrm>
        </xdr:grpSpPr>
        <xdr:sp macro="" textlink="">
          <xdr:nvSpPr>
            <xdr:cNvPr id="122" name="テキスト ボックス 121">
              <a:extLst>
                <a:ext uri="{FF2B5EF4-FFF2-40B4-BE49-F238E27FC236}">
                  <a16:creationId xmlns:a16="http://schemas.microsoft.com/office/drawing/2014/main" id="{00000000-0008-0000-0800-00007A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23" name="テキスト ボックス 122">
              <a:extLst>
                <a:ext uri="{FF2B5EF4-FFF2-40B4-BE49-F238E27FC236}">
                  <a16:creationId xmlns:a16="http://schemas.microsoft.com/office/drawing/2014/main" id="{00000000-0008-0000-0800-00007B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19" name="グループ化 13">
            <a:extLst>
              <a:ext uri="{FF2B5EF4-FFF2-40B4-BE49-F238E27FC236}">
                <a16:creationId xmlns:a16="http://schemas.microsoft.com/office/drawing/2014/main" id="{00000000-0008-0000-0800-000077000000}"/>
              </a:ext>
            </a:extLst>
          </xdr:cNvPr>
          <xdr:cNvGrpSpPr>
            <a:grpSpLocks/>
          </xdr:cNvGrpSpPr>
        </xdr:nvGrpSpPr>
        <xdr:grpSpPr bwMode="auto">
          <a:xfrm>
            <a:off x="5200650" y="457200"/>
            <a:ext cx="495300" cy="342900"/>
            <a:chOff x="5638800" y="295275"/>
            <a:chExt cx="495300" cy="342900"/>
          </a:xfrm>
        </xdr:grpSpPr>
        <xdr:sp macro="" textlink="">
          <xdr:nvSpPr>
            <xdr:cNvPr id="120" name="テキスト ボックス 119">
              <a:extLst>
                <a:ext uri="{FF2B5EF4-FFF2-40B4-BE49-F238E27FC236}">
                  <a16:creationId xmlns:a16="http://schemas.microsoft.com/office/drawing/2014/main" id="{00000000-0008-0000-0800-000078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21" name="テキスト ボックス 120">
              <a:extLst>
                <a:ext uri="{FF2B5EF4-FFF2-40B4-BE49-F238E27FC236}">
                  <a16:creationId xmlns:a16="http://schemas.microsoft.com/office/drawing/2014/main" id="{00000000-0008-0000-0800-000079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14</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46</xdr:col>
      <xdr:colOff>57150</xdr:colOff>
      <xdr:row>58</xdr:row>
      <xdr:rowOff>47625</xdr:rowOff>
    </xdr:from>
    <xdr:to>
      <xdr:col>51</xdr:col>
      <xdr:colOff>76200</xdr:colOff>
      <xdr:row>62</xdr:row>
      <xdr:rowOff>38100</xdr:rowOff>
    </xdr:to>
    <xdr:grpSp>
      <xdr:nvGrpSpPr>
        <xdr:cNvPr id="131" name="グループ化 244">
          <a:extLst>
            <a:ext uri="{FF2B5EF4-FFF2-40B4-BE49-F238E27FC236}">
              <a16:creationId xmlns:a16="http://schemas.microsoft.com/office/drawing/2014/main" id="{00000000-0008-0000-0800-000083000000}"/>
            </a:ext>
          </a:extLst>
        </xdr:cNvPr>
        <xdr:cNvGrpSpPr>
          <a:grpSpLocks/>
        </xdr:cNvGrpSpPr>
      </xdr:nvGrpSpPr>
      <xdr:grpSpPr bwMode="auto">
        <a:xfrm>
          <a:off x="3912870" y="6791325"/>
          <a:ext cx="438150" cy="386715"/>
          <a:chOff x="5200650" y="409575"/>
          <a:chExt cx="495300" cy="390525"/>
        </a:xfrm>
      </xdr:grpSpPr>
      <xdr:grpSp>
        <xdr:nvGrpSpPr>
          <xdr:cNvPr id="132" name="グループ化 12">
            <a:extLst>
              <a:ext uri="{FF2B5EF4-FFF2-40B4-BE49-F238E27FC236}">
                <a16:creationId xmlns:a16="http://schemas.microsoft.com/office/drawing/2014/main" id="{00000000-0008-0000-0800-000084000000}"/>
              </a:ext>
            </a:extLst>
          </xdr:cNvPr>
          <xdr:cNvGrpSpPr>
            <a:grpSpLocks/>
          </xdr:cNvGrpSpPr>
        </xdr:nvGrpSpPr>
        <xdr:grpSpPr bwMode="auto">
          <a:xfrm>
            <a:off x="5324475" y="409575"/>
            <a:ext cx="247650" cy="390525"/>
            <a:chOff x="6572250" y="323850"/>
            <a:chExt cx="247650" cy="390525"/>
          </a:xfrm>
        </xdr:grpSpPr>
        <xdr:sp macro="" textlink="">
          <xdr:nvSpPr>
            <xdr:cNvPr id="136" name="テキスト ボックス 135">
              <a:extLst>
                <a:ext uri="{FF2B5EF4-FFF2-40B4-BE49-F238E27FC236}">
                  <a16:creationId xmlns:a16="http://schemas.microsoft.com/office/drawing/2014/main" id="{00000000-0008-0000-0800-000088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37" name="テキスト ボックス 136">
              <a:extLst>
                <a:ext uri="{FF2B5EF4-FFF2-40B4-BE49-F238E27FC236}">
                  <a16:creationId xmlns:a16="http://schemas.microsoft.com/office/drawing/2014/main" id="{00000000-0008-0000-0800-000089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33" name="グループ化 13">
            <a:extLst>
              <a:ext uri="{FF2B5EF4-FFF2-40B4-BE49-F238E27FC236}">
                <a16:creationId xmlns:a16="http://schemas.microsoft.com/office/drawing/2014/main" id="{00000000-0008-0000-0800-000085000000}"/>
              </a:ext>
            </a:extLst>
          </xdr:cNvPr>
          <xdr:cNvGrpSpPr>
            <a:grpSpLocks/>
          </xdr:cNvGrpSpPr>
        </xdr:nvGrpSpPr>
        <xdr:grpSpPr bwMode="auto">
          <a:xfrm>
            <a:off x="5200650" y="457200"/>
            <a:ext cx="495300" cy="342900"/>
            <a:chOff x="5638800" y="295275"/>
            <a:chExt cx="495300" cy="342900"/>
          </a:xfrm>
        </xdr:grpSpPr>
        <xdr:sp macro="" textlink="">
          <xdr:nvSpPr>
            <xdr:cNvPr id="134" name="テキスト ボックス 133">
              <a:extLst>
                <a:ext uri="{FF2B5EF4-FFF2-40B4-BE49-F238E27FC236}">
                  <a16:creationId xmlns:a16="http://schemas.microsoft.com/office/drawing/2014/main" id="{00000000-0008-0000-0800-000086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35" name="テキスト ボックス 134">
              <a:extLst>
                <a:ext uri="{FF2B5EF4-FFF2-40B4-BE49-F238E27FC236}">
                  <a16:creationId xmlns:a16="http://schemas.microsoft.com/office/drawing/2014/main" id="{00000000-0008-0000-0800-000087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35</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100</xdr:col>
      <xdr:colOff>38100</xdr:colOff>
      <xdr:row>58</xdr:row>
      <xdr:rowOff>47625</xdr:rowOff>
    </xdr:from>
    <xdr:to>
      <xdr:col>105</xdr:col>
      <xdr:colOff>57150</xdr:colOff>
      <xdr:row>62</xdr:row>
      <xdr:rowOff>38100</xdr:rowOff>
    </xdr:to>
    <xdr:grpSp>
      <xdr:nvGrpSpPr>
        <xdr:cNvPr id="138" name="グループ化 251">
          <a:extLst>
            <a:ext uri="{FF2B5EF4-FFF2-40B4-BE49-F238E27FC236}">
              <a16:creationId xmlns:a16="http://schemas.microsoft.com/office/drawing/2014/main" id="{00000000-0008-0000-0800-00008A000000}"/>
            </a:ext>
          </a:extLst>
        </xdr:cNvPr>
        <xdr:cNvGrpSpPr>
          <a:grpSpLocks/>
        </xdr:cNvGrpSpPr>
      </xdr:nvGrpSpPr>
      <xdr:grpSpPr bwMode="auto">
        <a:xfrm>
          <a:off x="8420100" y="6791325"/>
          <a:ext cx="438150" cy="386715"/>
          <a:chOff x="5200650" y="409575"/>
          <a:chExt cx="495300" cy="390525"/>
        </a:xfrm>
      </xdr:grpSpPr>
      <xdr:grpSp>
        <xdr:nvGrpSpPr>
          <xdr:cNvPr id="139" name="グループ化 12">
            <a:extLst>
              <a:ext uri="{FF2B5EF4-FFF2-40B4-BE49-F238E27FC236}">
                <a16:creationId xmlns:a16="http://schemas.microsoft.com/office/drawing/2014/main" id="{00000000-0008-0000-0800-00008B000000}"/>
              </a:ext>
            </a:extLst>
          </xdr:cNvPr>
          <xdr:cNvGrpSpPr>
            <a:grpSpLocks/>
          </xdr:cNvGrpSpPr>
        </xdr:nvGrpSpPr>
        <xdr:grpSpPr bwMode="auto">
          <a:xfrm>
            <a:off x="5324475" y="409575"/>
            <a:ext cx="247650" cy="390525"/>
            <a:chOff x="6572250" y="323850"/>
            <a:chExt cx="247650" cy="390525"/>
          </a:xfrm>
        </xdr:grpSpPr>
        <xdr:sp macro="" textlink="">
          <xdr:nvSpPr>
            <xdr:cNvPr id="143" name="テキスト ボックス 142">
              <a:extLst>
                <a:ext uri="{FF2B5EF4-FFF2-40B4-BE49-F238E27FC236}">
                  <a16:creationId xmlns:a16="http://schemas.microsoft.com/office/drawing/2014/main" id="{00000000-0008-0000-0800-00008F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44" name="テキスト ボックス 143">
              <a:extLst>
                <a:ext uri="{FF2B5EF4-FFF2-40B4-BE49-F238E27FC236}">
                  <a16:creationId xmlns:a16="http://schemas.microsoft.com/office/drawing/2014/main" id="{00000000-0008-0000-0800-000090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40" name="グループ化 13">
            <a:extLst>
              <a:ext uri="{FF2B5EF4-FFF2-40B4-BE49-F238E27FC236}">
                <a16:creationId xmlns:a16="http://schemas.microsoft.com/office/drawing/2014/main" id="{00000000-0008-0000-0800-00008C000000}"/>
              </a:ext>
            </a:extLst>
          </xdr:cNvPr>
          <xdr:cNvGrpSpPr>
            <a:grpSpLocks/>
          </xdr:cNvGrpSpPr>
        </xdr:nvGrpSpPr>
        <xdr:grpSpPr bwMode="auto">
          <a:xfrm>
            <a:off x="5200650" y="457200"/>
            <a:ext cx="495300" cy="342900"/>
            <a:chOff x="5638800" y="295275"/>
            <a:chExt cx="495300" cy="342900"/>
          </a:xfrm>
        </xdr:grpSpPr>
        <xdr:sp macro="" textlink="">
          <xdr:nvSpPr>
            <xdr:cNvPr id="141" name="テキスト ボックス 140">
              <a:extLst>
                <a:ext uri="{FF2B5EF4-FFF2-40B4-BE49-F238E27FC236}">
                  <a16:creationId xmlns:a16="http://schemas.microsoft.com/office/drawing/2014/main" id="{00000000-0008-0000-0800-00008D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42" name="テキスト ボックス 141">
              <a:extLst>
                <a:ext uri="{FF2B5EF4-FFF2-40B4-BE49-F238E27FC236}">
                  <a16:creationId xmlns:a16="http://schemas.microsoft.com/office/drawing/2014/main" id="{00000000-0008-0000-0800-00008E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36</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50</xdr:col>
      <xdr:colOff>38100</xdr:colOff>
      <xdr:row>16</xdr:row>
      <xdr:rowOff>95250</xdr:rowOff>
    </xdr:from>
    <xdr:to>
      <xdr:col>55</xdr:col>
      <xdr:colOff>47625</xdr:colOff>
      <xdr:row>22</xdr:row>
      <xdr:rowOff>19050</xdr:rowOff>
    </xdr:to>
    <xdr:grpSp>
      <xdr:nvGrpSpPr>
        <xdr:cNvPr id="278" name="グループ化 406">
          <a:extLst>
            <a:ext uri="{FF2B5EF4-FFF2-40B4-BE49-F238E27FC236}">
              <a16:creationId xmlns:a16="http://schemas.microsoft.com/office/drawing/2014/main" id="{00000000-0008-0000-0800-000016010000}"/>
            </a:ext>
          </a:extLst>
        </xdr:cNvPr>
        <xdr:cNvGrpSpPr>
          <a:grpSpLocks/>
        </xdr:cNvGrpSpPr>
      </xdr:nvGrpSpPr>
      <xdr:grpSpPr bwMode="auto">
        <a:xfrm>
          <a:off x="4229100" y="2868930"/>
          <a:ext cx="428625" cy="365760"/>
          <a:chOff x="5200650" y="409575"/>
          <a:chExt cx="495300" cy="390525"/>
        </a:xfrm>
      </xdr:grpSpPr>
      <xdr:grpSp>
        <xdr:nvGrpSpPr>
          <xdr:cNvPr id="279" name="グループ化 12">
            <a:extLst>
              <a:ext uri="{FF2B5EF4-FFF2-40B4-BE49-F238E27FC236}">
                <a16:creationId xmlns:a16="http://schemas.microsoft.com/office/drawing/2014/main" id="{00000000-0008-0000-0800-000017010000}"/>
              </a:ext>
            </a:extLst>
          </xdr:cNvPr>
          <xdr:cNvGrpSpPr>
            <a:grpSpLocks/>
          </xdr:cNvGrpSpPr>
        </xdr:nvGrpSpPr>
        <xdr:grpSpPr bwMode="auto">
          <a:xfrm>
            <a:off x="5324475" y="409575"/>
            <a:ext cx="247650" cy="390525"/>
            <a:chOff x="6572250" y="323850"/>
            <a:chExt cx="247650" cy="390525"/>
          </a:xfrm>
        </xdr:grpSpPr>
        <xdr:sp macro="" textlink="">
          <xdr:nvSpPr>
            <xdr:cNvPr id="283" name="テキスト ボックス 282">
              <a:extLst>
                <a:ext uri="{FF2B5EF4-FFF2-40B4-BE49-F238E27FC236}">
                  <a16:creationId xmlns:a16="http://schemas.microsoft.com/office/drawing/2014/main" id="{00000000-0008-0000-0800-00001B01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84" name="テキスト ボックス 283">
              <a:extLst>
                <a:ext uri="{FF2B5EF4-FFF2-40B4-BE49-F238E27FC236}">
                  <a16:creationId xmlns:a16="http://schemas.microsoft.com/office/drawing/2014/main" id="{00000000-0008-0000-0800-00001C01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280" name="グループ化 13">
            <a:extLst>
              <a:ext uri="{FF2B5EF4-FFF2-40B4-BE49-F238E27FC236}">
                <a16:creationId xmlns:a16="http://schemas.microsoft.com/office/drawing/2014/main" id="{00000000-0008-0000-0800-000018010000}"/>
              </a:ext>
            </a:extLst>
          </xdr:cNvPr>
          <xdr:cNvGrpSpPr>
            <a:grpSpLocks/>
          </xdr:cNvGrpSpPr>
        </xdr:nvGrpSpPr>
        <xdr:grpSpPr bwMode="auto">
          <a:xfrm>
            <a:off x="5200650" y="457200"/>
            <a:ext cx="495300" cy="342900"/>
            <a:chOff x="5638800" y="295275"/>
            <a:chExt cx="495300" cy="342900"/>
          </a:xfrm>
        </xdr:grpSpPr>
        <xdr:sp macro="" textlink="">
          <xdr:nvSpPr>
            <xdr:cNvPr id="281" name="テキスト ボックス 280">
              <a:extLst>
                <a:ext uri="{FF2B5EF4-FFF2-40B4-BE49-F238E27FC236}">
                  <a16:creationId xmlns:a16="http://schemas.microsoft.com/office/drawing/2014/main" id="{00000000-0008-0000-0800-000019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82" name="テキスト ボックス 281">
              <a:extLst>
                <a:ext uri="{FF2B5EF4-FFF2-40B4-BE49-F238E27FC236}">
                  <a16:creationId xmlns:a16="http://schemas.microsoft.com/office/drawing/2014/main" id="{00000000-0008-0000-0800-00001A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２</a:t>
              </a:r>
            </a:p>
          </xdr:txBody>
        </xdr:sp>
      </xdr:grpSp>
    </xdr:grpSp>
    <xdr:clientData/>
  </xdr:twoCellAnchor>
  <xdr:twoCellAnchor>
    <xdr:from>
      <xdr:col>2</xdr:col>
      <xdr:colOff>0</xdr:colOff>
      <xdr:row>18</xdr:row>
      <xdr:rowOff>0</xdr:rowOff>
    </xdr:from>
    <xdr:to>
      <xdr:col>35</xdr:col>
      <xdr:colOff>33618</xdr:colOff>
      <xdr:row>27</xdr:row>
      <xdr:rowOff>38100</xdr:rowOff>
    </xdr:to>
    <xdr:sp macro="" textlink="">
      <xdr:nvSpPr>
        <xdr:cNvPr id="388" name="Text Box 49">
          <a:extLst>
            <a:ext uri="{FF2B5EF4-FFF2-40B4-BE49-F238E27FC236}">
              <a16:creationId xmlns:a16="http://schemas.microsoft.com/office/drawing/2014/main" id="{00000000-0008-0000-0800-000084010000}"/>
            </a:ext>
          </a:extLst>
        </xdr:cNvPr>
        <xdr:cNvSpPr txBox="1">
          <a:spLocks noChangeArrowheads="1"/>
        </xdr:cNvSpPr>
      </xdr:nvSpPr>
      <xdr:spPr bwMode="auto">
        <a:xfrm>
          <a:off x="190500" y="2952750"/>
          <a:ext cx="3176868" cy="904875"/>
        </a:xfrm>
        <a:prstGeom prst="rect">
          <a:avLst/>
        </a:prstGeom>
        <a:solidFill>
          <a:srgbClr val="CCFFCC"/>
        </a:solidFill>
        <a:ln w="12700">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HG丸ｺﾞｼｯｸM-PRO"/>
              <a:ea typeface="HG丸ｺﾞｼｯｸM-PRO"/>
            </a:rPr>
            <a:t>入力の必要はありません。</a:t>
          </a:r>
          <a:r>
            <a:rPr lang="ja-JP" altLang="en-US" sz="1400" b="1" i="0" u="none" strike="noStrike" baseline="0">
              <a:solidFill>
                <a:srgbClr val="FF0000"/>
              </a:solidFill>
              <a:latin typeface="HG丸ｺﾞｼｯｸM-PRO"/>
              <a:ea typeface="HG丸ｺﾞｼｯｸM-PRO"/>
            </a:rPr>
            <a:t>申告書</a:t>
          </a:r>
        </a:p>
        <a:p>
          <a:pPr algn="ctr" rtl="0">
            <a:defRPr sz="1000"/>
          </a:pPr>
          <a:r>
            <a:rPr lang="ja-JP" altLang="en-US" sz="1400" b="1" i="0" u="none" strike="noStrike" baseline="0">
              <a:solidFill>
                <a:srgbClr val="FF0000"/>
              </a:solidFill>
              <a:latin typeface="HG丸ｺﾞｼｯｸM-PRO"/>
              <a:ea typeface="HG丸ｺﾞｼｯｸM-PRO"/>
            </a:rPr>
            <a:t>の紙面に忘れずご記入ください。</a:t>
          </a:r>
        </a:p>
      </xdr:txBody>
    </xdr:sp>
    <xdr:clientData/>
  </xdr:twoCellAnchor>
  <xdr:twoCellAnchor>
    <xdr:from>
      <xdr:col>13</xdr:col>
      <xdr:colOff>47625</xdr:colOff>
      <xdr:row>28</xdr:row>
      <xdr:rowOff>0</xdr:rowOff>
    </xdr:from>
    <xdr:to>
      <xdr:col>16</xdr:col>
      <xdr:colOff>57150</xdr:colOff>
      <xdr:row>30</xdr:row>
      <xdr:rowOff>0</xdr:rowOff>
    </xdr:to>
    <xdr:sp macro="" textlink="">
      <xdr:nvSpPr>
        <xdr:cNvPr id="389" name="AutoShape 51">
          <a:extLst>
            <a:ext uri="{FF2B5EF4-FFF2-40B4-BE49-F238E27FC236}">
              <a16:creationId xmlns:a16="http://schemas.microsoft.com/office/drawing/2014/main" id="{00000000-0008-0000-0800-000085010000}"/>
            </a:ext>
          </a:extLst>
        </xdr:cNvPr>
        <xdr:cNvSpPr>
          <a:spLocks noChangeArrowheads="1"/>
        </xdr:cNvSpPr>
      </xdr:nvSpPr>
      <xdr:spPr bwMode="auto">
        <a:xfrm>
          <a:off x="1285875" y="3924300"/>
          <a:ext cx="295275" cy="209550"/>
        </a:xfrm>
        <a:prstGeom prst="downArrow">
          <a:avLst>
            <a:gd name="adj1" fmla="val 50000"/>
            <a:gd name="adj2" fmla="val 41741"/>
          </a:avLst>
        </a:prstGeom>
        <a:solidFill>
          <a:srgbClr val="CCFFCC"/>
        </a:solidFill>
        <a:ln w="12700">
          <a:solidFill>
            <a:srgbClr val="000000"/>
          </a:solidFill>
          <a:miter lim="800000"/>
          <a:headEnd/>
          <a:tailEnd/>
        </a:ln>
      </xdr:spPr>
    </xdr:sp>
    <xdr:clientData/>
  </xdr:twoCellAnchor>
  <xdr:twoCellAnchor>
    <xdr:from>
      <xdr:col>4</xdr:col>
      <xdr:colOff>76200</xdr:colOff>
      <xdr:row>30</xdr:row>
      <xdr:rowOff>47625</xdr:rowOff>
    </xdr:from>
    <xdr:to>
      <xdr:col>25</xdr:col>
      <xdr:colOff>28575</xdr:colOff>
      <xdr:row>35</xdr:row>
      <xdr:rowOff>0</xdr:rowOff>
    </xdr:to>
    <xdr:sp macro="" textlink="">
      <xdr:nvSpPr>
        <xdr:cNvPr id="390" name="AutoShape 73">
          <a:extLst>
            <a:ext uri="{FF2B5EF4-FFF2-40B4-BE49-F238E27FC236}">
              <a16:creationId xmlns:a16="http://schemas.microsoft.com/office/drawing/2014/main" id="{00000000-0008-0000-0800-000086010000}"/>
            </a:ext>
          </a:extLst>
        </xdr:cNvPr>
        <xdr:cNvSpPr>
          <a:spLocks noChangeArrowheads="1"/>
        </xdr:cNvSpPr>
      </xdr:nvSpPr>
      <xdr:spPr bwMode="auto">
        <a:xfrm>
          <a:off x="457200" y="4181475"/>
          <a:ext cx="1952625" cy="428625"/>
        </a:xfrm>
        <a:prstGeom prst="roundRect">
          <a:avLst>
            <a:gd name="adj" fmla="val 39394"/>
          </a:avLst>
        </a:prstGeom>
        <a:noFill/>
        <a:ln w="57150">
          <a:solidFill>
            <a:srgbClr val="008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28575</xdr:colOff>
      <xdr:row>47</xdr:row>
      <xdr:rowOff>66675</xdr:rowOff>
    </xdr:from>
    <xdr:to>
      <xdr:col>53</xdr:col>
      <xdr:colOff>76200</xdr:colOff>
      <xdr:row>53</xdr:row>
      <xdr:rowOff>0</xdr:rowOff>
    </xdr:to>
    <xdr:sp macro="" textlink="">
      <xdr:nvSpPr>
        <xdr:cNvPr id="391" name="AutoShape 74">
          <a:extLst>
            <a:ext uri="{FF2B5EF4-FFF2-40B4-BE49-F238E27FC236}">
              <a16:creationId xmlns:a16="http://schemas.microsoft.com/office/drawing/2014/main" id="{00000000-0008-0000-0800-000087010000}"/>
            </a:ext>
          </a:extLst>
        </xdr:cNvPr>
        <xdr:cNvSpPr>
          <a:spLocks noChangeArrowheads="1"/>
        </xdr:cNvSpPr>
      </xdr:nvSpPr>
      <xdr:spPr bwMode="auto">
        <a:xfrm>
          <a:off x="1552575" y="5934075"/>
          <a:ext cx="357187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47625</xdr:colOff>
      <xdr:row>42</xdr:row>
      <xdr:rowOff>47625</xdr:rowOff>
    </xdr:from>
    <xdr:to>
      <xdr:col>107</xdr:col>
      <xdr:colOff>66675</xdr:colOff>
      <xdr:row>53</xdr:row>
      <xdr:rowOff>0</xdr:rowOff>
    </xdr:to>
    <xdr:sp macro="" textlink="">
      <xdr:nvSpPr>
        <xdr:cNvPr id="392" name="AutoShape 78">
          <a:extLst>
            <a:ext uri="{FF2B5EF4-FFF2-40B4-BE49-F238E27FC236}">
              <a16:creationId xmlns:a16="http://schemas.microsoft.com/office/drawing/2014/main" id="{00000000-0008-0000-0800-000088010000}"/>
            </a:ext>
          </a:extLst>
        </xdr:cNvPr>
        <xdr:cNvSpPr>
          <a:spLocks noChangeArrowheads="1"/>
        </xdr:cNvSpPr>
      </xdr:nvSpPr>
      <xdr:spPr bwMode="auto">
        <a:xfrm>
          <a:off x="6143625" y="5391150"/>
          <a:ext cx="4114800" cy="1171575"/>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28575</xdr:colOff>
      <xdr:row>57</xdr:row>
      <xdr:rowOff>47625</xdr:rowOff>
    </xdr:from>
    <xdr:to>
      <xdr:col>53</xdr:col>
      <xdr:colOff>76200</xdr:colOff>
      <xdr:row>64</xdr:row>
      <xdr:rowOff>0</xdr:rowOff>
    </xdr:to>
    <xdr:sp macro="" textlink="">
      <xdr:nvSpPr>
        <xdr:cNvPr id="393" name="AutoShape 75">
          <a:extLst>
            <a:ext uri="{FF2B5EF4-FFF2-40B4-BE49-F238E27FC236}">
              <a16:creationId xmlns:a16="http://schemas.microsoft.com/office/drawing/2014/main" id="{00000000-0008-0000-0800-000089010000}"/>
            </a:ext>
          </a:extLst>
        </xdr:cNvPr>
        <xdr:cNvSpPr>
          <a:spLocks noChangeArrowheads="1"/>
        </xdr:cNvSpPr>
      </xdr:nvSpPr>
      <xdr:spPr bwMode="auto">
        <a:xfrm>
          <a:off x="1552575" y="8010525"/>
          <a:ext cx="357187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47625</xdr:colOff>
      <xdr:row>57</xdr:row>
      <xdr:rowOff>47625</xdr:rowOff>
    </xdr:from>
    <xdr:to>
      <xdr:col>107</xdr:col>
      <xdr:colOff>76200</xdr:colOff>
      <xdr:row>64</xdr:row>
      <xdr:rowOff>0</xdr:rowOff>
    </xdr:to>
    <xdr:sp macro="" textlink="">
      <xdr:nvSpPr>
        <xdr:cNvPr id="394" name="AutoShape 77">
          <a:extLst>
            <a:ext uri="{FF2B5EF4-FFF2-40B4-BE49-F238E27FC236}">
              <a16:creationId xmlns:a16="http://schemas.microsoft.com/office/drawing/2014/main" id="{00000000-0008-0000-0800-00008A010000}"/>
            </a:ext>
          </a:extLst>
        </xdr:cNvPr>
        <xdr:cNvSpPr>
          <a:spLocks noChangeArrowheads="1"/>
        </xdr:cNvSpPr>
      </xdr:nvSpPr>
      <xdr:spPr bwMode="auto">
        <a:xfrm>
          <a:off x="6143625" y="8010525"/>
          <a:ext cx="412432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46</xdr:col>
      <xdr:colOff>63873</xdr:colOff>
      <xdr:row>53</xdr:row>
      <xdr:rowOff>43143</xdr:rowOff>
    </xdr:from>
    <xdr:to>
      <xdr:col>52</xdr:col>
      <xdr:colOff>2241</xdr:colOff>
      <xdr:row>57</xdr:row>
      <xdr:rowOff>33618</xdr:rowOff>
    </xdr:to>
    <xdr:grpSp>
      <xdr:nvGrpSpPr>
        <xdr:cNvPr id="173" name="グループ化 244">
          <a:extLst>
            <a:ext uri="{FF2B5EF4-FFF2-40B4-BE49-F238E27FC236}">
              <a16:creationId xmlns:a16="http://schemas.microsoft.com/office/drawing/2014/main" id="{8AE9806D-DF0D-4338-8F92-9B6C48EF0879}"/>
            </a:ext>
          </a:extLst>
        </xdr:cNvPr>
        <xdr:cNvGrpSpPr>
          <a:grpSpLocks/>
        </xdr:cNvGrpSpPr>
      </xdr:nvGrpSpPr>
      <xdr:grpSpPr bwMode="auto">
        <a:xfrm>
          <a:off x="3919593" y="6291543"/>
          <a:ext cx="441288" cy="386715"/>
          <a:chOff x="5200650" y="409575"/>
          <a:chExt cx="495300" cy="390525"/>
        </a:xfrm>
      </xdr:grpSpPr>
      <xdr:grpSp>
        <xdr:nvGrpSpPr>
          <xdr:cNvPr id="174" name="グループ化 12">
            <a:extLst>
              <a:ext uri="{FF2B5EF4-FFF2-40B4-BE49-F238E27FC236}">
                <a16:creationId xmlns:a16="http://schemas.microsoft.com/office/drawing/2014/main" id="{3B7DC9D6-36BA-42C4-8DCD-11CBD5C863A4}"/>
              </a:ext>
            </a:extLst>
          </xdr:cNvPr>
          <xdr:cNvGrpSpPr>
            <a:grpSpLocks/>
          </xdr:cNvGrpSpPr>
        </xdr:nvGrpSpPr>
        <xdr:grpSpPr bwMode="auto">
          <a:xfrm>
            <a:off x="5324475" y="409575"/>
            <a:ext cx="247650" cy="390525"/>
            <a:chOff x="6572250" y="323850"/>
            <a:chExt cx="247650" cy="390525"/>
          </a:xfrm>
        </xdr:grpSpPr>
        <xdr:sp macro="" textlink="">
          <xdr:nvSpPr>
            <xdr:cNvPr id="178" name="テキスト ボックス 177">
              <a:extLst>
                <a:ext uri="{FF2B5EF4-FFF2-40B4-BE49-F238E27FC236}">
                  <a16:creationId xmlns:a16="http://schemas.microsoft.com/office/drawing/2014/main" id="{FDA7F12E-DEC0-4559-A610-C0D157196727}"/>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79" name="テキスト ボックス 178">
              <a:extLst>
                <a:ext uri="{FF2B5EF4-FFF2-40B4-BE49-F238E27FC236}">
                  <a16:creationId xmlns:a16="http://schemas.microsoft.com/office/drawing/2014/main" id="{75A26707-B8D2-4AAB-813E-D020F8B8A781}"/>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75" name="グループ化 13">
            <a:extLst>
              <a:ext uri="{FF2B5EF4-FFF2-40B4-BE49-F238E27FC236}">
                <a16:creationId xmlns:a16="http://schemas.microsoft.com/office/drawing/2014/main" id="{FC3C2A87-F9E8-4CC7-9E3B-694C29975359}"/>
              </a:ext>
            </a:extLst>
          </xdr:cNvPr>
          <xdr:cNvGrpSpPr>
            <a:grpSpLocks/>
          </xdr:cNvGrpSpPr>
        </xdr:nvGrpSpPr>
        <xdr:grpSpPr bwMode="auto">
          <a:xfrm>
            <a:off x="5200650" y="457200"/>
            <a:ext cx="495300" cy="342900"/>
            <a:chOff x="5638800" y="295275"/>
            <a:chExt cx="495300" cy="342900"/>
          </a:xfrm>
        </xdr:grpSpPr>
        <xdr:sp macro="" textlink="">
          <xdr:nvSpPr>
            <xdr:cNvPr id="176" name="テキスト ボックス 175">
              <a:extLst>
                <a:ext uri="{FF2B5EF4-FFF2-40B4-BE49-F238E27FC236}">
                  <a16:creationId xmlns:a16="http://schemas.microsoft.com/office/drawing/2014/main" id="{E353F22F-11E0-41E5-9CB7-F937D2E6D356}"/>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77" name="テキスト ボックス 176">
              <a:extLst>
                <a:ext uri="{FF2B5EF4-FFF2-40B4-BE49-F238E27FC236}">
                  <a16:creationId xmlns:a16="http://schemas.microsoft.com/office/drawing/2014/main" id="{7760216B-6AD0-4400-A9A1-60C05B998922}"/>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18</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100</xdr:col>
      <xdr:colOff>44823</xdr:colOff>
      <xdr:row>53</xdr:row>
      <xdr:rowOff>43143</xdr:rowOff>
    </xdr:from>
    <xdr:to>
      <xdr:col>105</xdr:col>
      <xdr:colOff>63873</xdr:colOff>
      <xdr:row>57</xdr:row>
      <xdr:rowOff>33618</xdr:rowOff>
    </xdr:to>
    <xdr:grpSp>
      <xdr:nvGrpSpPr>
        <xdr:cNvPr id="180" name="グループ化 251">
          <a:extLst>
            <a:ext uri="{FF2B5EF4-FFF2-40B4-BE49-F238E27FC236}">
              <a16:creationId xmlns:a16="http://schemas.microsoft.com/office/drawing/2014/main" id="{B18F70C4-2E51-463E-B633-3829DF5CEFD8}"/>
            </a:ext>
          </a:extLst>
        </xdr:cNvPr>
        <xdr:cNvGrpSpPr>
          <a:grpSpLocks/>
        </xdr:cNvGrpSpPr>
      </xdr:nvGrpSpPr>
      <xdr:grpSpPr bwMode="auto">
        <a:xfrm>
          <a:off x="8426823" y="6291543"/>
          <a:ext cx="438150" cy="386715"/>
          <a:chOff x="5200650" y="409575"/>
          <a:chExt cx="495300" cy="390525"/>
        </a:xfrm>
      </xdr:grpSpPr>
      <xdr:grpSp>
        <xdr:nvGrpSpPr>
          <xdr:cNvPr id="181" name="グループ化 12">
            <a:extLst>
              <a:ext uri="{FF2B5EF4-FFF2-40B4-BE49-F238E27FC236}">
                <a16:creationId xmlns:a16="http://schemas.microsoft.com/office/drawing/2014/main" id="{6D055586-4D10-4D66-A241-3A7291A8771E}"/>
              </a:ext>
            </a:extLst>
          </xdr:cNvPr>
          <xdr:cNvGrpSpPr>
            <a:grpSpLocks/>
          </xdr:cNvGrpSpPr>
        </xdr:nvGrpSpPr>
        <xdr:grpSpPr bwMode="auto">
          <a:xfrm>
            <a:off x="5324475" y="409575"/>
            <a:ext cx="247650" cy="390525"/>
            <a:chOff x="6572250" y="323850"/>
            <a:chExt cx="247650" cy="390525"/>
          </a:xfrm>
        </xdr:grpSpPr>
        <xdr:sp macro="" textlink="">
          <xdr:nvSpPr>
            <xdr:cNvPr id="185" name="テキスト ボックス 184">
              <a:extLst>
                <a:ext uri="{FF2B5EF4-FFF2-40B4-BE49-F238E27FC236}">
                  <a16:creationId xmlns:a16="http://schemas.microsoft.com/office/drawing/2014/main" id="{A7CF6ABE-BEAF-4574-9ACC-536057D18AD1}"/>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86" name="テキスト ボックス 185">
              <a:extLst>
                <a:ext uri="{FF2B5EF4-FFF2-40B4-BE49-F238E27FC236}">
                  <a16:creationId xmlns:a16="http://schemas.microsoft.com/office/drawing/2014/main" id="{1DE595E7-AC49-40AE-AEA8-2E448E8D48BB}"/>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82" name="グループ化 13">
            <a:extLst>
              <a:ext uri="{FF2B5EF4-FFF2-40B4-BE49-F238E27FC236}">
                <a16:creationId xmlns:a16="http://schemas.microsoft.com/office/drawing/2014/main" id="{E85848C8-2A0E-4357-9296-F98955152F06}"/>
              </a:ext>
            </a:extLst>
          </xdr:cNvPr>
          <xdr:cNvGrpSpPr>
            <a:grpSpLocks/>
          </xdr:cNvGrpSpPr>
        </xdr:nvGrpSpPr>
        <xdr:grpSpPr bwMode="auto">
          <a:xfrm>
            <a:off x="5200650" y="457200"/>
            <a:ext cx="495300" cy="342900"/>
            <a:chOff x="5638800" y="295275"/>
            <a:chExt cx="495300" cy="342900"/>
          </a:xfrm>
        </xdr:grpSpPr>
        <xdr:sp macro="" textlink="">
          <xdr:nvSpPr>
            <xdr:cNvPr id="183" name="テキスト ボックス 182">
              <a:extLst>
                <a:ext uri="{FF2B5EF4-FFF2-40B4-BE49-F238E27FC236}">
                  <a16:creationId xmlns:a16="http://schemas.microsoft.com/office/drawing/2014/main" id="{A5583BA8-3C37-4110-8741-DC1B2E80C456}"/>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84" name="テキスト ボックス 183">
              <a:extLst>
                <a:ext uri="{FF2B5EF4-FFF2-40B4-BE49-F238E27FC236}">
                  <a16:creationId xmlns:a16="http://schemas.microsoft.com/office/drawing/2014/main" id="{0FA89D69-69DC-4DB2-A13E-D94085B56BC1}"/>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19</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2.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3.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4.xml" Type="http://schemas.openxmlformats.org/officeDocument/2006/relationships/drawing"/><Relationship Id="rId3" Target="../drawings/vmlDrawing3.vml" Type="http://schemas.openxmlformats.org/officeDocument/2006/relationships/vmlDrawing"/><Relationship Id="rId4"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5.xml" Type="http://schemas.openxmlformats.org/officeDocument/2006/relationships/drawing"/><Relationship Id="rId3" Target="../drawings/vmlDrawing4.vml" Type="http://schemas.openxmlformats.org/officeDocument/2006/relationships/vmlDrawing"/><Relationship Id="rId4" Target="../comments3.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indexed="15"/>
  </sheetPr>
  <dimension ref="A1:N320"/>
  <sheetViews>
    <sheetView showGridLines="0" tabSelected="1" view="pageBreakPreview" topLeftCell="B1" zoomScale="130" zoomScaleNormal="100" zoomScaleSheetLayoutView="130" workbookViewId="0"/>
  </sheetViews>
  <sheetFormatPr defaultColWidth="0" defaultRowHeight="15" customHeight="1" zeroHeight="1"/>
  <cols>
    <col min="1" max="1" width="1.44140625" style="223" hidden="1" customWidth="1"/>
    <col min="2" max="2" width="3.77734375" style="223" customWidth="1"/>
    <col min="3" max="3" width="2.88671875" style="223" customWidth="1"/>
    <col min="4" max="4" width="2" style="223" customWidth="1"/>
    <col min="5" max="5" width="3" style="223" customWidth="1"/>
    <col min="6" max="6" width="5" style="223" customWidth="1"/>
    <col min="7" max="7" width="15" style="223" customWidth="1"/>
    <col min="8" max="9" width="20" style="223" customWidth="1"/>
    <col min="10" max="10" width="15" style="223" customWidth="1"/>
    <col min="11" max="11" width="6.77734375" style="223" customWidth="1"/>
    <col min="12" max="12" width="3.77734375" style="223" customWidth="1"/>
    <col min="13" max="13" width="1.6640625" style="223" hidden="1" customWidth="1"/>
    <col min="14" max="14" width="0" style="223" hidden="1" customWidth="1"/>
    <col min="15" max="16384" width="12.6640625" style="223" hidden="1"/>
  </cols>
  <sheetData>
    <row r="1" spans="1:12" ht="15" customHeight="1">
      <c r="B1" s="858" t="s">
        <v>259</v>
      </c>
      <c r="C1" s="858"/>
      <c r="D1" s="858"/>
      <c r="E1" s="858"/>
      <c r="F1" s="858"/>
      <c r="G1" s="858"/>
      <c r="H1" s="858"/>
      <c r="I1" s="858"/>
      <c r="J1" s="858"/>
      <c r="K1" s="858"/>
      <c r="L1" s="858"/>
    </row>
    <row r="2" spans="1:12" ht="15" customHeight="1">
      <c r="A2" s="299"/>
      <c r="B2" s="858"/>
      <c r="C2" s="858"/>
      <c r="D2" s="858"/>
      <c r="E2" s="858"/>
      <c r="F2" s="858"/>
      <c r="G2" s="858"/>
      <c r="H2" s="858"/>
      <c r="I2" s="858"/>
      <c r="J2" s="858"/>
      <c r="K2" s="858"/>
      <c r="L2" s="858"/>
    </row>
    <row r="3" spans="1:12" ht="15" customHeight="1">
      <c r="B3" s="224"/>
      <c r="C3" s="224"/>
      <c r="D3" s="225"/>
    </row>
    <row r="4" spans="1:12" ht="15" customHeight="1">
      <c r="B4" s="224"/>
      <c r="C4" s="224"/>
      <c r="D4" s="225"/>
    </row>
    <row r="5" spans="1:12" ht="15" customHeight="1">
      <c r="B5" s="224"/>
      <c r="C5" s="224"/>
      <c r="D5" s="225"/>
    </row>
    <row r="6" spans="1:12" ht="15" customHeight="1">
      <c r="B6" s="224"/>
      <c r="C6" s="224"/>
      <c r="D6" s="225"/>
    </row>
    <row r="7" spans="1:12" ht="15" customHeight="1">
      <c r="B7" s="224"/>
      <c r="C7" s="224"/>
      <c r="D7" s="225"/>
    </row>
    <row r="8" spans="1:12" ht="15" customHeight="1">
      <c r="B8" s="224"/>
      <c r="C8" s="224"/>
      <c r="D8" s="225"/>
    </row>
    <row r="9" spans="1:12" ht="15" customHeight="1">
      <c r="B9" s="224"/>
      <c r="C9" s="224"/>
      <c r="D9" s="225"/>
    </row>
    <row r="10" spans="1:12" ht="15" customHeight="1">
      <c r="B10" s="224"/>
      <c r="C10" s="224"/>
      <c r="D10" s="225"/>
    </row>
    <row r="11" spans="1:12" ht="15" customHeight="1">
      <c r="B11" s="224"/>
      <c r="C11" s="224"/>
      <c r="D11" s="225"/>
    </row>
    <row r="12" spans="1:12" ht="15" customHeight="1">
      <c r="B12" s="224"/>
      <c r="C12" s="224"/>
      <c r="D12" s="225"/>
    </row>
    <row r="13" spans="1:12" ht="15" customHeight="1">
      <c r="B13" s="224"/>
      <c r="C13" s="224"/>
      <c r="D13" s="225"/>
    </row>
    <row r="14" spans="1:12" ht="15" customHeight="1">
      <c r="B14" s="224"/>
      <c r="C14" s="224"/>
      <c r="D14" s="225"/>
    </row>
    <row r="15" spans="1:12" ht="15" customHeight="1">
      <c r="B15" s="224"/>
      <c r="C15" s="224"/>
      <c r="D15" s="225"/>
    </row>
    <row r="16" spans="1:12" ht="15" customHeight="1">
      <c r="B16" s="224"/>
      <c r="C16" s="224"/>
      <c r="D16" s="225"/>
    </row>
    <row r="17" spans="2:13" ht="15" customHeight="1">
      <c r="B17" s="224"/>
      <c r="C17" s="224"/>
      <c r="D17" s="225"/>
    </row>
    <row r="18" spans="2:13" ht="15" customHeight="1">
      <c r="B18" s="224"/>
      <c r="C18" s="224"/>
      <c r="D18" s="225"/>
    </row>
    <row r="19" spans="2:13" ht="15" customHeight="1">
      <c r="B19" s="808" t="s">
        <v>109</v>
      </c>
    </row>
    <row r="20" spans="2:13" ht="15" customHeight="1">
      <c r="C20" s="223" t="s">
        <v>260</v>
      </c>
    </row>
    <row r="21" spans="2:13" ht="15" customHeight="1">
      <c r="C21" s="223" t="s">
        <v>893</v>
      </c>
    </row>
    <row r="22" spans="2:13" ht="15" customHeight="1">
      <c r="C22" s="223" t="s">
        <v>261</v>
      </c>
    </row>
    <row r="23" spans="2:13" ht="15" customHeight="1">
      <c r="C23" s="225"/>
    </row>
    <row r="24" spans="2:13" ht="15" customHeight="1">
      <c r="B24" s="808" t="s">
        <v>159</v>
      </c>
      <c r="C24" s="225"/>
    </row>
    <row r="25" spans="2:13" ht="15" customHeight="1">
      <c r="C25" s="225" t="s">
        <v>164</v>
      </c>
    </row>
    <row r="26" spans="2:13" ht="15" customHeight="1" thickBot="1">
      <c r="C26" s="225"/>
    </row>
    <row r="27" spans="2:13" ht="15" customHeight="1">
      <c r="C27" s="226"/>
      <c r="D27" s="227"/>
      <c r="E27" s="227"/>
      <c r="F27" s="227"/>
      <c r="G27" s="227"/>
      <c r="H27" s="227"/>
      <c r="I27" s="227"/>
      <c r="J27" s="227"/>
      <c r="K27" s="228"/>
    </row>
    <row r="28" spans="2:13" ht="15" customHeight="1">
      <c r="C28" s="229"/>
      <c r="D28" s="223" t="s">
        <v>704</v>
      </c>
      <c r="K28" s="230"/>
    </row>
    <row r="29" spans="2:13" ht="15" customHeight="1">
      <c r="C29" s="229"/>
      <c r="D29" s="291" t="s">
        <v>262</v>
      </c>
      <c r="F29" s="285"/>
      <c r="G29" s="285"/>
      <c r="H29" s="285"/>
      <c r="I29" s="285"/>
      <c r="J29" s="285"/>
      <c r="K29" s="292"/>
      <c r="L29" s="285"/>
      <c r="M29" s="285"/>
    </row>
    <row r="30" spans="2:13" ht="15" customHeight="1">
      <c r="C30" s="229"/>
      <c r="K30" s="230"/>
    </row>
    <row r="31" spans="2:13" ht="15" customHeight="1">
      <c r="C31" s="229"/>
      <c r="D31" s="327" t="s">
        <v>263</v>
      </c>
      <c r="K31" s="230"/>
    </row>
    <row r="32" spans="2:13" ht="15" customHeight="1">
      <c r="C32" s="229"/>
      <c r="E32" s="328" t="s">
        <v>706</v>
      </c>
      <c r="K32" s="230"/>
    </row>
    <row r="33" spans="2:13" ht="15" customHeight="1" thickBot="1">
      <c r="C33" s="231"/>
      <c r="D33" s="232"/>
      <c r="E33" s="232"/>
      <c r="F33" s="232"/>
      <c r="G33" s="232"/>
      <c r="H33" s="232"/>
      <c r="I33" s="232"/>
      <c r="J33" s="232"/>
      <c r="K33" s="233"/>
    </row>
    <row r="34" spans="2:13" ht="15" customHeight="1">
      <c r="C34" s="225"/>
    </row>
    <row r="35" spans="2:13" ht="15" customHeight="1">
      <c r="B35" s="808" t="s">
        <v>894</v>
      </c>
    </row>
    <row r="36" spans="2:13" ht="15" customHeight="1">
      <c r="C36" s="327" t="s">
        <v>264</v>
      </c>
    </row>
    <row r="37" spans="2:13" ht="15" customHeight="1">
      <c r="C37" s="327" t="s">
        <v>187</v>
      </c>
    </row>
    <row r="38" spans="2:13" ht="15" customHeight="1">
      <c r="C38" s="327" t="s">
        <v>919</v>
      </c>
    </row>
    <row r="39" spans="2:13" ht="15" customHeight="1">
      <c r="C39" s="327" t="s">
        <v>918</v>
      </c>
    </row>
    <row r="40" spans="2:13" ht="15" customHeight="1">
      <c r="C40" s="327"/>
    </row>
    <row r="41" spans="2:13" ht="15" customHeight="1">
      <c r="B41" s="808" t="s">
        <v>110</v>
      </c>
    </row>
    <row r="42" spans="2:13" ht="15" customHeight="1">
      <c r="C42" s="296" t="s">
        <v>186</v>
      </c>
      <c r="F42" s="285"/>
      <c r="G42" s="285"/>
      <c r="H42" s="285"/>
      <c r="I42" s="285"/>
      <c r="J42" s="285"/>
      <c r="K42" s="285"/>
      <c r="L42" s="285"/>
      <c r="M42" s="285"/>
    </row>
    <row r="43" spans="2:13" ht="15" customHeight="1">
      <c r="C43" s="297" t="s">
        <v>700</v>
      </c>
      <c r="D43" s="285"/>
      <c r="F43" s="285"/>
      <c r="G43" s="285"/>
      <c r="H43" s="285"/>
      <c r="I43" s="285"/>
      <c r="J43" s="285"/>
      <c r="K43" s="285"/>
      <c r="L43" s="285"/>
      <c r="M43" s="285"/>
    </row>
    <row r="44" spans="2:13" ht="15" customHeight="1">
      <c r="B44" s="234"/>
      <c r="C44" s="223" t="s">
        <v>265</v>
      </c>
    </row>
    <row r="45" spans="2:13" ht="15" customHeight="1">
      <c r="B45" s="234"/>
      <c r="C45" s="223" t="s">
        <v>137</v>
      </c>
    </row>
    <row r="46" spans="2:13" ht="15" customHeight="1" thickBot="1">
      <c r="C46" s="234"/>
    </row>
    <row r="47" spans="2:13" ht="15" customHeight="1">
      <c r="C47" s="301"/>
      <c r="D47" s="235"/>
      <c r="E47" s="235"/>
      <c r="F47" s="302"/>
      <c r="G47" s="302"/>
      <c r="H47" s="302"/>
      <c r="I47" s="302"/>
      <c r="J47" s="302"/>
      <c r="K47" s="303"/>
    </row>
    <row r="48" spans="2:13" ht="15" customHeight="1">
      <c r="C48" s="236"/>
      <c r="D48" s="223" t="s">
        <v>895</v>
      </c>
      <c r="K48" s="237"/>
    </row>
    <row r="49" spans="3:11" ht="15" customHeight="1">
      <c r="C49" s="236"/>
      <c r="E49" s="616" t="s">
        <v>896</v>
      </c>
      <c r="K49" s="237"/>
    </row>
    <row r="50" spans="3:11" ht="15" customHeight="1">
      <c r="C50" s="236"/>
      <c r="K50" s="237"/>
    </row>
    <row r="51" spans="3:11" ht="15" customHeight="1">
      <c r="C51" s="236"/>
      <c r="D51" s="223" t="s">
        <v>192</v>
      </c>
      <c r="K51" s="237"/>
    </row>
    <row r="52" spans="3:11" ht="15" customHeight="1">
      <c r="C52" s="236"/>
      <c r="E52" s="223" t="s">
        <v>284</v>
      </c>
      <c r="K52" s="237"/>
    </row>
    <row r="53" spans="3:11" ht="15" customHeight="1">
      <c r="C53" s="236"/>
      <c r="E53" s="223" t="s">
        <v>285</v>
      </c>
      <c r="K53" s="237"/>
    </row>
    <row r="54" spans="3:11" ht="15" customHeight="1">
      <c r="C54" s="236"/>
      <c r="K54" s="237"/>
    </row>
    <row r="55" spans="3:11" ht="15" customHeight="1">
      <c r="C55" s="236"/>
      <c r="D55" s="223" t="s">
        <v>193</v>
      </c>
      <c r="K55" s="237"/>
    </row>
    <row r="56" spans="3:11" ht="15" customHeight="1">
      <c r="C56" s="236"/>
      <c r="E56" s="238" t="s">
        <v>701</v>
      </c>
      <c r="K56" s="237"/>
    </row>
    <row r="57" spans="3:11" ht="15" customHeight="1">
      <c r="C57" s="236"/>
      <c r="K57" s="237"/>
    </row>
    <row r="58" spans="3:11" ht="15" customHeight="1">
      <c r="C58" s="236"/>
      <c r="D58" s="223" t="s">
        <v>266</v>
      </c>
      <c r="K58" s="237"/>
    </row>
    <row r="59" spans="3:11" ht="15" customHeight="1">
      <c r="C59" s="236"/>
      <c r="E59" s="223" t="s">
        <v>267</v>
      </c>
      <c r="K59" s="237"/>
    </row>
    <row r="60" spans="3:11" ht="15" customHeight="1">
      <c r="C60" s="236"/>
      <c r="K60" s="237"/>
    </row>
    <row r="61" spans="3:11" ht="15" customHeight="1">
      <c r="C61" s="236"/>
      <c r="D61" s="223" t="s">
        <v>887</v>
      </c>
      <c r="K61" s="237"/>
    </row>
    <row r="62" spans="3:11" ht="15" customHeight="1">
      <c r="C62" s="236"/>
      <c r="E62" s="223" t="s">
        <v>888</v>
      </c>
      <c r="K62" s="237"/>
    </row>
    <row r="63" spans="3:11" ht="15" customHeight="1" thickBot="1">
      <c r="C63" s="239"/>
      <c r="D63" s="240"/>
      <c r="E63" s="240"/>
      <c r="F63" s="240"/>
      <c r="G63" s="240"/>
      <c r="H63" s="240"/>
      <c r="I63" s="240"/>
      <c r="J63" s="240"/>
      <c r="K63" s="241"/>
    </row>
    <row r="64" spans="3:11" ht="15" customHeight="1">
      <c r="D64" s="225"/>
    </row>
    <row r="65" spans="2:5" ht="15" customHeight="1">
      <c r="B65" s="808" t="s">
        <v>175</v>
      </c>
    </row>
    <row r="66" spans="2:5" ht="15" customHeight="1">
      <c r="C66" s="223" t="s">
        <v>709</v>
      </c>
    </row>
    <row r="67" spans="2:5" ht="15" customHeight="1">
      <c r="C67" s="225" t="s">
        <v>900</v>
      </c>
    </row>
    <row r="68" spans="2:5" ht="15" customHeight="1">
      <c r="C68" s="225"/>
    </row>
    <row r="69" spans="2:5" ht="15" customHeight="1">
      <c r="C69" s="225"/>
    </row>
    <row r="70" spans="2:5" ht="15" customHeight="1">
      <c r="C70" s="225"/>
    </row>
    <row r="71" spans="2:5" ht="15" customHeight="1">
      <c r="D71" s="242" t="s">
        <v>268</v>
      </c>
    </row>
    <row r="72" spans="2:5" ht="15" customHeight="1">
      <c r="E72" s="223" t="s">
        <v>897</v>
      </c>
    </row>
    <row r="73" spans="2:5" ht="15" customHeight="1"/>
    <row r="74" spans="2:5" ht="15" customHeight="1">
      <c r="D74" s="242" t="s">
        <v>138</v>
      </c>
    </row>
    <row r="75" spans="2:5" ht="15" customHeight="1">
      <c r="E75" s="223" t="s">
        <v>4</v>
      </c>
    </row>
    <row r="76" spans="2:5" ht="15" customHeight="1">
      <c r="E76" s="223" t="s">
        <v>6</v>
      </c>
    </row>
    <row r="77" spans="2:5" ht="15" customHeight="1"/>
    <row r="78" spans="2:5" ht="15" customHeight="1">
      <c r="D78" s="242" t="s">
        <v>710</v>
      </c>
    </row>
    <row r="79" spans="2:5" ht="15" customHeight="1">
      <c r="E79" s="223" t="s">
        <v>711</v>
      </c>
    </row>
    <row r="80" spans="2:5" ht="15" customHeight="1">
      <c r="E80" s="223" t="s">
        <v>5</v>
      </c>
    </row>
    <row r="81" spans="2:13" ht="15" customHeight="1">
      <c r="E81" s="238" t="s">
        <v>898</v>
      </c>
    </row>
    <row r="82" spans="2:13" ht="15" customHeight="1"/>
    <row r="83" spans="2:13" ht="15" customHeight="1">
      <c r="D83" s="242" t="s">
        <v>139</v>
      </c>
      <c r="E83" s="243"/>
    </row>
    <row r="84" spans="2:13" ht="15" customHeight="1">
      <c r="E84" s="223" t="s">
        <v>129</v>
      </c>
    </row>
    <row r="85" spans="2:13" ht="15" customHeight="1">
      <c r="E85" s="238" t="s">
        <v>899</v>
      </c>
    </row>
    <row r="86" spans="2:13" ht="15" customHeight="1">
      <c r="E86" s="243"/>
    </row>
    <row r="87" spans="2:13" ht="15" customHeight="1">
      <c r="D87" s="242" t="s">
        <v>140</v>
      </c>
      <c r="E87" s="243"/>
    </row>
    <row r="88" spans="2:13" ht="15" customHeight="1">
      <c r="E88" s="223" t="s">
        <v>111</v>
      </c>
    </row>
    <row r="89" spans="2:13" ht="15" customHeight="1">
      <c r="E89" s="327" t="s">
        <v>702</v>
      </c>
    </row>
    <row r="90" spans="2:13" ht="15" customHeight="1">
      <c r="C90" s="225"/>
    </row>
    <row r="91" spans="2:13" ht="15" customHeight="1">
      <c r="C91" s="294"/>
      <c r="D91" s="615" t="s">
        <v>698</v>
      </c>
      <c r="F91" s="285"/>
      <c r="G91" s="285"/>
      <c r="H91" s="285"/>
      <c r="I91" s="285"/>
      <c r="J91" s="285"/>
      <c r="K91" s="285"/>
      <c r="L91" s="285"/>
      <c r="M91" s="285"/>
    </row>
    <row r="92" spans="2:13" ht="15" customHeight="1">
      <c r="C92" s="294"/>
      <c r="D92" s="615"/>
      <c r="E92" s="223" t="s">
        <v>697</v>
      </c>
      <c r="F92" s="285"/>
      <c r="G92" s="285"/>
      <c r="H92" s="285"/>
      <c r="I92" s="285"/>
      <c r="J92" s="285"/>
      <c r="K92" s="285"/>
      <c r="L92" s="285"/>
      <c r="M92" s="285"/>
    </row>
    <row r="93" spans="2:13" ht="15" customHeight="1">
      <c r="C93" s="294"/>
      <c r="D93" s="615"/>
      <c r="F93" s="285"/>
      <c r="G93" s="285"/>
      <c r="H93" s="285"/>
      <c r="I93" s="285"/>
      <c r="J93" s="285"/>
      <c r="K93" s="285"/>
      <c r="L93" s="285"/>
      <c r="M93" s="285"/>
    </row>
    <row r="94" spans="2:13" ht="15" customHeight="1">
      <c r="B94" s="808" t="s">
        <v>141</v>
      </c>
    </row>
    <row r="95" spans="2:13" ht="15" customHeight="1">
      <c r="C95" s="223" t="s">
        <v>112</v>
      </c>
    </row>
    <row r="96" spans="2:13" ht="15" customHeight="1">
      <c r="D96" s="225"/>
      <c r="E96" s="224"/>
    </row>
    <row r="97" spans="3:12" ht="15" customHeight="1">
      <c r="C97" s="244"/>
      <c r="D97" s="245"/>
      <c r="E97" s="246"/>
      <c r="F97" s="247"/>
      <c r="G97" s="247"/>
      <c r="H97" s="247"/>
      <c r="I97" s="247"/>
      <c r="J97" s="247"/>
      <c r="K97" s="248"/>
    </row>
    <row r="98" spans="3:12" ht="15" customHeight="1">
      <c r="C98" s="249"/>
      <c r="D98" s="285" t="s">
        <v>269</v>
      </c>
      <c r="F98" s="285"/>
      <c r="G98" s="285"/>
      <c r="H98" s="285"/>
      <c r="I98" s="285"/>
      <c r="J98" s="285"/>
      <c r="K98" s="288"/>
      <c r="L98" s="285"/>
    </row>
    <row r="99" spans="3:12" ht="15" customHeight="1">
      <c r="C99" s="249"/>
      <c r="H99" s="251" t="s">
        <v>142</v>
      </c>
      <c r="I99" s="252"/>
      <c r="J99" s="252"/>
      <c r="K99" s="250"/>
    </row>
    <row r="100" spans="3:12" ht="15" customHeight="1">
      <c r="C100" s="249"/>
      <c r="D100" s="223" t="s">
        <v>131</v>
      </c>
      <c r="K100" s="250"/>
    </row>
    <row r="101" spans="3:12" ht="15" customHeight="1">
      <c r="C101" s="249"/>
      <c r="H101" s="251" t="s">
        <v>128</v>
      </c>
      <c r="I101" s="252"/>
      <c r="J101" s="252"/>
      <c r="K101" s="253"/>
    </row>
    <row r="102" spans="3:12" ht="15" customHeight="1">
      <c r="C102" s="249"/>
      <c r="D102" s="223" t="s">
        <v>132</v>
      </c>
      <c r="K102" s="250"/>
    </row>
    <row r="103" spans="3:12" ht="15" customHeight="1">
      <c r="C103" s="249"/>
      <c r="H103" s="251" t="s">
        <v>143</v>
      </c>
      <c r="I103" s="252"/>
      <c r="J103" s="252"/>
      <c r="K103" s="253"/>
    </row>
    <row r="104" spans="3:12" ht="15" customHeight="1">
      <c r="C104" s="249"/>
      <c r="D104" s="223" t="s">
        <v>183</v>
      </c>
      <c r="K104" s="250"/>
    </row>
    <row r="105" spans="3:12" ht="15" customHeight="1">
      <c r="C105" s="249"/>
      <c r="H105" s="251" t="s">
        <v>144</v>
      </c>
      <c r="I105" s="252"/>
      <c r="J105" s="252"/>
      <c r="K105" s="253"/>
    </row>
    <row r="106" spans="3:12" ht="15" customHeight="1">
      <c r="C106" s="249"/>
      <c r="D106" s="223" t="s">
        <v>713</v>
      </c>
      <c r="H106" s="251"/>
      <c r="I106" s="252"/>
      <c r="J106" s="252"/>
      <c r="K106" s="253"/>
    </row>
    <row r="107" spans="3:12" ht="15" customHeight="1">
      <c r="C107" s="249"/>
      <c r="E107" s="223" t="s">
        <v>176</v>
      </c>
      <c r="H107" s="251"/>
      <c r="I107" s="252"/>
      <c r="J107" s="252"/>
      <c r="K107" s="253"/>
    </row>
    <row r="108" spans="3:12" ht="15" customHeight="1">
      <c r="C108" s="249"/>
      <c r="E108" s="223" t="s">
        <v>177</v>
      </c>
      <c r="K108" s="250"/>
    </row>
    <row r="109" spans="3:12" ht="15" customHeight="1">
      <c r="C109" s="249"/>
      <c r="H109" s="856" t="s">
        <v>178</v>
      </c>
      <c r="I109" s="252"/>
      <c r="J109" s="252"/>
      <c r="K109" s="253"/>
    </row>
    <row r="110" spans="3:12" ht="15" customHeight="1">
      <c r="C110" s="249"/>
      <c r="H110" s="856"/>
      <c r="I110" s="252"/>
      <c r="J110" s="252"/>
      <c r="K110" s="253"/>
    </row>
    <row r="111" spans="3:12" ht="15" customHeight="1">
      <c r="C111" s="249"/>
      <c r="D111" s="223" t="s">
        <v>975</v>
      </c>
      <c r="K111" s="250"/>
    </row>
    <row r="112" spans="3:12" ht="15" customHeight="1">
      <c r="C112" s="249"/>
      <c r="E112" s="223" t="s">
        <v>901</v>
      </c>
      <c r="K112" s="250"/>
    </row>
    <row r="113" spans="2:11" ht="15" customHeight="1">
      <c r="C113" s="249"/>
      <c r="E113" s="223" t="s">
        <v>902</v>
      </c>
      <c r="K113" s="250"/>
    </row>
    <row r="114" spans="2:11" ht="15" customHeight="1">
      <c r="C114" s="249"/>
      <c r="E114" s="223" t="s">
        <v>714</v>
      </c>
      <c r="K114" s="250"/>
    </row>
    <row r="115" spans="2:11" ht="15" customHeight="1">
      <c r="C115" s="249"/>
      <c r="E115" s="223" t="s">
        <v>903</v>
      </c>
      <c r="K115" s="250"/>
    </row>
    <row r="116" spans="2:11" ht="15" customHeight="1">
      <c r="C116" s="254"/>
      <c r="D116" s="255"/>
      <c r="E116" s="255"/>
      <c r="F116" s="255"/>
      <c r="G116" s="255"/>
      <c r="H116" s="255"/>
      <c r="I116" s="255"/>
      <c r="J116" s="255"/>
      <c r="K116" s="256"/>
    </row>
    <row r="117" spans="2:11" ht="15" customHeight="1">
      <c r="D117" s="225"/>
    </row>
    <row r="118" spans="2:11" ht="15" customHeight="1">
      <c r="B118" s="808" t="s">
        <v>151</v>
      </c>
      <c r="D118" s="225"/>
    </row>
    <row r="119" spans="2:11" ht="15" customHeight="1">
      <c r="C119" s="257" t="s">
        <v>152</v>
      </c>
    </row>
    <row r="120" spans="2:11" ht="15" customHeight="1">
      <c r="C120" s="257"/>
      <c r="D120" s="223" t="s">
        <v>0</v>
      </c>
    </row>
    <row r="121" spans="2:11" ht="15" customHeight="1">
      <c r="C121" s="223" t="s">
        <v>270</v>
      </c>
    </row>
    <row r="122" spans="2:11" ht="15" customHeight="1">
      <c r="C122" s="282" t="s">
        <v>707</v>
      </c>
    </row>
    <row r="123" spans="2:11" ht="15" customHeight="1">
      <c r="D123" s="282" t="s">
        <v>169</v>
      </c>
    </row>
    <row r="124" spans="2:11" ht="15" customHeight="1"/>
    <row r="125" spans="2:11" ht="15" customHeight="1"/>
    <row r="126" spans="2:11" ht="15" customHeight="1"/>
    <row r="127" spans="2:11" ht="15" customHeight="1"/>
    <row r="128" spans="2:11"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spans="3:11" ht="15" customHeight="1"/>
    <row r="146" spans="3:11" ht="15" customHeight="1">
      <c r="G146" s="223" t="s">
        <v>1</v>
      </c>
    </row>
    <row r="147" spans="3:11" ht="15" customHeight="1"/>
    <row r="148" spans="3:11" ht="15" customHeight="1">
      <c r="G148" s="857" t="s">
        <v>165</v>
      </c>
      <c r="H148" s="857"/>
      <c r="I148" s="857"/>
      <c r="J148" s="857"/>
      <c r="K148" s="857"/>
    </row>
    <row r="149" spans="3:11" ht="15" customHeight="1">
      <c r="H149" s="272"/>
      <c r="I149" s="272"/>
      <c r="J149" s="272"/>
      <c r="K149" s="272"/>
    </row>
    <row r="150" spans="3:11" ht="15" customHeight="1">
      <c r="D150" s="223" t="s">
        <v>160</v>
      </c>
    </row>
    <row r="151" spans="3:11" ht="15" customHeight="1">
      <c r="C151" s="223" t="s">
        <v>179</v>
      </c>
    </row>
    <row r="152" spans="3:11" ht="15" customHeight="1"/>
    <row r="153" spans="3:11" ht="15" customHeight="1">
      <c r="E153" s="223" t="s">
        <v>163</v>
      </c>
    </row>
    <row r="154" spans="3:11" ht="15" customHeight="1">
      <c r="E154" s="223" t="s">
        <v>154</v>
      </c>
    </row>
    <row r="155" spans="3:11" ht="15" customHeight="1">
      <c r="E155" s="223" t="s">
        <v>149</v>
      </c>
    </row>
    <row r="156" spans="3:11" ht="15" customHeight="1"/>
    <row r="157" spans="3:11" ht="15" customHeight="1"/>
    <row r="158" spans="3:11" ht="15" customHeight="1"/>
    <row r="159" spans="3:11" ht="15" customHeight="1"/>
    <row r="160" spans="3:11" ht="15" customHeight="1">
      <c r="E160" s="223" t="s">
        <v>162</v>
      </c>
    </row>
    <row r="161" spans="3:5" ht="15" customHeight="1">
      <c r="E161" s="223" t="s">
        <v>161</v>
      </c>
    </row>
    <row r="162" spans="3:5" ht="15" customHeight="1">
      <c r="E162" s="223" t="s">
        <v>904</v>
      </c>
    </row>
    <row r="163" spans="3:5" ht="15" customHeight="1">
      <c r="E163" s="223" t="s">
        <v>180</v>
      </c>
    </row>
    <row r="164" spans="3:5" ht="15" customHeight="1"/>
    <row r="165" spans="3:5" ht="15" customHeight="1"/>
    <row r="166" spans="3:5" ht="15" customHeight="1"/>
    <row r="167" spans="3:5" ht="15" customHeight="1"/>
    <row r="168" spans="3:5" ht="15" customHeight="1">
      <c r="E168" s="223" t="s">
        <v>157</v>
      </c>
    </row>
    <row r="169" spans="3:5" ht="15" customHeight="1">
      <c r="E169" s="223" t="s">
        <v>155</v>
      </c>
    </row>
    <row r="170" spans="3:5" ht="15" customHeight="1">
      <c r="E170" s="223" t="s">
        <v>156</v>
      </c>
    </row>
    <row r="171" spans="3:5" ht="15" customHeight="1">
      <c r="E171" s="223" t="s">
        <v>181</v>
      </c>
    </row>
    <row r="172" spans="3:5" ht="15" customHeight="1"/>
    <row r="173" spans="3:5" ht="15" customHeight="1"/>
    <row r="174" spans="3:5" ht="15" customHeight="1">
      <c r="C174" s="257" t="s">
        <v>153</v>
      </c>
      <c r="D174" s="257"/>
    </row>
    <row r="175" spans="3:5" ht="15" customHeight="1">
      <c r="D175" s="223" t="s">
        <v>972</v>
      </c>
    </row>
    <row r="176" spans="3:5"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spans="3:9" ht="15" customHeight="1"/>
    <row r="194" spans="3:9" ht="15" customHeight="1">
      <c r="E194" s="223" t="s">
        <v>189</v>
      </c>
    </row>
    <row r="195" spans="3:9" ht="15" customHeight="1">
      <c r="F195" s="223" t="s">
        <v>190</v>
      </c>
    </row>
    <row r="196" spans="3:9" ht="15" customHeight="1">
      <c r="E196" s="223" t="s">
        <v>271</v>
      </c>
    </row>
    <row r="197" spans="3:9" ht="15" customHeight="1">
      <c r="E197" s="223" t="s">
        <v>272</v>
      </c>
    </row>
    <row r="198" spans="3:9" ht="15" customHeight="1"/>
    <row r="199" spans="3:9" ht="15" customHeight="1">
      <c r="E199" s="223" t="s">
        <v>191</v>
      </c>
    </row>
    <row r="200" spans="3:9" ht="15" customHeight="1">
      <c r="F200" s="223" t="str">
        <f>" 令和"&amp;設定シート!D34&amp;"年度の年度更新では、令和"&amp;IF(TEXT(設定シート!D34-1,"@")="1","元",TEXT(設定シート!D34-1,"@"))&amp;"年度の確定保険料"</f>
        <v xml:space="preserve"> 令和8年度の年度更新では、令和7年度の確定保険料</v>
      </c>
    </row>
    <row r="201" spans="3:9" ht="15" customHeight="1"/>
    <row r="202" spans="3:9" ht="15" customHeight="1">
      <c r="C202" s="257" t="s">
        <v>113</v>
      </c>
    </row>
    <row r="203" spans="3:9" ht="15" customHeight="1">
      <c r="C203" s="225"/>
      <c r="D203" s="223" t="s">
        <v>114</v>
      </c>
    </row>
    <row r="204" spans="3:9" ht="15" customHeight="1">
      <c r="C204" s="225"/>
      <c r="D204" s="258"/>
      <c r="E204" s="223" t="s">
        <v>3</v>
      </c>
    </row>
    <row r="205" spans="3:9" ht="15" customHeight="1">
      <c r="C205" s="225"/>
      <c r="D205" s="258"/>
      <c r="E205" s="223" t="s">
        <v>166</v>
      </c>
    </row>
    <row r="206" spans="3:9" ht="15" customHeight="1">
      <c r="C206" s="225"/>
      <c r="D206" s="258"/>
      <c r="E206" s="223" t="s">
        <v>2</v>
      </c>
    </row>
    <row r="207" spans="3:9" ht="7.5" customHeight="1">
      <c r="C207" s="225"/>
      <c r="D207" s="258"/>
    </row>
    <row r="208" spans="3:9" ht="15" customHeight="1">
      <c r="C208" s="225"/>
      <c r="H208" s="281" t="s">
        <v>128</v>
      </c>
      <c r="I208" s="252"/>
    </row>
    <row r="209" spans="2:13" ht="7.5" customHeight="1">
      <c r="C209" s="225"/>
      <c r="H209" s="251"/>
      <c r="I209" s="252"/>
    </row>
    <row r="210" spans="2:13" ht="15" customHeight="1">
      <c r="C210" s="225"/>
      <c r="E210" s="243" t="s">
        <v>493</v>
      </c>
      <c r="F210" s="243"/>
    </row>
    <row r="211" spans="2:13" ht="15" customHeight="1">
      <c r="C211" s="225"/>
    </row>
    <row r="212" spans="2:13" ht="15" customHeight="1">
      <c r="B212" s="808" t="s">
        <v>115</v>
      </c>
    </row>
    <row r="213" spans="2:13" ht="15" customHeight="1">
      <c r="C213" s="223" t="s">
        <v>116</v>
      </c>
    </row>
    <row r="214" spans="2:13" ht="15" customHeight="1"/>
    <row r="215" spans="2:13" ht="15" customHeight="1">
      <c r="C215" s="242" t="s">
        <v>117</v>
      </c>
    </row>
    <row r="216" spans="2:13" ht="15" customHeight="1">
      <c r="C216" s="285"/>
      <c r="D216" s="223" t="s">
        <v>718</v>
      </c>
      <c r="E216" s="285"/>
      <c r="F216" s="285"/>
      <c r="G216" s="285"/>
      <c r="H216" s="285"/>
      <c r="I216" s="285"/>
      <c r="J216" s="285"/>
      <c r="K216" s="285"/>
      <c r="L216" s="285"/>
    </row>
    <row r="217" spans="2:13" ht="15" customHeight="1">
      <c r="C217" s="285"/>
      <c r="E217" s="285"/>
      <c r="F217" s="285"/>
      <c r="G217" s="285"/>
      <c r="H217" s="285"/>
      <c r="I217" s="285"/>
      <c r="J217" s="285"/>
      <c r="K217" s="285"/>
      <c r="L217" s="285"/>
    </row>
    <row r="218" spans="2:13" ht="15" customHeight="1">
      <c r="C218" s="285"/>
      <c r="E218" s="285"/>
      <c r="F218" s="285"/>
      <c r="G218" s="285"/>
      <c r="H218" s="285"/>
      <c r="I218" s="285"/>
      <c r="J218" s="285"/>
      <c r="K218" s="285"/>
      <c r="L218" s="285"/>
    </row>
    <row r="219" spans="2:13" ht="15" customHeight="1">
      <c r="C219" s="285"/>
      <c r="E219" s="285"/>
      <c r="F219" s="285"/>
      <c r="G219" s="285"/>
      <c r="H219" s="285"/>
      <c r="I219" s="285"/>
      <c r="J219" s="285"/>
      <c r="K219" s="285"/>
      <c r="L219" s="285"/>
    </row>
    <row r="220" spans="2:13" ht="15" customHeight="1">
      <c r="C220" s="285"/>
      <c r="E220" s="285"/>
      <c r="F220" s="285"/>
      <c r="G220" s="285"/>
      <c r="H220" s="285"/>
      <c r="I220" s="285"/>
      <c r="J220" s="285"/>
      <c r="K220" s="285"/>
      <c r="L220" s="285"/>
    </row>
    <row r="221" spans="2:13" ht="15" customHeight="1">
      <c r="C221" s="285"/>
      <c r="E221" s="285"/>
      <c r="F221" s="285"/>
      <c r="G221" s="285"/>
      <c r="H221" s="285"/>
      <c r="I221" s="285"/>
      <c r="J221" s="285"/>
      <c r="K221" s="285"/>
      <c r="L221" s="285"/>
    </row>
    <row r="222" spans="2:13" ht="15" customHeight="1">
      <c r="C222" s="294"/>
      <c r="D222" s="285" t="s">
        <v>719</v>
      </c>
      <c r="E222" s="285"/>
      <c r="F222" s="285"/>
      <c r="G222" s="285"/>
      <c r="H222" s="285"/>
      <c r="I222" s="285"/>
      <c r="J222" s="285"/>
      <c r="K222" s="285"/>
      <c r="L222" s="285"/>
    </row>
    <row r="223" spans="2:13" ht="15" customHeight="1">
      <c r="C223" s="294"/>
      <c r="D223" s="285" t="s">
        <v>720</v>
      </c>
      <c r="E223" s="285"/>
      <c r="F223" s="285"/>
      <c r="G223" s="285"/>
      <c r="H223" s="285"/>
      <c r="I223" s="285"/>
      <c r="J223" s="285"/>
      <c r="K223" s="285"/>
      <c r="L223" s="285"/>
    </row>
    <row r="224" spans="2:13" ht="15" customHeight="1">
      <c r="C224" s="294"/>
      <c r="D224" s="284"/>
      <c r="E224" s="296"/>
      <c r="F224" s="618"/>
      <c r="G224" s="285"/>
      <c r="H224" s="285"/>
      <c r="I224" s="285"/>
      <c r="J224" s="285"/>
      <c r="K224" s="285"/>
      <c r="L224" s="285"/>
      <c r="M224" s="285"/>
    </row>
    <row r="225" spans="3:12" ht="15" customHeight="1">
      <c r="C225" s="294"/>
      <c r="D225" s="285" t="s">
        <v>721</v>
      </c>
      <c r="E225" s="285"/>
      <c r="F225" s="285"/>
      <c r="G225" s="285"/>
      <c r="H225" s="285"/>
      <c r="I225" s="285"/>
      <c r="J225" s="285"/>
      <c r="K225" s="285"/>
      <c r="L225" s="285"/>
    </row>
    <row r="226" spans="3:12" ht="15" customHeight="1">
      <c r="C226" s="294"/>
      <c r="D226" s="285"/>
      <c r="E226" s="296" t="s">
        <v>905</v>
      </c>
      <c r="F226" s="285"/>
      <c r="G226" s="285"/>
      <c r="H226" s="285"/>
      <c r="I226" s="285"/>
      <c r="J226" s="285"/>
      <c r="K226" s="285"/>
      <c r="L226" s="285"/>
    </row>
    <row r="227" spans="3:12" ht="15" customHeight="1">
      <c r="C227" s="294"/>
      <c r="D227" s="285"/>
      <c r="E227" s="438" t="s">
        <v>906</v>
      </c>
      <c r="F227" s="285"/>
      <c r="G227" s="285"/>
      <c r="H227" s="285"/>
      <c r="I227" s="285"/>
      <c r="J227" s="285"/>
      <c r="K227" s="285"/>
      <c r="L227" s="285"/>
    </row>
    <row r="228" spans="3:12" ht="15" customHeight="1">
      <c r="C228" s="225"/>
    </row>
    <row r="229" spans="3:12" ht="15" customHeight="1">
      <c r="C229" s="242" t="s">
        <v>133</v>
      </c>
    </row>
    <row r="230" spans="3:12" ht="15" customHeight="1">
      <c r="C230" s="225"/>
      <c r="D230" s="243" t="s">
        <v>273</v>
      </c>
    </row>
    <row r="231" spans="3:12" ht="15" customHeight="1">
      <c r="C231" s="225"/>
      <c r="D231" s="223" t="s">
        <v>145</v>
      </c>
    </row>
    <row r="232" spans="3:12" ht="15" customHeight="1">
      <c r="C232" s="225"/>
    </row>
    <row r="233" spans="3:12" ht="15" customHeight="1">
      <c r="C233" s="225"/>
      <c r="D233" s="225"/>
      <c r="E233" s="223" t="s">
        <v>118</v>
      </c>
      <c r="H233" s="259"/>
      <c r="I233" s="259"/>
      <c r="J233" s="259"/>
    </row>
    <row r="234" spans="3:12" ht="15" customHeight="1">
      <c r="C234" s="225"/>
      <c r="D234" s="225"/>
      <c r="E234" s="223" t="s">
        <v>146</v>
      </c>
      <c r="H234" s="259"/>
      <c r="I234" s="259"/>
      <c r="J234" s="259"/>
    </row>
    <row r="235" spans="3:12" ht="15" customHeight="1">
      <c r="C235" s="225"/>
      <c r="D235" s="234"/>
      <c r="E235" s="259"/>
      <c r="F235" s="259"/>
      <c r="G235" s="259"/>
      <c r="H235" s="259"/>
      <c r="I235" s="259"/>
    </row>
    <row r="236" spans="3:12" ht="15" customHeight="1">
      <c r="C236" s="242" t="s">
        <v>134</v>
      </c>
    </row>
    <row r="237" spans="3:12" ht="15" customHeight="1">
      <c r="C237" s="225"/>
      <c r="D237" s="329" t="s">
        <v>167</v>
      </c>
    </row>
    <row r="238" spans="3:12" ht="15" customHeight="1">
      <c r="C238" s="225"/>
      <c r="D238" s="329"/>
    </row>
    <row r="239" spans="3:12" ht="15" customHeight="1">
      <c r="C239" s="437" t="s">
        <v>489</v>
      </c>
      <c r="D239" s="285"/>
      <c r="E239" s="285"/>
      <c r="F239" s="285"/>
      <c r="G239" s="285"/>
      <c r="H239" s="285"/>
      <c r="I239" s="285"/>
      <c r="J239" s="285"/>
      <c r="K239" s="285"/>
    </row>
    <row r="240" spans="3:12" ht="15" customHeight="1">
      <c r="C240" s="294"/>
      <c r="D240" s="285" t="s">
        <v>490</v>
      </c>
      <c r="E240" s="285"/>
      <c r="F240" s="285"/>
      <c r="G240" s="285"/>
      <c r="H240" s="285"/>
      <c r="I240" s="285"/>
      <c r="J240" s="285"/>
      <c r="K240" s="285"/>
    </row>
    <row r="241" spans="3:11" ht="15" customHeight="1">
      <c r="C241" s="285" t="s">
        <v>487</v>
      </c>
      <c r="D241" s="285"/>
      <c r="E241" s="285"/>
      <c r="F241" s="285"/>
      <c r="G241" s="285"/>
      <c r="H241" s="285"/>
      <c r="I241" s="285"/>
      <c r="J241" s="285"/>
      <c r="K241" s="285"/>
    </row>
    <row r="242" spans="3:11" ht="15" customHeight="1">
      <c r="C242" s="285" t="s">
        <v>488</v>
      </c>
      <c r="D242" s="285"/>
      <c r="E242" s="285"/>
      <c r="F242" s="285"/>
      <c r="G242" s="285"/>
      <c r="H242" s="285"/>
      <c r="I242" s="285"/>
      <c r="J242" s="285"/>
      <c r="K242" s="285"/>
    </row>
    <row r="243" spans="3:11" ht="15" customHeight="1">
      <c r="C243" s="294"/>
      <c r="D243" s="285"/>
      <c r="E243" s="285"/>
      <c r="F243" s="285"/>
      <c r="G243" s="285"/>
      <c r="H243" s="285"/>
      <c r="I243" s="285"/>
      <c r="J243" s="285"/>
      <c r="K243" s="285"/>
    </row>
    <row r="244" spans="3:11" ht="15" customHeight="1">
      <c r="C244" s="294"/>
      <c r="D244" s="438" t="s">
        <v>494</v>
      </c>
      <c r="E244" s="285"/>
      <c r="F244" s="285"/>
      <c r="G244" s="285"/>
      <c r="H244" s="285"/>
      <c r="I244" s="285"/>
      <c r="J244" s="285"/>
      <c r="K244" s="285"/>
    </row>
    <row r="245" spans="3:11" ht="15" customHeight="1">
      <c r="C245" s="294"/>
      <c r="D245" s="438" t="s">
        <v>495</v>
      </c>
      <c r="E245" s="285"/>
      <c r="F245" s="285"/>
      <c r="G245" s="285"/>
      <c r="H245" s="285"/>
      <c r="I245" s="285"/>
      <c r="J245" s="285"/>
      <c r="K245" s="285"/>
    </row>
    <row r="246" spans="3:11" ht="15" customHeight="1">
      <c r="C246" s="225"/>
    </row>
    <row r="247" spans="3:11" ht="15" customHeight="1">
      <c r="C247" s="257" t="s">
        <v>491</v>
      </c>
      <c r="D247" s="224"/>
    </row>
    <row r="248" spans="3:11" ht="15" customHeight="1">
      <c r="C248" s="225"/>
      <c r="D248" s="223" t="s">
        <v>119</v>
      </c>
    </row>
    <row r="249" spans="3:11" ht="15" customHeight="1">
      <c r="D249" s="223" t="s">
        <v>274</v>
      </c>
    </row>
    <row r="250" spans="3:11" ht="15" customHeight="1">
      <c r="C250" s="617" t="s">
        <v>703</v>
      </c>
      <c r="D250" s="616"/>
    </row>
    <row r="251" spans="3:11" ht="15" customHeight="1">
      <c r="C251" s="225"/>
    </row>
    <row r="252" spans="3:11" ht="15" customHeight="1">
      <c r="C252" s="260"/>
      <c r="D252" s="261"/>
      <c r="E252" s="261"/>
      <c r="F252" s="261"/>
      <c r="G252" s="261"/>
      <c r="H252" s="261"/>
      <c r="I252" s="261"/>
      <c r="J252" s="261"/>
      <c r="K252" s="262"/>
    </row>
    <row r="253" spans="3:11" ht="15" customHeight="1">
      <c r="C253" s="263"/>
      <c r="D253" s="223" t="s">
        <v>120</v>
      </c>
      <c r="K253" s="264"/>
    </row>
    <row r="254" spans="3:11" ht="15" customHeight="1">
      <c r="C254" s="263"/>
      <c r="D254" s="258"/>
      <c r="E254" s="265" t="s">
        <v>121</v>
      </c>
      <c r="K254" s="264"/>
    </row>
    <row r="255" spans="3:11" ht="15" customHeight="1">
      <c r="C255" s="263"/>
      <c r="D255" s="258"/>
      <c r="F255" s="223" t="s">
        <v>907</v>
      </c>
      <c r="K255" s="264"/>
    </row>
    <row r="256" spans="3:11" ht="15" customHeight="1">
      <c r="C256" s="263"/>
      <c r="D256" s="258"/>
      <c r="K256" s="264"/>
    </row>
    <row r="257" spans="3:11" ht="15" customHeight="1">
      <c r="C257" s="263"/>
      <c r="D257" s="258"/>
      <c r="E257" s="265" t="s">
        <v>492</v>
      </c>
      <c r="K257" s="264"/>
    </row>
    <row r="258" spans="3:11" ht="15" customHeight="1">
      <c r="C258" s="263"/>
      <c r="D258" s="258"/>
      <c r="E258" s="266"/>
      <c r="F258" s="223" t="s">
        <v>168</v>
      </c>
      <c r="K258" s="264"/>
    </row>
    <row r="259" spans="3:11" ht="15" customHeight="1">
      <c r="C259" s="263"/>
      <c r="D259" s="258"/>
      <c r="E259" s="266"/>
      <c r="K259" s="264"/>
    </row>
    <row r="260" spans="3:11" ht="15" customHeight="1">
      <c r="C260" s="263"/>
      <c r="D260" s="258"/>
      <c r="E260" s="265" t="s">
        <v>135</v>
      </c>
      <c r="K260" s="264"/>
    </row>
    <row r="261" spans="3:11" ht="15" customHeight="1">
      <c r="C261" s="263"/>
      <c r="D261" s="258"/>
      <c r="E261" s="266"/>
      <c r="F261" s="223" t="s">
        <v>122</v>
      </c>
      <c r="K261" s="264"/>
    </row>
    <row r="262" spans="3:11" ht="15" customHeight="1">
      <c r="C262" s="263"/>
      <c r="D262" s="258"/>
      <c r="E262" s="266"/>
      <c r="F262" s="223" t="s">
        <v>123</v>
      </c>
      <c r="K262" s="264"/>
    </row>
    <row r="263" spans="3:11" ht="15" customHeight="1">
      <c r="C263" s="263"/>
      <c r="D263" s="258"/>
      <c r="E263" s="266"/>
      <c r="K263" s="264"/>
    </row>
    <row r="264" spans="3:11" ht="15" customHeight="1">
      <c r="C264" s="263"/>
      <c r="D264" s="258"/>
      <c r="E264" s="265" t="s">
        <v>281</v>
      </c>
      <c r="K264" s="264"/>
    </row>
    <row r="265" spans="3:11" ht="15" customHeight="1">
      <c r="C265" s="263"/>
      <c r="D265" s="258"/>
      <c r="E265" s="266"/>
      <c r="F265" s="243" t="s">
        <v>282</v>
      </c>
      <c r="K265" s="264"/>
    </row>
    <row r="266" spans="3:11" ht="15" customHeight="1">
      <c r="C266" s="263"/>
      <c r="D266" s="258"/>
      <c r="E266" s="266"/>
      <c r="K266" s="264"/>
    </row>
    <row r="267" spans="3:11" ht="15" customHeight="1">
      <c r="C267" s="263"/>
      <c r="D267" s="258"/>
      <c r="E267" s="265" t="s">
        <v>136</v>
      </c>
      <c r="K267" s="264"/>
    </row>
    <row r="268" spans="3:11" ht="15" customHeight="1">
      <c r="C268" s="263"/>
      <c r="D268" s="258"/>
      <c r="E268" s="266"/>
      <c r="F268" s="243" t="s">
        <v>283</v>
      </c>
      <c r="K268" s="264"/>
    </row>
    <row r="269" spans="3:11" ht="15" customHeight="1">
      <c r="C269" s="263"/>
      <c r="D269" s="258"/>
      <c r="E269" s="266"/>
      <c r="K269" s="264"/>
    </row>
    <row r="270" spans="3:11" ht="15" customHeight="1">
      <c r="C270" s="263"/>
      <c r="D270" s="258"/>
      <c r="E270" s="265" t="s">
        <v>124</v>
      </c>
      <c r="K270" s="264"/>
    </row>
    <row r="271" spans="3:11" ht="15" customHeight="1">
      <c r="C271" s="263"/>
      <c r="D271" s="225"/>
      <c r="E271" s="266"/>
      <c r="F271" s="223" t="s">
        <v>125</v>
      </c>
      <c r="K271" s="264"/>
    </row>
    <row r="272" spans="3:11" ht="15" customHeight="1">
      <c r="C272" s="263"/>
      <c r="D272" s="225"/>
      <c r="E272" s="266"/>
      <c r="F272" s="223" t="s">
        <v>172</v>
      </c>
      <c r="K272" s="264"/>
    </row>
    <row r="273" spans="3:13" ht="15" customHeight="1">
      <c r="C273" s="263"/>
      <c r="D273" s="225"/>
      <c r="E273" s="266"/>
      <c r="K273" s="264"/>
    </row>
    <row r="274" spans="3:13" ht="15" customHeight="1">
      <c r="C274" s="263"/>
      <c r="D274" s="258"/>
      <c r="E274" s="265" t="s">
        <v>538</v>
      </c>
      <c r="K274" s="264"/>
    </row>
    <row r="275" spans="3:13" ht="15" customHeight="1">
      <c r="C275" s="263"/>
      <c r="D275" s="225"/>
      <c r="E275" s="266"/>
      <c r="F275" s="223" t="s">
        <v>126</v>
      </c>
      <c r="K275" s="264"/>
    </row>
    <row r="276" spans="3:13" ht="15" customHeight="1">
      <c r="C276" s="263"/>
      <c r="D276" s="225"/>
      <c r="E276" s="266"/>
      <c r="F276" s="223" t="s">
        <v>539</v>
      </c>
      <c r="K276" s="264"/>
    </row>
    <row r="277" spans="3:13" ht="15" customHeight="1">
      <c r="C277" s="263"/>
      <c r="D277" s="258"/>
      <c r="E277" s="266"/>
      <c r="F277" s="223" t="s">
        <v>147</v>
      </c>
      <c r="K277" s="264"/>
    </row>
    <row r="278" spans="3:13" ht="15" customHeight="1">
      <c r="C278" s="283"/>
      <c r="D278" s="284"/>
      <c r="F278" s="285"/>
      <c r="G278" s="285"/>
      <c r="H278" s="285"/>
      <c r="I278" s="285"/>
      <c r="J278" s="285"/>
      <c r="K278" s="286"/>
      <c r="L278" s="285"/>
      <c r="M278" s="285"/>
    </row>
    <row r="279" spans="3:13" ht="15" customHeight="1">
      <c r="C279" s="283"/>
      <c r="D279" s="284"/>
      <c r="E279" s="330" t="s">
        <v>275</v>
      </c>
      <c r="F279" s="285"/>
      <c r="G279" s="285"/>
      <c r="H279" s="285"/>
      <c r="I279" s="285"/>
      <c r="J279" s="285"/>
      <c r="K279" s="286"/>
      <c r="L279" s="285"/>
      <c r="M279" s="285"/>
    </row>
    <row r="280" spans="3:13" ht="15" customHeight="1">
      <c r="C280" s="283"/>
      <c r="D280" s="284"/>
      <c r="F280" s="285" t="s">
        <v>276</v>
      </c>
      <c r="G280" s="285"/>
      <c r="H280" s="285"/>
      <c r="I280" s="285"/>
      <c r="J280" s="285"/>
      <c r="K280" s="286"/>
      <c r="L280" s="285"/>
      <c r="M280" s="285"/>
    </row>
    <row r="281" spans="3:13" ht="15" customHeight="1">
      <c r="C281" s="283"/>
      <c r="D281" s="284"/>
      <c r="F281" s="285" t="s">
        <v>277</v>
      </c>
      <c r="G281" s="285"/>
      <c r="H281" s="285"/>
      <c r="I281" s="285"/>
      <c r="J281" s="285"/>
      <c r="K281" s="286"/>
      <c r="L281" s="285"/>
      <c r="M281" s="285"/>
    </row>
    <row r="282" spans="3:13" ht="15" customHeight="1">
      <c r="C282" s="283"/>
      <c r="D282" s="284"/>
      <c r="F282" s="285" t="s">
        <v>278</v>
      </c>
      <c r="G282" s="285"/>
      <c r="H282" s="285"/>
      <c r="I282" s="285"/>
      <c r="J282" s="285"/>
      <c r="K282" s="286"/>
      <c r="L282" s="285"/>
      <c r="M282" s="285"/>
    </row>
    <row r="283" spans="3:13" ht="15" customHeight="1">
      <c r="C283" s="267"/>
      <c r="D283" s="268"/>
      <c r="E283" s="268"/>
      <c r="F283" s="268"/>
      <c r="G283" s="268"/>
      <c r="H283" s="268"/>
      <c r="I283" s="268"/>
      <c r="J283" s="268"/>
      <c r="K283" s="269"/>
      <c r="L283" s="270"/>
    </row>
    <row r="284" spans="3:13" ht="15" customHeight="1">
      <c r="C284" s="225"/>
      <c r="D284" s="270"/>
      <c r="E284" s="270"/>
      <c r="F284" s="270"/>
      <c r="G284" s="270"/>
      <c r="H284" s="270"/>
      <c r="I284" s="270"/>
      <c r="J284" s="270"/>
      <c r="K284" s="270"/>
      <c r="L284" s="270"/>
    </row>
    <row r="285" spans="3:13" ht="15" customHeight="1">
      <c r="C285" s="225"/>
      <c r="D285" s="270"/>
      <c r="E285" s="270"/>
      <c r="F285" s="270"/>
      <c r="G285" s="270"/>
      <c r="H285" s="270"/>
      <c r="I285" s="270"/>
      <c r="J285" s="270"/>
      <c r="K285" s="270"/>
      <c r="L285" s="270"/>
    </row>
    <row r="286" spans="3:13" ht="15" customHeight="1">
      <c r="C286" s="257" t="s">
        <v>889</v>
      </c>
      <c r="D286" s="270"/>
      <c r="E286" s="270"/>
      <c r="F286" s="270"/>
      <c r="G286" s="270"/>
      <c r="H286" s="270"/>
      <c r="I286" s="270"/>
      <c r="J286" s="270"/>
      <c r="K286" s="270"/>
      <c r="L286" s="270"/>
    </row>
    <row r="287" spans="3:13" ht="15" customHeight="1">
      <c r="C287" s="294"/>
      <c r="D287" s="295" t="s">
        <v>185</v>
      </c>
      <c r="E287" s="270"/>
      <c r="F287" s="270"/>
      <c r="G287" s="270"/>
      <c r="H287" s="270"/>
      <c r="I287" s="270"/>
      <c r="J287" s="270"/>
      <c r="K287" s="270"/>
      <c r="L287" s="270"/>
    </row>
    <row r="288" spans="3:13" ht="15" customHeight="1">
      <c r="C288" s="285" t="s">
        <v>917</v>
      </c>
    </row>
    <row r="289" spans="3:12" ht="15" customHeight="1">
      <c r="C289" s="285" t="s">
        <v>279</v>
      </c>
    </row>
    <row r="290" spans="3:12" ht="15" customHeight="1">
      <c r="C290" s="225"/>
      <c r="D290" s="293" t="s">
        <v>184</v>
      </c>
      <c r="F290" s="271"/>
      <c r="G290" s="270"/>
      <c r="H290" s="270"/>
      <c r="I290" s="270"/>
      <c r="J290" s="270"/>
      <c r="K290" s="270"/>
      <c r="L290" s="270"/>
    </row>
    <row r="291" spans="3:12" ht="15" customHeight="1">
      <c r="C291" s="225"/>
      <c r="D291" s="271" t="s">
        <v>148</v>
      </c>
      <c r="E291" s="270"/>
      <c r="F291" s="270"/>
      <c r="G291" s="270"/>
      <c r="H291" s="270"/>
      <c r="I291" s="270"/>
      <c r="J291" s="270"/>
      <c r="K291" s="270"/>
      <c r="L291" s="270"/>
    </row>
    <row r="292" spans="3:12" ht="15" customHeight="1">
      <c r="C292" s="225"/>
      <c r="D292" s="287" t="s">
        <v>127</v>
      </c>
      <c r="E292" s="270"/>
      <c r="F292" s="270"/>
      <c r="G292" s="270"/>
      <c r="H292" s="270"/>
      <c r="I292" s="270"/>
      <c r="J292" s="270"/>
      <c r="K292" s="270"/>
      <c r="L292" s="270"/>
    </row>
    <row r="293" spans="3:12" ht="15" customHeight="1">
      <c r="C293" s="225"/>
      <c r="D293" s="287" t="s">
        <v>171</v>
      </c>
      <c r="E293" s="270"/>
      <c r="F293" s="270"/>
      <c r="G293" s="270"/>
      <c r="H293" s="270"/>
      <c r="I293" s="270"/>
      <c r="J293" s="270"/>
      <c r="K293" s="270"/>
      <c r="L293" s="270"/>
    </row>
    <row r="294" spans="3:12" ht="15" customHeight="1">
      <c r="C294" s="225"/>
      <c r="D294" s="287" t="s">
        <v>705</v>
      </c>
      <c r="E294" s="270"/>
      <c r="F294" s="270"/>
      <c r="G294" s="270"/>
      <c r="H294" s="270"/>
      <c r="I294" s="270"/>
      <c r="J294" s="270"/>
      <c r="K294" s="270"/>
      <c r="L294" s="270"/>
    </row>
    <row r="295" spans="3:12" ht="15" customHeight="1">
      <c r="F295" s="855" t="s">
        <v>182</v>
      </c>
      <c r="G295" s="855"/>
      <c r="H295" s="855"/>
      <c r="I295" s="855"/>
      <c r="J295" s="855"/>
    </row>
    <row r="296" spans="3:12" ht="15" customHeight="1">
      <c r="F296" s="251"/>
      <c r="G296" s="251"/>
      <c r="H296" s="251"/>
      <c r="I296" s="251"/>
      <c r="J296" s="251"/>
    </row>
    <row r="297" spans="3:12" ht="15" customHeight="1">
      <c r="D297" s="223" t="s">
        <v>908</v>
      </c>
    </row>
    <row r="298" spans="3:12" ht="15" customHeight="1">
      <c r="D298" s="223" t="s">
        <v>909</v>
      </c>
    </row>
    <row r="299" spans="3:12" ht="15" customHeight="1">
      <c r="D299" s="223" t="s">
        <v>911</v>
      </c>
    </row>
    <row r="300" spans="3:12" ht="15" customHeight="1">
      <c r="D300" s="223" t="s">
        <v>910</v>
      </c>
    </row>
    <row r="301" spans="3:12" ht="15" customHeight="1">
      <c r="D301" s="234" t="s">
        <v>715</v>
      </c>
    </row>
    <row r="302" spans="3:12" ht="15" customHeight="1">
      <c r="D302" s="234" t="s">
        <v>280</v>
      </c>
    </row>
    <row r="303" spans="3:12" ht="15" customHeight="1">
      <c r="D303" s="243"/>
    </row>
    <row r="304" spans="3:12" ht="15" customHeight="1">
      <c r="D304" s="223" t="s">
        <v>150</v>
      </c>
    </row>
    <row r="305" spans="4:11" ht="15" customHeight="1"/>
    <row r="306" spans="4:11" ht="15" customHeight="1">
      <c r="E306" s="223" t="s">
        <v>915</v>
      </c>
      <c r="I306" s="223" t="s">
        <v>913</v>
      </c>
    </row>
    <row r="307" spans="4:11" ht="15" customHeight="1">
      <c r="E307" s="234" t="s">
        <v>912</v>
      </c>
      <c r="I307" s="223" t="s">
        <v>914</v>
      </c>
      <c r="J307" s="280"/>
      <c r="K307" s="280"/>
    </row>
    <row r="308" spans="4:11" ht="15" customHeight="1">
      <c r="G308" s="280"/>
      <c r="I308" s="279"/>
      <c r="J308" s="279"/>
      <c r="K308" s="279"/>
    </row>
    <row r="309" spans="4:11" ht="15" customHeight="1">
      <c r="I309" s="280"/>
      <c r="J309" s="280"/>
      <c r="K309" s="280"/>
    </row>
    <row r="310" spans="4:11" ht="15" customHeight="1">
      <c r="I310" s="280"/>
      <c r="J310" s="280"/>
      <c r="K310" s="280"/>
    </row>
    <row r="311" spans="4:11" ht="15" customHeight="1">
      <c r="D311" s="243"/>
    </row>
    <row r="312" spans="4:11" ht="15" customHeight="1"/>
    <row r="313" spans="4:11" ht="15" customHeight="1"/>
    <row r="314" spans="4:11" ht="15" customHeight="1"/>
    <row r="315" spans="4:11" ht="15" customHeight="1"/>
    <row r="316" spans="4:11" ht="15" customHeight="1"/>
    <row r="317" spans="4:11" ht="15" customHeight="1"/>
    <row r="318" spans="4:11" ht="15" customHeight="1"/>
    <row r="319" spans="4:11" ht="15" customHeight="1"/>
    <row r="320" spans="4:11" ht="15" customHeight="1"/>
  </sheetData>
  <sheetProtection sheet="1" objects="1" scenarios="1" selectLockedCells="1"/>
  <mergeCells count="4">
    <mergeCell ref="F295:J295"/>
    <mergeCell ref="H109:H110"/>
    <mergeCell ref="G148:K148"/>
    <mergeCell ref="B1:L2"/>
  </mergeCells>
  <phoneticPr fontId="2"/>
  <printOptions horizontalCentered="1"/>
  <pageMargins left="0.59055118110236227" right="0.59055118110236227" top="0.78740157480314965" bottom="0.59055118110236227" header="0.19685039370078741" footer="0.19685039370078741"/>
  <pageSetup paperSize="9" scale="70" orientation="portrait" verticalDpi="300" r:id="rId1"/>
  <headerFooter alignWithMargins="0">
    <oddFooter>&amp;C&amp;P/&amp;N</oddFooter>
  </headerFooter>
  <rowBreaks count="5" manualBreakCount="5">
    <brk id="63" min="1" max="11" man="1"/>
    <brk id="116" min="1" max="11" man="1"/>
    <brk id="172" min="1" max="11" man="1"/>
    <brk id="211" min="1" max="11" man="1"/>
    <brk id="284" min="1" max="11"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50"/>
  </sheetPr>
  <dimension ref="A1:CNT1230"/>
  <sheetViews>
    <sheetView showGridLines="0" showZeros="0" view="pageBreakPreview" zoomScaleNormal="100" zoomScaleSheetLayoutView="100" workbookViewId="0">
      <selection activeCell="J10" sqref="J10:J12"/>
    </sheetView>
  </sheetViews>
  <sheetFormatPr defaultColWidth="0" defaultRowHeight="0" customHeight="1" zeroHeight="1"/>
  <cols>
    <col min="1" max="1" width="1.44140625" style="1" customWidth="1"/>
    <col min="2" max="14" width="3.6640625" style="1" customWidth="1"/>
    <col min="15" max="18" width="3.109375" style="1" customWidth="1"/>
    <col min="19" max="19" width="3" style="1" customWidth="1"/>
    <col min="20" max="24" width="3.109375" style="1" customWidth="1"/>
    <col min="25" max="25" width="2.109375" style="1" customWidth="1"/>
    <col min="26" max="28" width="3.109375" style="1" customWidth="1"/>
    <col min="29" max="29" width="2.109375" style="1" customWidth="1"/>
    <col min="30" max="32" width="3.109375" style="1" customWidth="1"/>
    <col min="33" max="33" width="2.109375" style="1" customWidth="1"/>
    <col min="34" max="36" width="3.109375" style="1" customWidth="1"/>
    <col min="37" max="37" width="2.109375" style="1" customWidth="1"/>
    <col min="38" max="43" width="3.109375" style="1" customWidth="1"/>
    <col min="44" max="44" width="1.21875" style="1" customWidth="1"/>
    <col min="45" max="45" width="2" style="1" customWidth="1"/>
    <col min="46" max="46" width="1.33203125" style="1" customWidth="1"/>
    <col min="47" max="47" width="3.77734375" style="1" customWidth="1"/>
    <col min="48" max="48" width="8.21875" style="1" hidden="1" customWidth="1"/>
    <col min="49" max="49" width="0" style="1" hidden="1" customWidth="1"/>
    <col min="50" max="50" width="0" style="9" hidden="1" customWidth="1"/>
    <col min="51" max="51" width="14.6640625" style="9" hidden="1" customWidth="1"/>
    <col min="52" max="52" width="13.6640625" style="9" hidden="1" customWidth="1"/>
    <col min="53" max="53" width="15.33203125" style="9" hidden="1" customWidth="1"/>
    <col min="54" max="55" width="10.88671875" style="9" hidden="1" customWidth="1"/>
    <col min="56" max="57" width="10.88671875" style="22" hidden="1" customWidth="1"/>
    <col min="58" max="62" width="10.88671875" style="1" hidden="1" customWidth="1"/>
    <col min="63" max="63" width="0" style="1" hidden="1" customWidth="1"/>
    <col min="64" max="64" width="12" style="1" hidden="1" customWidth="1"/>
    <col min="65" max="65" width="11.21875" style="1" hidden="1" customWidth="1"/>
    <col min="66" max="66" width="6.21875" style="1" hidden="1" customWidth="1"/>
    <col min="67" max="67" width="20" style="1" hidden="1" customWidth="1"/>
    <col min="68" max="74" width="12.6640625" style="1" hidden="1" customWidth="1"/>
    <col min="75" max="2412" width="0" style="1" hidden="1" customWidth="1"/>
    <col min="2413" max="16384" width="3.77734375" style="1" hidden="1"/>
  </cols>
  <sheetData>
    <row r="1" spans="1:77" ht="6" customHeight="1" thickBot="1"/>
    <row r="2" spans="1:77" ht="24" customHeight="1">
      <c r="X2" s="3"/>
      <c r="Y2" s="3"/>
      <c r="BF2" s="868" t="s">
        <v>501</v>
      </c>
      <c r="BG2" s="869"/>
      <c r="BH2" s="869"/>
      <c r="BI2" s="869"/>
      <c r="BJ2" s="870"/>
    </row>
    <row r="3" spans="1:77" ht="9" customHeight="1">
      <c r="U3" s="4"/>
      <c r="V3" s="4"/>
      <c r="W3" s="4"/>
      <c r="X3" s="4"/>
      <c r="Y3" s="4"/>
      <c r="Z3" s="5"/>
      <c r="AA3" s="5"/>
      <c r="AB3" s="11"/>
      <c r="AC3" s="11"/>
      <c r="AD3" s="11"/>
      <c r="AE3" s="11"/>
      <c r="AF3" s="11"/>
      <c r="AG3" s="11"/>
      <c r="AH3" s="11"/>
      <c r="AI3" s="11"/>
      <c r="AJ3" s="11"/>
      <c r="AK3" s="11"/>
      <c r="AL3" s="11"/>
      <c r="AM3" s="11"/>
      <c r="AN3" s="11"/>
      <c r="AO3" s="11"/>
      <c r="AP3" s="11"/>
      <c r="AQ3" s="11"/>
      <c r="AR3" s="11"/>
      <c r="AS3" s="11"/>
      <c r="BF3" s="746"/>
      <c r="BG3" s="22"/>
      <c r="BH3" s="22"/>
      <c r="BI3" s="22"/>
      <c r="BJ3" s="447"/>
    </row>
    <row r="4" spans="1:77" ht="17.25" customHeight="1">
      <c r="B4" s="2" t="s">
        <v>16</v>
      </c>
      <c r="U4" s="6" t="s">
        <v>854</v>
      </c>
      <c r="V4" s="4"/>
      <c r="W4" s="4"/>
      <c r="X4" s="4"/>
      <c r="Y4" s="4"/>
      <c r="BF4" s="746"/>
      <c r="BG4" s="22" t="s">
        <v>502</v>
      </c>
      <c r="BH4" s="22"/>
      <c r="BI4" s="22"/>
      <c r="BJ4" s="447"/>
    </row>
    <row r="5" spans="1:77" ht="13.2" customHeight="1">
      <c r="M5" s="7"/>
      <c r="N5" s="871" t="s">
        <v>48</v>
      </c>
      <c r="O5" s="871"/>
      <c r="P5" s="871"/>
      <c r="Q5" s="871"/>
      <c r="R5" s="871"/>
      <c r="S5" s="871"/>
      <c r="T5" s="871"/>
      <c r="U5" s="871"/>
      <c r="V5" s="871"/>
      <c r="W5" s="871"/>
      <c r="X5" s="871"/>
      <c r="Y5" s="871"/>
      <c r="Z5" s="871"/>
      <c r="AA5" s="871"/>
      <c r="AB5" s="871"/>
      <c r="AC5" s="871"/>
      <c r="AD5" s="871"/>
      <c r="AE5" s="871"/>
      <c r="AF5" s="7"/>
      <c r="AL5" s="747"/>
      <c r="AM5" s="859" t="s">
        <v>855</v>
      </c>
      <c r="AN5" s="860"/>
      <c r="AO5" s="860"/>
      <c r="AP5" s="861"/>
      <c r="BF5" s="746"/>
      <c r="BG5" s="22" t="s">
        <v>503</v>
      </c>
      <c r="BH5" s="22"/>
      <c r="BI5" s="22"/>
      <c r="BJ5" s="447"/>
    </row>
    <row r="6" spans="1:77" ht="13.2" customHeight="1">
      <c r="M6" s="8"/>
      <c r="N6" s="872"/>
      <c r="O6" s="872"/>
      <c r="P6" s="872"/>
      <c r="Q6" s="872"/>
      <c r="R6" s="872"/>
      <c r="S6" s="872"/>
      <c r="T6" s="872"/>
      <c r="U6" s="872"/>
      <c r="V6" s="872"/>
      <c r="W6" s="872"/>
      <c r="X6" s="872"/>
      <c r="Y6" s="872"/>
      <c r="Z6" s="872"/>
      <c r="AA6" s="872"/>
      <c r="AB6" s="872"/>
      <c r="AC6" s="872"/>
      <c r="AD6" s="872"/>
      <c r="AE6" s="872"/>
      <c r="AF6" s="8"/>
      <c r="AL6" s="747"/>
      <c r="AM6" s="862"/>
      <c r="AN6" s="863"/>
      <c r="AO6" s="863"/>
      <c r="AP6" s="864"/>
      <c r="BF6" s="746"/>
      <c r="BG6" s="22" t="s">
        <v>540</v>
      </c>
      <c r="BH6" s="22"/>
      <c r="BI6" s="22"/>
      <c r="BJ6" s="447"/>
    </row>
    <row r="7" spans="1:77" ht="12.75" customHeight="1">
      <c r="AL7" s="698"/>
      <c r="AM7" s="698"/>
      <c r="BF7" s="746"/>
      <c r="BG7" s="22" t="s">
        <v>504</v>
      </c>
      <c r="BH7" s="22"/>
      <c r="BI7" s="22"/>
      <c r="BJ7" s="447"/>
    </row>
    <row r="8" spans="1:77" ht="6" customHeight="1">
      <c r="BF8" s="746"/>
      <c r="BG8" s="22" t="s">
        <v>503</v>
      </c>
      <c r="BH8" s="22"/>
      <c r="BI8" s="22"/>
      <c r="BJ8" s="447"/>
    </row>
    <row r="9" spans="1:77" ht="12" customHeight="1">
      <c r="B9" s="873" t="s">
        <v>9</v>
      </c>
      <c r="C9" s="874"/>
      <c r="D9" s="874"/>
      <c r="E9" s="874"/>
      <c r="F9" s="874"/>
      <c r="G9" s="874"/>
      <c r="H9" s="874"/>
      <c r="I9" s="875"/>
      <c r="J9" s="878" t="s">
        <v>17</v>
      </c>
      <c r="K9" s="878"/>
      <c r="L9" s="724" t="s">
        <v>10</v>
      </c>
      <c r="M9" s="878" t="s">
        <v>18</v>
      </c>
      <c r="N9" s="878"/>
      <c r="O9" s="879" t="s">
        <v>19</v>
      </c>
      <c r="P9" s="878"/>
      <c r="Q9" s="878"/>
      <c r="R9" s="878"/>
      <c r="S9" s="878"/>
      <c r="T9" s="878"/>
      <c r="U9" s="878" t="s">
        <v>20</v>
      </c>
      <c r="V9" s="878"/>
      <c r="W9" s="878"/>
      <c r="AL9" s="880">
        <f ca="1">$BJ$16</f>
        <v>30</v>
      </c>
      <c r="AM9" s="881"/>
      <c r="AN9" s="948" t="s">
        <v>11</v>
      </c>
      <c r="AO9" s="948"/>
      <c r="AP9" s="881">
        <v>1</v>
      </c>
      <c r="AQ9" s="881"/>
      <c r="AR9" s="948" t="s">
        <v>12</v>
      </c>
      <c r="AS9" s="951"/>
      <c r="BD9" s="325"/>
      <c r="BF9" s="746"/>
      <c r="BG9" s="22" t="s">
        <v>541</v>
      </c>
      <c r="BH9" s="22"/>
      <c r="BI9" s="22"/>
      <c r="BJ9" s="447"/>
    </row>
    <row r="10" spans="1:77" ht="13.95" customHeight="1">
      <c r="B10" s="874"/>
      <c r="C10" s="874"/>
      <c r="D10" s="874"/>
      <c r="E10" s="874"/>
      <c r="F10" s="874"/>
      <c r="G10" s="874"/>
      <c r="H10" s="874"/>
      <c r="I10" s="875"/>
      <c r="J10" s="947"/>
      <c r="K10" s="954"/>
      <c r="L10" s="947"/>
      <c r="M10" s="955"/>
      <c r="N10" s="946"/>
      <c r="O10" s="947"/>
      <c r="P10" s="945"/>
      <c r="Q10" s="945"/>
      <c r="R10" s="945"/>
      <c r="S10" s="945"/>
      <c r="T10" s="946"/>
      <c r="U10" s="947"/>
      <c r="V10" s="945"/>
      <c r="W10" s="926"/>
      <c r="AL10" s="882"/>
      <c r="AM10" s="883"/>
      <c r="AN10" s="949"/>
      <c r="AO10" s="949"/>
      <c r="AP10" s="883"/>
      <c r="AQ10" s="883"/>
      <c r="AR10" s="949"/>
      <c r="AS10" s="952"/>
      <c r="BF10" s="746"/>
      <c r="BG10" s="22" t="s">
        <v>505</v>
      </c>
      <c r="BH10" s="22"/>
      <c r="BI10" s="22"/>
      <c r="BJ10" s="447"/>
    </row>
    <row r="11" spans="1:77" ht="9" customHeight="1">
      <c r="B11" s="874"/>
      <c r="C11" s="874"/>
      <c r="D11" s="874"/>
      <c r="E11" s="874"/>
      <c r="F11" s="874"/>
      <c r="G11" s="874"/>
      <c r="H11" s="874"/>
      <c r="I11" s="875"/>
      <c r="J11" s="947"/>
      <c r="K11" s="954"/>
      <c r="L11" s="947"/>
      <c r="M11" s="955"/>
      <c r="N11" s="946"/>
      <c r="O11" s="947"/>
      <c r="P11" s="945"/>
      <c r="Q11" s="945"/>
      <c r="R11" s="945"/>
      <c r="S11" s="945"/>
      <c r="T11" s="946"/>
      <c r="U11" s="947"/>
      <c r="V11" s="945"/>
      <c r="W11" s="926"/>
      <c r="AL11" s="884"/>
      <c r="AM11" s="885"/>
      <c r="AN11" s="950"/>
      <c r="AO11" s="950"/>
      <c r="AP11" s="885"/>
      <c r="AQ11" s="885"/>
      <c r="AR11" s="950"/>
      <c r="AS11" s="953"/>
      <c r="BF11" s="746"/>
      <c r="BG11" s="22" t="s">
        <v>503</v>
      </c>
      <c r="BH11" s="22"/>
      <c r="BI11" s="22"/>
      <c r="BJ11" s="447"/>
    </row>
    <row r="12" spans="1:77" ht="6" customHeight="1" thickBot="1">
      <c r="B12" s="876"/>
      <c r="C12" s="876"/>
      <c r="D12" s="876"/>
      <c r="E12" s="876"/>
      <c r="F12" s="876"/>
      <c r="G12" s="876"/>
      <c r="H12" s="876"/>
      <c r="I12" s="877"/>
      <c r="J12" s="947"/>
      <c r="K12" s="954"/>
      <c r="L12" s="947"/>
      <c r="M12" s="955"/>
      <c r="N12" s="946"/>
      <c r="O12" s="947"/>
      <c r="P12" s="945"/>
      <c r="Q12" s="945"/>
      <c r="R12" s="945"/>
      <c r="S12" s="945"/>
      <c r="T12" s="946"/>
      <c r="U12" s="947"/>
      <c r="V12" s="945"/>
      <c r="W12" s="926"/>
      <c r="BF12" s="746"/>
      <c r="BG12" s="22" t="s">
        <v>542</v>
      </c>
      <c r="BH12" s="22"/>
      <c r="BI12" s="22"/>
      <c r="BJ12" s="447"/>
    </row>
    <row r="13" spans="1:77" s="3" customFormat="1" ht="15" customHeight="1" thickBot="1">
      <c r="A13" s="1"/>
      <c r="B13" s="927" t="s">
        <v>21</v>
      </c>
      <c r="C13" s="928"/>
      <c r="D13" s="928"/>
      <c r="E13" s="928"/>
      <c r="F13" s="928"/>
      <c r="G13" s="928"/>
      <c r="H13" s="928"/>
      <c r="I13" s="929"/>
      <c r="J13" s="927" t="s">
        <v>13</v>
      </c>
      <c r="K13" s="928"/>
      <c r="L13" s="928"/>
      <c r="M13" s="928"/>
      <c r="N13" s="936"/>
      <c r="O13" s="939" t="s">
        <v>22</v>
      </c>
      <c r="P13" s="928"/>
      <c r="Q13" s="928"/>
      <c r="R13" s="928"/>
      <c r="S13" s="928"/>
      <c r="T13" s="928"/>
      <c r="U13" s="929"/>
      <c r="V13" s="725" t="s">
        <v>37</v>
      </c>
      <c r="W13" s="726"/>
      <c r="X13" s="726"/>
      <c r="Y13" s="942" t="s">
        <v>851</v>
      </c>
      <c r="Z13" s="942"/>
      <c r="AA13" s="942"/>
      <c r="AB13" s="942"/>
      <c r="AC13" s="942"/>
      <c r="AD13" s="942"/>
      <c r="AE13" s="942"/>
      <c r="AF13" s="942"/>
      <c r="AG13" s="942"/>
      <c r="AH13" s="942"/>
      <c r="AI13" s="726"/>
      <c r="AJ13" s="726"/>
      <c r="AK13" s="727"/>
      <c r="AL13" s="728" t="s">
        <v>497</v>
      </c>
      <c r="AM13" s="729"/>
      <c r="AN13" s="943" t="s">
        <v>856</v>
      </c>
      <c r="AO13" s="943"/>
      <c r="AP13" s="943"/>
      <c r="AQ13" s="943"/>
      <c r="AR13" s="943"/>
      <c r="AS13" s="944"/>
      <c r="AX13" s="9"/>
      <c r="AY13" s="9"/>
      <c r="AZ13" s="9"/>
      <c r="BA13" s="9"/>
      <c r="BB13" s="9"/>
      <c r="BC13" s="9"/>
      <c r="BD13" s="886" t="s">
        <v>249</v>
      </c>
      <c r="BE13" s="887"/>
      <c r="BF13" s="748"/>
      <c r="BG13" s="22" t="s">
        <v>506</v>
      </c>
      <c r="BH13" s="305"/>
      <c r="BI13" s="305"/>
      <c r="BJ13" s="448"/>
    </row>
    <row r="14" spans="1:77" s="3" customFormat="1" ht="13.95" customHeight="1" thickBot="1">
      <c r="A14" s="1"/>
      <c r="B14" s="930"/>
      <c r="C14" s="931"/>
      <c r="D14" s="931"/>
      <c r="E14" s="931"/>
      <c r="F14" s="931"/>
      <c r="G14" s="931"/>
      <c r="H14" s="931"/>
      <c r="I14" s="932"/>
      <c r="J14" s="930"/>
      <c r="K14" s="931"/>
      <c r="L14" s="931"/>
      <c r="M14" s="931"/>
      <c r="N14" s="937"/>
      <c r="O14" s="940"/>
      <c r="P14" s="931"/>
      <c r="Q14" s="931"/>
      <c r="R14" s="931"/>
      <c r="S14" s="931"/>
      <c r="T14" s="931"/>
      <c r="U14" s="932"/>
      <c r="V14" s="890" t="s">
        <v>14</v>
      </c>
      <c r="W14" s="891"/>
      <c r="X14" s="891"/>
      <c r="Y14" s="892"/>
      <c r="Z14" s="896" t="s">
        <v>23</v>
      </c>
      <c r="AA14" s="897"/>
      <c r="AB14" s="897"/>
      <c r="AC14" s="898"/>
      <c r="AD14" s="902" t="s">
        <v>24</v>
      </c>
      <c r="AE14" s="903"/>
      <c r="AF14" s="903"/>
      <c r="AG14" s="904"/>
      <c r="AH14" s="908" t="s">
        <v>170</v>
      </c>
      <c r="AI14" s="909"/>
      <c r="AJ14" s="909"/>
      <c r="AK14" s="910"/>
      <c r="AL14" s="914" t="s">
        <v>498</v>
      </c>
      <c r="AM14" s="915"/>
      <c r="AN14" s="918" t="s">
        <v>26</v>
      </c>
      <c r="AO14" s="919"/>
      <c r="AP14" s="919"/>
      <c r="AQ14" s="919"/>
      <c r="AR14" s="920"/>
      <c r="AS14" s="921"/>
      <c r="AX14" s="9"/>
      <c r="AY14" s="749" t="s">
        <v>524</v>
      </c>
      <c r="AZ14" s="749" t="s">
        <v>524</v>
      </c>
      <c r="BA14" s="749" t="s">
        <v>522</v>
      </c>
      <c r="BB14" s="922" t="s">
        <v>523</v>
      </c>
      <c r="BC14" s="923"/>
      <c r="BD14" s="888"/>
      <c r="BE14" s="889"/>
      <c r="BF14" s="694"/>
      <c r="BG14" s="312"/>
      <c r="BH14" s="312"/>
      <c r="BI14" s="449" t="s">
        <v>507</v>
      </c>
      <c r="BJ14" s="450">
        <v>41</v>
      </c>
      <c r="BO14" s="10" t="s">
        <v>890</v>
      </c>
    </row>
    <row r="15" spans="1:77" s="3" customFormat="1" ht="13.95" customHeight="1">
      <c r="A15" s="1"/>
      <c r="B15" s="933"/>
      <c r="C15" s="934"/>
      <c r="D15" s="934"/>
      <c r="E15" s="934"/>
      <c r="F15" s="934"/>
      <c r="G15" s="934"/>
      <c r="H15" s="934"/>
      <c r="I15" s="935"/>
      <c r="J15" s="933"/>
      <c r="K15" s="934"/>
      <c r="L15" s="934"/>
      <c r="M15" s="934"/>
      <c r="N15" s="938"/>
      <c r="O15" s="941"/>
      <c r="P15" s="934"/>
      <c r="Q15" s="934"/>
      <c r="R15" s="934"/>
      <c r="S15" s="934"/>
      <c r="T15" s="934"/>
      <c r="U15" s="935"/>
      <c r="V15" s="893"/>
      <c r="W15" s="894"/>
      <c r="X15" s="894"/>
      <c r="Y15" s="895"/>
      <c r="Z15" s="899"/>
      <c r="AA15" s="900"/>
      <c r="AB15" s="900"/>
      <c r="AC15" s="901"/>
      <c r="AD15" s="905"/>
      <c r="AE15" s="906"/>
      <c r="AF15" s="906"/>
      <c r="AG15" s="907"/>
      <c r="AH15" s="911"/>
      <c r="AI15" s="912"/>
      <c r="AJ15" s="912"/>
      <c r="AK15" s="913"/>
      <c r="AL15" s="916"/>
      <c r="AM15" s="917"/>
      <c r="AN15" s="924"/>
      <c r="AO15" s="924"/>
      <c r="AP15" s="924"/>
      <c r="AQ15" s="924"/>
      <c r="AR15" s="924"/>
      <c r="AS15" s="925"/>
      <c r="AX15" s="9"/>
      <c r="AY15" s="459"/>
      <c r="AZ15" s="460" t="s">
        <v>518</v>
      </c>
      <c r="BA15" s="460" t="s">
        <v>521</v>
      </c>
      <c r="BB15" s="750" t="s">
        <v>519</v>
      </c>
      <c r="BC15" s="460" t="s">
        <v>530</v>
      </c>
      <c r="BD15" s="751" t="s">
        <v>247</v>
      </c>
      <c r="BE15" s="752" t="s">
        <v>248</v>
      </c>
      <c r="BF15" s="451" t="s">
        <v>508</v>
      </c>
      <c r="BG15" s="452" t="s">
        <v>509</v>
      </c>
      <c r="BH15" s="452" t="s">
        <v>510</v>
      </c>
      <c r="BI15" s="453" t="s">
        <v>511</v>
      </c>
      <c r="BJ15" s="454" t="s">
        <v>512</v>
      </c>
      <c r="BL15" s="22" t="s">
        <v>529</v>
      </c>
      <c r="BM15" s="22" t="s">
        <v>246</v>
      </c>
      <c r="BO15" s="3" t="s">
        <v>875</v>
      </c>
      <c r="BP15" s="3" t="s">
        <v>876</v>
      </c>
      <c r="BQ15" s="3" t="s">
        <v>877</v>
      </c>
      <c r="BR15" s="3" t="s">
        <v>878</v>
      </c>
      <c r="BS15" s="3" t="s">
        <v>880</v>
      </c>
      <c r="BT15" s="3" t="s">
        <v>881</v>
      </c>
      <c r="BU15" s="3" t="s">
        <v>884</v>
      </c>
    </row>
    <row r="16" spans="1:77" ht="18" customHeight="1" thickBot="1">
      <c r="B16" s="968"/>
      <c r="C16" s="969"/>
      <c r="D16" s="969"/>
      <c r="E16" s="969"/>
      <c r="F16" s="969"/>
      <c r="G16" s="969"/>
      <c r="H16" s="969"/>
      <c r="I16" s="970"/>
      <c r="J16" s="968"/>
      <c r="K16" s="969"/>
      <c r="L16" s="969"/>
      <c r="M16" s="969"/>
      <c r="N16" s="974"/>
      <c r="O16" s="753"/>
      <c r="P16" s="731" t="s">
        <v>7</v>
      </c>
      <c r="Q16" s="754"/>
      <c r="R16" s="731" t="s">
        <v>8</v>
      </c>
      <c r="S16" s="755"/>
      <c r="T16" s="976" t="s">
        <v>879</v>
      </c>
      <c r="U16" s="976"/>
      <c r="V16" s="977"/>
      <c r="W16" s="978"/>
      <c r="X16" s="978"/>
      <c r="Y16" s="756"/>
      <c r="Z16" s="757"/>
      <c r="AA16" s="758"/>
      <c r="AB16" s="758"/>
      <c r="AC16" s="756" t="s">
        <v>15</v>
      </c>
      <c r="AD16" s="757"/>
      <c r="AE16" s="758"/>
      <c r="AF16" s="758"/>
      <c r="AG16" s="759" t="s">
        <v>15</v>
      </c>
      <c r="AH16" s="979">
        <f>IF(V16="賃金で算定",V17+Z17-AD17,0)</f>
        <v>0</v>
      </c>
      <c r="AI16" s="980"/>
      <c r="AJ16" s="980"/>
      <c r="AK16" s="981"/>
      <c r="AL16" s="733"/>
      <c r="AM16" s="736"/>
      <c r="AN16" s="865"/>
      <c r="AO16" s="866"/>
      <c r="AP16" s="866"/>
      <c r="AQ16" s="866"/>
      <c r="AR16" s="866"/>
      <c r="AS16" s="759" t="s">
        <v>15</v>
      </c>
      <c r="AV16" s="24" t="str">
        <f>IF(OR(O16="",Q16=""),"", IF(O16&lt;20,DATE(O16+118,Q16,IF(S16="",1,S16)),DATE(O16+88,Q16,IF(S16="",1,S16))))</f>
        <v/>
      </c>
      <c r="AW16" s="821" t="str">
        <f>IF(AV16&lt;=設定シート!C$15,"昔",IF(OR(LEFT($F$26,2)="31",LEFT($F$26,2)="34",LEFT($F$26,2)="36",LEFT($F$26,2)="37"),IF(AV16&lt;=設定シート!E$23,"1",IF(AV16&lt;=設定シート!G$23,"2",IF(AV16&lt;=設定シート!M$23,"3","4"))),IF(AV16&lt;=設定シート!E$15,"1",IF(AV16&lt;=設定シート!G$15,"2","3"))))</f>
        <v>3</v>
      </c>
      <c r="AX16" s="822">
        <f>IF(OR(LEFT($F$26,2)="31",LEFT($F$26,2)="34",LEFT($F$26,2)="36",LEFT($F$26,2)="37"),IF(AV16&lt;=設定シート!$C$23,5,IF(AV16&lt;=設定シート!$E$23,7,IF(AV16&lt;=設定シート!$G$23,9,IF(AND(AV16&lt;=設定シート!$I$23,V16=""),11,IF(AND(AV16&lt;=設定シート!$I$23,V16="賃金で算定"),13,IF(AV16&lt;=設定シート!$K$23,15,IF(AV16&lt;=設定シート!$M$23,17,19))))))),IF(AV16&lt;=設定シート!$C$23,5,IF(AV16&lt;=設定シート!$E$15,7,IF(AV16&lt;=設定シート!$G$15,9,11))))</f>
        <v>11</v>
      </c>
      <c r="AY16" s="760"/>
      <c r="AZ16" s="761"/>
      <c r="BA16" s="762">
        <f>AN16</f>
        <v>0</v>
      </c>
      <c r="BB16" s="761"/>
      <c r="BC16" s="761"/>
      <c r="BD16" s="763">
        <v>1</v>
      </c>
      <c r="BE16" s="764">
        <v>1</v>
      </c>
      <c r="BF16" s="751">
        <v>1</v>
      </c>
      <c r="BG16" s="765">
        <v>16</v>
      </c>
      <c r="BH16" s="765">
        <v>24</v>
      </c>
      <c r="BI16" s="766" t="str">
        <f ca="1">IF(COUNTA(INDIRECT(ADDRESS(BG16,2)):INDIRECT(ADDRESS(BH16,2)))&gt;0,COUNTA(INDIRECT(ADDRESS(BG16,2)):INDIRECT(ADDRESS(BH16,2))),"")</f>
        <v/>
      </c>
      <c r="BJ16" s="767">
        <f ca="1">IF(ISERROR(LOOKUP(1,0/BI16:BI45,BF16:BF45)),LOOKUP(1,0/BF16:BF45,BF16:BF45),LOOKUP(1,0/BI16:BI45,BF16:BF45))</f>
        <v>30</v>
      </c>
      <c r="BO16" s="1">
        <f>IF(O16&lt;=VALUE(概算年度),O16+2018,O16+1988)</f>
        <v>2018</v>
      </c>
      <c r="BP16" s="1" t="b">
        <f>IF(BO16=2019,1)</f>
        <v>0</v>
      </c>
      <c r="BQ16" s="3">
        <f>IF(BO16&lt;=2018,1)</f>
        <v>1</v>
      </c>
      <c r="BR16" s="3" t="b">
        <f>IF(BO16&gt;=2020,1)</f>
        <v>0</v>
      </c>
      <c r="BS16" s="3" t="b">
        <f>IF(AND(O16=31,Q16=1,O17=31),1,IF(AND(O16=31,Q16=2,O17=31),2,IF(AND(O16=31,Q16=3,O17=31),3,IF(AND(O16=31,Q16=4,O17=31),4,IF(AND(O16&gt;VALUE(概算年度),O16&lt;31,O17=31),5)))))</f>
        <v>0</v>
      </c>
      <c r="BT16" s="3" t="b">
        <f>IF(OR(O16=31,O16=1),IF(AND(O17=1,OR(Q16=1,Q16=2,Q16=3,Q16=4,Q16=5)),1,IF(AND(O17=1,Q16=6),6,IF(AND(O17=1,Q16=7),7,IF(AND(O17=1,Q16=8),8,IF(AND(O17=1,Q16=9),9,IF(AND(O17=1,Q16=10),10,IF(AND(O17=1,Q16=11),11,IF(AND(O17=1,Q16=12),12)))))))),IF(O17=1,13))</f>
        <v>0</v>
      </c>
      <c r="BU16" s="3" t="b">
        <f>IF(AND(VALUE(概算年度)='報告書（事業主控）'!O16,VALUE(概算年度)='報告書（事業主控）'!O17),IF('報告書（事業主控）'!Q16=1,1,IF('報告書（事業主控）'!Q16=2,2,IF('報告書（事業主控）'!Q16=3,3))))</f>
        <v>0</v>
      </c>
      <c r="BV16" s="3" t="b">
        <f>IF(BS16=1,"平31_1",IF(BS16=2,"平31_2",IF(BS16=3,"平31_3",IF(BS16=4,"平31_4",IF(BS16=5,"平31_1",IF(BT16=1,"_5月",IF(BT16=6,"_6月",IF(BT16=7,"_7月",IF(BT16=8,"_8月",IF(BT16=9,"_9月",IF(BT16=10,"_10月",IF(BT16=11,"_11月",IF(BT16=12,"_12月",IF(BT16=13,"_5月",IF(AND(O16=O17,O17&lt;&gt;VALUE(概算年度)),IF(Q16=1,"_1月",IF(Q16=2,"_2月",IF(Q16=3,"_3月",IF(Q16=4,"_4月",IF(Q16=5,"_5月",IF(Q16=6,"_6月",IF(Q16=7,"_7月",IF(Q16=8,"_8月",IF(Q16=9,"_9月",IF(Q16=10,"_10月",IF(Q16=11,"_11月",IF(Q16=12,"_12月")))))))))))),IF(BU16=1,"対象年1_3月",IF(BU16=2,"対象年2_3月",IF(BU16=3,"対象年3月",IF(O17=VALUE(概算年度),"対象年1_3月","_1月")))))))))))))))))))</f>
        <v>0</v>
      </c>
      <c r="BW16" s="3"/>
      <c r="BX16" s="3"/>
      <c r="BY16" s="3"/>
    </row>
    <row r="17" spans="2:74" ht="18" customHeight="1">
      <c r="B17" s="971"/>
      <c r="C17" s="972"/>
      <c r="D17" s="972"/>
      <c r="E17" s="972"/>
      <c r="F17" s="972"/>
      <c r="G17" s="972"/>
      <c r="H17" s="972"/>
      <c r="I17" s="973"/>
      <c r="J17" s="971"/>
      <c r="K17" s="972"/>
      <c r="L17" s="972"/>
      <c r="M17" s="972"/>
      <c r="N17" s="975"/>
      <c r="O17" s="219"/>
      <c r="P17" s="11" t="s">
        <v>7</v>
      </c>
      <c r="Q17" s="23"/>
      <c r="R17" s="11" t="s">
        <v>8</v>
      </c>
      <c r="S17" s="220"/>
      <c r="T17" s="982" t="s">
        <v>28</v>
      </c>
      <c r="U17" s="982"/>
      <c r="V17" s="959"/>
      <c r="W17" s="960"/>
      <c r="X17" s="960"/>
      <c r="Y17" s="960"/>
      <c r="Z17" s="959"/>
      <c r="AA17" s="960"/>
      <c r="AB17" s="960"/>
      <c r="AC17" s="960"/>
      <c r="AD17" s="959"/>
      <c r="AE17" s="960"/>
      <c r="AF17" s="960"/>
      <c r="AG17" s="961"/>
      <c r="AH17" s="962">
        <f>IF(V16="賃金で算定",0,V17+Z17-AD17)</f>
        <v>0</v>
      </c>
      <c r="AI17" s="962"/>
      <c r="AJ17" s="962"/>
      <c r="AK17" s="963"/>
      <c r="AL17" s="964">
        <f>IF(V16="賃金で算定","賃金で算定",IF(OR(V17=0,$F$26="",AV16=""),0,IF(OR(LEFT($F$26,2)="31",LEFT($F$26,2)="34",LEFT($F$26,2)="36",LEFT($F$26,2)="37"),VLOOKUP($F$26,労務比率2,AX16,FALSE),VLOOKUP($F$26,労務比率,AX16,FALSE))))</f>
        <v>0</v>
      </c>
      <c r="AM17" s="965"/>
      <c r="AN17" s="966">
        <f>IF(V16="賃金で算定",0,INT(AH17*AL17/100))</f>
        <v>0</v>
      </c>
      <c r="AO17" s="967"/>
      <c r="AP17" s="967"/>
      <c r="AQ17" s="967"/>
      <c r="AR17" s="967"/>
      <c r="AS17" s="685"/>
      <c r="AV17" s="24"/>
      <c r="AW17" s="25"/>
      <c r="AY17" s="462">
        <f>AH17</f>
        <v>0</v>
      </c>
      <c r="AZ17" s="461">
        <f>IF(AV16&lt;=設定シート!C$101,AH17,IF(AND(AV16&gt;=設定シート!E$101,AV16&lt;=設定シート!G$101),AH17*105/108,AH17))</f>
        <v>0</v>
      </c>
      <c r="BA17" s="460"/>
      <c r="BB17" s="461">
        <f>IF($AL17="賃金で算定",0,INT(AY17*$AL17/100))</f>
        <v>0</v>
      </c>
      <c r="BC17" s="461">
        <f>IF(AY17=AZ17,BB17,AZ17*$AL17/100)</f>
        <v>0</v>
      </c>
      <c r="BD17" s="763">
        <v>2</v>
      </c>
      <c r="BE17" s="764">
        <v>2</v>
      </c>
      <c r="BF17" s="751">
        <v>2</v>
      </c>
      <c r="BG17" s="765">
        <v>60</v>
      </c>
      <c r="BH17" s="765">
        <f>BG16+BG17</f>
        <v>76</v>
      </c>
      <c r="BI17" s="752" t="str">
        <f ca="1">IF(COUNTA(INDIRECT(ADDRESS(BG17,2)):INDIRECT(ADDRESS(BH17,2)))&gt;0,COUNTA(INDIRECT(ADDRESS(BG17,2)):INDIRECT(ADDRESS(BH17,2))),"")</f>
        <v/>
      </c>
      <c r="BJ17" s="22"/>
      <c r="BL17" s="22">
        <f>IF(AY17=AZ17,0,1)</f>
        <v>0</v>
      </c>
      <c r="BM17" s="22" t="str">
        <f>IF(BL17=1,AL17,"")</f>
        <v/>
      </c>
    </row>
    <row r="18" spans="2:74" ht="18" customHeight="1">
      <c r="B18" s="968"/>
      <c r="C18" s="969"/>
      <c r="D18" s="969"/>
      <c r="E18" s="969"/>
      <c r="F18" s="969"/>
      <c r="G18" s="969"/>
      <c r="H18" s="969"/>
      <c r="I18" s="970"/>
      <c r="J18" s="968"/>
      <c r="K18" s="969"/>
      <c r="L18" s="969"/>
      <c r="M18" s="969"/>
      <c r="N18" s="974"/>
      <c r="O18" s="753"/>
      <c r="P18" s="731" t="s">
        <v>38</v>
      </c>
      <c r="Q18" s="754"/>
      <c r="R18" s="731" t="s">
        <v>8</v>
      </c>
      <c r="S18" s="755"/>
      <c r="T18" s="976" t="s">
        <v>879</v>
      </c>
      <c r="U18" s="976"/>
      <c r="V18" s="977"/>
      <c r="W18" s="978"/>
      <c r="X18" s="978"/>
      <c r="Y18" s="768"/>
      <c r="Z18" s="769"/>
      <c r="AA18" s="770"/>
      <c r="AB18" s="770"/>
      <c r="AC18" s="768"/>
      <c r="AD18" s="769"/>
      <c r="AE18" s="770"/>
      <c r="AF18" s="770"/>
      <c r="AG18" s="771"/>
      <c r="AH18" s="979">
        <f>IF(V18="賃金で算定",V19+Z19-AD19,0)</f>
        <v>0</v>
      </c>
      <c r="AI18" s="980"/>
      <c r="AJ18" s="980"/>
      <c r="AK18" s="981"/>
      <c r="AL18" s="733"/>
      <c r="AM18" s="736"/>
      <c r="AN18" s="865"/>
      <c r="AO18" s="866"/>
      <c r="AP18" s="866"/>
      <c r="AQ18" s="866"/>
      <c r="AR18" s="866"/>
      <c r="AS18" s="772"/>
      <c r="AV18" s="24" t="str">
        <f>IF(OR(O18="",Q18=""),"", IF(O18&lt;20,DATE(O18+118,Q18,IF(S18="",1,S18)),DATE(O18+88,Q18,IF(S18="",1,S18))))</f>
        <v/>
      </c>
      <c r="AW18" s="821" t="str">
        <f>IF(AV18&lt;=設定シート!C$15,"昔",IF(OR(LEFT($F$26,2)="31",LEFT($F$26,2)="34",LEFT($F$26,2)="36",LEFT($F$26,2)="37"),IF(AV18&lt;=設定シート!E$23,"1",IF(AV18&lt;=設定シート!G$23,"2",IF(AV18&lt;=設定シート!M$23,"3","4"))),IF(AV18&lt;=設定シート!E$15,"1",IF(AV18&lt;=設定シート!G$15,"2","3"))))</f>
        <v>3</v>
      </c>
      <c r="AX18" s="822">
        <f>IF(OR(LEFT($F$26,2)="31",LEFT($F$26,2)="34",LEFT($F$26,2)="36",LEFT($F$26,2)="37"),IF(AV18&lt;=設定シート!$C$23,5,IF(AV18&lt;=設定シート!$E$23,7,IF(AV18&lt;=設定シート!$G$23,9,IF(AND(AV18&lt;=設定シート!$I$23,V18=""),11,IF(AND(AV18&lt;=設定シート!$I$23,V18="賃金で算定"),13,IF(AV18&lt;=設定シート!$K$23,15,IF(AV18&lt;=設定シート!$M$23,17,19))))))),IF(AV18&lt;=設定シート!$C$23,5,IF(AV18&lt;=設定シート!$E$15,7,IF(AV18&lt;=設定シート!$G$15,9,11))))</f>
        <v>11</v>
      </c>
      <c r="AY18" s="760"/>
      <c r="AZ18" s="761"/>
      <c r="BA18" s="762">
        <f t="shared" ref="BA18" si="0">AN18</f>
        <v>0</v>
      </c>
      <c r="BB18" s="761"/>
      <c r="BC18" s="761"/>
      <c r="BD18" s="798">
        <v>3</v>
      </c>
      <c r="BE18" s="764">
        <v>3</v>
      </c>
      <c r="BF18" s="751">
        <v>3</v>
      </c>
      <c r="BG18" s="765">
        <f t="shared" ref="BG18:BH33" si="1">BG17+$BJ$14</f>
        <v>101</v>
      </c>
      <c r="BH18" s="765">
        <f t="shared" si="1"/>
        <v>117</v>
      </c>
      <c r="BI18" s="752" t="str">
        <f ca="1">IF(COUNTA(INDIRECT(ADDRESS(BG18,2)):INDIRECT(ADDRESS(BH18,2)))&gt;0,COUNTA(INDIRECT(ADDRESS(BG18,2)):INDIRECT(ADDRESS(BH18,2))),"")</f>
        <v/>
      </c>
      <c r="BJ18" s="22"/>
      <c r="BL18" s="22"/>
      <c r="BM18" s="22"/>
      <c r="BO18" s="1">
        <f>IF(O18&lt;=VALUE(概算年度),O18+2018,O18+1988)</f>
        <v>2018</v>
      </c>
      <c r="BP18" s="1" t="b">
        <f>IF(BO18=2019,1)</f>
        <v>0</v>
      </c>
      <c r="BQ18" s="3">
        <f>IF(BO18&lt;=2018,1)</f>
        <v>1</v>
      </c>
      <c r="BR18" s="3" t="b">
        <f>IF(BO18&gt;=2020,1)</f>
        <v>0</v>
      </c>
      <c r="BS18" s="3" t="b">
        <f>IF(AND(O18=31,Q18=1,O19=31),1,IF(AND(O18=31,Q18=2,O19=31),2,IF(AND(O18=31,Q18=3,O19=31),3,IF(AND(O18=31,Q18=4,O19=31),4,IF(AND(O18&gt;VALUE(概算年度),O18&lt;31,O19=31),5)))))</f>
        <v>0</v>
      </c>
      <c r="BT18" s="3" t="b">
        <f>IF(OR(O18=31,O18=1),IF(AND(O19=1,OR(Q18=1,Q18=2,Q18=3,Q18=4,Q18=5)),1,IF(AND(O19=1,Q18=6),6,IF(AND(O19=1,Q18=7),7,IF(AND(O19=1,Q18=8),8,IF(AND(O19=1,Q18=9),9,IF(AND(O19=1,Q18=10),10,IF(AND(O19=1,Q18=11),11,IF(AND(O19=1,Q18=12),12)))))))),IF(O19=1,13))</f>
        <v>0</v>
      </c>
      <c r="BU18" s="3" t="b">
        <f>IF(AND(VALUE(概算年度)='報告書（事業主控）'!O18,VALUE(概算年度)='報告書（事業主控）'!O19),IF('報告書（事業主控）'!Q18=1,1,IF('報告書（事業主控）'!Q18=2,2,IF('報告書（事業主控）'!Q18=3,3))))</f>
        <v>0</v>
      </c>
      <c r="BV18" s="3" t="b">
        <f>IF(BS18=1,"平31_1",IF(BS18=2,"平31_2",IF(BS18=3,"平31_3",IF(BS18=4,"平31_4",IF(BS18=5,"平31_1",IF(BT18=1,"_5月",IF(BT18=6,"_6月",IF(BT18=7,"_7月",IF(BT18=8,"_8月",IF(BT18=9,"_9月",IF(BT18=10,"_10月",IF(BT18=11,"_11月",IF(BT18=12,"_12月",IF(BT18=13,"_5月",IF(AND(O18=O19,O19&lt;&gt;VALUE(概算年度)),IF(Q18=1,"_1月",IF(Q18=2,"_2月",IF(Q18=3,"_3月",IF(Q18=4,"_4月",IF(Q18=5,"_5月",IF(Q18=6,"_6月",IF(Q18=7,"_7月",IF(Q18=8,"_8月",IF(Q18=9,"_9月",IF(Q18=10,"_10月",IF(Q18=11,"_11月",IF(Q18=12,"_12月")))))))))))),IF(BU18=1,"対象年1_3月",IF(BU18=2,"対象年2_3月",IF(BU18=3,"対象年3月",IF(O19=VALUE(概算年度),"対象年1_3月","_1月")))))))))))))))))))</f>
        <v>0</v>
      </c>
    </row>
    <row r="19" spans="2:74" ht="18" customHeight="1" thickBot="1">
      <c r="B19" s="971"/>
      <c r="C19" s="972"/>
      <c r="D19" s="972"/>
      <c r="E19" s="972"/>
      <c r="F19" s="972"/>
      <c r="G19" s="972"/>
      <c r="H19" s="972"/>
      <c r="I19" s="973"/>
      <c r="J19" s="971"/>
      <c r="K19" s="972"/>
      <c r="L19" s="972"/>
      <c r="M19" s="972"/>
      <c r="N19" s="975"/>
      <c r="O19" s="219"/>
      <c r="P19" s="11" t="s">
        <v>7</v>
      </c>
      <c r="Q19" s="23"/>
      <c r="R19" s="11" t="s">
        <v>8</v>
      </c>
      <c r="S19" s="220"/>
      <c r="T19" s="982" t="s">
        <v>28</v>
      </c>
      <c r="U19" s="982"/>
      <c r="V19" s="956"/>
      <c r="W19" s="957"/>
      <c r="X19" s="957"/>
      <c r="Y19" s="958"/>
      <c r="Z19" s="959"/>
      <c r="AA19" s="960"/>
      <c r="AB19" s="960"/>
      <c r="AC19" s="960"/>
      <c r="AD19" s="959"/>
      <c r="AE19" s="960"/>
      <c r="AF19" s="960"/>
      <c r="AG19" s="961"/>
      <c r="AH19" s="962">
        <f>IF(V18="賃金で算定",0,V19+Z19-AD19)</f>
        <v>0</v>
      </c>
      <c r="AI19" s="962"/>
      <c r="AJ19" s="962"/>
      <c r="AK19" s="963"/>
      <c r="AL19" s="964">
        <f>IF(V18="賃金で算定","賃金で算定",IF(OR(V19=0,$F$26="",AV18=""),0,IF(OR(LEFT($F$26,2)="31",LEFT($F$26,2)="34",LEFT($F$26,2)="36",LEFT($F$26,2)="37"),VLOOKUP($F$26,労務比率2,AX18,FALSE),VLOOKUP($F$26,労務比率,AX18,FALSE))))</f>
        <v>0</v>
      </c>
      <c r="AM19" s="965"/>
      <c r="AN19" s="966">
        <f>IF(V18="賃金で算定",0,INT(AH19*AL19/100))</f>
        <v>0</v>
      </c>
      <c r="AO19" s="967"/>
      <c r="AP19" s="967"/>
      <c r="AQ19" s="967"/>
      <c r="AR19" s="967"/>
      <c r="AS19" s="685"/>
      <c r="AV19" s="24"/>
      <c r="AW19" s="25"/>
      <c r="AY19" s="462">
        <f>AH19</f>
        <v>0</v>
      </c>
      <c r="AZ19" s="461">
        <f>IF(AV18&lt;=設定シート!C$101,AH19,IF(AND(AV18&gt;=設定シート!E$101,AV18&lt;=設定シート!G$101),AH19*105/108,AH19))</f>
        <v>0</v>
      </c>
      <c r="BA19" s="460"/>
      <c r="BB19" s="461">
        <f t="shared" ref="BB19" si="2">IF($AL19="賃金で算定",0,INT(AY19*$AL19/100))</f>
        <v>0</v>
      </c>
      <c r="BC19" s="796">
        <f>IF(AY19=AZ19,BB19,AZ19*$AL19/100)</f>
        <v>0</v>
      </c>
      <c r="BD19" s="773">
        <v>4</v>
      </c>
      <c r="BE19" s="797">
        <v>4</v>
      </c>
      <c r="BF19" s="751">
        <v>4</v>
      </c>
      <c r="BG19" s="765">
        <f t="shared" si="1"/>
        <v>142</v>
      </c>
      <c r="BH19" s="765">
        <f t="shared" si="1"/>
        <v>158</v>
      </c>
      <c r="BI19" s="752" t="str">
        <f ca="1">IF(COUNTA(INDIRECT(ADDRESS(BG19,2)):INDIRECT(ADDRESS(BH19,2)))&gt;0,COUNTA(INDIRECT(ADDRESS(BG19,2)):INDIRECT(ADDRESS(BH19,2))),"")</f>
        <v/>
      </c>
      <c r="BJ19" s="22"/>
      <c r="BL19" s="22">
        <f>IF(AY19=AZ19,0,1)</f>
        <v>0</v>
      </c>
      <c r="BM19" s="22" t="str">
        <f>IF(BL19=1,AL19,"")</f>
        <v/>
      </c>
    </row>
    <row r="20" spans="2:74" ht="18" customHeight="1">
      <c r="B20" s="968"/>
      <c r="C20" s="969"/>
      <c r="D20" s="969"/>
      <c r="E20" s="969"/>
      <c r="F20" s="969"/>
      <c r="G20" s="969"/>
      <c r="H20" s="969"/>
      <c r="I20" s="970"/>
      <c r="J20" s="968"/>
      <c r="K20" s="969"/>
      <c r="L20" s="969"/>
      <c r="M20" s="969"/>
      <c r="N20" s="974"/>
      <c r="O20" s="753"/>
      <c r="P20" s="731" t="s">
        <v>38</v>
      </c>
      <c r="Q20" s="754"/>
      <c r="R20" s="731" t="s">
        <v>8</v>
      </c>
      <c r="S20" s="755"/>
      <c r="T20" s="976" t="s">
        <v>879</v>
      </c>
      <c r="U20" s="976"/>
      <c r="V20" s="977"/>
      <c r="W20" s="978"/>
      <c r="X20" s="978"/>
      <c r="Y20" s="768"/>
      <c r="Z20" s="769"/>
      <c r="AA20" s="770"/>
      <c r="AB20" s="770"/>
      <c r="AC20" s="768"/>
      <c r="AD20" s="769"/>
      <c r="AE20" s="770"/>
      <c r="AF20" s="770"/>
      <c r="AG20" s="771"/>
      <c r="AH20" s="979">
        <f>IF(V20="賃金で算定",V21+Z21-AD21,0)</f>
        <v>0</v>
      </c>
      <c r="AI20" s="980"/>
      <c r="AJ20" s="980"/>
      <c r="AK20" s="981"/>
      <c r="AL20" s="733"/>
      <c r="AM20" s="736"/>
      <c r="AN20" s="865"/>
      <c r="AO20" s="866"/>
      <c r="AP20" s="866"/>
      <c r="AQ20" s="866"/>
      <c r="AR20" s="866"/>
      <c r="AS20" s="772"/>
      <c r="AV20" s="24" t="str">
        <f>IF(OR(O20="",Q20=""),"", IF(O20&lt;20,DATE(O20+118,Q20,IF(S20="",1,S20)),DATE(O20+88,Q20,IF(S20="",1,S20))))</f>
        <v/>
      </c>
      <c r="AW20" s="821" t="str">
        <f>IF(AV20&lt;=設定シート!C$15,"昔",IF(OR(LEFT($F$26,2)="31",LEFT($F$26,2)="34",LEFT($F$26,2)="36",LEFT($F$26,2)="37"),IF(AV20&lt;=設定シート!E$23,"1",IF(AV20&lt;=設定シート!G$23,"2",IF(AV20&lt;=設定シート!M$23,"3","4"))),IF(AV20&lt;=設定シート!E$15,"1",IF(AV20&lt;=設定シート!G$15,"2","3"))))</f>
        <v>3</v>
      </c>
      <c r="AX20" s="822">
        <f>IF(OR(LEFT($F$26,2)="31",LEFT($F$26,2)="34",LEFT($F$26,2)="36",LEFT($F$26,2)="37"),IF(AV20&lt;=設定シート!$C$23,5,IF(AV20&lt;=設定シート!$E$23,7,IF(AV20&lt;=設定シート!$G$23,9,IF(AND(AV20&lt;=設定シート!$I$23,V20=""),11,IF(AND(AV20&lt;=設定シート!$I$23,V20="賃金で算定"),13,IF(AV20&lt;=設定シート!$K$23,15,IF(AV20&lt;=設定シート!$M$23,17,19))))))),IF(AV20&lt;=設定シート!$C$23,5,IF(AV20&lt;=設定シート!$E$15,7,IF(AV20&lt;=設定シート!$G$15,9,11))))</f>
        <v>11</v>
      </c>
      <c r="AY20" s="760"/>
      <c r="AZ20" s="761"/>
      <c r="BA20" s="762">
        <f t="shared" ref="BA20" si="3">AN20</f>
        <v>0</v>
      </c>
      <c r="BB20" s="761"/>
      <c r="BC20" s="761"/>
      <c r="BE20" s="774">
        <v>5</v>
      </c>
      <c r="BF20" s="751">
        <v>5</v>
      </c>
      <c r="BG20" s="765">
        <f t="shared" si="1"/>
        <v>183</v>
      </c>
      <c r="BH20" s="765">
        <f t="shared" si="1"/>
        <v>199</v>
      </c>
      <c r="BI20" s="752" t="str">
        <f ca="1">IF(COUNTA(INDIRECT(ADDRESS(BG20,2)):INDIRECT(ADDRESS(BH20,2)))&gt;0,COUNTA(INDIRECT(ADDRESS(BG20,2)):INDIRECT(ADDRESS(BH20,2))),"")</f>
        <v/>
      </c>
      <c r="BJ20" s="22"/>
      <c r="BO20" s="1">
        <f>IF(O20&lt;=VALUE(概算年度),O20+2018,O20+1988)</f>
        <v>2018</v>
      </c>
      <c r="BP20" s="1" t="b">
        <f>IF(BO20=2019,1)</f>
        <v>0</v>
      </c>
      <c r="BQ20" s="3">
        <f>IF(BO20&lt;=2018,1)</f>
        <v>1</v>
      </c>
      <c r="BR20" s="3" t="b">
        <f>IF(BO20&gt;=2020,1)</f>
        <v>0</v>
      </c>
      <c r="BS20" s="3" t="b">
        <f>IF(AND(O20=31,Q20=1,O21=31),1,IF(AND(O20=31,Q20=2,O21=31),2,IF(AND(O20=31,Q20=3,O21=31),3,IF(AND(O20=31,Q20=4,O21=31),4,IF(AND(O20&gt;VALUE(概算年度),O20&lt;31,O21=31),5)))))</f>
        <v>0</v>
      </c>
      <c r="BT20" s="3" t="b">
        <f>IF(OR(O20=31,O20=1),IF(AND(O21=1,OR(Q20=1,Q20=2,Q20=3,Q20=4,Q20=5)),1,IF(AND(O21=1,Q20=6),6,IF(AND(O21=1,Q20=7),7,IF(AND(O21=1,Q20=8),8,IF(AND(O21=1,Q20=9),9,IF(AND(O21=1,Q20=10),10,IF(AND(O21=1,Q20=11),11,IF(AND(O21=1,Q20=12),12)))))))),IF(O21=1,13))</f>
        <v>0</v>
      </c>
      <c r="BU20" s="3" t="b">
        <f>IF(AND(VALUE(概算年度)='報告書（事業主控）'!O20,VALUE(概算年度)='報告書（事業主控）'!O21),IF('報告書（事業主控）'!Q20=1,1,IF('報告書（事業主控）'!Q20=2,2,IF('報告書（事業主控）'!Q20=3,3))))</f>
        <v>0</v>
      </c>
      <c r="BV20" s="3" t="b">
        <f>IF(BS20=1,"平31_1",IF(BS20=2,"平31_2",IF(BS20=3,"平31_3",IF(BS20=4,"平31_4",IF(BS20=5,"平31_1",IF(BT20=1,"_5月",IF(BT20=6,"_6月",IF(BT20=7,"_7月",IF(BT20=8,"_8月",IF(BT20=9,"_9月",IF(BT20=10,"_10月",IF(BT20=11,"_11月",IF(BT20=12,"_12月",IF(BT20=13,"_5月",IF(AND(O20=O21,O21&lt;&gt;VALUE(概算年度)),IF(Q20=1,"_1月",IF(Q20=2,"_2月",IF(Q20=3,"_3月",IF(Q20=4,"_4月",IF(Q20=5,"_5月",IF(Q20=6,"_6月",IF(Q20=7,"_7月",IF(Q20=8,"_8月",IF(Q20=9,"_9月",IF(Q20=10,"_10月",IF(Q20=11,"_11月",IF(Q20=12,"_12月")))))))))))),IF(BU20=1,"対象年1_3月",IF(BU20=2,"対象年2_3月",IF(BU20=3,"対象年3月",IF(O21=VALUE(概算年度),"対象年1_3月","_1月")))))))))))))))))))</f>
        <v>0</v>
      </c>
    </row>
    <row r="21" spans="2:74" ht="18" customHeight="1">
      <c r="B21" s="971"/>
      <c r="C21" s="972"/>
      <c r="D21" s="972"/>
      <c r="E21" s="972"/>
      <c r="F21" s="972"/>
      <c r="G21" s="972"/>
      <c r="H21" s="972"/>
      <c r="I21" s="973"/>
      <c r="J21" s="971"/>
      <c r="K21" s="972"/>
      <c r="L21" s="972"/>
      <c r="M21" s="972"/>
      <c r="N21" s="975"/>
      <c r="O21" s="219"/>
      <c r="P21" s="11" t="s">
        <v>7</v>
      </c>
      <c r="Q21" s="23"/>
      <c r="R21" s="11" t="s">
        <v>8</v>
      </c>
      <c r="S21" s="220"/>
      <c r="T21" s="982" t="s">
        <v>28</v>
      </c>
      <c r="U21" s="982"/>
      <c r="V21" s="956"/>
      <c r="W21" s="957"/>
      <c r="X21" s="957"/>
      <c r="Y21" s="958"/>
      <c r="Z21" s="956"/>
      <c r="AA21" s="957"/>
      <c r="AB21" s="957"/>
      <c r="AC21" s="957"/>
      <c r="AD21" s="956"/>
      <c r="AE21" s="957"/>
      <c r="AF21" s="957"/>
      <c r="AG21" s="958"/>
      <c r="AH21" s="962">
        <f>IF(V20="賃金で算定",0,V21+Z21-AD21)</f>
        <v>0</v>
      </c>
      <c r="AI21" s="962"/>
      <c r="AJ21" s="962"/>
      <c r="AK21" s="963"/>
      <c r="AL21" s="964">
        <f>IF(V20="賃金で算定","賃金で算定",IF(OR(V21=0,$F$26="",AV20=""),0,IF(OR(LEFT($F$26,2)="31",LEFT($F$26,2)="34",LEFT($F$26,2)="36",LEFT($F$26,2)="37"),VLOOKUP($F$26,労務比率2,AX20,FALSE),VLOOKUP($F$26,労務比率,AX20,FALSE))))</f>
        <v>0</v>
      </c>
      <c r="AM21" s="965"/>
      <c r="AN21" s="966">
        <f>IF(V20="賃金で算定",0,INT(AH21*AL21/100))</f>
        <v>0</v>
      </c>
      <c r="AO21" s="967"/>
      <c r="AP21" s="967"/>
      <c r="AQ21" s="967"/>
      <c r="AR21" s="967"/>
      <c r="AS21" s="685"/>
      <c r="AV21" s="24"/>
      <c r="AW21" s="25"/>
      <c r="AY21" s="462">
        <f>AH21</f>
        <v>0</v>
      </c>
      <c r="AZ21" s="461">
        <f>IF(AV20&lt;=設定シート!C$101,AH21,IF(AND(AV20&gt;=設定シート!E$101,AV20&lt;=設定シート!G$101),AH21*105/108,AH21))</f>
        <v>0</v>
      </c>
      <c r="BA21" s="460"/>
      <c r="BB21" s="461">
        <f t="shared" ref="BB21" si="4">IF($AL21="賃金で算定",0,INT(AY21*$AL21/100))</f>
        <v>0</v>
      </c>
      <c r="BC21" s="461">
        <f>IF(AY21=AZ21,BB21,AZ21*$AL21/100)</f>
        <v>0</v>
      </c>
      <c r="BE21" s="774">
        <v>6</v>
      </c>
      <c r="BF21" s="751">
        <v>6</v>
      </c>
      <c r="BG21" s="765">
        <f t="shared" si="1"/>
        <v>224</v>
      </c>
      <c r="BH21" s="765">
        <f t="shared" si="1"/>
        <v>240</v>
      </c>
      <c r="BI21" s="752" t="str">
        <f ca="1">IF(COUNTA(INDIRECT(ADDRESS(BG21,2)):INDIRECT(ADDRESS(BH21,2)))&gt;0,COUNTA(INDIRECT(ADDRESS(BG21,2)):INDIRECT(ADDRESS(BH21,2))),"")</f>
        <v/>
      </c>
      <c r="BJ21" s="22"/>
      <c r="BL21" s="22">
        <f>IF(AY21=AZ21,0,1)</f>
        <v>0</v>
      </c>
      <c r="BM21" s="22" t="str">
        <f>IF(BL21=1,AL21,"")</f>
        <v/>
      </c>
    </row>
    <row r="22" spans="2:74" ht="18" customHeight="1">
      <c r="B22" s="968"/>
      <c r="C22" s="969"/>
      <c r="D22" s="969"/>
      <c r="E22" s="969"/>
      <c r="F22" s="969"/>
      <c r="G22" s="969"/>
      <c r="H22" s="969"/>
      <c r="I22" s="970"/>
      <c r="J22" s="968"/>
      <c r="K22" s="969"/>
      <c r="L22" s="969"/>
      <c r="M22" s="969"/>
      <c r="N22" s="974"/>
      <c r="O22" s="753"/>
      <c r="P22" s="731" t="s">
        <v>38</v>
      </c>
      <c r="Q22" s="754"/>
      <c r="R22" s="731" t="s">
        <v>8</v>
      </c>
      <c r="S22" s="755"/>
      <c r="T22" s="976" t="s">
        <v>879</v>
      </c>
      <c r="U22" s="976"/>
      <c r="V22" s="977"/>
      <c r="W22" s="978"/>
      <c r="X22" s="978"/>
      <c r="Y22" s="21"/>
      <c r="Z22" s="775"/>
      <c r="AA22" s="683"/>
      <c r="AB22" s="683"/>
      <c r="AC22" s="21"/>
      <c r="AD22" s="775"/>
      <c r="AE22" s="683"/>
      <c r="AF22" s="683"/>
      <c r="AG22" s="776"/>
      <c r="AH22" s="979">
        <f>IF(V22="賃金で算定",V23+Z23-AD23,0)</f>
        <v>0</v>
      </c>
      <c r="AI22" s="980"/>
      <c r="AJ22" s="980"/>
      <c r="AK22" s="981"/>
      <c r="AL22" s="733"/>
      <c r="AM22" s="736"/>
      <c r="AN22" s="865"/>
      <c r="AO22" s="866"/>
      <c r="AP22" s="866"/>
      <c r="AQ22" s="866"/>
      <c r="AR22" s="866"/>
      <c r="AS22" s="772"/>
      <c r="AV22" s="24" t="str">
        <f>IF(OR(O22="",Q22=""),"", IF(O22&lt;20,DATE(O22+118,Q22,IF(S22="",1,S22)),DATE(O22+88,Q22,IF(S22="",1,S22))))</f>
        <v/>
      </c>
      <c r="AW22" s="821" t="str">
        <f>IF(AV22&lt;=設定シート!C$15,"昔",IF(OR(LEFT($F$26,2)="31",LEFT($F$26,2)="34",LEFT($F$26,2)="36",LEFT($F$26,2)="37"),IF(AV22&lt;=設定シート!E$23,"1",IF(AV22&lt;=設定シート!G$23,"2",IF(AV22&lt;=設定シート!M$23,"3","4"))),IF(AV22&lt;=設定シート!E$15,"1",IF(AV22&lt;=設定シート!G$15,"2","3"))))</f>
        <v>3</v>
      </c>
      <c r="AX22" s="822">
        <f>IF(OR(LEFT($F$26,2)="31",LEFT($F$26,2)="34",LEFT($F$26,2)="36",LEFT($F$26,2)="37"),IF(AV22&lt;=設定シート!$C$23,5,IF(AV22&lt;=設定シート!$E$23,7,IF(AV22&lt;=設定シート!$G$23,9,IF(AND(AV22&lt;=設定シート!$I$23,V22=""),11,IF(AND(AV22&lt;=設定シート!$I$23,V22="賃金で算定"),13,IF(AV22&lt;=設定シート!$K$23,15,IF(AV22&lt;=設定シート!$M$23,17,19))))))),IF(AV22&lt;=設定シート!$C$23,5,IF(AV22&lt;=設定シート!$E$15,7,IF(AV22&lt;=設定シート!$G$15,9,11))))</f>
        <v>11</v>
      </c>
      <c r="AY22" s="760"/>
      <c r="AZ22" s="761"/>
      <c r="BA22" s="762">
        <f t="shared" ref="BA22" si="5">AN22</f>
        <v>0</v>
      </c>
      <c r="BB22" s="761"/>
      <c r="BC22" s="761"/>
      <c r="BE22" s="774">
        <v>7</v>
      </c>
      <c r="BF22" s="751">
        <v>7</v>
      </c>
      <c r="BG22" s="765">
        <f t="shared" si="1"/>
        <v>265</v>
      </c>
      <c r="BH22" s="765">
        <f t="shared" si="1"/>
        <v>281</v>
      </c>
      <c r="BI22" s="752" t="str">
        <f ca="1">IF(COUNTA(INDIRECT(ADDRESS(BG22,2)):INDIRECT(ADDRESS(BH22,2)))&gt;0,COUNTA(INDIRECT(ADDRESS(BG22,2)):INDIRECT(ADDRESS(BH22,2))),"")</f>
        <v/>
      </c>
      <c r="BJ22" s="22"/>
      <c r="BO22" s="1">
        <f>IF(O22&lt;=VALUE(概算年度),O22+2018,O22+1988)</f>
        <v>2018</v>
      </c>
      <c r="BP22" s="1" t="b">
        <f>IF(BO22=2019,1)</f>
        <v>0</v>
      </c>
      <c r="BQ22" s="3">
        <f>IF(BO22&lt;=2018,1)</f>
        <v>1</v>
      </c>
      <c r="BR22" s="3" t="b">
        <f>IF(BO22&gt;=2020,1)</f>
        <v>0</v>
      </c>
      <c r="BS22" s="3" t="b">
        <f>IF(AND(O22=31,Q22=1,O23=31),1,IF(AND(O22=31,Q22=2,O23=31),2,IF(AND(O22=31,Q22=3,O23=31),3,IF(AND(O22=31,Q22=4,O23=31),4,IF(AND(O22&gt;VALUE(概算年度),O22&lt;31,O23=31),5)))))</f>
        <v>0</v>
      </c>
      <c r="BT22" s="3" t="b">
        <f>IF(OR(O22=31,O22=1),IF(AND(O23=1,OR(Q22=1,Q22=2,Q22=3,Q22=4,Q22=5)),1,IF(AND(O23=1,Q22=6),6,IF(AND(O23=1,Q22=7),7,IF(AND(O23=1,Q22=8),8,IF(AND(O23=1,Q22=9),9,IF(AND(O23=1,Q22=10),10,IF(AND(O23=1,Q22=11),11,IF(AND(O23=1,Q22=12),12)))))))),IF(O23=1,13))</f>
        <v>0</v>
      </c>
      <c r="BU22" s="3" t="b">
        <f>IF(AND(VALUE(概算年度)='報告書（事業主控）'!O22,VALUE(概算年度)='報告書（事業主控）'!O23),IF('報告書（事業主控）'!Q22=1,1,IF('報告書（事業主控）'!Q22=2,2,IF('報告書（事業主控）'!Q22=3,3))))</f>
        <v>0</v>
      </c>
      <c r="BV22" s="3" t="b">
        <f>IF(BS22=1,"平31_1",IF(BS22=2,"平31_2",IF(BS22=3,"平31_3",IF(BS22=4,"平31_4",IF(BS22=5,"平31_1",IF(BT22=1,"_5月",IF(BT22=6,"_6月",IF(BT22=7,"_7月",IF(BT22=8,"_8月",IF(BT22=9,"_9月",IF(BT22=10,"_10月",IF(BT22=11,"_11月",IF(BT22=12,"_12月",IF(BT22=13,"_5月",IF(AND(O22=O23,O23&lt;&gt;VALUE(概算年度)),IF(Q22=1,"_1月",IF(Q22=2,"_2月",IF(Q22=3,"_3月",IF(Q22=4,"_4月",IF(Q22=5,"_5月",IF(Q22=6,"_6月",IF(Q22=7,"_7月",IF(Q22=8,"_8月",IF(Q22=9,"_9月",IF(Q22=10,"_10月",IF(Q22=11,"_11月",IF(Q22=12,"_12月")))))))))))),IF(BU22=1,"対象年1_3月",IF(BU22=2,"対象年2_3月",IF(BU22=3,"対象年3月",IF(O23=VALUE(概算年度),"対象年1_3月","_1月")))))))))))))))))))</f>
        <v>0</v>
      </c>
    </row>
    <row r="23" spans="2:74" ht="18" customHeight="1">
      <c r="B23" s="971"/>
      <c r="C23" s="972"/>
      <c r="D23" s="972"/>
      <c r="E23" s="972"/>
      <c r="F23" s="972"/>
      <c r="G23" s="972"/>
      <c r="H23" s="972"/>
      <c r="I23" s="973"/>
      <c r="J23" s="971"/>
      <c r="K23" s="972"/>
      <c r="L23" s="972"/>
      <c r="M23" s="972"/>
      <c r="N23" s="975"/>
      <c r="O23" s="219"/>
      <c r="P23" s="11" t="s">
        <v>7</v>
      </c>
      <c r="Q23" s="23"/>
      <c r="R23" s="11" t="s">
        <v>8</v>
      </c>
      <c r="S23" s="220"/>
      <c r="T23" s="982" t="s">
        <v>28</v>
      </c>
      <c r="U23" s="982"/>
      <c r="V23" s="956"/>
      <c r="W23" s="957"/>
      <c r="X23" s="957"/>
      <c r="Y23" s="958"/>
      <c r="Z23" s="959"/>
      <c r="AA23" s="960"/>
      <c r="AB23" s="960"/>
      <c r="AC23" s="960"/>
      <c r="AD23" s="959"/>
      <c r="AE23" s="960"/>
      <c r="AF23" s="960"/>
      <c r="AG23" s="961"/>
      <c r="AH23" s="962">
        <f>IF(V22="賃金で算定",0,V23+Z23-AD23)</f>
        <v>0</v>
      </c>
      <c r="AI23" s="962"/>
      <c r="AJ23" s="962"/>
      <c r="AK23" s="963"/>
      <c r="AL23" s="964">
        <f>IF(V22="賃金で算定","賃金で算定",IF(OR(V23=0,$F$26="",AV22=""),0,IF(OR(LEFT($F$26,2)="31",LEFT($F$26,2)="34",LEFT($F$26,2)="36",LEFT($F$26,2)="37"),VLOOKUP($F$26,労務比率2,AX22,FALSE),VLOOKUP($F$26,労務比率,AX22,FALSE))))</f>
        <v>0</v>
      </c>
      <c r="AM23" s="965"/>
      <c r="AN23" s="966">
        <f>IF(V22="賃金で算定",0,INT(AH23*AL23/100))</f>
        <v>0</v>
      </c>
      <c r="AO23" s="967"/>
      <c r="AP23" s="967"/>
      <c r="AQ23" s="967"/>
      <c r="AR23" s="967"/>
      <c r="AS23" s="685"/>
      <c r="AV23" s="24"/>
      <c r="AW23" s="25"/>
      <c r="AY23" s="462">
        <f>AH23</f>
        <v>0</v>
      </c>
      <c r="AZ23" s="461">
        <f>IF(AV22&lt;=設定シート!C$101,AH23,IF(AND(AV22&gt;=設定シート!E$101,AV22&lt;=設定シート!G$101),AH23*105/108,AH23))</f>
        <v>0</v>
      </c>
      <c r="BA23" s="460"/>
      <c r="BB23" s="461">
        <f t="shared" ref="BB23" si="6">IF($AL23="賃金で算定",0,INT(AY23*$AL23/100))</f>
        <v>0</v>
      </c>
      <c r="BC23" s="461">
        <f>IF(AY23=AZ23,BB23,AZ23*$AL23/100)</f>
        <v>0</v>
      </c>
      <c r="BE23" s="774">
        <v>8</v>
      </c>
      <c r="BF23" s="751">
        <v>8</v>
      </c>
      <c r="BG23" s="765">
        <f t="shared" si="1"/>
        <v>306</v>
      </c>
      <c r="BH23" s="765">
        <f t="shared" si="1"/>
        <v>322</v>
      </c>
      <c r="BI23" s="752" t="str">
        <f ca="1">IF(COUNTA(INDIRECT(ADDRESS(BG23,2)):INDIRECT(ADDRESS(BH23,2)))&gt;0,COUNTA(INDIRECT(ADDRESS(BG23,2)):INDIRECT(ADDRESS(BH23,2))),"")</f>
        <v/>
      </c>
      <c r="BJ23" s="22"/>
      <c r="BL23" s="22">
        <f>IF(AY23=AZ23,0,1)</f>
        <v>0</v>
      </c>
      <c r="BM23" s="22" t="str">
        <f>IF(BL23=1,AL23,"")</f>
        <v/>
      </c>
    </row>
    <row r="24" spans="2:74" ht="18" customHeight="1">
      <c r="B24" s="968"/>
      <c r="C24" s="969"/>
      <c r="D24" s="969"/>
      <c r="E24" s="969"/>
      <c r="F24" s="969"/>
      <c r="G24" s="969"/>
      <c r="H24" s="969"/>
      <c r="I24" s="970"/>
      <c r="J24" s="968"/>
      <c r="K24" s="969"/>
      <c r="L24" s="969"/>
      <c r="M24" s="969"/>
      <c r="N24" s="974"/>
      <c r="O24" s="753"/>
      <c r="P24" s="731" t="s">
        <v>38</v>
      </c>
      <c r="Q24" s="754"/>
      <c r="R24" s="731" t="s">
        <v>8</v>
      </c>
      <c r="S24" s="755"/>
      <c r="T24" s="976" t="s">
        <v>879</v>
      </c>
      <c r="U24" s="976"/>
      <c r="V24" s="977"/>
      <c r="W24" s="978"/>
      <c r="X24" s="978"/>
      <c r="Y24" s="768"/>
      <c r="Z24" s="769"/>
      <c r="AA24" s="770"/>
      <c r="AB24" s="770"/>
      <c r="AC24" s="768"/>
      <c r="AD24" s="769"/>
      <c r="AE24" s="770"/>
      <c r="AF24" s="770"/>
      <c r="AG24" s="771"/>
      <c r="AH24" s="979">
        <f>IF(V24="賃金で算定",V25+Z25-AD25,0)</f>
        <v>0</v>
      </c>
      <c r="AI24" s="980"/>
      <c r="AJ24" s="980"/>
      <c r="AK24" s="981"/>
      <c r="AL24" s="733"/>
      <c r="AM24" s="736"/>
      <c r="AN24" s="865"/>
      <c r="AO24" s="866"/>
      <c r="AP24" s="866"/>
      <c r="AQ24" s="866"/>
      <c r="AR24" s="866"/>
      <c r="AS24" s="772"/>
      <c r="AV24" s="24" t="str">
        <f>IF(OR(O24="",Q24=""),"", IF(O24&lt;20,DATE(O24+118,Q24,IF(S24="",1,S24)),DATE(O24+88,Q24,IF(S24="",1,S24))))</f>
        <v/>
      </c>
      <c r="AW24" s="821" t="str">
        <f>IF(AV24&lt;=設定シート!C$15,"昔",IF(OR(LEFT($F$26,2)="31",LEFT($F$26,2)="34",LEFT($F$26,2)="36",LEFT($F$26,2)="37"),IF(AV24&lt;=設定シート!E$23,"1",IF(AV24&lt;=設定シート!G$23,"2",IF(AV24&lt;=設定シート!M$23,"3","4"))),IF(AV24&lt;=設定シート!E$15,"1",IF(AV24&lt;=設定シート!G$15,"2","3"))))</f>
        <v>3</v>
      </c>
      <c r="AX24" s="822">
        <f>IF(OR(LEFT($F$26,2)="31",LEFT($F$26,2)="34",LEFT($F$26,2)="36",LEFT($F$26,2)="37"),IF(AV24&lt;=設定シート!$C$23,5,IF(AV24&lt;=設定シート!$E$23,7,IF(AV24&lt;=設定シート!$G$23,9,IF(AND(AV24&lt;=設定シート!$I$23,V24=""),11,IF(AND(AV24&lt;=設定シート!$I$23,V24="賃金で算定"),13,IF(AV24&lt;=設定シート!$K$23,15,IF(AV24&lt;=設定シート!$M$23,17,19))))))),IF(AV24&lt;=設定シート!$C$23,5,IF(AV24&lt;=設定シート!$E$15,7,IF(AV24&lt;=設定シート!$G$15,9,11))))</f>
        <v>11</v>
      </c>
      <c r="AY24" s="760"/>
      <c r="AZ24" s="761"/>
      <c r="BA24" s="762">
        <f t="shared" ref="BA24" si="7">AN24</f>
        <v>0</v>
      </c>
      <c r="BB24" s="761"/>
      <c r="BC24" s="761"/>
      <c r="BE24" s="774">
        <v>9</v>
      </c>
      <c r="BF24" s="751">
        <v>9</v>
      </c>
      <c r="BG24" s="765">
        <f t="shared" si="1"/>
        <v>347</v>
      </c>
      <c r="BH24" s="765">
        <f t="shared" si="1"/>
        <v>363</v>
      </c>
      <c r="BI24" s="752" t="str">
        <f ca="1">IF(COUNTA(INDIRECT(ADDRESS(BG24,2)):INDIRECT(ADDRESS(BH24,2)))&gt;0,COUNTA(INDIRECT(ADDRESS(BG24,2)):INDIRECT(ADDRESS(BH24,2))),"")</f>
        <v/>
      </c>
      <c r="BJ24" s="22"/>
      <c r="BO24" s="1">
        <f>IF(O24&lt;=VALUE(概算年度),O24+2018,O24+1988)</f>
        <v>2018</v>
      </c>
      <c r="BP24" s="1" t="b">
        <f>IF(BO24=2019,1)</f>
        <v>0</v>
      </c>
      <c r="BQ24" s="3">
        <f>IF(BO24&lt;=2018,1)</f>
        <v>1</v>
      </c>
      <c r="BR24" s="3" t="b">
        <f>IF(BO24&gt;=2020,1)</f>
        <v>0</v>
      </c>
      <c r="BS24" s="3" t="b">
        <f>IF(AND(O24=31,Q24=1,O25=31),1,IF(AND(O24=31,Q24=2,O25=31),2,IF(AND(O24=31,Q24=3,O25=31),3,IF(AND(O24=31,Q24=4,O25=31),4,IF(AND(O24&gt;VALUE(概算年度),O24&lt;31,O25=31),5)))))</f>
        <v>0</v>
      </c>
      <c r="BT24" s="3" t="b">
        <f>IF(OR(O24=31,O24=1),IF(AND(O25=1,OR(Q24=1,Q24=2,Q24=3,Q24=4,Q24=5)),1,IF(AND(O25=1,Q24=6),6,IF(AND(O25=1,Q24=7),7,IF(AND(O25=1,Q24=8),8,IF(AND(O25=1,Q24=9),9,IF(AND(O25=1,Q24=10),10,IF(AND(O25=1,Q24=11),11,IF(AND(O25=1,Q24=12),12)))))))),IF(O25=1,13))</f>
        <v>0</v>
      </c>
      <c r="BU24" s="3" t="b">
        <f>IF(AND(VALUE(概算年度)='報告書（事業主控）'!O24,VALUE(概算年度)='報告書（事業主控）'!O25),IF('報告書（事業主控）'!Q24=1,1,IF('報告書（事業主控）'!Q24=2,2,IF('報告書（事業主控）'!Q24=3,3))))</f>
        <v>0</v>
      </c>
      <c r="BV24" s="3" t="b">
        <f>IF(BS24=1,"平31_1",IF(BS24=2,"平31_2",IF(BS24=3,"平31_3",IF(BS24=4,"平31_4",IF(BS24=5,"平31_1",IF(BT24=1,"_5月",IF(BT24=6,"_6月",IF(BT24=7,"_7月",IF(BT24=8,"_8月",IF(BT24=9,"_9月",IF(BT24=10,"_10月",IF(BT24=11,"_11月",IF(BT24=12,"_12月",IF(BT24=13,"_5月",IF(AND(O24=O25,O25&lt;&gt;VALUE(概算年度)),IF(Q24=1,"_1月",IF(Q24=2,"_2月",IF(Q24=3,"_3月",IF(Q24=4,"_4月",IF(Q24=5,"_5月",IF(Q24=6,"_6月",IF(Q24=7,"_7月",IF(Q24=8,"_8月",IF(Q24=9,"_9月",IF(Q24=10,"_10月",IF(Q24=11,"_11月",IF(Q24=12,"_12月")))))))))))),IF(BU24=1,"対象年1_3月",IF(BU24=2,"対象年2_3月",IF(BU24=3,"対象年3月",IF(O25=VALUE(概算年度),"対象年1_3月","_1月")))))))))))))))))))</f>
        <v>0</v>
      </c>
    </row>
    <row r="25" spans="2:74" ht="18" customHeight="1">
      <c r="B25" s="971"/>
      <c r="C25" s="972"/>
      <c r="D25" s="972"/>
      <c r="E25" s="972"/>
      <c r="F25" s="972"/>
      <c r="G25" s="972"/>
      <c r="H25" s="972"/>
      <c r="I25" s="973"/>
      <c r="J25" s="971"/>
      <c r="K25" s="972"/>
      <c r="L25" s="972"/>
      <c r="M25" s="972"/>
      <c r="N25" s="975"/>
      <c r="O25" s="219"/>
      <c r="P25" s="11" t="s">
        <v>7</v>
      </c>
      <c r="Q25" s="23"/>
      <c r="R25" s="11" t="s">
        <v>8</v>
      </c>
      <c r="S25" s="220"/>
      <c r="T25" s="982" t="s">
        <v>28</v>
      </c>
      <c r="U25" s="982"/>
      <c r="V25" s="956"/>
      <c r="W25" s="957"/>
      <c r="X25" s="957"/>
      <c r="Y25" s="958"/>
      <c r="Z25" s="956"/>
      <c r="AA25" s="957"/>
      <c r="AB25" s="957"/>
      <c r="AC25" s="957"/>
      <c r="AD25" s="959"/>
      <c r="AE25" s="960"/>
      <c r="AF25" s="960"/>
      <c r="AG25" s="961"/>
      <c r="AH25" s="962">
        <f>IF(V24="賃金で算定",0,V25+Z25-AD25)</f>
        <v>0</v>
      </c>
      <c r="AI25" s="962"/>
      <c r="AJ25" s="962"/>
      <c r="AK25" s="963"/>
      <c r="AL25" s="964">
        <f>IF(V24="賃金で算定","賃金で算定",IF(OR(V25=0,$F$26="",AV24=""),0,IF(OR(LEFT($F$26,2)="31",LEFT($F$26,2)="34",LEFT($F$26,2)="36",LEFT($F$26,2)="37"),VLOOKUP($F$26,労務比率2,AX24,FALSE),VLOOKUP($F$26,労務比率,AX24,FALSE))))</f>
        <v>0</v>
      </c>
      <c r="AM25" s="965"/>
      <c r="AN25" s="966">
        <f>IF(V24="賃金で算定",0,INT(AH25*AL25/100))</f>
        <v>0</v>
      </c>
      <c r="AO25" s="967"/>
      <c r="AP25" s="967"/>
      <c r="AQ25" s="967"/>
      <c r="AR25" s="967"/>
      <c r="AS25" s="685"/>
      <c r="AV25" s="25"/>
      <c r="AW25" s="25"/>
      <c r="AY25" s="462">
        <f>AH25</f>
        <v>0</v>
      </c>
      <c r="AZ25" s="461">
        <f>IF(AV24&lt;=設定シート!C$101,AH25,IF(AND(AV24&gt;=設定シート!E$101,AV24&lt;=設定シート!G$101),AH25*105/108,AH25))</f>
        <v>0</v>
      </c>
      <c r="BA25" s="460"/>
      <c r="BB25" s="461">
        <f t="shared" ref="BB25" si="8">IF($AL25="賃金で算定",0,INT(AY25*$AL25/100))</f>
        <v>0</v>
      </c>
      <c r="BC25" s="461">
        <f>IF(AY25=AZ25,BB25,AZ25*$AL25/100)</f>
        <v>0</v>
      </c>
      <c r="BE25" s="774">
        <v>10</v>
      </c>
      <c r="BF25" s="751">
        <v>10</v>
      </c>
      <c r="BG25" s="765">
        <f t="shared" si="1"/>
        <v>388</v>
      </c>
      <c r="BH25" s="765">
        <f t="shared" si="1"/>
        <v>404</v>
      </c>
      <c r="BI25" s="752" t="str">
        <f ca="1">IF(COUNTA(INDIRECT(ADDRESS(BG25,2)):INDIRECT(ADDRESS(BH25,2)))&gt;0,COUNTA(INDIRECT(ADDRESS(BG25,2)):INDIRECT(ADDRESS(BH25,2))),"")</f>
        <v/>
      </c>
      <c r="BJ25" s="22"/>
      <c r="BL25" s="22">
        <f>IF(AY25=AZ25,0,1)</f>
        <v>0</v>
      </c>
      <c r="BM25" s="22" t="str">
        <f>IF(BL25=1,AL25,"")</f>
        <v/>
      </c>
    </row>
    <row r="26" spans="2:74" ht="18" customHeight="1">
      <c r="B26" s="877" t="s">
        <v>832</v>
      </c>
      <c r="C26" s="988"/>
      <c r="D26" s="988"/>
      <c r="E26" s="989"/>
      <c r="F26" s="996"/>
      <c r="G26" s="997"/>
      <c r="H26" s="997"/>
      <c r="I26" s="997"/>
      <c r="J26" s="997"/>
      <c r="K26" s="997"/>
      <c r="L26" s="997"/>
      <c r="M26" s="997"/>
      <c r="N26" s="998"/>
      <c r="O26" s="877" t="s">
        <v>544</v>
      </c>
      <c r="P26" s="988"/>
      <c r="Q26" s="988"/>
      <c r="R26" s="988"/>
      <c r="S26" s="988"/>
      <c r="T26" s="988"/>
      <c r="U26" s="989"/>
      <c r="V26" s="979">
        <f>AH26</f>
        <v>0</v>
      </c>
      <c r="W26" s="980"/>
      <c r="X26" s="980"/>
      <c r="Y26" s="981"/>
      <c r="Z26" s="769"/>
      <c r="AA26" s="770"/>
      <c r="AB26" s="770"/>
      <c r="AC26" s="768"/>
      <c r="AD26" s="769"/>
      <c r="AE26" s="770"/>
      <c r="AF26" s="770"/>
      <c r="AG26" s="768"/>
      <c r="AH26" s="979">
        <f>AH16+AH18+AH20+AH22+AH24</f>
        <v>0</v>
      </c>
      <c r="AI26" s="980"/>
      <c r="AJ26" s="980"/>
      <c r="AK26" s="981"/>
      <c r="AL26" s="738"/>
      <c r="AM26" s="740"/>
      <c r="AN26" s="979">
        <f>AN16+AN18+AN20+AN22+AN24</f>
        <v>0</v>
      </c>
      <c r="AO26" s="980"/>
      <c r="AP26" s="980"/>
      <c r="AQ26" s="980"/>
      <c r="AR26" s="980"/>
      <c r="AS26" s="772"/>
      <c r="AV26" s="22"/>
      <c r="AW26" s="22"/>
      <c r="AY26" s="760"/>
      <c r="AZ26" s="777"/>
      <c r="BA26" s="778">
        <f>BA16+BA18+BA20+BA22+BA24</f>
        <v>0</v>
      </c>
      <c r="BB26" s="762">
        <f>BB17+BB19+BB21+BB23+BB25</f>
        <v>0</v>
      </c>
      <c r="BC26" s="762">
        <f>SUMIF(BL17:BL25,0,BC17:BC25)+ROUNDDOWN(ROUNDDOWN(BL26*105/108,0)*BM26/100,0)</f>
        <v>0</v>
      </c>
      <c r="BE26" s="774">
        <v>11</v>
      </c>
      <c r="BF26" s="751">
        <v>11</v>
      </c>
      <c r="BG26" s="765">
        <f t="shared" si="1"/>
        <v>429</v>
      </c>
      <c r="BH26" s="765">
        <f t="shared" si="1"/>
        <v>445</v>
      </c>
      <c r="BI26" s="752" t="str">
        <f ca="1">IF(COUNTA(INDIRECT(ADDRESS(BG26,2)):INDIRECT(ADDRESS(BH26,2)))&gt;0,COUNTA(INDIRECT(ADDRESS(BG26,2)):INDIRECT(ADDRESS(BH26,2))),"")</f>
        <v/>
      </c>
      <c r="BJ26" s="22"/>
      <c r="BL26" s="22">
        <f>SUMIF(BL17:BL25,1,AH17:AK25)</f>
        <v>0</v>
      </c>
      <c r="BM26" s="22">
        <f>IF(COUNT(BM17:BM25)=0,0,SUM(BM17:BM25)/COUNT(BM17:BM25))</f>
        <v>0</v>
      </c>
    </row>
    <row r="27" spans="2:74" ht="18" customHeight="1" thickBot="1">
      <c r="B27" s="990"/>
      <c r="C27" s="991"/>
      <c r="D27" s="991"/>
      <c r="E27" s="992"/>
      <c r="F27" s="999"/>
      <c r="G27" s="1000"/>
      <c r="H27" s="1000"/>
      <c r="I27" s="1000"/>
      <c r="J27" s="1000"/>
      <c r="K27" s="1000"/>
      <c r="L27" s="1000"/>
      <c r="M27" s="1000"/>
      <c r="N27" s="1001"/>
      <c r="O27" s="990"/>
      <c r="P27" s="991"/>
      <c r="Q27" s="991"/>
      <c r="R27" s="991"/>
      <c r="S27" s="991"/>
      <c r="T27" s="991"/>
      <c r="U27" s="992"/>
      <c r="V27" s="983">
        <f>V17+V19+V21+V23+V25-V26</f>
        <v>0</v>
      </c>
      <c r="W27" s="986"/>
      <c r="X27" s="986"/>
      <c r="Y27" s="1004"/>
      <c r="Z27" s="983">
        <f>Z17+Z19+Z21+Z23+Z25</f>
        <v>0</v>
      </c>
      <c r="AA27" s="984"/>
      <c r="AB27" s="984"/>
      <c r="AC27" s="985"/>
      <c r="AD27" s="983">
        <f>AD17+AD19+AD21+AD23+AD25</f>
        <v>0</v>
      </c>
      <c r="AE27" s="984"/>
      <c r="AF27" s="984"/>
      <c r="AG27" s="985"/>
      <c r="AH27" s="983">
        <f>AY27</f>
        <v>0</v>
      </c>
      <c r="AI27" s="962"/>
      <c r="AJ27" s="962"/>
      <c r="AK27" s="962"/>
      <c r="AL27" s="742"/>
      <c r="AM27" s="743"/>
      <c r="AN27" s="983">
        <f>BB27</f>
        <v>0</v>
      </c>
      <c r="AO27" s="986"/>
      <c r="AP27" s="986"/>
      <c r="AQ27" s="986"/>
      <c r="AR27" s="986"/>
      <c r="AS27" s="744"/>
      <c r="AV27" s="22"/>
      <c r="AW27" s="22"/>
      <c r="AY27" s="779">
        <f>AY17+AY19+AY21+AY23+AY25</f>
        <v>0</v>
      </c>
      <c r="AZ27" s="780"/>
      <c r="BA27" s="780"/>
      <c r="BB27" s="781">
        <f>BB26</f>
        <v>0</v>
      </c>
      <c r="BC27" s="782"/>
      <c r="BE27" s="783">
        <v>12</v>
      </c>
      <c r="BF27" s="751">
        <v>12</v>
      </c>
      <c r="BG27" s="765">
        <f>BG26+$BJ$14</f>
        <v>470</v>
      </c>
      <c r="BH27" s="765">
        <f>BH26+$BJ$14</f>
        <v>486</v>
      </c>
      <c r="BI27" s="752" t="str">
        <f ca="1">IF(COUNTA(INDIRECT(ADDRESS(BG27,2)):INDIRECT(ADDRESS(BH27,2)))&gt;0,COUNTA(INDIRECT(ADDRESS(BG27,2)):INDIRECT(ADDRESS(BH27,2))),"")</f>
        <v/>
      </c>
      <c r="BJ27" s="22"/>
    </row>
    <row r="28" spans="2:74" ht="18" customHeight="1">
      <c r="B28" s="993"/>
      <c r="C28" s="994"/>
      <c r="D28" s="994"/>
      <c r="E28" s="995"/>
      <c r="F28" s="1002"/>
      <c r="G28" s="1002"/>
      <c r="H28" s="1002"/>
      <c r="I28" s="1002"/>
      <c r="J28" s="1002"/>
      <c r="K28" s="1002"/>
      <c r="L28" s="1002"/>
      <c r="M28" s="1002"/>
      <c r="N28" s="1003"/>
      <c r="O28" s="993"/>
      <c r="P28" s="994"/>
      <c r="Q28" s="994"/>
      <c r="R28" s="994"/>
      <c r="S28" s="994"/>
      <c r="T28" s="994"/>
      <c r="U28" s="995"/>
      <c r="V28" s="966"/>
      <c r="W28" s="967"/>
      <c r="X28" s="967"/>
      <c r="Y28" s="967"/>
      <c r="Z28" s="966"/>
      <c r="AA28" s="967"/>
      <c r="AB28" s="967"/>
      <c r="AC28" s="967"/>
      <c r="AD28" s="966"/>
      <c r="AE28" s="967"/>
      <c r="AF28" s="967"/>
      <c r="AG28" s="967"/>
      <c r="AH28" s="966">
        <f>AZ28</f>
        <v>0</v>
      </c>
      <c r="AI28" s="967"/>
      <c r="AJ28" s="967"/>
      <c r="AK28" s="987"/>
      <c r="AL28" s="686"/>
      <c r="AM28" s="687"/>
      <c r="AN28" s="966">
        <f>BC28</f>
        <v>0</v>
      </c>
      <c r="AO28" s="967"/>
      <c r="AP28" s="967"/>
      <c r="AQ28" s="967"/>
      <c r="AR28" s="967"/>
      <c r="AS28" s="685"/>
      <c r="AU28" s="222"/>
      <c r="AV28" s="22"/>
      <c r="AW28" s="22"/>
      <c r="AY28" s="464"/>
      <c r="AZ28" s="465">
        <f>IF(AZ17+AZ19+AZ21+AZ23+AZ25=AY27,0,ROUNDDOWN(AZ17+AZ19+AZ21+AZ23+AZ25,0))</f>
        <v>0</v>
      </c>
      <c r="BA28" s="463"/>
      <c r="BB28" s="463"/>
      <c r="BC28" s="465">
        <f>IF(BC26=BB27,0,BC26)</f>
        <v>0</v>
      </c>
      <c r="BF28" s="751">
        <v>13</v>
      </c>
      <c r="BG28" s="765">
        <f t="shared" si="1"/>
        <v>511</v>
      </c>
      <c r="BH28" s="765">
        <f t="shared" si="1"/>
        <v>527</v>
      </c>
      <c r="BI28" s="752" t="str">
        <f ca="1">IF(COUNTA(INDIRECT(ADDRESS(BG28,2)):INDIRECT(ADDRESS(BH28,2)))&gt;0,COUNTA(INDIRECT(ADDRESS(BG28,2)):INDIRECT(ADDRESS(BH28,2))),"")</f>
        <v/>
      </c>
      <c r="BJ28" s="22"/>
    </row>
    <row r="29" spans="2:74" ht="15.75" customHeight="1">
      <c r="D29" s="2" t="s">
        <v>29</v>
      </c>
      <c r="AD29" s="1" t="str">
        <f>IF(AND($F26="",$V26+$V27&gt;0),"事業の種類を選択してください。","")</f>
        <v/>
      </c>
      <c r="AN29" s="867">
        <f>IF(AN26=0,0,AN26+IF(AN28=0,AN27,AN28))</f>
        <v>0</v>
      </c>
      <c r="AO29" s="867"/>
      <c r="AP29" s="867"/>
      <c r="AQ29" s="867"/>
      <c r="AR29" s="867"/>
      <c r="BF29" s="751">
        <v>14</v>
      </c>
      <c r="BG29" s="765">
        <f t="shared" si="1"/>
        <v>552</v>
      </c>
      <c r="BH29" s="765">
        <f t="shared" si="1"/>
        <v>568</v>
      </c>
      <c r="BI29" s="752" t="str">
        <f ca="1">IF(COUNTA(INDIRECT(ADDRESS(BG29,2)):INDIRECT(ADDRESS(BH29,2)))&gt;0,COUNTA(INDIRECT(ADDRESS(BG29,2)):INDIRECT(ADDRESS(BH29,2))),"")</f>
        <v/>
      </c>
      <c r="BJ29" s="22"/>
    </row>
    <row r="30" spans="2:74" ht="15" customHeight="1">
      <c r="AG30" s="9"/>
      <c r="AI30" s="10" t="s">
        <v>834</v>
      </c>
      <c r="AJ30" s="1011"/>
      <c r="AK30" s="1011"/>
      <c r="AL30" s="1011"/>
      <c r="AM30" s="982" t="s">
        <v>338</v>
      </c>
      <c r="AN30" s="982"/>
      <c r="AO30" s="1012"/>
      <c r="AP30" s="1012"/>
      <c r="AQ30" s="1012"/>
      <c r="AR30" s="1012"/>
      <c r="AS30" s="11" t="s">
        <v>806</v>
      </c>
      <c r="AV30" s="24"/>
      <c r="BF30" s="751">
        <v>15</v>
      </c>
      <c r="BG30" s="765">
        <f t="shared" si="1"/>
        <v>593</v>
      </c>
      <c r="BH30" s="765">
        <f t="shared" si="1"/>
        <v>609</v>
      </c>
      <c r="BI30" s="752" t="str">
        <f ca="1">IF(COUNTA(INDIRECT(ADDRESS(BG30,2)):INDIRECT(ADDRESS(BH30,2)))&gt;0,COUNTA(INDIRECT(ADDRESS(BG30,2)):INDIRECT(ADDRESS(BH30,2))),"")</f>
        <v/>
      </c>
      <c r="BJ30" s="22"/>
    </row>
    <row r="31" spans="2:74" ht="15" customHeight="1">
      <c r="D31" s="1009"/>
      <c r="E31" s="1009"/>
      <c r="F31" s="12" t="s">
        <v>7</v>
      </c>
      <c r="G31" s="1009"/>
      <c r="H31" s="1009"/>
      <c r="I31" s="12" t="s">
        <v>8</v>
      </c>
      <c r="J31" s="1009"/>
      <c r="K31" s="1009"/>
      <c r="L31" s="12" t="s">
        <v>30</v>
      </c>
      <c r="AG31" s="13"/>
      <c r="AI31" s="10" t="s">
        <v>857</v>
      </c>
      <c r="AJ31" s="1012"/>
      <c r="AK31" s="1012"/>
      <c r="AL31" s="11" t="s">
        <v>338</v>
      </c>
      <c r="AM31" s="1012"/>
      <c r="AN31" s="1012"/>
      <c r="AO31" s="11" t="s">
        <v>805</v>
      </c>
      <c r="AP31" s="1012"/>
      <c r="AQ31" s="1012"/>
      <c r="AR31" s="1012"/>
      <c r="AS31" s="11" t="s">
        <v>806</v>
      </c>
      <c r="BF31" s="751">
        <v>16</v>
      </c>
      <c r="BG31" s="765">
        <f t="shared" si="1"/>
        <v>634</v>
      </c>
      <c r="BH31" s="765">
        <f t="shared" si="1"/>
        <v>650</v>
      </c>
      <c r="BI31" s="752" t="str">
        <f ca="1">IF(COUNTA(INDIRECT(ADDRESS(BG31,2)):INDIRECT(ADDRESS(BH31,2)))&gt;0,COUNTA(INDIRECT(ADDRESS(BG31,2)):INDIRECT(ADDRESS(BH31,2))),"")</f>
        <v/>
      </c>
      <c r="BJ31" s="22"/>
    </row>
    <row r="32" spans="2:74" ht="18" customHeight="1">
      <c r="D32" s="9"/>
      <c r="E32" s="9"/>
      <c r="F32" s="9"/>
      <c r="G32" s="9"/>
      <c r="AA32" s="1005" t="s">
        <v>31</v>
      </c>
      <c r="AB32" s="1005"/>
      <c r="AC32" s="1006"/>
      <c r="AD32" s="1006"/>
      <c r="AE32" s="1006"/>
      <c r="AF32" s="1006"/>
      <c r="AG32" s="1006"/>
      <c r="AH32" s="1006"/>
      <c r="AI32" s="1006"/>
      <c r="AJ32" s="1006"/>
      <c r="AK32" s="1006"/>
      <c r="AL32" s="1006"/>
      <c r="AM32" s="1006"/>
      <c r="AN32" s="1006"/>
      <c r="AO32" s="1006"/>
      <c r="AP32" s="1006"/>
      <c r="AQ32" s="1006"/>
      <c r="AR32" s="1006"/>
      <c r="AS32" s="1006"/>
      <c r="BF32" s="751">
        <v>17</v>
      </c>
      <c r="BG32" s="765">
        <f t="shared" si="1"/>
        <v>675</v>
      </c>
      <c r="BH32" s="765">
        <f t="shared" si="1"/>
        <v>691</v>
      </c>
      <c r="BI32" s="752" t="str">
        <f ca="1">IF(COUNTA(INDIRECT(ADDRESS(BG32,2)):INDIRECT(ADDRESS(BH32,2)))&gt;0,COUNTA(INDIRECT(ADDRESS(BG32,2)):INDIRECT(ADDRESS(BH32,2))),"")</f>
        <v/>
      </c>
      <c r="BJ32" s="22"/>
    </row>
    <row r="33" spans="2:62" ht="15" customHeight="1">
      <c r="D33" s="9"/>
      <c r="E33" s="9"/>
      <c r="F33" s="9"/>
      <c r="G33" s="9"/>
      <c r="H33" s="3"/>
      <c r="X33" s="1007" t="s">
        <v>32</v>
      </c>
      <c r="Y33" s="1007"/>
      <c r="Z33" s="1007"/>
      <c r="AA33" s="2"/>
      <c r="AB33" s="2"/>
      <c r="AC33" s="1008"/>
      <c r="AD33" s="1008"/>
      <c r="AE33" s="1008"/>
      <c r="AF33" s="1008"/>
      <c r="AG33" s="1008"/>
      <c r="AH33" s="1008"/>
      <c r="AI33" s="1008"/>
      <c r="AJ33" s="1008"/>
      <c r="AK33" s="1008"/>
      <c r="AL33" s="1008"/>
      <c r="AM33" s="1008"/>
      <c r="AN33" s="1008"/>
      <c r="AS33" s="14"/>
      <c r="BF33" s="751">
        <v>18</v>
      </c>
      <c r="BG33" s="765">
        <f t="shared" si="1"/>
        <v>716</v>
      </c>
      <c r="BH33" s="765">
        <f t="shared" si="1"/>
        <v>732</v>
      </c>
      <c r="BI33" s="752" t="str">
        <f ca="1">IF(COUNTA(INDIRECT(ADDRESS(BG33,2)):INDIRECT(ADDRESS(BH33,2)))&gt;0,COUNTA(INDIRECT(ADDRESS(BG33,2)):INDIRECT(ADDRESS(BH33,2))),"")</f>
        <v/>
      </c>
      <c r="BJ33" s="22"/>
    </row>
    <row r="34" spans="2:62" ht="15" customHeight="1">
      <c r="D34" s="1009"/>
      <c r="E34" s="1009"/>
      <c r="F34" s="1009"/>
      <c r="G34" s="1009"/>
      <c r="H34" s="12" t="s">
        <v>33</v>
      </c>
      <c r="I34" s="12"/>
      <c r="J34" s="12"/>
      <c r="K34" s="12"/>
      <c r="L34" s="12"/>
      <c r="M34" s="12"/>
      <c r="N34" s="12"/>
      <c r="O34" s="12"/>
      <c r="P34" s="12"/>
      <c r="Q34" s="12"/>
      <c r="R34" s="15"/>
      <c r="S34" s="12"/>
      <c r="Y34" s="9"/>
      <c r="Z34" s="9"/>
      <c r="AA34" s="1005" t="s">
        <v>34</v>
      </c>
      <c r="AB34" s="1005"/>
      <c r="AC34" s="1010"/>
      <c r="AD34" s="1010"/>
      <c r="AE34" s="1010"/>
      <c r="AF34" s="1010"/>
      <c r="AG34" s="1010"/>
      <c r="AH34" s="1010"/>
      <c r="AI34" s="1010"/>
      <c r="AJ34" s="1010"/>
      <c r="AK34" s="1010"/>
      <c r="AL34" s="1010"/>
      <c r="AM34" s="1010"/>
      <c r="AN34" s="1010"/>
      <c r="AO34" s="34"/>
      <c r="AP34" s="34"/>
      <c r="AQ34" s="34"/>
      <c r="AR34" s="34"/>
      <c r="AS34" s="684"/>
      <c r="BF34" s="751">
        <v>19</v>
      </c>
      <c r="BG34" s="765">
        <f t="shared" ref="BG34:BH45" si="9">BG33+$BJ$14</f>
        <v>757</v>
      </c>
      <c r="BH34" s="765">
        <f t="shared" si="9"/>
        <v>773</v>
      </c>
      <c r="BI34" s="752" t="str">
        <f ca="1">IF(COUNTA(INDIRECT(ADDRESS(BG34,2)):INDIRECT(ADDRESS(BH34,2)))&gt;0,COUNTA(INDIRECT(ADDRESS(BG34,2)):INDIRECT(ADDRESS(BH34,2))),"")</f>
        <v/>
      </c>
      <c r="BJ34" s="22"/>
    </row>
    <row r="35" spans="2:62" ht="15" customHeight="1">
      <c r="AC35" s="2"/>
      <c r="AD35" s="3" t="s">
        <v>837</v>
      </c>
      <c r="BF35" s="751">
        <v>20</v>
      </c>
      <c r="BG35" s="765">
        <f t="shared" si="9"/>
        <v>798</v>
      </c>
      <c r="BH35" s="765">
        <f t="shared" si="9"/>
        <v>814</v>
      </c>
      <c r="BI35" s="752" t="str">
        <f ca="1">IF(COUNTA(INDIRECT(ADDRESS(BG35,2)):INDIRECT(ADDRESS(BH35,2)))&gt;0,COUNTA(INDIRECT(ADDRESS(BG35,2)):INDIRECT(ADDRESS(BH35,2))),"")</f>
        <v/>
      </c>
      <c r="BJ35" s="22"/>
    </row>
    <row r="36" spans="2:62" ht="16.2" customHeight="1">
      <c r="D36" s="16" t="s">
        <v>35</v>
      </c>
      <c r="E36" s="16"/>
      <c r="F36" s="2"/>
      <c r="G36" s="2"/>
      <c r="H36" s="2"/>
      <c r="I36" s="2"/>
      <c r="J36" s="2"/>
      <c r="K36" s="2"/>
      <c r="L36" s="2"/>
      <c r="M36" s="2"/>
      <c r="N36" s="2"/>
      <c r="O36" s="2"/>
      <c r="P36" s="2"/>
      <c r="Q36" s="2"/>
      <c r="R36" s="2"/>
      <c r="S36" s="2"/>
      <c r="T36" s="2"/>
      <c r="U36" s="2"/>
      <c r="V36" s="2"/>
      <c r="W36" s="2"/>
      <c r="X36" s="2"/>
      <c r="AA36" s="1017" t="s">
        <v>36</v>
      </c>
      <c r="AB36" s="1018"/>
      <c r="AC36" s="1023" t="s">
        <v>838</v>
      </c>
      <c r="AD36" s="1024"/>
      <c r="AE36" s="1024"/>
      <c r="AF36" s="1024"/>
      <c r="AG36" s="1024"/>
      <c r="AH36" s="1025"/>
      <c r="AI36" s="17"/>
      <c r="AJ36" s="1029" t="s">
        <v>858</v>
      </c>
      <c r="AK36" s="1029"/>
      <c r="AL36" s="1029"/>
      <c r="AM36" s="1029"/>
      <c r="AN36" s="1029"/>
      <c r="AO36" s="20"/>
      <c r="AP36" s="1031" t="s">
        <v>840</v>
      </c>
      <c r="AQ36" s="1032"/>
      <c r="AR36" s="1032"/>
      <c r="AS36" s="1033"/>
      <c r="BF36" s="751">
        <v>21</v>
      </c>
      <c r="BG36" s="765">
        <f t="shared" si="9"/>
        <v>839</v>
      </c>
      <c r="BH36" s="765">
        <f t="shared" si="9"/>
        <v>855</v>
      </c>
      <c r="BI36" s="752" t="str">
        <f ca="1">IF(COUNTA(INDIRECT(ADDRESS(BG36,2)):INDIRECT(ADDRESS(BH36,2)))&gt;0,COUNTA(INDIRECT(ADDRESS(BG36,2)):INDIRECT(ADDRESS(BH36,2))),"")</f>
        <v/>
      </c>
      <c r="BJ36" s="22"/>
    </row>
    <row r="37" spans="2:62" ht="16.2" customHeight="1">
      <c r="D37" s="745" t="s">
        <v>841</v>
      </c>
      <c r="E37" s="16"/>
      <c r="F37" s="2"/>
      <c r="G37" s="2"/>
      <c r="H37" s="2"/>
      <c r="I37" s="2"/>
      <c r="J37" s="2"/>
      <c r="K37" s="2"/>
      <c r="L37" s="2"/>
      <c r="M37" s="2"/>
      <c r="N37" s="2"/>
      <c r="O37" s="2"/>
      <c r="P37" s="2"/>
      <c r="Q37" s="2"/>
      <c r="R37" s="2"/>
      <c r="S37" s="2"/>
      <c r="T37" s="2"/>
      <c r="U37" s="2"/>
      <c r="V37" s="2"/>
      <c r="W37" s="2"/>
      <c r="X37" s="2"/>
      <c r="AA37" s="1019"/>
      <c r="AB37" s="1020"/>
      <c r="AC37" s="1026"/>
      <c r="AD37" s="1027"/>
      <c r="AE37" s="1027"/>
      <c r="AF37" s="1027"/>
      <c r="AG37" s="1027"/>
      <c r="AH37" s="1028"/>
      <c r="AI37" s="3"/>
      <c r="AJ37" s="1030"/>
      <c r="AK37" s="1030"/>
      <c r="AL37" s="1030"/>
      <c r="AM37" s="1030"/>
      <c r="AN37" s="1030"/>
      <c r="AO37" s="19"/>
      <c r="AP37" s="1034"/>
      <c r="AQ37" s="1035"/>
      <c r="AR37" s="1035"/>
      <c r="AS37" s="1036"/>
      <c r="BF37" s="751">
        <v>22</v>
      </c>
      <c r="BG37" s="765">
        <f t="shared" si="9"/>
        <v>880</v>
      </c>
      <c r="BH37" s="765">
        <f t="shared" si="9"/>
        <v>896</v>
      </c>
      <c r="BI37" s="752" t="str">
        <f ca="1">IF(COUNTA(INDIRECT(ADDRESS(BG37,2)):INDIRECT(ADDRESS(BH37,2)))&gt;0,COUNTA(INDIRECT(ADDRESS(BG37,2)):INDIRECT(ADDRESS(BH37,2))),"")</f>
        <v/>
      </c>
      <c r="BJ37" s="22"/>
    </row>
    <row r="38" spans="2:62" ht="16.2" customHeight="1">
      <c r="D38" s="16" t="s">
        <v>859</v>
      </c>
      <c r="E38" s="16"/>
      <c r="F38" s="2"/>
      <c r="G38" s="2"/>
      <c r="H38" s="2"/>
      <c r="I38" s="2"/>
      <c r="J38" s="2"/>
      <c r="K38" s="2"/>
      <c r="L38" s="2"/>
      <c r="M38" s="2"/>
      <c r="N38" s="2"/>
      <c r="O38" s="2"/>
      <c r="P38" s="2"/>
      <c r="Q38" s="2"/>
      <c r="R38" s="2"/>
      <c r="S38" s="2"/>
      <c r="T38" s="2"/>
      <c r="U38" s="2"/>
      <c r="V38" s="2"/>
      <c r="W38" s="2"/>
      <c r="X38" s="2"/>
      <c r="AA38" s="1019"/>
      <c r="AB38" s="1020"/>
      <c r="AC38" s="1055"/>
      <c r="AD38" s="1056"/>
      <c r="AE38" s="1056"/>
      <c r="AF38" s="1056"/>
      <c r="AG38" s="1056"/>
      <c r="AH38" s="1057"/>
      <c r="AI38" s="1037"/>
      <c r="AJ38" s="1038"/>
      <c r="AK38" s="1038"/>
      <c r="AL38" s="1038"/>
      <c r="AM38" s="1038"/>
      <c r="AN38" s="1038"/>
      <c r="AO38" s="1041"/>
      <c r="AP38" s="1043"/>
      <c r="AQ38" s="1044"/>
      <c r="AR38" s="1044"/>
      <c r="AS38" s="1045"/>
      <c r="BF38" s="751">
        <v>23</v>
      </c>
      <c r="BG38" s="765">
        <f t="shared" si="9"/>
        <v>921</v>
      </c>
      <c r="BH38" s="765">
        <f t="shared" si="9"/>
        <v>937</v>
      </c>
      <c r="BI38" s="752" t="str">
        <f ca="1">IF(COUNTA(INDIRECT(ADDRESS(BG38,2)):INDIRECT(ADDRESS(BH38,2)))&gt;0,COUNTA(INDIRECT(ADDRESS(BG38,2)):INDIRECT(ADDRESS(BH38,2))),"")</f>
        <v/>
      </c>
      <c r="BJ38" s="22"/>
    </row>
    <row r="39" spans="2:62" ht="16.2" customHeight="1">
      <c r="D39" s="18"/>
      <c r="E39" s="16"/>
      <c r="F39" s="2"/>
      <c r="G39" s="2"/>
      <c r="H39" s="2"/>
      <c r="I39" s="2"/>
      <c r="J39" s="2"/>
      <c r="K39" s="2"/>
      <c r="L39" s="2"/>
      <c r="M39" s="2"/>
      <c r="N39" s="2"/>
      <c r="O39" s="2"/>
      <c r="P39" s="2"/>
      <c r="Q39" s="2"/>
      <c r="R39" s="2"/>
      <c r="S39" s="2"/>
      <c r="T39" s="2"/>
      <c r="U39" s="2"/>
      <c r="V39" s="2"/>
      <c r="W39" s="2"/>
      <c r="X39" s="2"/>
      <c r="AA39" s="1021"/>
      <c r="AB39" s="1022"/>
      <c r="AC39" s="1058"/>
      <c r="AD39" s="1059"/>
      <c r="AE39" s="1059"/>
      <c r="AF39" s="1059"/>
      <c r="AG39" s="1059"/>
      <c r="AH39" s="1060"/>
      <c r="AI39" s="1039"/>
      <c r="AJ39" s="1040"/>
      <c r="AK39" s="1040"/>
      <c r="AL39" s="1040"/>
      <c r="AM39" s="1040"/>
      <c r="AN39" s="1040"/>
      <c r="AO39" s="1042"/>
      <c r="AP39" s="1046"/>
      <c r="AQ39" s="1047"/>
      <c r="AR39" s="1047"/>
      <c r="AS39" s="1048"/>
      <c r="BF39" s="751">
        <v>24</v>
      </c>
      <c r="BG39" s="765">
        <f t="shared" si="9"/>
        <v>962</v>
      </c>
      <c r="BH39" s="765">
        <f t="shared" si="9"/>
        <v>978</v>
      </c>
      <c r="BI39" s="752" t="str">
        <f ca="1">IF(COUNTA(INDIRECT(ADDRESS(BG39,2)):INDIRECT(ADDRESS(BH39,2)))&gt;0,COUNTA(INDIRECT(ADDRESS(BG39,2)):INDIRECT(ADDRESS(BH39,2))),"")</f>
        <v/>
      </c>
      <c r="BJ39" s="22"/>
    </row>
    <row r="40" spans="2:62" ht="9" customHeight="1">
      <c r="D40" s="18"/>
      <c r="E40" s="16"/>
      <c r="F40" s="2"/>
      <c r="G40" s="2"/>
      <c r="H40" s="2"/>
      <c r="I40" s="2"/>
      <c r="J40" s="2"/>
      <c r="K40" s="2"/>
      <c r="L40" s="2"/>
      <c r="M40" s="2"/>
      <c r="N40" s="2"/>
      <c r="O40" s="2"/>
      <c r="P40" s="2"/>
      <c r="Q40" s="2"/>
      <c r="R40" s="2"/>
      <c r="S40" s="2"/>
      <c r="T40" s="2"/>
      <c r="U40" s="2"/>
      <c r="V40" s="2"/>
      <c r="W40" s="2"/>
      <c r="X40" s="2"/>
      <c r="AA40" s="35"/>
      <c r="AB40" s="35"/>
      <c r="AC40" s="693"/>
      <c r="AD40" s="693"/>
      <c r="AE40" s="693"/>
      <c r="AF40" s="693"/>
      <c r="AG40" s="693"/>
      <c r="AH40" s="693"/>
      <c r="AI40" s="693"/>
      <c r="AJ40" s="693"/>
      <c r="AK40" s="693"/>
      <c r="AL40" s="693"/>
      <c r="AM40" s="693"/>
      <c r="AN40" s="693"/>
      <c r="AO40" s="11"/>
      <c r="AP40" s="693"/>
      <c r="AQ40" s="36"/>
      <c r="AR40" s="36"/>
      <c r="AS40" s="36"/>
      <c r="BF40" s="751">
        <v>25</v>
      </c>
      <c r="BG40" s="765">
        <f t="shared" si="9"/>
        <v>1003</v>
      </c>
      <c r="BH40" s="765">
        <f t="shared" si="9"/>
        <v>1019</v>
      </c>
      <c r="BI40" s="752" t="str">
        <f ca="1">IF(COUNTA(INDIRECT(ADDRESS(BG40,2)):INDIRECT(ADDRESS(BH40,2)))&gt;0,COUNTA(INDIRECT(ADDRESS(BG40,2)):INDIRECT(ADDRESS(BH40,2))),"")</f>
        <v/>
      </c>
      <c r="BJ40" s="22"/>
    </row>
    <row r="41" spans="2:62" ht="9" customHeight="1">
      <c r="AQ41" s="37"/>
      <c r="AR41" s="37"/>
      <c r="AS41" s="37"/>
      <c r="BF41" s="751">
        <v>26</v>
      </c>
      <c r="BG41" s="765">
        <f t="shared" si="9"/>
        <v>1044</v>
      </c>
      <c r="BH41" s="765">
        <f t="shared" si="9"/>
        <v>1060</v>
      </c>
      <c r="BI41" s="752" t="str">
        <f ca="1">IF(COUNTA(INDIRECT(ADDRESS(BG41,2)):INDIRECT(ADDRESS(BH41,2)))&gt;0,COUNTA(INDIRECT(ADDRESS(BG41,2)):INDIRECT(ADDRESS(BH41,2))),"")</f>
        <v/>
      </c>
      <c r="BJ41" s="22"/>
    </row>
    <row r="42" spans="2:62" ht="7.5" customHeight="1">
      <c r="X42" s="3"/>
      <c r="Y42" s="3"/>
      <c r="BF42" s="751">
        <v>27</v>
      </c>
      <c r="BG42" s="765">
        <f t="shared" si="9"/>
        <v>1085</v>
      </c>
      <c r="BH42" s="765">
        <f t="shared" si="9"/>
        <v>1101</v>
      </c>
      <c r="BI42" s="752" t="str">
        <f ca="1">IF(COUNTA(INDIRECT(ADDRESS(BG42,2)):INDIRECT(ADDRESS(BH42,2)))&gt;0,COUNTA(INDIRECT(ADDRESS(BG42,2)):INDIRECT(ADDRESS(BH42,2))),"")</f>
        <v/>
      </c>
      <c r="BJ42" s="22"/>
    </row>
    <row r="43" spans="2:62" ht="10.5" customHeight="1">
      <c r="X43" s="3"/>
      <c r="Y43" s="3"/>
      <c r="BF43" s="751">
        <v>28</v>
      </c>
      <c r="BG43" s="765">
        <f t="shared" si="9"/>
        <v>1126</v>
      </c>
      <c r="BH43" s="765">
        <f t="shared" si="9"/>
        <v>1142</v>
      </c>
      <c r="BI43" s="752" t="str">
        <f ca="1">IF(COUNTA(INDIRECT(ADDRESS(BG43,2)):INDIRECT(ADDRESS(BH43,2)))&gt;0,COUNTA(INDIRECT(ADDRESS(BG43,2)):INDIRECT(ADDRESS(BH43,2))),"")</f>
        <v/>
      </c>
      <c r="BJ43" s="22"/>
    </row>
    <row r="44" spans="2:62" ht="5.25" customHeight="1">
      <c r="X44" s="3"/>
      <c r="Y44" s="3"/>
      <c r="BF44" s="751">
        <v>29</v>
      </c>
      <c r="BG44" s="765">
        <f t="shared" si="9"/>
        <v>1167</v>
      </c>
      <c r="BH44" s="765">
        <f t="shared" si="9"/>
        <v>1183</v>
      </c>
      <c r="BI44" s="752" t="str">
        <f ca="1">IF(COUNTA(INDIRECT(ADDRESS(BG44,2)):INDIRECT(ADDRESS(BH44,2)))&gt;0,COUNTA(INDIRECT(ADDRESS(BG44,2)):INDIRECT(ADDRESS(BH44,2))),"")</f>
        <v/>
      </c>
      <c r="BJ44" s="22"/>
    </row>
    <row r="45" spans="2:62" ht="5.25" customHeight="1" thickBot="1">
      <c r="X45" s="3"/>
      <c r="Y45" s="3"/>
      <c r="BF45" s="784">
        <v>30</v>
      </c>
      <c r="BG45" s="785">
        <f t="shared" si="9"/>
        <v>1208</v>
      </c>
      <c r="BH45" s="785">
        <f t="shared" si="9"/>
        <v>1224</v>
      </c>
      <c r="BI45" s="786" t="str">
        <f ca="1">IF(COUNTA(INDIRECT(ADDRESS(BG45,2)):INDIRECT(ADDRESS(BH45,2)))&gt;0,COUNTA(INDIRECT(ADDRESS(BG45,2)):INDIRECT(ADDRESS(BH45,2))),"")</f>
        <v/>
      </c>
      <c r="BJ45" s="22"/>
    </row>
    <row r="46" spans="2:62" ht="5.25" customHeight="1">
      <c r="X46" s="3"/>
      <c r="Y46" s="3"/>
      <c r="BJ46" s="22"/>
    </row>
    <row r="47" spans="2:62" ht="5.25" customHeight="1">
      <c r="X47" s="3"/>
      <c r="Y47" s="3"/>
    </row>
    <row r="48" spans="2:62" ht="17.25" customHeight="1">
      <c r="B48" s="2" t="s">
        <v>42</v>
      </c>
      <c r="S48" s="9"/>
      <c r="T48" s="9"/>
      <c r="U48" s="9"/>
      <c r="V48" s="9"/>
      <c r="W48" s="9"/>
      <c r="AL48" s="26"/>
    </row>
    <row r="49" spans="2:74" ht="12.75" customHeight="1">
      <c r="M49" s="27"/>
      <c r="N49" s="27"/>
      <c r="O49" s="27"/>
      <c r="P49" s="27"/>
      <c r="Q49" s="27"/>
      <c r="R49" s="27"/>
      <c r="S49" s="27"/>
      <c r="T49" s="28"/>
      <c r="U49" s="28"/>
      <c r="V49" s="28"/>
      <c r="W49" s="28"/>
      <c r="X49" s="28"/>
      <c r="Y49" s="28"/>
      <c r="Z49" s="28"/>
      <c r="AA49" s="27"/>
      <c r="AB49" s="27"/>
      <c r="AC49" s="27"/>
      <c r="AL49" s="26"/>
      <c r="AM49" s="859" t="s">
        <v>860</v>
      </c>
      <c r="AN49" s="860"/>
      <c r="AO49" s="860"/>
      <c r="AP49" s="861"/>
      <c r="AZ49" s="1"/>
    </row>
    <row r="50" spans="2:74" ht="12.75" customHeight="1">
      <c r="M50" s="27"/>
      <c r="N50" s="27"/>
      <c r="O50" s="27"/>
      <c r="P50" s="27"/>
      <c r="Q50" s="27"/>
      <c r="R50" s="27"/>
      <c r="S50" s="27"/>
      <c r="T50" s="28"/>
      <c r="U50" s="28"/>
      <c r="V50" s="28"/>
      <c r="W50" s="28"/>
      <c r="X50" s="28"/>
      <c r="Y50" s="28"/>
      <c r="Z50" s="28"/>
      <c r="AA50" s="27"/>
      <c r="AB50" s="27"/>
      <c r="AC50" s="27"/>
      <c r="AL50" s="26"/>
      <c r="AM50" s="862"/>
      <c r="AN50" s="863"/>
      <c r="AO50" s="863"/>
      <c r="AP50" s="864"/>
    </row>
    <row r="51" spans="2:74" ht="12.75" customHeight="1">
      <c r="M51" s="27"/>
      <c r="N51" s="27"/>
      <c r="O51" s="27"/>
      <c r="P51" s="27"/>
      <c r="Q51" s="27"/>
      <c r="R51" s="27"/>
      <c r="S51" s="27"/>
      <c r="T51" s="27"/>
      <c r="U51" s="27"/>
      <c r="V51" s="27"/>
      <c r="W51" s="27"/>
      <c r="X51" s="27"/>
      <c r="Y51" s="27"/>
      <c r="Z51" s="27"/>
      <c r="AA51" s="27"/>
      <c r="AB51" s="27"/>
      <c r="AC51" s="27"/>
      <c r="AL51" s="26"/>
      <c r="AM51" s="698"/>
      <c r="AN51" s="698"/>
    </row>
    <row r="52" spans="2:74" ht="6" customHeight="1">
      <c r="M52" s="27"/>
      <c r="N52" s="27"/>
      <c r="O52" s="27"/>
      <c r="P52" s="27"/>
      <c r="Q52" s="27"/>
      <c r="R52" s="27"/>
      <c r="S52" s="27"/>
      <c r="T52" s="27"/>
      <c r="U52" s="27"/>
      <c r="V52" s="27"/>
      <c r="W52" s="27"/>
      <c r="X52" s="27"/>
      <c r="Y52" s="27"/>
      <c r="Z52" s="27"/>
      <c r="AA52" s="27"/>
      <c r="AB52" s="27"/>
      <c r="AC52" s="27"/>
      <c r="AL52" s="26"/>
      <c r="AM52" s="26"/>
    </row>
    <row r="53" spans="2:74" ht="12.75" customHeight="1">
      <c r="B53" s="873" t="s">
        <v>9</v>
      </c>
      <c r="C53" s="874"/>
      <c r="D53" s="874"/>
      <c r="E53" s="874"/>
      <c r="F53" s="874"/>
      <c r="G53" s="874"/>
      <c r="H53" s="874"/>
      <c r="I53" s="874"/>
      <c r="J53" s="878" t="s">
        <v>17</v>
      </c>
      <c r="K53" s="878"/>
      <c r="L53" s="724" t="s">
        <v>10</v>
      </c>
      <c r="M53" s="878" t="s">
        <v>18</v>
      </c>
      <c r="N53" s="878"/>
      <c r="O53" s="879" t="s">
        <v>19</v>
      </c>
      <c r="P53" s="878"/>
      <c r="Q53" s="878"/>
      <c r="R53" s="878"/>
      <c r="S53" s="878"/>
      <c r="T53" s="878"/>
      <c r="U53" s="878" t="s">
        <v>20</v>
      </c>
      <c r="V53" s="878"/>
      <c r="W53" s="878"/>
      <c r="AD53" s="11"/>
      <c r="AE53" s="11"/>
      <c r="AF53" s="11"/>
      <c r="AG53" s="11"/>
      <c r="AH53" s="11"/>
      <c r="AI53" s="11"/>
      <c r="AJ53" s="11"/>
      <c r="AL53" s="1013">
        <f ca="1">$AL$9</f>
        <v>30</v>
      </c>
      <c r="AM53" s="881"/>
      <c r="AN53" s="948" t="s">
        <v>11</v>
      </c>
      <c r="AO53" s="948"/>
      <c r="AP53" s="881">
        <v>2</v>
      </c>
      <c r="AQ53" s="881"/>
      <c r="AR53" s="948" t="s">
        <v>12</v>
      </c>
      <c r="AS53" s="951"/>
    </row>
    <row r="54" spans="2:74" ht="13.95" customHeight="1">
      <c r="B54" s="874"/>
      <c r="C54" s="874"/>
      <c r="D54" s="874"/>
      <c r="E54" s="874"/>
      <c r="F54" s="874"/>
      <c r="G54" s="874"/>
      <c r="H54" s="874"/>
      <c r="I54" s="874"/>
      <c r="J54" s="1061">
        <f>$J$10</f>
        <v>0</v>
      </c>
      <c r="K54" s="1049">
        <f>$K$10</f>
        <v>0</v>
      </c>
      <c r="L54" s="1063">
        <f>$L$10</f>
        <v>0</v>
      </c>
      <c r="M54" s="1052">
        <f>$M$10</f>
        <v>0</v>
      </c>
      <c r="N54" s="1049">
        <f>$N$10</f>
        <v>0</v>
      </c>
      <c r="O54" s="1052">
        <f>$O$10</f>
        <v>0</v>
      </c>
      <c r="P54" s="1014">
        <f>$P$10</f>
        <v>0</v>
      </c>
      <c r="Q54" s="1014">
        <f>$Q$10</f>
        <v>0</v>
      </c>
      <c r="R54" s="1014">
        <f>$R$10</f>
        <v>0</v>
      </c>
      <c r="S54" s="1014">
        <f>$S$10</f>
        <v>0</v>
      </c>
      <c r="T54" s="1049">
        <f>$T$10</f>
        <v>0</v>
      </c>
      <c r="U54" s="1052">
        <f>$U$10</f>
        <v>0</v>
      </c>
      <c r="V54" s="1014">
        <f>$V$10</f>
        <v>0</v>
      </c>
      <c r="W54" s="1049">
        <f>$W$10</f>
        <v>0</v>
      </c>
      <c r="AD54" s="11"/>
      <c r="AE54" s="11"/>
      <c r="AF54" s="11"/>
      <c r="AG54" s="11"/>
      <c r="AH54" s="11"/>
      <c r="AI54" s="11"/>
      <c r="AJ54" s="11"/>
      <c r="AL54" s="882"/>
      <c r="AM54" s="883"/>
      <c r="AN54" s="949"/>
      <c r="AO54" s="949"/>
      <c r="AP54" s="883"/>
      <c r="AQ54" s="883"/>
      <c r="AR54" s="949"/>
      <c r="AS54" s="952"/>
    </row>
    <row r="55" spans="2:74" ht="9" customHeight="1">
      <c r="B55" s="874"/>
      <c r="C55" s="874"/>
      <c r="D55" s="874"/>
      <c r="E55" s="874"/>
      <c r="F55" s="874"/>
      <c r="G55" s="874"/>
      <c r="H55" s="874"/>
      <c r="I55" s="874"/>
      <c r="J55" s="1062"/>
      <c r="K55" s="1050"/>
      <c r="L55" s="1064"/>
      <c r="M55" s="1053"/>
      <c r="N55" s="1050"/>
      <c r="O55" s="1053"/>
      <c r="P55" s="1015"/>
      <c r="Q55" s="1015"/>
      <c r="R55" s="1015"/>
      <c r="S55" s="1015"/>
      <c r="T55" s="1050"/>
      <c r="U55" s="1053"/>
      <c r="V55" s="1015"/>
      <c r="W55" s="1050"/>
      <c r="AD55" s="11"/>
      <c r="AE55" s="11"/>
      <c r="AF55" s="11"/>
      <c r="AG55" s="11"/>
      <c r="AH55" s="11"/>
      <c r="AI55" s="11"/>
      <c r="AJ55" s="11"/>
      <c r="AL55" s="884"/>
      <c r="AM55" s="885"/>
      <c r="AN55" s="950"/>
      <c r="AO55" s="950"/>
      <c r="AP55" s="885"/>
      <c r="AQ55" s="885"/>
      <c r="AR55" s="950"/>
      <c r="AS55" s="953"/>
    </row>
    <row r="56" spans="2:74" ht="6" customHeight="1">
      <c r="B56" s="876"/>
      <c r="C56" s="876"/>
      <c r="D56" s="876"/>
      <c r="E56" s="876"/>
      <c r="F56" s="876"/>
      <c r="G56" s="876"/>
      <c r="H56" s="876"/>
      <c r="I56" s="876"/>
      <c r="J56" s="1062"/>
      <c r="K56" s="1051"/>
      <c r="L56" s="1065"/>
      <c r="M56" s="1054"/>
      <c r="N56" s="1051"/>
      <c r="O56" s="1054"/>
      <c r="P56" s="1016"/>
      <c r="Q56" s="1016"/>
      <c r="R56" s="1016"/>
      <c r="S56" s="1016"/>
      <c r="T56" s="1051"/>
      <c r="U56" s="1054"/>
      <c r="V56" s="1016"/>
      <c r="W56" s="1051"/>
    </row>
    <row r="57" spans="2:74" ht="15" customHeight="1">
      <c r="B57" s="927" t="s">
        <v>43</v>
      </c>
      <c r="C57" s="928"/>
      <c r="D57" s="928"/>
      <c r="E57" s="928"/>
      <c r="F57" s="928"/>
      <c r="G57" s="928"/>
      <c r="H57" s="928"/>
      <c r="I57" s="929"/>
      <c r="J57" s="927" t="s">
        <v>13</v>
      </c>
      <c r="K57" s="928"/>
      <c r="L57" s="928"/>
      <c r="M57" s="928"/>
      <c r="N57" s="936"/>
      <c r="O57" s="939" t="s">
        <v>44</v>
      </c>
      <c r="P57" s="928"/>
      <c r="Q57" s="928"/>
      <c r="R57" s="928"/>
      <c r="S57" s="928"/>
      <c r="T57" s="928"/>
      <c r="U57" s="929"/>
      <c r="V57" s="725" t="s">
        <v>843</v>
      </c>
      <c r="W57" s="726"/>
      <c r="X57" s="726"/>
      <c r="Y57" s="942" t="s">
        <v>861</v>
      </c>
      <c r="Z57" s="942"/>
      <c r="AA57" s="942"/>
      <c r="AB57" s="942"/>
      <c r="AC57" s="942"/>
      <c r="AD57" s="942"/>
      <c r="AE57" s="942"/>
      <c r="AF57" s="942"/>
      <c r="AG57" s="942"/>
      <c r="AH57" s="942"/>
      <c r="AI57" s="726"/>
      <c r="AJ57" s="726"/>
      <c r="AK57" s="727"/>
      <c r="AL57" s="1066" t="s">
        <v>497</v>
      </c>
      <c r="AM57" s="1066"/>
      <c r="AN57" s="943" t="s">
        <v>845</v>
      </c>
      <c r="AO57" s="943"/>
      <c r="AP57" s="943"/>
      <c r="AQ57" s="943"/>
      <c r="AR57" s="943"/>
      <c r="AS57" s="944"/>
    </row>
    <row r="58" spans="2:74" ht="13.95" customHeight="1">
      <c r="B58" s="930"/>
      <c r="C58" s="931"/>
      <c r="D58" s="931"/>
      <c r="E58" s="931"/>
      <c r="F58" s="931"/>
      <c r="G58" s="931"/>
      <c r="H58" s="931"/>
      <c r="I58" s="932"/>
      <c r="J58" s="930"/>
      <c r="K58" s="931"/>
      <c r="L58" s="931"/>
      <c r="M58" s="931"/>
      <c r="N58" s="937"/>
      <c r="O58" s="940"/>
      <c r="P58" s="931"/>
      <c r="Q58" s="931"/>
      <c r="R58" s="931"/>
      <c r="S58" s="931"/>
      <c r="T58" s="931"/>
      <c r="U58" s="932"/>
      <c r="V58" s="890" t="s">
        <v>14</v>
      </c>
      <c r="W58" s="891"/>
      <c r="X58" s="891"/>
      <c r="Y58" s="892"/>
      <c r="Z58" s="896" t="s">
        <v>23</v>
      </c>
      <c r="AA58" s="897"/>
      <c r="AB58" s="897"/>
      <c r="AC58" s="898"/>
      <c r="AD58" s="902" t="s">
        <v>24</v>
      </c>
      <c r="AE58" s="903"/>
      <c r="AF58" s="903"/>
      <c r="AG58" s="904"/>
      <c r="AH58" s="908" t="s">
        <v>170</v>
      </c>
      <c r="AI58" s="909"/>
      <c r="AJ58" s="909"/>
      <c r="AK58" s="910"/>
      <c r="AL58" s="1067" t="s">
        <v>498</v>
      </c>
      <c r="AM58" s="1067"/>
      <c r="AN58" s="918" t="s">
        <v>26</v>
      </c>
      <c r="AO58" s="919"/>
      <c r="AP58" s="919"/>
      <c r="AQ58" s="919"/>
      <c r="AR58" s="920"/>
      <c r="AS58" s="921"/>
      <c r="AY58" s="749" t="s">
        <v>524</v>
      </c>
      <c r="AZ58" s="749" t="s">
        <v>524</v>
      </c>
      <c r="BA58" s="749" t="s">
        <v>522</v>
      </c>
      <c r="BB58" s="922" t="s">
        <v>523</v>
      </c>
      <c r="BC58" s="923"/>
    </row>
    <row r="59" spans="2:74" ht="13.95" customHeight="1">
      <c r="B59" s="933"/>
      <c r="C59" s="934"/>
      <c r="D59" s="934"/>
      <c r="E59" s="934"/>
      <c r="F59" s="934"/>
      <c r="G59" s="934"/>
      <c r="H59" s="934"/>
      <c r="I59" s="935"/>
      <c r="J59" s="933"/>
      <c r="K59" s="934"/>
      <c r="L59" s="934"/>
      <c r="M59" s="934"/>
      <c r="N59" s="938"/>
      <c r="O59" s="941"/>
      <c r="P59" s="934"/>
      <c r="Q59" s="934"/>
      <c r="R59" s="934"/>
      <c r="S59" s="934"/>
      <c r="T59" s="934"/>
      <c r="U59" s="935"/>
      <c r="V59" s="893"/>
      <c r="W59" s="894"/>
      <c r="X59" s="894"/>
      <c r="Y59" s="895"/>
      <c r="Z59" s="899"/>
      <c r="AA59" s="900"/>
      <c r="AB59" s="900"/>
      <c r="AC59" s="901"/>
      <c r="AD59" s="905"/>
      <c r="AE59" s="906"/>
      <c r="AF59" s="906"/>
      <c r="AG59" s="907"/>
      <c r="AH59" s="911"/>
      <c r="AI59" s="912"/>
      <c r="AJ59" s="912"/>
      <c r="AK59" s="913"/>
      <c r="AL59" s="1068"/>
      <c r="AM59" s="1068"/>
      <c r="AN59" s="924"/>
      <c r="AO59" s="924"/>
      <c r="AP59" s="924"/>
      <c r="AQ59" s="924"/>
      <c r="AR59" s="924"/>
      <c r="AS59" s="925"/>
      <c r="AY59" s="459"/>
      <c r="AZ59" s="460" t="s">
        <v>518</v>
      </c>
      <c r="BA59" s="460" t="s">
        <v>521</v>
      </c>
      <c r="BB59" s="750" t="s">
        <v>519</v>
      </c>
      <c r="BC59" s="460" t="s">
        <v>518</v>
      </c>
      <c r="BL59" s="22" t="s">
        <v>529</v>
      </c>
      <c r="BM59" s="22" t="s">
        <v>246</v>
      </c>
    </row>
    <row r="60" spans="2:74" ht="18" customHeight="1">
      <c r="B60" s="968"/>
      <c r="C60" s="969"/>
      <c r="D60" s="969"/>
      <c r="E60" s="969"/>
      <c r="F60" s="969"/>
      <c r="G60" s="969"/>
      <c r="H60" s="969"/>
      <c r="I60" s="970"/>
      <c r="J60" s="968"/>
      <c r="K60" s="969"/>
      <c r="L60" s="969"/>
      <c r="M60" s="969"/>
      <c r="N60" s="974"/>
      <c r="O60" s="753"/>
      <c r="P60" s="731" t="s">
        <v>38</v>
      </c>
      <c r="Q60" s="754"/>
      <c r="R60" s="731" t="s">
        <v>8</v>
      </c>
      <c r="S60" s="755"/>
      <c r="T60" s="976" t="s">
        <v>879</v>
      </c>
      <c r="U60" s="976"/>
      <c r="V60" s="977"/>
      <c r="W60" s="978"/>
      <c r="X60" s="978"/>
      <c r="Y60" s="787" t="s">
        <v>15</v>
      </c>
      <c r="Z60" s="788"/>
      <c r="AA60" s="789"/>
      <c r="AB60" s="789"/>
      <c r="AC60" s="790" t="s">
        <v>15</v>
      </c>
      <c r="AD60" s="788"/>
      <c r="AE60" s="789"/>
      <c r="AF60" s="789"/>
      <c r="AG60" s="791" t="s">
        <v>15</v>
      </c>
      <c r="AH60" s="979">
        <f>IF(V60="賃金で算定",V61+Z61-AD61,0)</f>
        <v>0</v>
      </c>
      <c r="AI60" s="980"/>
      <c r="AJ60" s="980"/>
      <c r="AK60" s="981"/>
      <c r="AL60" s="733"/>
      <c r="AM60" s="736"/>
      <c r="AN60" s="865"/>
      <c r="AO60" s="866"/>
      <c r="AP60" s="866"/>
      <c r="AQ60" s="866"/>
      <c r="AR60" s="866"/>
      <c r="AS60" s="791" t="s">
        <v>15</v>
      </c>
      <c r="AV60" s="24" t="str">
        <f>IF(OR(O60="",Q60=""),"", IF(O60&lt;20,DATE(O60+118,Q60,IF(S60="",1,S60)),DATE(O60+88,Q60,IF(S60="",1,S60))))</f>
        <v/>
      </c>
      <c r="AW60" s="821" t="str">
        <f>IF(AV60&lt;=設定シート!C$15,"昔",IF(OR(LEFT($F$78,2)="31",LEFT($F$78,2)="34",LEFT($F$78,2)="36",LEFT($F$78,2)="37"),IF(AV60&lt;=設定シート!E$23,"1",IF(AV60&lt;=設定シート!G$23,"2",IF(AV60&lt;=設定シート!M$23,"3","4"))),IF(AV60&lt;=設定シート!E$15,"1",IF(AV60&lt;=設定シート!G$15,"2","3"))))</f>
        <v>3</v>
      </c>
      <c r="AX60" s="822">
        <f>IF(OR(LEFT($F$78,2)="31",LEFT($F$78,2)="34",LEFT($F$78,2)="36",LEFT($F$78,2)="37"),IF(AV60&lt;=設定シート!$C$23,5,IF(AV60&lt;=設定シート!$E$23,7,IF(AV60&lt;=設定シート!$G$23,9,IF(AND(AV60&lt;=設定シート!$I$23,V60=""),11,IF(AND(AV60&lt;=設定シート!$I$23,V60="賃金で算定"),13,IF(AV60&lt;=設定シート!$K$23,15,IF(AV60&lt;=設定シート!$M$23,17,19))))))),IF(AV60&lt;=設定シート!$C$23,5,IF(AV60&lt;=設定シート!$E$15,7,IF(AV60&lt;=設定シート!$G$15,9,11))))</f>
        <v>11</v>
      </c>
      <c r="AY60" s="760"/>
      <c r="AZ60" s="761"/>
      <c r="BA60" s="762">
        <f>AN60</f>
        <v>0</v>
      </c>
      <c r="BB60" s="761"/>
      <c r="BC60" s="761"/>
      <c r="BO60" s="1">
        <f>IF(O60&lt;=VALUE(概算年度),O60+2018,O60+1988)</f>
        <v>2018</v>
      </c>
      <c r="BP60" s="1" t="b">
        <f>IF(BO60=2019,1)</f>
        <v>0</v>
      </c>
      <c r="BQ60" s="3">
        <f>IF(BO60&lt;=2018,1)</f>
        <v>1</v>
      </c>
      <c r="BR60" s="3" t="b">
        <f>IF(BO60&gt;=2020,1)</f>
        <v>0</v>
      </c>
      <c r="BS60" s="3" t="b">
        <f>IF(AND(O60=31,Q60=1,O61=31),1,IF(AND(O60=31,Q60=2,O61=31),2,IF(AND(O60=31,Q60=3,O61=31),3,IF(AND(O60=31,Q60=4,O61=31),4,IF(AND(O60&gt;VALUE(概算年度),O60&lt;31,O61=31),5)))))</f>
        <v>0</v>
      </c>
      <c r="BT60" s="3" t="b">
        <f>IF(OR(O60=31,O60=1),IF(AND(O61=1,OR(Q60=1,Q60=2,Q60=3,Q60=4,Q60=5)),1,IF(AND(O61=1,Q60=6),6,IF(AND(O61=1,Q60=7),7,IF(AND(O61=1,Q60=8),8,IF(AND(O61=1,Q60=9),9,IF(AND(O61=1,Q60=10),10,IF(AND(O61=1,Q60=11),11,IF(AND(O61=1,Q60=12),12)))))))),IF(O61=1,13))</f>
        <v>0</v>
      </c>
      <c r="BU60" s="3" t="b">
        <f>IF(AND(VALUE(概算年度)='報告書（事業主控）'!O60,VALUE(概算年度)='報告書（事業主控）'!O61),IF('報告書（事業主控）'!Q60=1,1,IF('報告書（事業主控）'!Q60=2,2,IF('報告書（事業主控）'!Q60=3,3))))</f>
        <v>0</v>
      </c>
      <c r="BV60" s="3" t="b">
        <f>IF(BS60=1,"平31_1",IF(BS60=2,"平31_2",IF(BS60=3,"平31_3",IF(BS60=4,"平31_4",IF(BS60=5,"平31_1",IF(BT60=1,"_5月",IF(BT60=6,"_6月",IF(BT60=7,"_7月",IF(BT60=8,"_8月",IF(BT60=9,"_9月",IF(BT60=10,"_10月",IF(BT60=11,"_11月",IF(BT60=12,"_12月",IF(BT60=13,"_5月",IF(AND(O60=O61,O61&lt;&gt;VALUE(概算年度)),IF(Q60=1,"_1月",IF(Q60=2,"_2月",IF(Q60=3,"_3月",IF(Q60=4,"_4月",IF(Q60=5,"_5月",IF(Q60=6,"_6月",IF(Q60=7,"_7月",IF(Q60=8,"_8月",IF(Q60=9,"_9月",IF(Q60=10,"_10月",IF(Q60=11,"_11月",IF(Q60=12,"_12月")))))))))))),IF(BU60=1,"対象年1_3月",IF(BU60=2,"対象年2_3月",IF(BU60=3,"対象年3月",IF(O61=VALUE(概算年度),"対象年1_3月","_1月")))))))))))))))))))</f>
        <v>0</v>
      </c>
    </row>
    <row r="61" spans="2:74" ht="18" customHeight="1">
      <c r="B61" s="971"/>
      <c r="C61" s="972"/>
      <c r="D61" s="972"/>
      <c r="E61" s="972"/>
      <c r="F61" s="972"/>
      <c r="G61" s="972"/>
      <c r="H61" s="972"/>
      <c r="I61" s="973"/>
      <c r="J61" s="971"/>
      <c r="K61" s="972"/>
      <c r="L61" s="972"/>
      <c r="M61" s="972"/>
      <c r="N61" s="975"/>
      <c r="O61" s="219"/>
      <c r="P61" s="11" t="s">
        <v>7</v>
      </c>
      <c r="Q61" s="23"/>
      <c r="R61" s="11" t="s">
        <v>8</v>
      </c>
      <c r="S61" s="220"/>
      <c r="T61" s="982" t="s">
        <v>28</v>
      </c>
      <c r="U61" s="982"/>
      <c r="V61" s="956"/>
      <c r="W61" s="957"/>
      <c r="X61" s="957"/>
      <c r="Y61" s="958"/>
      <c r="Z61" s="959"/>
      <c r="AA61" s="960"/>
      <c r="AB61" s="960"/>
      <c r="AC61" s="960"/>
      <c r="AD61" s="959"/>
      <c r="AE61" s="960"/>
      <c r="AF61" s="960"/>
      <c r="AG61" s="961"/>
      <c r="AH61" s="962">
        <f>IF(V60="賃金で算定",0,V61+Z61-AD61)</f>
        <v>0</v>
      </c>
      <c r="AI61" s="962"/>
      <c r="AJ61" s="962"/>
      <c r="AK61" s="963"/>
      <c r="AL61" s="964">
        <f>IF(V60="賃金で算定","賃金で算定",IF(OR(V61=0,$F$78="",AV60=""),0,IF(OR(LEFT($F$78,2)="31",LEFT($F$78,2)="34",LEFT($F$78,2)="36",LEFT($F$78,2)="37"),VLOOKUP($F$78,労務比率2,AX60,FALSE),VLOOKUP($F$78,労務比率,AX60,FALSE))))</f>
        <v>0</v>
      </c>
      <c r="AM61" s="965"/>
      <c r="AN61" s="966">
        <f>IF(V60="賃金で算定",0,INT(AH61*AL61/100))</f>
        <v>0</v>
      </c>
      <c r="AO61" s="967"/>
      <c r="AP61" s="967"/>
      <c r="AQ61" s="967"/>
      <c r="AR61" s="967"/>
      <c r="AS61" s="685"/>
      <c r="AV61" s="24"/>
      <c r="AW61" s="25"/>
      <c r="AY61" s="462">
        <f>AH61</f>
        <v>0</v>
      </c>
      <c r="AZ61" s="461">
        <f>IF(AV60&lt;=設定シート!C$101,AH61,IF(AND(AV60&gt;=設定シート!E$101,AV60&lt;=設定シート!G$101),AH61*105/108,AH61))</f>
        <v>0</v>
      </c>
      <c r="BA61" s="460"/>
      <c r="BB61" s="461">
        <f>IF($AL61="賃金で算定",0,INT(AY61*$AL61/100))</f>
        <v>0</v>
      </c>
      <c r="BC61" s="461">
        <f>IF(AY61=AZ61,BB61,AZ61*$AL61/100)</f>
        <v>0</v>
      </c>
      <c r="BL61" s="22">
        <f>IF(AY61=AZ61,0,1)</f>
        <v>0</v>
      </c>
      <c r="BM61" s="22" t="str">
        <f>IF(BL61=1,AL61,"")</f>
        <v/>
      </c>
    </row>
    <row r="62" spans="2:74" ht="18" customHeight="1">
      <c r="B62" s="968"/>
      <c r="C62" s="969"/>
      <c r="D62" s="969"/>
      <c r="E62" s="969"/>
      <c r="F62" s="969"/>
      <c r="G62" s="969"/>
      <c r="H62" s="969"/>
      <c r="I62" s="970"/>
      <c r="J62" s="968"/>
      <c r="K62" s="969"/>
      <c r="L62" s="969"/>
      <c r="M62" s="969"/>
      <c r="N62" s="974"/>
      <c r="O62" s="753"/>
      <c r="P62" s="731" t="s">
        <v>38</v>
      </c>
      <c r="Q62" s="754"/>
      <c r="R62" s="731" t="s">
        <v>8</v>
      </c>
      <c r="S62" s="755"/>
      <c r="T62" s="976" t="s">
        <v>879</v>
      </c>
      <c r="U62" s="976"/>
      <c r="V62" s="977"/>
      <c r="W62" s="978"/>
      <c r="X62" s="978"/>
      <c r="Y62" s="792"/>
      <c r="Z62" s="769"/>
      <c r="AA62" s="770"/>
      <c r="AB62" s="770"/>
      <c r="AC62" s="768"/>
      <c r="AD62" s="769"/>
      <c r="AE62" s="770"/>
      <c r="AF62" s="770"/>
      <c r="AG62" s="771"/>
      <c r="AH62" s="979">
        <f>IF(V62="賃金で算定",V63+Z63-AD63,0)</f>
        <v>0</v>
      </c>
      <c r="AI62" s="980"/>
      <c r="AJ62" s="980"/>
      <c r="AK62" s="981"/>
      <c r="AL62" s="733"/>
      <c r="AM62" s="736"/>
      <c r="AN62" s="865"/>
      <c r="AO62" s="866"/>
      <c r="AP62" s="866"/>
      <c r="AQ62" s="866"/>
      <c r="AR62" s="866"/>
      <c r="AS62" s="772"/>
      <c r="AV62" s="24" t="str">
        <f>IF(OR(O62="",Q62=""),"", IF(O62&lt;20,DATE(O62+118,Q62,IF(S62="",1,S62)),DATE(O62+88,Q62,IF(S62="",1,S62))))</f>
        <v/>
      </c>
      <c r="AW62" s="821" t="str">
        <f>IF(AV62&lt;=設定シート!C$15,"昔",IF(OR(LEFT($F$78,2)="31",LEFT($F$78,2)="34",LEFT($F$78,2)="36",LEFT($F$78,2)="37"),IF(AV62&lt;=設定シート!E$23,"1",IF(AV62&lt;=設定シート!G$23,"2",IF(AV62&lt;=設定シート!M$23,"3","4"))),IF(AV62&lt;=設定シート!E$15,"1",IF(AV62&lt;=設定シート!G$15,"2","3"))))</f>
        <v>3</v>
      </c>
      <c r="AX62" s="822">
        <f>IF(OR(LEFT($F$78,2)="31",LEFT($F$78,2)="34",LEFT($F$78,2)="36",LEFT($F$78,2)="37"),IF(AV62&lt;=設定シート!$C$23,5,IF(AV62&lt;=設定シート!$E$23,7,IF(AV62&lt;=設定シート!$G$23,9,IF(AND(AV62&lt;=設定シート!$I$23,V62=""),11,IF(AND(AV62&lt;=設定シート!$I$23,V62="賃金で算定"),13,IF(AV62&lt;=設定シート!$K$23,15,IF(AV62&lt;=設定シート!$M$23,17,19))))))),IF(AV62&lt;=設定シート!$C$23,5,IF(AV62&lt;=設定シート!$E$15,7,IF(AV62&lt;=設定シート!$G$15,9,11))))</f>
        <v>11</v>
      </c>
      <c r="AY62" s="760"/>
      <c r="AZ62" s="761"/>
      <c r="BA62" s="762">
        <f t="shared" ref="BA62" si="10">AN62</f>
        <v>0</v>
      </c>
      <c r="BB62" s="761"/>
      <c r="BC62" s="761"/>
      <c r="BL62" s="22"/>
      <c r="BM62" s="22"/>
      <c r="BO62" s="1">
        <f>IF(O62&lt;=VALUE(概算年度),O62+2018,O62+1988)</f>
        <v>2018</v>
      </c>
      <c r="BP62" s="1" t="b">
        <f>IF(BO62=2019,1)</f>
        <v>0</v>
      </c>
      <c r="BQ62" s="3">
        <f>IF(BO62&lt;=2018,1)</f>
        <v>1</v>
      </c>
      <c r="BR62" s="3" t="b">
        <f>IF(BO62&gt;=2020,1)</f>
        <v>0</v>
      </c>
      <c r="BS62" s="3" t="b">
        <f>IF(AND(O62=31,Q62=1,O63=31),1,IF(AND(O62=31,Q62=2,O63=31),2,IF(AND(O62=31,Q62=3,O63=31),3,IF(AND(O62=31,Q62=4,O63=31),4,IF(AND(O62&gt;VALUE(概算年度),O62&lt;31,O63=31),5)))))</f>
        <v>0</v>
      </c>
      <c r="BT62" s="3" t="b">
        <f>IF(OR(O62=31,O62=1),IF(AND(O63=1,OR(Q62=1,Q62=2,Q62=3,Q62=4,Q62=5)),1,IF(AND(O63=1,Q62=6),6,IF(AND(O63=1,Q62=7),7,IF(AND(O63=1,Q62=8),8,IF(AND(O63=1,Q62=9),9,IF(AND(O63=1,Q62=10),10,IF(AND(O63=1,Q62=11),11,IF(AND(O63=1,Q62=12),12)))))))),IF(O63=1,13))</f>
        <v>0</v>
      </c>
      <c r="BU62" s="3" t="b">
        <f>IF(AND(VALUE(概算年度)='報告書（事業主控）'!O62,VALUE(概算年度)='報告書（事業主控）'!O63),IF('報告書（事業主控）'!Q62=1,1,IF('報告書（事業主控）'!Q62=2,2,IF('報告書（事業主控）'!Q62=3,3))))</f>
        <v>0</v>
      </c>
      <c r="BV62" s="3" t="b">
        <f>IF(BS62=1,"平31_1",IF(BS62=2,"平31_2",IF(BS62=3,"平31_3",IF(BS62=4,"平31_4",IF(BS62=5,"平31_1",IF(BT62=1,"_5月",IF(BT62=6,"_6月",IF(BT62=7,"_7月",IF(BT62=8,"_8月",IF(BT62=9,"_9月",IF(BT62=10,"_10月",IF(BT62=11,"_11月",IF(BT62=12,"_12月",IF(BT62=13,"_5月",IF(AND(O62=O63,O63&lt;&gt;VALUE(概算年度)),IF(Q62=1,"_1月",IF(Q62=2,"_2月",IF(Q62=3,"_3月",IF(Q62=4,"_4月",IF(Q62=5,"_5月",IF(Q62=6,"_6月",IF(Q62=7,"_7月",IF(Q62=8,"_8月",IF(Q62=9,"_9月",IF(Q62=10,"_10月",IF(Q62=11,"_11月",IF(Q62=12,"_12月")))))))))))),IF(BU62=1,"対象年1_3月",IF(BU62=2,"対象年2_3月",IF(BU62=3,"対象年3月",IF(O63=VALUE(概算年度),"対象年1_3月","_1月")))))))))))))))))))</f>
        <v>0</v>
      </c>
    </row>
    <row r="63" spans="2:74" ht="18" customHeight="1">
      <c r="B63" s="971"/>
      <c r="C63" s="972"/>
      <c r="D63" s="972"/>
      <c r="E63" s="972"/>
      <c r="F63" s="972"/>
      <c r="G63" s="972"/>
      <c r="H63" s="972"/>
      <c r="I63" s="973"/>
      <c r="J63" s="971"/>
      <c r="K63" s="972"/>
      <c r="L63" s="972"/>
      <c r="M63" s="972"/>
      <c r="N63" s="975"/>
      <c r="O63" s="219"/>
      <c r="P63" s="11" t="s">
        <v>7</v>
      </c>
      <c r="Q63" s="23"/>
      <c r="R63" s="11" t="s">
        <v>8</v>
      </c>
      <c r="S63" s="220"/>
      <c r="T63" s="982" t="s">
        <v>28</v>
      </c>
      <c r="U63" s="982"/>
      <c r="V63" s="956"/>
      <c r="W63" s="957"/>
      <c r="X63" s="957"/>
      <c r="Y63" s="958"/>
      <c r="Z63" s="959"/>
      <c r="AA63" s="960"/>
      <c r="AB63" s="960"/>
      <c r="AC63" s="960"/>
      <c r="AD63" s="959"/>
      <c r="AE63" s="960"/>
      <c r="AF63" s="960"/>
      <c r="AG63" s="961"/>
      <c r="AH63" s="962">
        <f>IF(V62="賃金で算定",0,V63+Z63-AD63)</f>
        <v>0</v>
      </c>
      <c r="AI63" s="962"/>
      <c r="AJ63" s="962"/>
      <c r="AK63" s="963"/>
      <c r="AL63" s="964">
        <f>IF(V62="賃金で算定","賃金で算定",IF(OR(V63=0,$F$78="",AV62=""),0,IF(OR(LEFT($F$78,2)="31",LEFT($F$78,2)="34",LEFT($F$78,2)="36",LEFT($F$78,2)="37"),VLOOKUP($F$78,労務比率2,AX62,FALSE),VLOOKUP($F$78,労務比率,AX62,FALSE))))</f>
        <v>0</v>
      </c>
      <c r="AM63" s="965"/>
      <c r="AN63" s="966">
        <f>IF(V62="賃金で算定",0,INT(AH63*AL63/100))</f>
        <v>0</v>
      </c>
      <c r="AO63" s="967"/>
      <c r="AP63" s="967"/>
      <c r="AQ63" s="967"/>
      <c r="AR63" s="967"/>
      <c r="AS63" s="685"/>
      <c r="AV63" s="24"/>
      <c r="AW63" s="25"/>
      <c r="AY63" s="462">
        <f t="shared" ref="AY63" si="11">AH63</f>
        <v>0</v>
      </c>
      <c r="AZ63" s="461">
        <f>IF(AV62&lt;=設定シート!C$101,AH63,IF(AND(AV62&gt;=設定シート!E$101,AV62&lt;=設定シート!G$101),AH63*105/108,AH63))</f>
        <v>0</v>
      </c>
      <c r="BA63" s="460"/>
      <c r="BB63" s="461">
        <f t="shared" ref="BB63" si="12">IF($AL63="賃金で算定",0,INT(AY63*$AL63/100))</f>
        <v>0</v>
      </c>
      <c r="BC63" s="461">
        <f>IF(AY63=AZ63,BB63,AZ63*$AL63/100)</f>
        <v>0</v>
      </c>
      <c r="BL63" s="22">
        <f>IF(AY63=AZ63,0,1)</f>
        <v>0</v>
      </c>
      <c r="BM63" s="22" t="str">
        <f>IF(BL63=1,AL63,"")</f>
        <v/>
      </c>
    </row>
    <row r="64" spans="2:74" ht="18" customHeight="1">
      <c r="B64" s="968"/>
      <c r="C64" s="969"/>
      <c r="D64" s="969"/>
      <c r="E64" s="969"/>
      <c r="F64" s="969"/>
      <c r="G64" s="969"/>
      <c r="H64" s="969"/>
      <c r="I64" s="970"/>
      <c r="J64" s="968"/>
      <c r="K64" s="969"/>
      <c r="L64" s="969"/>
      <c r="M64" s="969"/>
      <c r="N64" s="974"/>
      <c r="O64" s="753"/>
      <c r="P64" s="731" t="s">
        <v>38</v>
      </c>
      <c r="Q64" s="754"/>
      <c r="R64" s="731" t="s">
        <v>8</v>
      </c>
      <c r="S64" s="755"/>
      <c r="T64" s="976" t="s">
        <v>879</v>
      </c>
      <c r="U64" s="976"/>
      <c r="V64" s="977"/>
      <c r="W64" s="978"/>
      <c r="X64" s="978"/>
      <c r="Y64" s="792"/>
      <c r="Z64" s="769"/>
      <c r="AA64" s="770"/>
      <c r="AB64" s="770"/>
      <c r="AC64" s="768"/>
      <c r="AD64" s="769"/>
      <c r="AE64" s="770"/>
      <c r="AF64" s="770"/>
      <c r="AG64" s="771"/>
      <c r="AH64" s="979">
        <f>IF(V64="賃金で算定",V65+Z65-AD65,0)</f>
        <v>0</v>
      </c>
      <c r="AI64" s="980"/>
      <c r="AJ64" s="980"/>
      <c r="AK64" s="981"/>
      <c r="AL64" s="733"/>
      <c r="AM64" s="736"/>
      <c r="AN64" s="865"/>
      <c r="AO64" s="866"/>
      <c r="AP64" s="866"/>
      <c r="AQ64" s="866"/>
      <c r="AR64" s="866"/>
      <c r="AS64" s="772"/>
      <c r="AV64" s="24" t="str">
        <f>IF(OR(O64="",Q64=""),"", IF(O64&lt;20,DATE(O64+118,Q64,IF(S64="",1,S64)),DATE(O64+88,Q64,IF(S64="",1,S64))))</f>
        <v/>
      </c>
      <c r="AW64" s="821" t="str">
        <f>IF(AV64&lt;=設定シート!C$15,"昔",IF(OR(LEFT($F$78,2)="31",LEFT($F$78,2)="34",LEFT($F$78,2)="36",LEFT($F$78,2)="37"),IF(AV64&lt;=設定シート!E$23,"1",IF(AV64&lt;=設定シート!G$23,"2",IF(AV64&lt;=設定シート!M$23,"3","4"))),IF(AV64&lt;=設定シート!E$15,"1",IF(AV64&lt;=設定シート!G$15,"2","3"))))</f>
        <v>3</v>
      </c>
      <c r="AX64" s="822">
        <f>IF(OR(LEFT($F$78,2)="31",LEFT($F$78,2)="34",LEFT($F$78,2)="36",LEFT($F$78,2)="37"),IF(AV64&lt;=設定シート!$C$23,5,IF(AV64&lt;=設定シート!$E$23,7,IF(AV64&lt;=設定シート!$G$23,9,IF(AND(AV64&lt;=設定シート!$I$23,V64=""),11,IF(AND(AV64&lt;=設定シート!$I$23,V64="賃金で算定"),13,IF(AV64&lt;=設定シート!$K$23,15,IF(AV64&lt;=設定シート!$M$23,17,19))))))),IF(AV64&lt;=設定シート!$C$23,5,IF(AV64&lt;=設定シート!$E$15,7,IF(AV64&lt;=設定シート!$G$15,9,11))))</f>
        <v>11</v>
      </c>
      <c r="AY64" s="760"/>
      <c r="AZ64" s="761"/>
      <c r="BA64" s="762">
        <f t="shared" ref="BA64" si="13">AN64</f>
        <v>0</v>
      </c>
      <c r="BB64" s="761"/>
      <c r="BC64" s="761"/>
      <c r="BO64" s="1">
        <f>IF(O64&lt;=VALUE(概算年度),O64+2018,O64+1988)</f>
        <v>2018</v>
      </c>
      <c r="BP64" s="1" t="b">
        <f>IF(BO64=2019,1)</f>
        <v>0</v>
      </c>
      <c r="BQ64" s="3">
        <f>IF(BO64&lt;=2018,1)</f>
        <v>1</v>
      </c>
      <c r="BR64" s="3" t="b">
        <f>IF(BO64&gt;=2020,1)</f>
        <v>0</v>
      </c>
      <c r="BS64" s="3" t="b">
        <f>IF(AND(O64=31,Q64=1,O65=31),1,IF(AND(O64=31,Q64=2,O65=31),2,IF(AND(O64=31,Q64=3,O65=31),3,IF(AND(O64=31,Q64=4,O65=31),4,IF(AND(O64&gt;VALUE(概算年度),O64&lt;31,O65=31),5)))))</f>
        <v>0</v>
      </c>
      <c r="BT64" s="3" t="b">
        <f>IF(OR(O64=31,O64=1),IF(AND(O65=1,OR(Q64=1,Q64=2,Q64=3,Q64=4,Q64=5)),1,IF(AND(O65=1,Q64=6),6,IF(AND(O65=1,Q64=7),7,IF(AND(O65=1,Q64=8),8,IF(AND(O65=1,Q64=9),9,IF(AND(O65=1,Q64=10),10,IF(AND(O65=1,Q64=11),11,IF(AND(O65=1,Q64=12),12)))))))),IF(O65=1,13))</f>
        <v>0</v>
      </c>
      <c r="BU64" s="3" t="b">
        <f>IF(AND(VALUE(概算年度)='報告書（事業主控）'!O64,VALUE(概算年度)='報告書（事業主控）'!O65),IF('報告書（事業主控）'!Q64=1,1,IF('報告書（事業主控）'!Q64=2,2,IF('報告書（事業主控）'!Q64=3,3))))</f>
        <v>0</v>
      </c>
      <c r="BV64" s="3" t="b">
        <f>IF(BS64=1,"平31_1",IF(BS64=2,"平31_2",IF(BS64=3,"平31_3",IF(BS64=4,"平31_4",IF(BS64=5,"平31_1",IF(BT64=1,"_5月",IF(BT64=6,"_6月",IF(BT64=7,"_7月",IF(BT64=8,"_8月",IF(BT64=9,"_9月",IF(BT64=10,"_10月",IF(BT64=11,"_11月",IF(BT64=12,"_12月",IF(BT64=13,"_5月",IF(AND(O64=O65,O65&lt;&gt;VALUE(概算年度)),IF(Q64=1,"_1月",IF(Q64=2,"_2月",IF(Q64=3,"_3月",IF(Q64=4,"_4月",IF(Q64=5,"_5月",IF(Q64=6,"_6月",IF(Q64=7,"_7月",IF(Q64=8,"_8月",IF(Q64=9,"_9月",IF(Q64=10,"_10月",IF(Q64=11,"_11月",IF(Q64=12,"_12月")))))))))))),IF(BU64=1,"対象年1_3月",IF(BU64=2,"対象年2_3月",IF(BU64=3,"対象年3月",IF(O65=VALUE(概算年度),"対象年1_3月","_1月")))))))))))))))))))</f>
        <v>0</v>
      </c>
    </row>
    <row r="65" spans="2:74" ht="18" customHeight="1">
      <c r="B65" s="971"/>
      <c r="C65" s="972"/>
      <c r="D65" s="972"/>
      <c r="E65" s="972"/>
      <c r="F65" s="972"/>
      <c r="G65" s="972"/>
      <c r="H65" s="972"/>
      <c r="I65" s="973"/>
      <c r="J65" s="971"/>
      <c r="K65" s="972"/>
      <c r="L65" s="972"/>
      <c r="M65" s="972"/>
      <c r="N65" s="975"/>
      <c r="O65" s="219"/>
      <c r="P65" s="11" t="s">
        <v>7</v>
      </c>
      <c r="Q65" s="23"/>
      <c r="R65" s="11" t="s">
        <v>8</v>
      </c>
      <c r="S65" s="220"/>
      <c r="T65" s="982" t="s">
        <v>28</v>
      </c>
      <c r="U65" s="982"/>
      <c r="V65" s="956"/>
      <c r="W65" s="957"/>
      <c r="X65" s="957"/>
      <c r="Y65" s="958"/>
      <c r="Z65" s="956"/>
      <c r="AA65" s="957"/>
      <c r="AB65" s="957"/>
      <c r="AC65" s="957"/>
      <c r="AD65" s="956"/>
      <c r="AE65" s="957"/>
      <c r="AF65" s="957"/>
      <c r="AG65" s="958"/>
      <c r="AH65" s="962">
        <f>IF(V64="賃金で算定",0,V65+Z65-AD65)</f>
        <v>0</v>
      </c>
      <c r="AI65" s="962"/>
      <c r="AJ65" s="962"/>
      <c r="AK65" s="963"/>
      <c r="AL65" s="964">
        <f>IF(V64="賃金で算定","賃金で算定",IF(OR(V65=0,$F$78="",AV64=""),0,IF(OR(LEFT($F$78,2)="31",LEFT($F$78,2)="34",LEFT($F$78,2)="36",LEFT($F$78,2)="37"),VLOOKUP($F$78,労務比率2,AX64,FALSE),VLOOKUP($F$78,労務比率,AX64,FALSE))))</f>
        <v>0</v>
      </c>
      <c r="AM65" s="965"/>
      <c r="AN65" s="966">
        <f>IF(V64="賃金で算定",0,INT(AH65*AL65/100))</f>
        <v>0</v>
      </c>
      <c r="AO65" s="967"/>
      <c r="AP65" s="967"/>
      <c r="AQ65" s="967"/>
      <c r="AR65" s="967"/>
      <c r="AS65" s="685"/>
      <c r="AV65" s="24"/>
      <c r="AW65" s="25"/>
      <c r="AY65" s="462">
        <f t="shared" ref="AY65" si="14">AH65</f>
        <v>0</v>
      </c>
      <c r="AZ65" s="461">
        <f>IF(AV64&lt;=設定シート!C$101,AH65,IF(AND(AV64&gt;=設定シート!E$101,AV64&lt;=設定シート!G$101),AH65*105/108,AH65))</f>
        <v>0</v>
      </c>
      <c r="BA65" s="460"/>
      <c r="BB65" s="461">
        <f t="shared" ref="BB65" si="15">IF($AL65="賃金で算定",0,INT(AY65*$AL65/100))</f>
        <v>0</v>
      </c>
      <c r="BC65" s="461">
        <f>IF(AY65=AZ65,BB65,AZ65*$AL65/100)</f>
        <v>0</v>
      </c>
      <c r="BL65" s="22">
        <f>IF(AY65=AZ65,0,1)</f>
        <v>0</v>
      </c>
      <c r="BM65" s="22" t="str">
        <f>IF(BL65=1,AL65,"")</f>
        <v/>
      </c>
    </row>
    <row r="66" spans="2:74" ht="18" customHeight="1">
      <c r="B66" s="968"/>
      <c r="C66" s="969"/>
      <c r="D66" s="969"/>
      <c r="E66" s="969"/>
      <c r="F66" s="969"/>
      <c r="G66" s="969"/>
      <c r="H66" s="969"/>
      <c r="I66" s="970"/>
      <c r="J66" s="968"/>
      <c r="K66" s="969"/>
      <c r="L66" s="969"/>
      <c r="M66" s="969"/>
      <c r="N66" s="974"/>
      <c r="O66" s="753"/>
      <c r="P66" s="731" t="s">
        <v>38</v>
      </c>
      <c r="Q66" s="754"/>
      <c r="R66" s="731" t="s">
        <v>8</v>
      </c>
      <c r="S66" s="755"/>
      <c r="T66" s="976" t="s">
        <v>879</v>
      </c>
      <c r="U66" s="976"/>
      <c r="V66" s="977"/>
      <c r="W66" s="978"/>
      <c r="X66" s="978"/>
      <c r="Y66" s="29"/>
      <c r="Z66" s="775"/>
      <c r="AA66" s="683"/>
      <c r="AB66" s="683"/>
      <c r="AC66" s="21"/>
      <c r="AD66" s="775"/>
      <c r="AE66" s="683"/>
      <c r="AF66" s="683"/>
      <c r="AG66" s="776"/>
      <c r="AH66" s="979">
        <f>IF(V66="賃金で算定",V67+Z67-AD67,0)</f>
        <v>0</v>
      </c>
      <c r="AI66" s="980"/>
      <c r="AJ66" s="980"/>
      <c r="AK66" s="981"/>
      <c r="AL66" s="733"/>
      <c r="AM66" s="736"/>
      <c r="AN66" s="865"/>
      <c r="AO66" s="866"/>
      <c r="AP66" s="866"/>
      <c r="AQ66" s="866"/>
      <c r="AR66" s="866"/>
      <c r="AS66" s="772"/>
      <c r="AV66" s="24" t="str">
        <f>IF(OR(O66="",Q66=""),"", IF(O66&lt;20,DATE(O66+118,Q66,IF(S66="",1,S66)),DATE(O66+88,Q66,IF(S66="",1,S66))))</f>
        <v/>
      </c>
      <c r="AW66" s="821" t="str">
        <f>IF(AV66&lt;=設定シート!C$15,"昔",IF(OR(LEFT($F$78,2)="31",LEFT($F$78,2)="34",LEFT($F$78,2)="36",LEFT($F$78,2)="37"),IF(AV66&lt;=設定シート!E$23,"1",IF(AV66&lt;=設定シート!G$23,"2",IF(AV66&lt;=設定シート!M$23,"3","4"))),IF(AV66&lt;=設定シート!E$15,"1",IF(AV66&lt;=設定シート!G$15,"2","3"))))</f>
        <v>3</v>
      </c>
      <c r="AX66" s="822">
        <f>IF(OR(LEFT($F$78,2)="31",LEFT($F$78,2)="34",LEFT($F$78,2)="36",LEFT($F$78,2)="37"),IF(AV66&lt;=設定シート!$C$23,5,IF(AV66&lt;=設定シート!$E$23,7,IF(AV66&lt;=設定シート!$G$23,9,IF(AND(AV66&lt;=設定シート!$I$23,V66=""),11,IF(AND(AV66&lt;=設定シート!$I$23,V66="賃金で算定"),13,IF(AV66&lt;=設定シート!$K$23,15,IF(AV66&lt;=設定シート!$M$23,17,19))))))),IF(AV66&lt;=設定シート!$C$23,5,IF(AV66&lt;=設定シート!$E$15,7,IF(AV66&lt;=設定シート!$G$15,9,11))))</f>
        <v>11</v>
      </c>
      <c r="AY66" s="760"/>
      <c r="AZ66" s="761"/>
      <c r="BA66" s="762">
        <f t="shared" ref="BA66" si="16">AN66</f>
        <v>0</v>
      </c>
      <c r="BB66" s="761"/>
      <c r="BC66" s="761"/>
      <c r="BO66" s="1">
        <f>IF(O66&lt;=VALUE(概算年度),O66+2018,O66+1988)</f>
        <v>2018</v>
      </c>
      <c r="BP66" s="1" t="b">
        <f>IF(BO66=2019,1)</f>
        <v>0</v>
      </c>
      <c r="BQ66" s="3">
        <f>IF(BO66&lt;=2018,1)</f>
        <v>1</v>
      </c>
      <c r="BR66" s="3" t="b">
        <f>IF(BO66&gt;=2020,1)</f>
        <v>0</v>
      </c>
      <c r="BS66" s="3" t="b">
        <f>IF(AND(O66=31,Q66=1,O67=31),1,IF(AND(O66=31,Q66=2,O67=31),2,IF(AND(O66=31,Q66=3,O67=31),3,IF(AND(O66=31,Q66=4,O67=31),4,IF(AND(O66&gt;VALUE(概算年度),O66&lt;31,O67=31),5)))))</f>
        <v>0</v>
      </c>
      <c r="BT66" s="3" t="b">
        <f>IF(OR(O66=31,O66=1),IF(AND(O67=1,OR(Q66=1,Q66=2,Q66=3,Q66=4,Q66=5)),1,IF(AND(O67=1,Q66=6),6,IF(AND(O67=1,Q66=7),7,IF(AND(O67=1,Q66=8),8,IF(AND(O67=1,Q66=9),9,IF(AND(O67=1,Q66=10),10,IF(AND(O67=1,Q66=11),11,IF(AND(O67=1,Q66=12),12)))))))),IF(O67=1,13))</f>
        <v>0</v>
      </c>
      <c r="BU66" s="3" t="b">
        <f>IF(AND(VALUE(概算年度)='報告書（事業主控）'!O66,VALUE(概算年度)='報告書（事業主控）'!O67),IF('報告書（事業主控）'!Q66=1,1,IF('報告書（事業主控）'!Q66=2,2,IF('報告書（事業主控）'!Q66=3,3))))</f>
        <v>0</v>
      </c>
      <c r="BV66" s="3" t="b">
        <f>IF(BS66=1,"平31_1",IF(BS66=2,"平31_2",IF(BS66=3,"平31_3",IF(BS66=4,"平31_4",IF(BS66=5,"平31_1",IF(BT66=1,"_5月",IF(BT66=6,"_6月",IF(BT66=7,"_7月",IF(BT66=8,"_8月",IF(BT66=9,"_9月",IF(BT66=10,"_10月",IF(BT66=11,"_11月",IF(BT66=12,"_12月",IF(BT66=13,"_5月",IF(AND(O66=O67,O67&lt;&gt;VALUE(概算年度)),IF(Q66=1,"_1月",IF(Q66=2,"_2月",IF(Q66=3,"_3月",IF(Q66=4,"_4月",IF(Q66=5,"_5月",IF(Q66=6,"_6月",IF(Q66=7,"_7月",IF(Q66=8,"_8月",IF(Q66=9,"_9月",IF(Q66=10,"_10月",IF(Q66=11,"_11月",IF(Q66=12,"_12月")))))))))))),IF(BU66=1,"対象年1_3月",IF(BU66=2,"対象年2_3月",IF(BU66=3,"対象年3月",IF(O67=VALUE(概算年度),"対象年1_3月","_1月")))))))))))))))))))</f>
        <v>0</v>
      </c>
    </row>
    <row r="67" spans="2:74" ht="18" customHeight="1">
      <c r="B67" s="971"/>
      <c r="C67" s="972"/>
      <c r="D67" s="972"/>
      <c r="E67" s="972"/>
      <c r="F67" s="972"/>
      <c r="G67" s="972"/>
      <c r="H67" s="972"/>
      <c r="I67" s="973"/>
      <c r="J67" s="971"/>
      <c r="K67" s="972"/>
      <c r="L67" s="972"/>
      <c r="M67" s="972"/>
      <c r="N67" s="975"/>
      <c r="O67" s="219"/>
      <c r="P67" s="11" t="s">
        <v>7</v>
      </c>
      <c r="Q67" s="23"/>
      <c r="R67" s="11" t="s">
        <v>8</v>
      </c>
      <c r="S67" s="220"/>
      <c r="T67" s="982" t="s">
        <v>28</v>
      </c>
      <c r="U67" s="982"/>
      <c r="V67" s="956"/>
      <c r="W67" s="957"/>
      <c r="X67" s="957"/>
      <c r="Y67" s="958"/>
      <c r="Z67" s="959"/>
      <c r="AA67" s="960"/>
      <c r="AB67" s="960"/>
      <c r="AC67" s="960"/>
      <c r="AD67" s="959"/>
      <c r="AE67" s="960"/>
      <c r="AF67" s="960"/>
      <c r="AG67" s="961"/>
      <c r="AH67" s="962">
        <f>IF(V66="賃金で算定",0,V67+Z67-AD67)</f>
        <v>0</v>
      </c>
      <c r="AI67" s="962"/>
      <c r="AJ67" s="962"/>
      <c r="AK67" s="963"/>
      <c r="AL67" s="964">
        <f>IF(V66="賃金で算定","賃金で算定",IF(OR(V67=0,$F$78="",AV66=""),0,IF(OR(LEFT($F$78,2)="31",LEFT($F$78,2)="34",LEFT($F$78,2)="36",LEFT($F$78,2)="37"),VLOOKUP($F$78,労務比率2,AX66,FALSE),VLOOKUP($F$78,労務比率,AX66,FALSE))))</f>
        <v>0</v>
      </c>
      <c r="AM67" s="965"/>
      <c r="AN67" s="966">
        <f>IF(V66="賃金で算定",0,INT(AH67*AL67/100))</f>
        <v>0</v>
      </c>
      <c r="AO67" s="967"/>
      <c r="AP67" s="967"/>
      <c r="AQ67" s="967"/>
      <c r="AR67" s="967"/>
      <c r="AS67" s="685"/>
      <c r="AV67" s="24"/>
      <c r="AW67" s="25"/>
      <c r="AY67" s="462">
        <f t="shared" ref="AY67" si="17">AH67</f>
        <v>0</v>
      </c>
      <c r="AZ67" s="461">
        <f>IF(AV66&lt;=設定シート!C$101,AH67,IF(AND(AV66&gt;=設定シート!E$101,AV66&lt;=設定シート!G$101),AH67*105/108,AH67))</f>
        <v>0</v>
      </c>
      <c r="BA67" s="460"/>
      <c r="BB67" s="461">
        <f t="shared" ref="BB67" si="18">IF($AL67="賃金で算定",0,INT(AY67*$AL67/100))</f>
        <v>0</v>
      </c>
      <c r="BC67" s="461">
        <f>IF(AY67=AZ67,BB67,AZ67*$AL67/100)</f>
        <v>0</v>
      </c>
      <c r="BL67" s="22">
        <f>IF(AY67=AZ67,0,1)</f>
        <v>0</v>
      </c>
      <c r="BM67" s="22" t="str">
        <f>IF(BL67=1,AL67,"")</f>
        <v/>
      </c>
    </row>
    <row r="68" spans="2:74" ht="18" customHeight="1">
      <c r="B68" s="968"/>
      <c r="C68" s="969"/>
      <c r="D68" s="969"/>
      <c r="E68" s="969"/>
      <c r="F68" s="969"/>
      <c r="G68" s="969"/>
      <c r="H68" s="969"/>
      <c r="I68" s="970"/>
      <c r="J68" s="968"/>
      <c r="K68" s="969"/>
      <c r="L68" s="969"/>
      <c r="M68" s="969"/>
      <c r="N68" s="974"/>
      <c r="O68" s="753"/>
      <c r="P68" s="731" t="s">
        <v>38</v>
      </c>
      <c r="Q68" s="754"/>
      <c r="R68" s="731" t="s">
        <v>8</v>
      </c>
      <c r="S68" s="755"/>
      <c r="T68" s="976" t="s">
        <v>879</v>
      </c>
      <c r="U68" s="976"/>
      <c r="V68" s="977"/>
      <c r="W68" s="978"/>
      <c r="X68" s="978"/>
      <c r="Y68" s="792"/>
      <c r="Z68" s="769"/>
      <c r="AA68" s="770"/>
      <c r="AB68" s="770"/>
      <c r="AC68" s="768"/>
      <c r="AD68" s="769"/>
      <c r="AE68" s="770"/>
      <c r="AF68" s="770"/>
      <c r="AG68" s="771"/>
      <c r="AH68" s="979">
        <f>IF(V68="賃金で算定",V69+Z69-AD69,0)</f>
        <v>0</v>
      </c>
      <c r="AI68" s="980"/>
      <c r="AJ68" s="980"/>
      <c r="AK68" s="981"/>
      <c r="AL68" s="733"/>
      <c r="AM68" s="736"/>
      <c r="AN68" s="865"/>
      <c r="AO68" s="866"/>
      <c r="AP68" s="866"/>
      <c r="AQ68" s="866"/>
      <c r="AR68" s="866"/>
      <c r="AS68" s="772"/>
      <c r="AV68" s="24" t="str">
        <f>IF(OR(O68="",Q68=""),"", IF(O68&lt;20,DATE(O68+118,Q68,IF(S68="",1,S68)),DATE(O68+88,Q68,IF(S68="",1,S68))))</f>
        <v/>
      </c>
      <c r="AW68" s="821" t="str">
        <f>IF(AV68&lt;=設定シート!C$15,"昔",IF(OR(LEFT($F$78,2)="31",LEFT($F$78,2)="34",LEFT($F$78,2)="36",LEFT($F$78,2)="37"),IF(AV68&lt;=設定シート!E$23,"1",IF(AV68&lt;=設定シート!G$23,"2",IF(AV68&lt;=設定シート!M$23,"3","4"))),IF(AV68&lt;=設定シート!E$15,"1",IF(AV68&lt;=設定シート!G$15,"2","3"))))</f>
        <v>3</v>
      </c>
      <c r="AX68" s="822">
        <f>IF(OR(LEFT($F$78,2)="31",LEFT($F$78,2)="34",LEFT($F$78,2)="36",LEFT($F$78,2)="37"),IF(AV68&lt;=設定シート!$C$23,5,IF(AV68&lt;=設定シート!$E$23,7,IF(AV68&lt;=設定シート!$G$23,9,IF(AND(AV68&lt;=設定シート!$I$23,V68=""),11,IF(AND(AV68&lt;=設定シート!$I$23,V68="賃金で算定"),13,IF(AV68&lt;=設定シート!$K$23,15,IF(AV68&lt;=設定シート!$M$23,17,19))))))),IF(AV68&lt;=設定シート!$C$23,5,IF(AV68&lt;=設定シート!$E$15,7,IF(AV68&lt;=設定シート!$G$15,9,11))))</f>
        <v>11</v>
      </c>
      <c r="AY68" s="760"/>
      <c r="AZ68" s="761"/>
      <c r="BA68" s="762">
        <f t="shared" ref="BA68" si="19">AN68</f>
        <v>0</v>
      </c>
      <c r="BB68" s="761"/>
      <c r="BC68" s="761"/>
      <c r="BO68" s="1">
        <f>IF(O68&lt;=VALUE(概算年度),O68+2018,O68+1988)</f>
        <v>2018</v>
      </c>
      <c r="BP68" s="1" t="b">
        <f>IF(BO68=2019,1)</f>
        <v>0</v>
      </c>
      <c r="BQ68" s="3">
        <f>IF(BO68&lt;=2018,1)</f>
        <v>1</v>
      </c>
      <c r="BR68" s="3" t="b">
        <f>IF(BO68&gt;=2020,1)</f>
        <v>0</v>
      </c>
      <c r="BS68" s="3" t="b">
        <f>IF(AND(O68=31,Q68=1,O69=31),1,IF(AND(O68=31,Q68=2,O69=31),2,IF(AND(O68=31,Q68=3,O69=31),3,IF(AND(O68=31,Q68=4,O69=31),4,IF(AND(O68&gt;VALUE(概算年度),O68&lt;31,O69=31),5)))))</f>
        <v>0</v>
      </c>
      <c r="BT68" s="3" t="b">
        <f>IF(OR(O68=31,O68=1),IF(AND(O69=1,OR(Q68=1,Q68=2,Q68=3,Q68=4,Q68=5)),1,IF(AND(O69=1,Q68=6),6,IF(AND(O69=1,Q68=7),7,IF(AND(O69=1,Q68=8),8,IF(AND(O69=1,Q68=9),9,IF(AND(O69=1,Q68=10),10,IF(AND(O69=1,Q68=11),11,IF(AND(O69=1,Q68=12),12)))))))),IF(O69=1,13))</f>
        <v>0</v>
      </c>
      <c r="BU68" s="3" t="b">
        <f>IF(AND(VALUE(概算年度)='報告書（事業主控）'!O68,VALUE(概算年度)='報告書（事業主控）'!O69),IF('報告書（事業主控）'!Q68=1,1,IF('報告書（事業主控）'!Q68=2,2,IF('報告書（事業主控）'!Q68=3,3))))</f>
        <v>0</v>
      </c>
      <c r="BV68" s="3" t="b">
        <f>IF(BS68=1,"平31_1",IF(BS68=2,"平31_2",IF(BS68=3,"平31_3",IF(BS68=4,"平31_4",IF(BS68=5,"平31_1",IF(BT68=1,"_5月",IF(BT68=6,"_6月",IF(BT68=7,"_7月",IF(BT68=8,"_8月",IF(BT68=9,"_9月",IF(BT68=10,"_10月",IF(BT68=11,"_11月",IF(BT68=12,"_12月",IF(BT68=13,"_5月",IF(AND(O68=O69,O69&lt;&gt;VALUE(概算年度)),IF(Q68=1,"_1月",IF(Q68=2,"_2月",IF(Q68=3,"_3月",IF(Q68=4,"_4月",IF(Q68=5,"_5月",IF(Q68=6,"_6月",IF(Q68=7,"_7月",IF(Q68=8,"_8月",IF(Q68=9,"_9月",IF(Q68=10,"_10月",IF(Q68=11,"_11月",IF(Q68=12,"_12月")))))))))))),IF(BU68=1,"対象年1_3月",IF(BU68=2,"対象年2_3月",IF(BU68=3,"対象年3月",IF(O69=VALUE(概算年度),"対象年1_3月","_1月")))))))))))))))))))</f>
        <v>0</v>
      </c>
    </row>
    <row r="69" spans="2:74" ht="18" customHeight="1">
      <c r="B69" s="971"/>
      <c r="C69" s="972"/>
      <c r="D69" s="972"/>
      <c r="E69" s="972"/>
      <c r="F69" s="972"/>
      <c r="G69" s="972"/>
      <c r="H69" s="972"/>
      <c r="I69" s="973"/>
      <c r="J69" s="971"/>
      <c r="K69" s="972"/>
      <c r="L69" s="972"/>
      <c r="M69" s="972"/>
      <c r="N69" s="975"/>
      <c r="O69" s="219"/>
      <c r="P69" s="11" t="s">
        <v>7</v>
      </c>
      <c r="Q69" s="23"/>
      <c r="R69" s="11" t="s">
        <v>8</v>
      </c>
      <c r="S69" s="220"/>
      <c r="T69" s="982" t="s">
        <v>28</v>
      </c>
      <c r="U69" s="982"/>
      <c r="V69" s="956"/>
      <c r="W69" s="957"/>
      <c r="X69" s="957"/>
      <c r="Y69" s="958"/>
      <c r="Z69" s="956"/>
      <c r="AA69" s="957"/>
      <c r="AB69" s="957"/>
      <c r="AC69" s="957"/>
      <c r="AD69" s="959"/>
      <c r="AE69" s="960"/>
      <c r="AF69" s="960"/>
      <c r="AG69" s="961"/>
      <c r="AH69" s="962">
        <f>IF(V68="賃金で算定",0,V69+Z69-AD69)</f>
        <v>0</v>
      </c>
      <c r="AI69" s="962"/>
      <c r="AJ69" s="962"/>
      <c r="AK69" s="963"/>
      <c r="AL69" s="964">
        <f>IF(V68="賃金で算定","賃金で算定",IF(OR(V69=0,$F$78="",AV68=""),0,IF(OR(LEFT($F$78,2)="31",LEFT($F$78,2)="34",LEFT($F$78,2)="36",LEFT($F$78,2)="37"),VLOOKUP($F$78,労務比率2,AX68,FALSE),VLOOKUP($F$78,労務比率,AX68,FALSE))))</f>
        <v>0</v>
      </c>
      <c r="AM69" s="965"/>
      <c r="AN69" s="966">
        <f>IF(V68="賃金で算定",0,INT(AH69*AL69/100))</f>
        <v>0</v>
      </c>
      <c r="AO69" s="967"/>
      <c r="AP69" s="967"/>
      <c r="AQ69" s="967"/>
      <c r="AR69" s="967"/>
      <c r="AS69" s="685"/>
      <c r="AV69" s="24"/>
      <c r="AW69" s="25"/>
      <c r="AY69" s="462">
        <f t="shared" ref="AY69" si="20">AH69</f>
        <v>0</v>
      </c>
      <c r="AZ69" s="461">
        <f>IF(AV68&lt;=設定シート!C$101,AH69,IF(AND(AV68&gt;=設定シート!E$101,AV68&lt;=設定シート!G$101),AH69*105/108,AH69))</f>
        <v>0</v>
      </c>
      <c r="BA69" s="460"/>
      <c r="BB69" s="461">
        <f t="shared" ref="BB69" si="21">IF($AL69="賃金で算定",0,INT(AY69*$AL69/100))</f>
        <v>0</v>
      </c>
      <c r="BC69" s="461">
        <f>IF(AY69=AZ69,BB69,AZ69*$AL69/100)</f>
        <v>0</v>
      </c>
      <c r="BL69" s="22">
        <f>IF(AY69=AZ69,0,1)</f>
        <v>0</v>
      </c>
      <c r="BM69" s="22" t="str">
        <f>IF(BL69=1,AL69,"")</f>
        <v/>
      </c>
    </row>
    <row r="70" spans="2:74" ht="18" customHeight="1">
      <c r="B70" s="968"/>
      <c r="C70" s="969"/>
      <c r="D70" s="969"/>
      <c r="E70" s="969"/>
      <c r="F70" s="969"/>
      <c r="G70" s="969"/>
      <c r="H70" s="969"/>
      <c r="I70" s="970"/>
      <c r="J70" s="968"/>
      <c r="K70" s="969"/>
      <c r="L70" s="969"/>
      <c r="M70" s="969"/>
      <c r="N70" s="974"/>
      <c r="O70" s="753"/>
      <c r="P70" s="731" t="s">
        <v>38</v>
      </c>
      <c r="Q70" s="754"/>
      <c r="R70" s="731" t="s">
        <v>8</v>
      </c>
      <c r="S70" s="755"/>
      <c r="T70" s="976" t="s">
        <v>879</v>
      </c>
      <c r="U70" s="976"/>
      <c r="V70" s="977"/>
      <c r="W70" s="978"/>
      <c r="X70" s="978"/>
      <c r="Y70" s="792"/>
      <c r="Z70" s="769"/>
      <c r="AA70" s="770"/>
      <c r="AB70" s="770"/>
      <c r="AC70" s="768"/>
      <c r="AD70" s="769"/>
      <c r="AE70" s="770"/>
      <c r="AF70" s="770"/>
      <c r="AG70" s="771"/>
      <c r="AH70" s="979">
        <f>IF(V70="賃金で算定",V71+Z71-AD71,0)</f>
        <v>0</v>
      </c>
      <c r="AI70" s="980"/>
      <c r="AJ70" s="980"/>
      <c r="AK70" s="981"/>
      <c r="AL70" s="733"/>
      <c r="AM70" s="736"/>
      <c r="AN70" s="865"/>
      <c r="AO70" s="866"/>
      <c r="AP70" s="866"/>
      <c r="AQ70" s="866"/>
      <c r="AR70" s="866"/>
      <c r="AS70" s="772"/>
      <c r="AV70" s="24" t="str">
        <f>IF(OR(O70="",Q70=""),"", IF(O70&lt;20,DATE(O70+118,Q70,IF(S70="",1,S70)),DATE(O70+88,Q70,IF(S70="",1,S70))))</f>
        <v/>
      </c>
      <c r="AW70" s="821" t="str">
        <f>IF(AV70&lt;=設定シート!C$15,"昔",IF(OR(LEFT($F$78,2)="31",LEFT($F$78,2)="34",LEFT($F$78,2)="36",LEFT($F$78,2)="37"),IF(AV70&lt;=設定シート!E$23,"1",IF(AV70&lt;=設定シート!G$23,"2",IF(AV70&lt;=設定シート!M$23,"3","4"))),IF(AV70&lt;=設定シート!E$15,"1",IF(AV70&lt;=設定シート!G$15,"2","3"))))</f>
        <v>3</v>
      </c>
      <c r="AX70" s="822">
        <f>IF(OR(LEFT($F$78,2)="31",LEFT($F$78,2)="34",LEFT($F$78,2)="36",LEFT($F$78,2)="37"),IF(AV70&lt;=設定シート!$C$23,5,IF(AV70&lt;=設定シート!$E$23,7,IF(AV70&lt;=設定シート!$G$23,9,IF(AND(AV70&lt;=設定シート!$I$23,V70=""),11,IF(AND(AV70&lt;=設定シート!$I$23,V70="賃金で算定"),13,IF(AV70&lt;=設定シート!$K$23,15,IF(AV70&lt;=設定シート!$M$23,17,19))))))),IF(AV70&lt;=設定シート!$C$23,5,IF(AV70&lt;=設定シート!$E$15,7,IF(AV70&lt;=設定シート!$G$15,9,11))))</f>
        <v>11</v>
      </c>
      <c r="AY70" s="760"/>
      <c r="AZ70" s="761"/>
      <c r="BA70" s="762">
        <f t="shared" ref="BA70" si="22">AN70</f>
        <v>0</v>
      </c>
      <c r="BB70" s="761"/>
      <c r="BC70" s="761"/>
      <c r="BO70" s="1">
        <f>IF(O70&lt;=VALUE(概算年度),O70+2018,O70+1988)</f>
        <v>2018</v>
      </c>
      <c r="BP70" s="1" t="b">
        <f>IF(BO70=2019,1)</f>
        <v>0</v>
      </c>
      <c r="BQ70" s="3">
        <f>IF(BO70&lt;=2018,1)</f>
        <v>1</v>
      </c>
      <c r="BR70" s="3" t="b">
        <f>IF(BO70&gt;=2020,1)</f>
        <v>0</v>
      </c>
      <c r="BS70" s="3" t="b">
        <f>IF(AND(O70=31,Q70=1,O71=31),1,IF(AND(O70=31,Q70=2,O71=31),2,IF(AND(O70=31,Q70=3,O71=31),3,IF(AND(O70=31,Q70=4,O71=31),4,IF(AND(O70&gt;VALUE(概算年度),O70&lt;31,O71=31),5)))))</f>
        <v>0</v>
      </c>
      <c r="BT70" s="3" t="b">
        <f>IF(OR(O70=31,O70=1),IF(AND(O71=1,OR(Q70=1,Q70=2,Q70=3,Q70=4,Q70=5)),1,IF(AND(O71=1,Q70=6),6,IF(AND(O71=1,Q70=7),7,IF(AND(O71=1,Q70=8),8,IF(AND(O71=1,Q70=9),9,IF(AND(O71=1,Q70=10),10,IF(AND(O71=1,Q70=11),11,IF(AND(O71=1,Q70=12),12)))))))),IF(O71=1,13))</f>
        <v>0</v>
      </c>
      <c r="BU70" s="3" t="b">
        <f>IF(AND(VALUE(概算年度)='報告書（事業主控）'!O70,VALUE(概算年度)='報告書（事業主控）'!O71),IF('報告書（事業主控）'!Q70=1,1,IF('報告書（事業主控）'!Q70=2,2,IF('報告書（事業主控）'!Q70=3,3))))</f>
        <v>0</v>
      </c>
      <c r="BV70" s="3" t="b">
        <f>IF(BS70=1,"平31_1",IF(BS70=2,"平31_2",IF(BS70=3,"平31_3",IF(BS70=4,"平31_4",IF(BS70=5,"平31_1",IF(BT70=1,"_5月",IF(BT70=6,"_6月",IF(BT70=7,"_7月",IF(BT70=8,"_8月",IF(BT70=9,"_9月",IF(BT70=10,"_10月",IF(BT70=11,"_11月",IF(BT70=12,"_12月",IF(BT70=13,"_5月",IF(AND(O70=O71,O71&lt;&gt;VALUE(概算年度)),IF(Q70=1,"_1月",IF(Q70=2,"_2月",IF(Q70=3,"_3月",IF(Q70=4,"_4月",IF(Q70=5,"_5月",IF(Q70=6,"_6月",IF(Q70=7,"_7月",IF(Q70=8,"_8月",IF(Q70=9,"_9月",IF(Q70=10,"_10月",IF(Q70=11,"_11月",IF(Q70=12,"_12月")))))))))))),IF(BU70=1,"対象年1_3月",IF(BU70=2,"対象年2_3月",IF(BU70=3,"対象年3月",IF(O71=VALUE(概算年度),"対象年1_3月","_1月")))))))))))))))))))</f>
        <v>0</v>
      </c>
    </row>
    <row r="71" spans="2:74" ht="18" customHeight="1">
      <c r="B71" s="971"/>
      <c r="C71" s="972"/>
      <c r="D71" s="972"/>
      <c r="E71" s="972"/>
      <c r="F71" s="972"/>
      <c r="G71" s="972"/>
      <c r="H71" s="972"/>
      <c r="I71" s="973"/>
      <c r="J71" s="971"/>
      <c r="K71" s="972"/>
      <c r="L71" s="972"/>
      <c r="M71" s="972"/>
      <c r="N71" s="975"/>
      <c r="O71" s="219"/>
      <c r="P71" s="11" t="s">
        <v>7</v>
      </c>
      <c r="Q71" s="23"/>
      <c r="R71" s="11" t="s">
        <v>8</v>
      </c>
      <c r="S71" s="220"/>
      <c r="T71" s="982" t="s">
        <v>28</v>
      </c>
      <c r="U71" s="982"/>
      <c r="V71" s="956"/>
      <c r="W71" s="957"/>
      <c r="X71" s="957"/>
      <c r="Y71" s="958"/>
      <c r="Z71" s="956"/>
      <c r="AA71" s="957"/>
      <c r="AB71" s="957"/>
      <c r="AC71" s="957"/>
      <c r="AD71" s="959"/>
      <c r="AE71" s="960"/>
      <c r="AF71" s="960"/>
      <c r="AG71" s="961"/>
      <c r="AH71" s="962">
        <f>IF(V70="賃金で算定",0,V71+Z71-AD71)</f>
        <v>0</v>
      </c>
      <c r="AI71" s="962"/>
      <c r="AJ71" s="962"/>
      <c r="AK71" s="963"/>
      <c r="AL71" s="964">
        <f>IF(V70="賃金で算定","賃金で算定",IF(OR(V71=0,$F$78="",AV70=""),0,IF(OR(LEFT($F$78,2)="31",LEFT($F$78,2)="34",LEFT($F$78,2)="36",LEFT($F$78,2)="37"),VLOOKUP($F$78,労務比率2,AX70,FALSE),VLOOKUP($F$78,労務比率,AX70,FALSE))))</f>
        <v>0</v>
      </c>
      <c r="AM71" s="965"/>
      <c r="AN71" s="966">
        <f>IF(V70="賃金で算定",0,INT(AH71*AL71/100))</f>
        <v>0</v>
      </c>
      <c r="AO71" s="967"/>
      <c r="AP71" s="967"/>
      <c r="AQ71" s="967"/>
      <c r="AR71" s="967"/>
      <c r="AS71" s="685"/>
      <c r="AV71" s="24"/>
      <c r="AW71" s="25"/>
      <c r="AY71" s="462">
        <f t="shared" ref="AY71" si="23">AH71</f>
        <v>0</v>
      </c>
      <c r="AZ71" s="461">
        <f>IF(AV70&lt;=設定シート!C$101,AH71,IF(AND(AV70&gt;=設定シート!E$101,AV70&lt;=設定シート!G$101),AH71*105/108,AH71))</f>
        <v>0</v>
      </c>
      <c r="BA71" s="460"/>
      <c r="BB71" s="461">
        <f t="shared" ref="BB71" si="24">IF($AL71="賃金で算定",0,INT(AY71*$AL71/100))</f>
        <v>0</v>
      </c>
      <c r="BC71" s="461">
        <f>IF(AY71=AZ71,BB71,AZ71*$AL71/100)</f>
        <v>0</v>
      </c>
      <c r="BL71" s="22">
        <f>IF(AY71=AZ71,0,1)</f>
        <v>0</v>
      </c>
      <c r="BM71" s="22" t="str">
        <f>IF(BL71=1,AL71,"")</f>
        <v/>
      </c>
    </row>
    <row r="72" spans="2:74" ht="18" customHeight="1">
      <c r="B72" s="968"/>
      <c r="C72" s="969"/>
      <c r="D72" s="969"/>
      <c r="E72" s="969"/>
      <c r="F72" s="969"/>
      <c r="G72" s="969"/>
      <c r="H72" s="969"/>
      <c r="I72" s="970"/>
      <c r="J72" s="968"/>
      <c r="K72" s="969"/>
      <c r="L72" s="969"/>
      <c r="M72" s="969"/>
      <c r="N72" s="974"/>
      <c r="O72" s="753"/>
      <c r="P72" s="731" t="s">
        <v>38</v>
      </c>
      <c r="Q72" s="754"/>
      <c r="R72" s="731" t="s">
        <v>8</v>
      </c>
      <c r="S72" s="755"/>
      <c r="T72" s="976" t="s">
        <v>879</v>
      </c>
      <c r="U72" s="976"/>
      <c r="V72" s="977"/>
      <c r="W72" s="978"/>
      <c r="X72" s="978"/>
      <c r="Y72" s="792"/>
      <c r="Z72" s="769"/>
      <c r="AA72" s="770"/>
      <c r="AB72" s="770"/>
      <c r="AC72" s="768"/>
      <c r="AD72" s="769"/>
      <c r="AE72" s="770"/>
      <c r="AF72" s="770"/>
      <c r="AG72" s="771"/>
      <c r="AH72" s="979">
        <f>IF(V72="賃金で算定",V73+Z73-AD73,0)</f>
        <v>0</v>
      </c>
      <c r="AI72" s="980"/>
      <c r="AJ72" s="980"/>
      <c r="AK72" s="981"/>
      <c r="AL72" s="733"/>
      <c r="AM72" s="736"/>
      <c r="AN72" s="865"/>
      <c r="AO72" s="866"/>
      <c r="AP72" s="866"/>
      <c r="AQ72" s="866"/>
      <c r="AR72" s="866"/>
      <c r="AS72" s="772"/>
      <c r="AV72" s="24" t="str">
        <f>IF(OR(O72="",Q72=""),"", IF(O72&lt;20,DATE(O72+118,Q72,IF(S72="",1,S72)),DATE(O72+88,Q72,IF(S72="",1,S72))))</f>
        <v/>
      </c>
      <c r="AW72" s="821" t="str">
        <f>IF(AV72&lt;=設定シート!C$15,"昔",IF(OR(LEFT($F$78,2)="31",LEFT($F$78,2)="34",LEFT($F$78,2)="36",LEFT($F$78,2)="37"),IF(AV72&lt;=設定シート!E$23,"1",IF(AV72&lt;=設定シート!G$23,"2",IF(AV72&lt;=設定シート!M$23,"3","4"))),IF(AV72&lt;=設定シート!E$15,"1",IF(AV72&lt;=設定シート!G$15,"2","3"))))</f>
        <v>3</v>
      </c>
      <c r="AX72" s="822">
        <f>IF(OR(LEFT($F$78,2)="31",LEFT($F$78,2)="34",LEFT($F$78,2)="36",LEFT($F$78,2)="37"),IF(AV72&lt;=設定シート!$C$23,5,IF(AV72&lt;=設定シート!$E$23,7,IF(AV72&lt;=設定シート!$G$23,9,IF(AND(AV72&lt;=設定シート!$I$23,V72=""),11,IF(AND(AV72&lt;=設定シート!$I$23,V72="賃金で算定"),13,IF(AV72&lt;=設定シート!$K$23,15,IF(AV72&lt;=設定シート!$M$23,17,19))))))),IF(AV72&lt;=設定シート!$C$23,5,IF(AV72&lt;=設定シート!$E$15,7,IF(AV72&lt;=設定シート!$G$15,9,11))))</f>
        <v>11</v>
      </c>
      <c r="AY72" s="760"/>
      <c r="AZ72" s="761"/>
      <c r="BA72" s="762">
        <f t="shared" ref="BA72" si="25">AN72</f>
        <v>0</v>
      </c>
      <c r="BB72" s="761"/>
      <c r="BC72" s="761"/>
      <c r="BO72" s="1">
        <f>IF(O72&lt;=VALUE(概算年度),O72+2018,O72+1988)</f>
        <v>2018</v>
      </c>
      <c r="BP72" s="1" t="b">
        <f>IF(BO72=2019,1)</f>
        <v>0</v>
      </c>
      <c r="BQ72" s="3">
        <f>IF(BO72&lt;=2018,1)</f>
        <v>1</v>
      </c>
      <c r="BR72" s="3" t="b">
        <f>IF(BO72&gt;=2020,1)</f>
        <v>0</v>
      </c>
      <c r="BS72" s="3" t="b">
        <f>IF(AND(O72=31,Q72=1,O73=31),1,IF(AND(O72=31,Q72=2,O73=31),2,IF(AND(O72=31,Q72=3,O73=31),3,IF(AND(O72=31,Q72=4,O73=31),4,IF(AND(O72&gt;VALUE(概算年度),O72&lt;31,O73=31),5)))))</f>
        <v>0</v>
      </c>
      <c r="BT72" s="3" t="b">
        <f>IF(OR(O72=31,O72=1),IF(AND(O73=1,OR(Q72=1,Q72=2,Q72=3,Q72=4,Q72=5)),1,IF(AND(O73=1,Q72=6),6,IF(AND(O73=1,Q72=7),7,IF(AND(O73=1,Q72=8),8,IF(AND(O73=1,Q72=9),9,IF(AND(O73=1,Q72=10),10,IF(AND(O73=1,Q72=11),11,IF(AND(O73=1,Q72=12),12)))))))),IF(O73=1,13))</f>
        <v>0</v>
      </c>
      <c r="BU72" s="3" t="b">
        <f>IF(AND(VALUE(概算年度)='報告書（事業主控）'!O72,VALUE(概算年度)='報告書（事業主控）'!O73),IF('報告書（事業主控）'!Q72=1,1,IF('報告書（事業主控）'!Q72=2,2,IF('報告書（事業主控）'!Q72=3,3))))</f>
        <v>0</v>
      </c>
      <c r="BV72" s="3" t="b">
        <f>IF(BS72=1,"平31_1",IF(BS72=2,"平31_2",IF(BS72=3,"平31_3",IF(BS72=4,"平31_4",IF(BS72=5,"平31_1",IF(BT72=1,"_5月",IF(BT72=6,"_6月",IF(BT72=7,"_7月",IF(BT72=8,"_8月",IF(BT72=9,"_9月",IF(BT72=10,"_10月",IF(BT72=11,"_11月",IF(BT72=12,"_12月",IF(BT72=13,"_5月",IF(AND(O72=O73,O73&lt;&gt;VALUE(概算年度)),IF(Q72=1,"_1月",IF(Q72=2,"_2月",IF(Q72=3,"_3月",IF(Q72=4,"_4月",IF(Q72=5,"_5月",IF(Q72=6,"_6月",IF(Q72=7,"_7月",IF(Q72=8,"_8月",IF(Q72=9,"_9月",IF(Q72=10,"_10月",IF(Q72=11,"_11月",IF(Q72=12,"_12月")))))))))))),IF(BU72=1,"対象年1_3月",IF(BU72=2,"対象年2_3月",IF(BU72=3,"対象年3月",IF(O73=VALUE(概算年度),"対象年1_3月","_1月")))))))))))))))))))</f>
        <v>0</v>
      </c>
    </row>
    <row r="73" spans="2:74" ht="18" customHeight="1">
      <c r="B73" s="971"/>
      <c r="C73" s="972"/>
      <c r="D73" s="972"/>
      <c r="E73" s="972"/>
      <c r="F73" s="972"/>
      <c r="G73" s="972"/>
      <c r="H73" s="972"/>
      <c r="I73" s="973"/>
      <c r="J73" s="971"/>
      <c r="K73" s="972"/>
      <c r="L73" s="972"/>
      <c r="M73" s="972"/>
      <c r="N73" s="975"/>
      <c r="O73" s="219"/>
      <c r="P73" s="11" t="s">
        <v>7</v>
      </c>
      <c r="Q73" s="23"/>
      <c r="R73" s="11" t="s">
        <v>8</v>
      </c>
      <c r="S73" s="220"/>
      <c r="T73" s="982" t="s">
        <v>28</v>
      </c>
      <c r="U73" s="982"/>
      <c r="V73" s="956"/>
      <c r="W73" s="957"/>
      <c r="X73" s="957"/>
      <c r="Y73" s="958"/>
      <c r="Z73" s="956"/>
      <c r="AA73" s="957"/>
      <c r="AB73" s="957"/>
      <c r="AC73" s="957"/>
      <c r="AD73" s="959"/>
      <c r="AE73" s="960"/>
      <c r="AF73" s="960"/>
      <c r="AG73" s="961"/>
      <c r="AH73" s="962">
        <f>IF(V72="賃金で算定",0,V73+Z73-AD73)</f>
        <v>0</v>
      </c>
      <c r="AI73" s="962"/>
      <c r="AJ73" s="962"/>
      <c r="AK73" s="963"/>
      <c r="AL73" s="964">
        <f>IF(V72="賃金で算定","賃金で算定",IF(OR(V73=0,$F$78="",AV72=""),0,IF(OR(LEFT($F$78,2)="31",LEFT($F$78,2)="34",LEFT($F$78,2)="36",LEFT($F$78,2)="37"),VLOOKUP($F$78,労務比率2,AX72,FALSE),VLOOKUP($F$78,労務比率,AX72,FALSE))))</f>
        <v>0</v>
      </c>
      <c r="AM73" s="965"/>
      <c r="AN73" s="966">
        <f>IF(V72="賃金で算定",0,INT(AH73*AL73/100))</f>
        <v>0</v>
      </c>
      <c r="AO73" s="967"/>
      <c r="AP73" s="967"/>
      <c r="AQ73" s="967"/>
      <c r="AR73" s="967"/>
      <c r="AS73" s="685"/>
      <c r="AV73" s="24"/>
      <c r="AW73" s="25"/>
      <c r="AY73" s="462">
        <f t="shared" ref="AY73" si="26">AH73</f>
        <v>0</v>
      </c>
      <c r="AZ73" s="461">
        <f>IF(AV72&lt;=設定シート!C$101,AH73,IF(AND(AV72&gt;=設定シート!E$101,AV72&lt;=設定シート!G$101),AH73*105/108,AH73))</f>
        <v>0</v>
      </c>
      <c r="BA73" s="460"/>
      <c r="BB73" s="461">
        <f t="shared" ref="BB73" si="27">IF($AL73="賃金で算定",0,INT(AY73*$AL73/100))</f>
        <v>0</v>
      </c>
      <c r="BC73" s="461">
        <f>IF(AY73=AZ73,BB73,AZ73*$AL73/100)</f>
        <v>0</v>
      </c>
      <c r="BL73" s="22">
        <f>IF(AY73=AZ73,0,1)</f>
        <v>0</v>
      </c>
      <c r="BM73" s="22" t="str">
        <f>IF(BL73=1,AL73,"")</f>
        <v/>
      </c>
    </row>
    <row r="74" spans="2:74" ht="18" customHeight="1">
      <c r="B74" s="968"/>
      <c r="C74" s="969"/>
      <c r="D74" s="969"/>
      <c r="E74" s="969"/>
      <c r="F74" s="969"/>
      <c r="G74" s="969"/>
      <c r="H74" s="969"/>
      <c r="I74" s="970"/>
      <c r="J74" s="968"/>
      <c r="K74" s="969"/>
      <c r="L74" s="969"/>
      <c r="M74" s="969"/>
      <c r="N74" s="974"/>
      <c r="O74" s="753"/>
      <c r="P74" s="731" t="s">
        <v>38</v>
      </c>
      <c r="Q74" s="754"/>
      <c r="R74" s="731" t="s">
        <v>8</v>
      </c>
      <c r="S74" s="755"/>
      <c r="T74" s="976" t="s">
        <v>879</v>
      </c>
      <c r="U74" s="976"/>
      <c r="V74" s="977"/>
      <c r="W74" s="978"/>
      <c r="X74" s="978"/>
      <c r="Y74" s="792"/>
      <c r="Z74" s="769"/>
      <c r="AA74" s="770"/>
      <c r="AB74" s="770"/>
      <c r="AC74" s="768"/>
      <c r="AD74" s="769"/>
      <c r="AE74" s="770"/>
      <c r="AF74" s="770"/>
      <c r="AG74" s="771"/>
      <c r="AH74" s="979">
        <f>IF(V74="賃金で算定",V75+Z75-AD75,0)</f>
        <v>0</v>
      </c>
      <c r="AI74" s="980"/>
      <c r="AJ74" s="980"/>
      <c r="AK74" s="981"/>
      <c r="AL74" s="733"/>
      <c r="AM74" s="736"/>
      <c r="AN74" s="865"/>
      <c r="AO74" s="866"/>
      <c r="AP74" s="866"/>
      <c r="AQ74" s="866"/>
      <c r="AR74" s="866"/>
      <c r="AS74" s="772"/>
      <c r="AV74" s="24" t="str">
        <f>IF(OR(O74="",Q74=""),"", IF(O74&lt;20,DATE(O74+118,Q74,IF(S74="",1,S74)),DATE(O74+88,Q74,IF(S74="",1,S74))))</f>
        <v/>
      </c>
      <c r="AW74" s="821" t="str">
        <f>IF(AV74&lt;=設定シート!C$15,"昔",IF(OR(LEFT($F$78,2)="31",LEFT($F$78,2)="34",LEFT($F$78,2)="36",LEFT($F$78,2)="37"),IF(AV74&lt;=設定シート!E$23,"1",IF(AV74&lt;=設定シート!G$23,"2",IF(AV74&lt;=設定シート!M$23,"3","4"))),IF(AV74&lt;=設定シート!E$15,"1",IF(AV74&lt;=設定シート!G$15,"2","3"))))</f>
        <v>3</v>
      </c>
      <c r="AX74" s="822">
        <f>IF(OR(LEFT($F$78,2)="31",LEFT($F$78,2)="34",LEFT($F$78,2)="36",LEFT($F$78,2)="37"),IF(AV74&lt;=設定シート!$C$23,5,IF(AV74&lt;=設定シート!$E$23,7,IF(AV74&lt;=設定シート!$G$23,9,IF(AND(AV74&lt;=設定シート!$I$23,V74=""),11,IF(AND(AV74&lt;=設定シート!$I$23,V74="賃金で算定"),13,IF(AV74&lt;=設定シート!$K$23,15,IF(AV74&lt;=設定シート!$M$23,17,19))))))),IF(AV74&lt;=設定シート!$C$23,5,IF(AV74&lt;=設定シート!$E$15,7,IF(AV74&lt;=設定シート!$G$15,9,11))))</f>
        <v>11</v>
      </c>
      <c r="AY74" s="760"/>
      <c r="AZ74" s="761"/>
      <c r="BA74" s="762">
        <f t="shared" ref="BA74" si="28">AN74</f>
        <v>0</v>
      </c>
      <c r="BB74" s="761"/>
      <c r="BC74" s="761"/>
      <c r="BO74" s="1">
        <f>IF(O74&lt;=VALUE(概算年度),O74+2018,O74+1988)</f>
        <v>2018</v>
      </c>
      <c r="BP74" s="1" t="b">
        <f>IF(BO74=2019,1)</f>
        <v>0</v>
      </c>
      <c r="BQ74" s="3">
        <f>IF(BO74&lt;=2018,1)</f>
        <v>1</v>
      </c>
      <c r="BR74" s="3" t="b">
        <f>IF(BO74&gt;=2020,1)</f>
        <v>0</v>
      </c>
      <c r="BS74" s="3" t="b">
        <f>IF(AND(O74=31,Q74=1,O75=31),1,IF(AND(O74=31,Q74=2,O75=31),2,IF(AND(O74=31,Q74=3,O75=31),3,IF(AND(O74=31,Q74=4,O75=31),4,IF(AND(O74&gt;VALUE(概算年度),O74&lt;31,O75=31),5)))))</f>
        <v>0</v>
      </c>
      <c r="BT74" s="3" t="b">
        <f>IF(OR(O74=31,O74=1),IF(AND(O75=1,OR(Q74=1,Q74=2,Q74=3,Q74=4,Q74=5)),1,IF(AND(O75=1,Q74=6),6,IF(AND(O75=1,Q74=7),7,IF(AND(O75=1,Q74=8),8,IF(AND(O75=1,Q74=9),9,IF(AND(O75=1,Q74=10),10,IF(AND(O75=1,Q74=11),11,IF(AND(O75=1,Q74=12),12)))))))),IF(O75=1,13))</f>
        <v>0</v>
      </c>
      <c r="BU74" s="3" t="b">
        <f>IF(AND(VALUE(概算年度)='報告書（事業主控）'!O74,VALUE(概算年度)='報告書（事業主控）'!O75),IF('報告書（事業主控）'!Q74=1,1,IF('報告書（事業主控）'!Q74=2,2,IF('報告書（事業主控）'!Q74=3,3))))</f>
        <v>0</v>
      </c>
      <c r="BV74" s="3" t="b">
        <f>IF(BS74=1,"平31_1",IF(BS74=2,"平31_2",IF(BS74=3,"平31_3",IF(BS74=4,"平31_4",IF(BS74=5,"平31_1",IF(BT74=1,"_5月",IF(BT74=6,"_6月",IF(BT74=7,"_7月",IF(BT74=8,"_8月",IF(BT74=9,"_9月",IF(BT74=10,"_10月",IF(BT74=11,"_11月",IF(BT74=12,"_12月",IF(BT74=13,"_5月",IF(AND(O74=O75,O75&lt;&gt;VALUE(概算年度)),IF(Q74=1,"_1月",IF(Q74=2,"_2月",IF(Q74=3,"_3月",IF(Q74=4,"_4月",IF(Q74=5,"_5月",IF(Q74=6,"_6月",IF(Q74=7,"_7月",IF(Q74=8,"_8月",IF(Q74=9,"_9月",IF(Q74=10,"_10月",IF(Q74=11,"_11月",IF(Q74=12,"_12月")))))))))))),IF(BU74=1,"対象年1_3月",IF(BU74=2,"対象年2_3月",IF(BU74=3,"対象年3月",IF(O75=VALUE(概算年度),"対象年1_3月","_1月")))))))))))))))))))</f>
        <v>0</v>
      </c>
    </row>
    <row r="75" spans="2:74" ht="18" customHeight="1">
      <c r="B75" s="971"/>
      <c r="C75" s="972"/>
      <c r="D75" s="972"/>
      <c r="E75" s="972"/>
      <c r="F75" s="972"/>
      <c r="G75" s="972"/>
      <c r="H75" s="972"/>
      <c r="I75" s="973"/>
      <c r="J75" s="971"/>
      <c r="K75" s="972"/>
      <c r="L75" s="972"/>
      <c r="M75" s="972"/>
      <c r="N75" s="975"/>
      <c r="O75" s="219"/>
      <c r="P75" s="11" t="s">
        <v>7</v>
      </c>
      <c r="Q75" s="23"/>
      <c r="R75" s="11" t="s">
        <v>8</v>
      </c>
      <c r="S75" s="220"/>
      <c r="T75" s="982" t="s">
        <v>28</v>
      </c>
      <c r="U75" s="982"/>
      <c r="V75" s="956"/>
      <c r="W75" s="957"/>
      <c r="X75" s="957"/>
      <c r="Y75" s="958"/>
      <c r="Z75" s="956"/>
      <c r="AA75" s="957"/>
      <c r="AB75" s="957"/>
      <c r="AC75" s="957"/>
      <c r="AD75" s="959"/>
      <c r="AE75" s="960"/>
      <c r="AF75" s="960"/>
      <c r="AG75" s="961"/>
      <c r="AH75" s="962">
        <f>IF(V74="賃金で算定",0,V75+Z75-AD75)</f>
        <v>0</v>
      </c>
      <c r="AI75" s="962"/>
      <c r="AJ75" s="962"/>
      <c r="AK75" s="963"/>
      <c r="AL75" s="964">
        <f>IF(V74="賃金で算定","賃金で算定",IF(OR(V75=0,$F$78="",AV74=""),0,IF(OR(LEFT($F$78,2)="31",LEFT($F$78,2)="34",LEFT($F$78,2)="36",LEFT($F$78,2)="37"),VLOOKUP($F$78,労務比率2,AX74,FALSE),VLOOKUP($F$78,労務比率,AX74,FALSE))))</f>
        <v>0</v>
      </c>
      <c r="AM75" s="965"/>
      <c r="AN75" s="966">
        <f>IF(V74="賃金で算定",0,INT(AH75*AL75/100))</f>
        <v>0</v>
      </c>
      <c r="AO75" s="967"/>
      <c r="AP75" s="967"/>
      <c r="AQ75" s="967"/>
      <c r="AR75" s="967"/>
      <c r="AS75" s="685"/>
      <c r="AV75" s="24"/>
      <c r="AW75" s="25"/>
      <c r="AY75" s="462">
        <f t="shared" ref="AY75" si="29">AH75</f>
        <v>0</v>
      </c>
      <c r="AZ75" s="461">
        <f>IF(AV74&lt;=設定シート!C$101,AH75,IF(AND(AV74&gt;=設定シート!E$101,AV74&lt;=設定シート!G$101),AH75*105/108,AH75))</f>
        <v>0</v>
      </c>
      <c r="BA75" s="460"/>
      <c r="BB75" s="461">
        <f t="shared" ref="BB75" si="30">IF($AL75="賃金で算定",0,INT(AY75*$AL75/100))</f>
        <v>0</v>
      </c>
      <c r="BC75" s="461">
        <f>IF(AY75=AZ75,BB75,AZ75*$AL75/100)</f>
        <v>0</v>
      </c>
      <c r="BL75" s="22">
        <f>IF(AY75=AZ75,0,1)</f>
        <v>0</v>
      </c>
      <c r="BM75" s="22" t="str">
        <f>IF(BL75=1,AL75,"")</f>
        <v/>
      </c>
    </row>
    <row r="76" spans="2:74" ht="18" customHeight="1">
      <c r="B76" s="968"/>
      <c r="C76" s="969"/>
      <c r="D76" s="969"/>
      <c r="E76" s="969"/>
      <c r="F76" s="969"/>
      <c r="G76" s="969"/>
      <c r="H76" s="969"/>
      <c r="I76" s="970"/>
      <c r="J76" s="968"/>
      <c r="K76" s="969"/>
      <c r="L76" s="969"/>
      <c r="M76" s="969"/>
      <c r="N76" s="974"/>
      <c r="O76" s="753"/>
      <c r="P76" s="731" t="s">
        <v>38</v>
      </c>
      <c r="Q76" s="754"/>
      <c r="R76" s="731" t="s">
        <v>8</v>
      </c>
      <c r="S76" s="755"/>
      <c r="T76" s="976" t="s">
        <v>879</v>
      </c>
      <c r="U76" s="976"/>
      <c r="V76" s="977"/>
      <c r="W76" s="978"/>
      <c r="X76" s="978"/>
      <c r="Y76" s="792"/>
      <c r="Z76" s="769"/>
      <c r="AA76" s="770"/>
      <c r="AB76" s="770"/>
      <c r="AC76" s="768"/>
      <c r="AD76" s="769"/>
      <c r="AE76" s="770"/>
      <c r="AF76" s="770"/>
      <c r="AG76" s="771"/>
      <c r="AH76" s="979">
        <f>IF(V76="賃金で算定",V77+Z77-AD77,0)</f>
        <v>0</v>
      </c>
      <c r="AI76" s="980"/>
      <c r="AJ76" s="980"/>
      <c r="AK76" s="981"/>
      <c r="AL76" s="733"/>
      <c r="AM76" s="736"/>
      <c r="AN76" s="865"/>
      <c r="AO76" s="866"/>
      <c r="AP76" s="866"/>
      <c r="AQ76" s="866"/>
      <c r="AR76" s="866"/>
      <c r="AS76" s="772"/>
      <c r="AV76" s="24" t="str">
        <f>IF(OR(O76="",Q76=""),"", IF(O76&lt;20,DATE(O76+118,Q76,IF(S76="",1,S76)),DATE(O76+88,Q76,IF(S76="",1,S76))))</f>
        <v/>
      </c>
      <c r="AW76" s="821" t="str">
        <f>IF(AV76&lt;=設定シート!C$15,"昔",IF(OR(LEFT($F$78,2)="31",LEFT($F$78,2)="34",LEFT($F$78,2)="36",LEFT($F$78,2)="37"),IF(AV76&lt;=設定シート!E$23,"1",IF(AV76&lt;=設定シート!G$23,"2",IF(AV76&lt;=設定シート!M$23,"3","4"))),IF(AV76&lt;=設定シート!E$15,"1",IF(AV76&lt;=設定シート!G$15,"2","3"))))</f>
        <v>3</v>
      </c>
      <c r="AX76" s="822">
        <f>IF(OR(LEFT($F$78,2)="31",LEFT($F$78,2)="34",LEFT($F$78,2)="36",LEFT($F$78,2)="37"),IF(AV76&lt;=設定シート!$C$23,5,IF(AV76&lt;=設定シート!$E$23,7,IF(AV76&lt;=設定シート!$G$23,9,IF(AND(AV76&lt;=設定シート!$I$23,V76=""),11,IF(AND(AV76&lt;=設定シート!$I$23,V76="賃金で算定"),13,IF(AV76&lt;=設定シート!$K$23,15,IF(AV76&lt;=設定シート!$M$23,17,19))))))),IF(AV76&lt;=設定シート!$C$23,5,IF(AV76&lt;=設定シート!$E$15,7,IF(AV76&lt;=設定シート!$G$15,9,11))))</f>
        <v>11</v>
      </c>
      <c r="AY76" s="760"/>
      <c r="AZ76" s="761"/>
      <c r="BA76" s="762">
        <f t="shared" ref="BA76" si="31">AN76</f>
        <v>0</v>
      </c>
      <c r="BB76" s="761"/>
      <c r="BC76" s="761"/>
      <c r="BO76" s="1">
        <f>IF(O76&lt;=VALUE(概算年度),O76+2018,O76+1988)</f>
        <v>2018</v>
      </c>
      <c r="BP76" s="1" t="b">
        <f>IF(BO76=2019,1)</f>
        <v>0</v>
      </c>
      <c r="BQ76" s="3">
        <f>IF(BO76&lt;=2018,1)</f>
        <v>1</v>
      </c>
      <c r="BR76" s="3" t="b">
        <f>IF(BO76&gt;=2020,1)</f>
        <v>0</v>
      </c>
      <c r="BS76" s="3" t="b">
        <f>IF(AND(O76=31,Q76=1,O77=31),1,IF(AND(O76=31,Q76=2,O77=31),2,IF(AND(O76=31,Q76=3,O77=31),3,IF(AND(O76=31,Q76=4,O77=31),4,IF(AND(O76&gt;VALUE(概算年度),O76&lt;31,O77=31),5)))))</f>
        <v>0</v>
      </c>
      <c r="BT76" s="3" t="b">
        <f>IF(OR(O76=31,O76=1),IF(AND(O77=1,OR(Q76=1,Q76=2,Q76=3,Q76=4,Q76=5)),1,IF(AND(O77=1,Q76=6),6,IF(AND(O77=1,Q76=7),7,IF(AND(O77=1,Q76=8),8,IF(AND(O77=1,Q76=9),9,IF(AND(O77=1,Q76=10),10,IF(AND(O77=1,Q76=11),11,IF(AND(O77=1,Q76=12),12)))))))),IF(O77=1,13))</f>
        <v>0</v>
      </c>
      <c r="BU76" s="3" t="b">
        <f>IF(AND(VALUE(概算年度)='報告書（事業主控）'!O76,VALUE(概算年度)='報告書（事業主控）'!O77),IF('報告書（事業主控）'!Q76=1,1,IF('報告書（事業主控）'!Q76=2,2,IF('報告書（事業主控）'!Q76=3,3))))</f>
        <v>0</v>
      </c>
      <c r="BV76" s="3" t="b">
        <f>IF(BS76=1,"平31_1",IF(BS76=2,"平31_2",IF(BS76=3,"平31_3",IF(BS76=4,"平31_4",IF(BS76=5,"平31_1",IF(BT76=1,"_5月",IF(BT76=6,"_6月",IF(BT76=7,"_7月",IF(BT76=8,"_8月",IF(BT76=9,"_9月",IF(BT76=10,"_10月",IF(BT76=11,"_11月",IF(BT76=12,"_12月",IF(BT76=13,"_5月",IF(AND(O76=O77,O77&lt;&gt;VALUE(概算年度)),IF(Q76=1,"_1月",IF(Q76=2,"_2月",IF(Q76=3,"_3月",IF(Q76=4,"_4月",IF(Q76=5,"_5月",IF(Q76=6,"_6月",IF(Q76=7,"_7月",IF(Q76=8,"_8月",IF(Q76=9,"_9月",IF(Q76=10,"_10月",IF(Q76=11,"_11月",IF(Q76=12,"_12月")))))))))))),IF(BU76=1,"対象年1_3月",IF(BU76=2,"対象年2_3月",IF(BU76=3,"対象年3月",IF(O77=VALUE(概算年度),"対象年1_3月","_1月")))))))))))))))))))</f>
        <v>0</v>
      </c>
    </row>
    <row r="77" spans="2:74" ht="18" customHeight="1">
      <c r="B77" s="971"/>
      <c r="C77" s="972"/>
      <c r="D77" s="972"/>
      <c r="E77" s="972"/>
      <c r="F77" s="972"/>
      <c r="G77" s="972"/>
      <c r="H77" s="972"/>
      <c r="I77" s="973"/>
      <c r="J77" s="971"/>
      <c r="K77" s="972"/>
      <c r="L77" s="972"/>
      <c r="M77" s="972"/>
      <c r="N77" s="975"/>
      <c r="O77" s="219"/>
      <c r="P77" s="11" t="s">
        <v>7</v>
      </c>
      <c r="Q77" s="23"/>
      <c r="R77" s="11" t="s">
        <v>8</v>
      </c>
      <c r="S77" s="220"/>
      <c r="T77" s="982" t="s">
        <v>28</v>
      </c>
      <c r="U77" s="982"/>
      <c r="V77" s="956"/>
      <c r="W77" s="957"/>
      <c r="X77" s="957"/>
      <c r="Y77" s="958"/>
      <c r="Z77" s="956"/>
      <c r="AA77" s="957"/>
      <c r="AB77" s="957"/>
      <c r="AC77" s="957"/>
      <c r="AD77" s="959"/>
      <c r="AE77" s="960"/>
      <c r="AF77" s="960"/>
      <c r="AG77" s="961"/>
      <c r="AH77" s="966">
        <f>IF(V76="賃金で算定",0,V77+Z77-AD77)</f>
        <v>0</v>
      </c>
      <c r="AI77" s="967"/>
      <c r="AJ77" s="967"/>
      <c r="AK77" s="987"/>
      <c r="AL77" s="964">
        <f>IF(V76="賃金で算定","賃金で算定",IF(OR(V77=0,$F$78="",AV76=""),0,IF(OR(LEFT($F$78,2)="31",LEFT($F$78,2)="34",LEFT($F$78,2)="36",LEFT($F$78,2)="37"),VLOOKUP($F$78,労務比率2,AX76,FALSE),VLOOKUP($F$78,労務比率,AX76,FALSE))))</f>
        <v>0</v>
      </c>
      <c r="AM77" s="965"/>
      <c r="AN77" s="966">
        <f>IF(V76="賃金で算定",0,INT(AH77*AL77/100))</f>
        <v>0</v>
      </c>
      <c r="AO77" s="967"/>
      <c r="AP77" s="967"/>
      <c r="AQ77" s="967"/>
      <c r="AR77" s="967"/>
      <c r="AS77" s="685"/>
      <c r="AV77" s="24"/>
      <c r="AW77" s="25"/>
      <c r="AY77" s="462">
        <f t="shared" ref="AY77" si="32">AH77</f>
        <v>0</v>
      </c>
      <c r="AZ77" s="461">
        <f>IF(AV76&lt;=設定シート!C$101,AH77,IF(AND(AV76&gt;=設定シート!E$101,AV76&lt;=設定シート!G$101),AH77*105/108,AH77))</f>
        <v>0</v>
      </c>
      <c r="BA77" s="460"/>
      <c r="BB77" s="461">
        <f t="shared" ref="BB77" si="33">IF($AL77="賃金で算定",0,INT(AY77*$AL77/100))</f>
        <v>0</v>
      </c>
      <c r="BC77" s="461">
        <f>IF(AY77=AZ77,BB77,AZ77*$AL77/100)</f>
        <v>0</v>
      </c>
      <c r="BL77" s="22">
        <f>IF(AY77=AZ77,0,1)</f>
        <v>0</v>
      </c>
      <c r="BM77" s="22" t="str">
        <f>IF(BL77=1,AL77,"")</f>
        <v/>
      </c>
    </row>
    <row r="78" spans="2:74" ht="18" customHeight="1">
      <c r="B78" s="877" t="s">
        <v>832</v>
      </c>
      <c r="C78" s="988"/>
      <c r="D78" s="988"/>
      <c r="E78" s="989"/>
      <c r="F78" s="1069"/>
      <c r="G78" s="997"/>
      <c r="H78" s="997"/>
      <c r="I78" s="997"/>
      <c r="J78" s="997"/>
      <c r="K78" s="997"/>
      <c r="L78" s="997"/>
      <c r="M78" s="997"/>
      <c r="N78" s="998"/>
      <c r="O78" s="877" t="s">
        <v>833</v>
      </c>
      <c r="P78" s="988"/>
      <c r="Q78" s="988"/>
      <c r="R78" s="988"/>
      <c r="S78" s="988"/>
      <c r="T78" s="988"/>
      <c r="U78" s="989"/>
      <c r="V78" s="1072">
        <f>AH78</f>
        <v>0</v>
      </c>
      <c r="W78" s="1073"/>
      <c r="X78" s="1073"/>
      <c r="Y78" s="1074"/>
      <c r="Z78" s="769"/>
      <c r="AA78" s="770"/>
      <c r="AB78" s="770"/>
      <c r="AC78" s="768"/>
      <c r="AD78" s="769"/>
      <c r="AE78" s="770"/>
      <c r="AF78" s="770"/>
      <c r="AG78" s="768"/>
      <c r="AH78" s="979">
        <f>AH60+AH62+AH64+AH66+AH68+AH70+AH72+AH74+AH76</f>
        <v>0</v>
      </c>
      <c r="AI78" s="980"/>
      <c r="AJ78" s="980"/>
      <c r="AK78" s="981"/>
      <c r="AL78" s="738"/>
      <c r="AM78" s="740"/>
      <c r="AN78" s="979">
        <f>AN60+AN62+AN64+AN66+AN68+AN70+AN72+AN74+AN76</f>
        <v>0</v>
      </c>
      <c r="AO78" s="980"/>
      <c r="AP78" s="980"/>
      <c r="AQ78" s="980"/>
      <c r="AR78" s="980"/>
      <c r="AS78" s="772"/>
      <c r="AW78" s="25"/>
      <c r="AY78" s="760"/>
      <c r="AZ78" s="777"/>
      <c r="BA78" s="778">
        <f>BA60+BA62+BA64+BA66+BA68+BA70+BA72+BA74+BA76</f>
        <v>0</v>
      </c>
      <c r="BB78" s="762">
        <f>BB61+BB63+BB65+BB67+BB69+BB71+BB73+BB75+BB77</f>
        <v>0</v>
      </c>
      <c r="BC78" s="762">
        <f>SUMIF(BL61:BL77,0,BC61:BC77)+ROUNDDOWN(ROUNDDOWN(BL78*105/108,0)*BM78/100,0)</f>
        <v>0</v>
      </c>
      <c r="BL78" s="22">
        <f>SUMIF(BL61:BL77,1,AH61:AK77)</f>
        <v>0</v>
      </c>
      <c r="BM78" s="22">
        <f>IF(COUNT(BM61:BM77)=0,0,SUM(BM61:BM77)/COUNT(BM61:BM77))</f>
        <v>0</v>
      </c>
      <c r="BV78" s="3"/>
    </row>
    <row r="79" spans="2:74" ht="18" customHeight="1">
      <c r="B79" s="990"/>
      <c r="C79" s="991"/>
      <c r="D79" s="991"/>
      <c r="E79" s="992"/>
      <c r="F79" s="1070"/>
      <c r="G79" s="1000"/>
      <c r="H79" s="1000"/>
      <c r="I79" s="1000"/>
      <c r="J79" s="1000"/>
      <c r="K79" s="1000"/>
      <c r="L79" s="1000"/>
      <c r="M79" s="1000"/>
      <c r="N79" s="1001"/>
      <c r="O79" s="990"/>
      <c r="P79" s="991"/>
      <c r="Q79" s="991"/>
      <c r="R79" s="991"/>
      <c r="S79" s="991"/>
      <c r="T79" s="991"/>
      <c r="U79" s="992"/>
      <c r="V79" s="983">
        <f>V61+V63+V65+V67+V69+V71+V73+V75+V77-V78</f>
        <v>0</v>
      </c>
      <c r="W79" s="962"/>
      <c r="X79" s="962"/>
      <c r="Y79" s="963"/>
      <c r="Z79" s="983">
        <f>Z61+Z63+Z65+Z67+Z69+Z71+Z73+Z75+Z77</f>
        <v>0</v>
      </c>
      <c r="AA79" s="962"/>
      <c r="AB79" s="962"/>
      <c r="AC79" s="962"/>
      <c r="AD79" s="983">
        <f>AD61+AD63+AD65+AD67+AD69+AD71+AD73+AD75+AD77</f>
        <v>0</v>
      </c>
      <c r="AE79" s="962"/>
      <c r="AF79" s="962"/>
      <c r="AG79" s="962"/>
      <c r="AH79" s="983">
        <f>AY79</f>
        <v>0</v>
      </c>
      <c r="AI79" s="962"/>
      <c r="AJ79" s="962"/>
      <c r="AK79" s="962"/>
      <c r="AL79" s="742"/>
      <c r="AM79" s="743"/>
      <c r="AN79" s="983">
        <f>BB79</f>
        <v>0</v>
      </c>
      <c r="AO79" s="962"/>
      <c r="AP79" s="962"/>
      <c r="AQ79" s="962"/>
      <c r="AR79" s="962"/>
      <c r="AS79" s="793"/>
      <c r="AW79" s="25"/>
      <c r="AY79" s="779">
        <f>AY61+AY63+AY65+AY67+AY69+AY71+AY73+AY75+AY77</f>
        <v>0</v>
      </c>
      <c r="AZ79" s="780"/>
      <c r="BA79" s="780"/>
      <c r="BB79" s="781">
        <f>BB78</f>
        <v>0</v>
      </c>
      <c r="BC79" s="782"/>
    </row>
    <row r="80" spans="2:74" ht="18" customHeight="1">
      <c r="B80" s="993"/>
      <c r="C80" s="994"/>
      <c r="D80" s="994"/>
      <c r="E80" s="995"/>
      <c r="F80" s="1071"/>
      <c r="G80" s="1002"/>
      <c r="H80" s="1002"/>
      <c r="I80" s="1002"/>
      <c r="J80" s="1002"/>
      <c r="K80" s="1002"/>
      <c r="L80" s="1002"/>
      <c r="M80" s="1002"/>
      <c r="N80" s="1003"/>
      <c r="O80" s="993"/>
      <c r="P80" s="994"/>
      <c r="Q80" s="994"/>
      <c r="R80" s="994"/>
      <c r="S80" s="994"/>
      <c r="T80" s="994"/>
      <c r="U80" s="995"/>
      <c r="V80" s="966"/>
      <c r="W80" s="967"/>
      <c r="X80" s="967"/>
      <c r="Y80" s="987"/>
      <c r="Z80" s="966"/>
      <c r="AA80" s="967"/>
      <c r="AB80" s="967"/>
      <c r="AC80" s="967"/>
      <c r="AD80" s="966"/>
      <c r="AE80" s="967"/>
      <c r="AF80" s="967"/>
      <c r="AG80" s="967"/>
      <c r="AH80" s="966">
        <f>AZ80</f>
        <v>0</v>
      </c>
      <c r="AI80" s="967"/>
      <c r="AJ80" s="967"/>
      <c r="AK80" s="987"/>
      <c r="AL80" s="686"/>
      <c r="AM80" s="687"/>
      <c r="AN80" s="966">
        <f>BC80</f>
        <v>0</v>
      </c>
      <c r="AO80" s="967"/>
      <c r="AP80" s="967"/>
      <c r="AQ80" s="967"/>
      <c r="AR80" s="967"/>
      <c r="AS80" s="685"/>
      <c r="AU80" s="222"/>
      <c r="AW80" s="25"/>
      <c r="AY80" s="464"/>
      <c r="AZ80" s="465">
        <f>IF(AZ61+AZ63+AZ65+AZ67+AZ69+AZ71+AZ73+AZ75+AZ77=AY79,0,ROUNDDOWN(AZ61+AZ63+AZ65+AZ67+AZ69+AZ71+AZ73+AZ75+AZ77,0))</f>
        <v>0</v>
      </c>
      <c r="BA80" s="463"/>
      <c r="BB80" s="463"/>
      <c r="BC80" s="465">
        <f>IF(BC78=BB79,0,BC78)</f>
        <v>0</v>
      </c>
    </row>
    <row r="81" spans="2:49" ht="18" customHeight="1">
      <c r="AD81" s="1" t="str">
        <f>IF(AND($F78="",$V78+$V79&gt;0),"事業の種類を選択してください。","")</f>
        <v/>
      </c>
      <c r="AN81" s="867">
        <f>IF(AN78=0,0,AN78+IF(AN80=0,AN79,AN80))</f>
        <v>0</v>
      </c>
      <c r="AO81" s="867"/>
      <c r="AP81" s="867"/>
      <c r="AQ81" s="867"/>
      <c r="AR81" s="867"/>
      <c r="AW81" s="25"/>
    </row>
    <row r="82" spans="2:49" ht="31.95" customHeight="1">
      <c r="AN82" s="30"/>
      <c r="AO82" s="30"/>
      <c r="AP82" s="30"/>
      <c r="AQ82" s="30"/>
      <c r="AR82" s="30"/>
      <c r="AW82" s="25"/>
    </row>
    <row r="83" spans="2:49" ht="7.5" customHeight="1">
      <c r="X83" s="3"/>
      <c r="Y83" s="3"/>
      <c r="AW83" s="25"/>
    </row>
    <row r="84" spans="2:49" ht="10.5" customHeight="1">
      <c r="X84" s="3"/>
      <c r="Y84" s="3"/>
      <c r="AW84" s="25"/>
    </row>
    <row r="85" spans="2:49" ht="5.25" customHeight="1">
      <c r="X85" s="3"/>
      <c r="Y85" s="3"/>
      <c r="AW85" s="25"/>
    </row>
    <row r="86" spans="2:49" ht="5.25" customHeight="1">
      <c r="X86" s="3"/>
      <c r="Y86" s="3"/>
      <c r="AW86" s="25"/>
    </row>
    <row r="87" spans="2:49" ht="5.25" customHeight="1">
      <c r="X87" s="3"/>
      <c r="Y87" s="3"/>
      <c r="AW87" s="25"/>
    </row>
    <row r="88" spans="2:49" ht="5.25" customHeight="1">
      <c r="X88" s="3"/>
      <c r="Y88" s="3"/>
      <c r="AW88" s="25"/>
    </row>
    <row r="89" spans="2:49" ht="17.25" customHeight="1">
      <c r="B89" s="2" t="s">
        <v>42</v>
      </c>
      <c r="S89" s="9"/>
      <c r="T89" s="9"/>
      <c r="U89" s="9"/>
      <c r="V89" s="9"/>
      <c r="W89" s="9"/>
      <c r="AL89" s="26"/>
      <c r="AW89" s="25"/>
    </row>
    <row r="90" spans="2:49" ht="12.75" customHeight="1">
      <c r="M90" s="27"/>
      <c r="N90" s="27"/>
      <c r="O90" s="27"/>
      <c r="P90" s="27"/>
      <c r="Q90" s="27"/>
      <c r="R90" s="27"/>
      <c r="S90" s="27"/>
      <c r="T90" s="28"/>
      <c r="U90" s="28"/>
      <c r="V90" s="28"/>
      <c r="W90" s="28"/>
      <c r="X90" s="28"/>
      <c r="Y90" s="28"/>
      <c r="Z90" s="28"/>
      <c r="AA90" s="27"/>
      <c r="AB90" s="27"/>
      <c r="AC90" s="27"/>
      <c r="AL90" s="26"/>
      <c r="AM90" s="859" t="s">
        <v>860</v>
      </c>
      <c r="AN90" s="860"/>
      <c r="AO90" s="860"/>
      <c r="AP90" s="861"/>
      <c r="AW90" s="25"/>
    </row>
    <row r="91" spans="2:49" ht="12.75" customHeight="1">
      <c r="M91" s="27"/>
      <c r="N91" s="27"/>
      <c r="O91" s="27"/>
      <c r="P91" s="27"/>
      <c r="Q91" s="27"/>
      <c r="R91" s="27"/>
      <c r="S91" s="27"/>
      <c r="T91" s="28"/>
      <c r="U91" s="28"/>
      <c r="V91" s="28"/>
      <c r="W91" s="28"/>
      <c r="X91" s="28"/>
      <c r="Y91" s="28"/>
      <c r="Z91" s="28"/>
      <c r="AA91" s="27"/>
      <c r="AB91" s="27"/>
      <c r="AC91" s="27"/>
      <c r="AL91" s="26"/>
      <c r="AM91" s="862"/>
      <c r="AN91" s="863"/>
      <c r="AO91" s="863"/>
      <c r="AP91" s="864"/>
      <c r="AW91" s="25"/>
    </row>
    <row r="92" spans="2:49" ht="12.75" customHeight="1">
      <c r="M92" s="27"/>
      <c r="N92" s="27"/>
      <c r="O92" s="27"/>
      <c r="P92" s="27"/>
      <c r="Q92" s="27"/>
      <c r="R92" s="27"/>
      <c r="S92" s="27"/>
      <c r="T92" s="27"/>
      <c r="U92" s="27"/>
      <c r="V92" s="27"/>
      <c r="W92" s="27"/>
      <c r="X92" s="27"/>
      <c r="Y92" s="27"/>
      <c r="Z92" s="27"/>
      <c r="AA92" s="27"/>
      <c r="AB92" s="27"/>
      <c r="AC92" s="27"/>
      <c r="AL92" s="26"/>
      <c r="AM92" s="698"/>
      <c r="AN92" s="698"/>
      <c r="AW92" s="25"/>
    </row>
    <row r="93" spans="2:49" ht="6" customHeight="1">
      <c r="M93" s="27"/>
      <c r="N93" s="27"/>
      <c r="O93" s="27"/>
      <c r="P93" s="27"/>
      <c r="Q93" s="27"/>
      <c r="R93" s="27"/>
      <c r="S93" s="27"/>
      <c r="T93" s="27"/>
      <c r="U93" s="27"/>
      <c r="V93" s="27"/>
      <c r="W93" s="27"/>
      <c r="X93" s="27"/>
      <c r="Y93" s="27"/>
      <c r="Z93" s="27"/>
      <c r="AA93" s="27"/>
      <c r="AB93" s="27"/>
      <c r="AC93" s="27"/>
      <c r="AL93" s="26"/>
      <c r="AM93" s="26"/>
      <c r="AW93" s="25"/>
    </row>
    <row r="94" spans="2:49" ht="12.75" customHeight="1">
      <c r="B94" s="873" t="s">
        <v>9</v>
      </c>
      <c r="C94" s="874"/>
      <c r="D94" s="874"/>
      <c r="E94" s="874"/>
      <c r="F94" s="874"/>
      <c r="G94" s="874"/>
      <c r="H94" s="874"/>
      <c r="I94" s="874"/>
      <c r="J94" s="878" t="s">
        <v>17</v>
      </c>
      <c r="K94" s="878"/>
      <c r="L94" s="724" t="s">
        <v>10</v>
      </c>
      <c r="M94" s="878" t="s">
        <v>18</v>
      </c>
      <c r="N94" s="878"/>
      <c r="O94" s="879" t="s">
        <v>19</v>
      </c>
      <c r="P94" s="878"/>
      <c r="Q94" s="878"/>
      <c r="R94" s="878"/>
      <c r="S94" s="878"/>
      <c r="T94" s="878"/>
      <c r="U94" s="878" t="s">
        <v>20</v>
      </c>
      <c r="V94" s="878"/>
      <c r="W94" s="878"/>
      <c r="AD94" s="11"/>
      <c r="AE94" s="11"/>
      <c r="AF94" s="11"/>
      <c r="AG94" s="11"/>
      <c r="AH94" s="11"/>
      <c r="AI94" s="11"/>
      <c r="AJ94" s="11"/>
      <c r="AL94" s="1013">
        <f ca="1">$AL$9</f>
        <v>30</v>
      </c>
      <c r="AM94" s="881"/>
      <c r="AN94" s="948" t="s">
        <v>11</v>
      </c>
      <c r="AO94" s="948"/>
      <c r="AP94" s="881">
        <v>3</v>
      </c>
      <c r="AQ94" s="881"/>
      <c r="AR94" s="948" t="s">
        <v>12</v>
      </c>
      <c r="AS94" s="951"/>
      <c r="AW94" s="25"/>
    </row>
    <row r="95" spans="2:49" ht="13.95" customHeight="1">
      <c r="B95" s="874"/>
      <c r="C95" s="874"/>
      <c r="D95" s="874"/>
      <c r="E95" s="874"/>
      <c r="F95" s="874"/>
      <c r="G95" s="874"/>
      <c r="H95" s="874"/>
      <c r="I95" s="874"/>
      <c r="J95" s="1061">
        <f>$J$10</f>
        <v>0</v>
      </c>
      <c r="K95" s="1049">
        <f>$K$10</f>
        <v>0</v>
      </c>
      <c r="L95" s="1063">
        <f>$L$10</f>
        <v>0</v>
      </c>
      <c r="M95" s="1052">
        <f>$M$10</f>
        <v>0</v>
      </c>
      <c r="N95" s="1049">
        <f>$N$10</f>
        <v>0</v>
      </c>
      <c r="O95" s="1052">
        <f>$O$10</f>
        <v>0</v>
      </c>
      <c r="P95" s="1014">
        <f>$P$10</f>
        <v>0</v>
      </c>
      <c r="Q95" s="1014">
        <f>$Q$10</f>
        <v>0</v>
      </c>
      <c r="R95" s="1014">
        <f>$R$10</f>
        <v>0</v>
      </c>
      <c r="S95" s="1014">
        <f>$S$10</f>
        <v>0</v>
      </c>
      <c r="T95" s="1049">
        <f>$T$10</f>
        <v>0</v>
      </c>
      <c r="U95" s="1052">
        <f>$U$10</f>
        <v>0</v>
      </c>
      <c r="V95" s="1014">
        <f>$V$10</f>
        <v>0</v>
      </c>
      <c r="W95" s="1049">
        <f>$W$10</f>
        <v>0</v>
      </c>
      <c r="AD95" s="11"/>
      <c r="AE95" s="11"/>
      <c r="AF95" s="11"/>
      <c r="AG95" s="11"/>
      <c r="AH95" s="11"/>
      <c r="AI95" s="11"/>
      <c r="AJ95" s="11"/>
      <c r="AL95" s="882"/>
      <c r="AM95" s="883"/>
      <c r="AN95" s="949"/>
      <c r="AO95" s="949"/>
      <c r="AP95" s="883"/>
      <c r="AQ95" s="883"/>
      <c r="AR95" s="949"/>
      <c r="AS95" s="952"/>
      <c r="AW95" s="25"/>
    </row>
    <row r="96" spans="2:49" ht="9" customHeight="1">
      <c r="B96" s="874"/>
      <c r="C96" s="874"/>
      <c r="D96" s="874"/>
      <c r="E96" s="874"/>
      <c r="F96" s="874"/>
      <c r="G96" s="874"/>
      <c r="H96" s="874"/>
      <c r="I96" s="874"/>
      <c r="J96" s="1062"/>
      <c r="K96" s="1050"/>
      <c r="L96" s="1064"/>
      <c r="M96" s="1053"/>
      <c r="N96" s="1050"/>
      <c r="O96" s="1053"/>
      <c r="P96" s="1015"/>
      <c r="Q96" s="1015"/>
      <c r="R96" s="1015"/>
      <c r="S96" s="1015"/>
      <c r="T96" s="1050"/>
      <c r="U96" s="1053"/>
      <c r="V96" s="1015"/>
      <c r="W96" s="1050"/>
      <c r="AD96" s="11"/>
      <c r="AE96" s="11"/>
      <c r="AF96" s="11"/>
      <c r="AG96" s="11"/>
      <c r="AH96" s="11"/>
      <c r="AI96" s="11"/>
      <c r="AJ96" s="11"/>
      <c r="AL96" s="884"/>
      <c r="AM96" s="885"/>
      <c r="AN96" s="950"/>
      <c r="AO96" s="950"/>
      <c r="AP96" s="885"/>
      <c r="AQ96" s="885"/>
      <c r="AR96" s="950"/>
      <c r="AS96" s="953"/>
      <c r="AW96" s="25"/>
    </row>
    <row r="97" spans="2:74" ht="6" customHeight="1">
      <c r="B97" s="876"/>
      <c r="C97" s="876"/>
      <c r="D97" s="876"/>
      <c r="E97" s="876"/>
      <c r="F97" s="876"/>
      <c r="G97" s="876"/>
      <c r="H97" s="876"/>
      <c r="I97" s="876"/>
      <c r="J97" s="1062"/>
      <c r="K97" s="1051"/>
      <c r="L97" s="1065"/>
      <c r="M97" s="1054"/>
      <c r="N97" s="1051"/>
      <c r="O97" s="1054"/>
      <c r="P97" s="1016"/>
      <c r="Q97" s="1016"/>
      <c r="R97" s="1016"/>
      <c r="S97" s="1016"/>
      <c r="T97" s="1051"/>
      <c r="U97" s="1054"/>
      <c r="V97" s="1016"/>
      <c r="W97" s="1051"/>
      <c r="AW97" s="25"/>
    </row>
    <row r="98" spans="2:74" ht="15" customHeight="1">
      <c r="B98" s="927" t="s">
        <v>43</v>
      </c>
      <c r="C98" s="928"/>
      <c r="D98" s="928"/>
      <c r="E98" s="928"/>
      <c r="F98" s="928"/>
      <c r="G98" s="928"/>
      <c r="H98" s="928"/>
      <c r="I98" s="929"/>
      <c r="J98" s="927" t="s">
        <v>13</v>
      </c>
      <c r="K98" s="928"/>
      <c r="L98" s="928"/>
      <c r="M98" s="928"/>
      <c r="N98" s="936"/>
      <c r="O98" s="939" t="s">
        <v>44</v>
      </c>
      <c r="P98" s="928"/>
      <c r="Q98" s="928"/>
      <c r="R98" s="928"/>
      <c r="S98" s="928"/>
      <c r="T98" s="928"/>
      <c r="U98" s="929"/>
      <c r="V98" s="725" t="s">
        <v>843</v>
      </c>
      <c r="W98" s="726"/>
      <c r="X98" s="726"/>
      <c r="Y98" s="942" t="s">
        <v>844</v>
      </c>
      <c r="Z98" s="942"/>
      <c r="AA98" s="942"/>
      <c r="AB98" s="942"/>
      <c r="AC98" s="942"/>
      <c r="AD98" s="942"/>
      <c r="AE98" s="942"/>
      <c r="AF98" s="942"/>
      <c r="AG98" s="942"/>
      <c r="AH98" s="942"/>
      <c r="AI98" s="726"/>
      <c r="AJ98" s="726"/>
      <c r="AK98" s="727"/>
      <c r="AL98" s="1066" t="s">
        <v>497</v>
      </c>
      <c r="AM98" s="1066"/>
      <c r="AN98" s="943" t="s">
        <v>862</v>
      </c>
      <c r="AO98" s="943"/>
      <c r="AP98" s="943"/>
      <c r="AQ98" s="943"/>
      <c r="AR98" s="943"/>
      <c r="AS98" s="944"/>
      <c r="AW98" s="25"/>
    </row>
    <row r="99" spans="2:74" ht="13.95" customHeight="1">
      <c r="B99" s="930"/>
      <c r="C99" s="931"/>
      <c r="D99" s="931"/>
      <c r="E99" s="931"/>
      <c r="F99" s="931"/>
      <c r="G99" s="931"/>
      <c r="H99" s="931"/>
      <c r="I99" s="932"/>
      <c r="J99" s="930"/>
      <c r="K99" s="931"/>
      <c r="L99" s="931"/>
      <c r="M99" s="931"/>
      <c r="N99" s="937"/>
      <c r="O99" s="940"/>
      <c r="P99" s="931"/>
      <c r="Q99" s="931"/>
      <c r="R99" s="931"/>
      <c r="S99" s="931"/>
      <c r="T99" s="931"/>
      <c r="U99" s="932"/>
      <c r="V99" s="890" t="s">
        <v>14</v>
      </c>
      <c r="W99" s="1076"/>
      <c r="X99" s="1076"/>
      <c r="Y99" s="1077"/>
      <c r="Z99" s="896" t="s">
        <v>23</v>
      </c>
      <c r="AA99" s="897"/>
      <c r="AB99" s="897"/>
      <c r="AC99" s="898"/>
      <c r="AD99" s="1081" t="s">
        <v>24</v>
      </c>
      <c r="AE99" s="1082"/>
      <c r="AF99" s="1082"/>
      <c r="AG99" s="1083"/>
      <c r="AH99" s="908" t="s">
        <v>170</v>
      </c>
      <c r="AI99" s="909"/>
      <c r="AJ99" s="909"/>
      <c r="AK99" s="910"/>
      <c r="AL99" s="1067" t="s">
        <v>498</v>
      </c>
      <c r="AM99" s="1067"/>
      <c r="AN99" s="918" t="s">
        <v>26</v>
      </c>
      <c r="AO99" s="919"/>
      <c r="AP99" s="919"/>
      <c r="AQ99" s="919"/>
      <c r="AR99" s="920"/>
      <c r="AS99" s="921"/>
      <c r="AW99" s="25"/>
      <c r="AY99" s="749" t="s">
        <v>524</v>
      </c>
      <c r="AZ99" s="749" t="s">
        <v>524</v>
      </c>
      <c r="BA99" s="749" t="s">
        <v>522</v>
      </c>
      <c r="BB99" s="922" t="s">
        <v>523</v>
      </c>
      <c r="BC99" s="923"/>
    </row>
    <row r="100" spans="2:74" ht="13.95" customHeight="1">
      <c r="B100" s="933"/>
      <c r="C100" s="934"/>
      <c r="D100" s="934"/>
      <c r="E100" s="934"/>
      <c r="F100" s="934"/>
      <c r="G100" s="934"/>
      <c r="H100" s="934"/>
      <c r="I100" s="935"/>
      <c r="J100" s="933"/>
      <c r="K100" s="934"/>
      <c r="L100" s="934"/>
      <c r="M100" s="934"/>
      <c r="N100" s="938"/>
      <c r="O100" s="941"/>
      <c r="P100" s="934"/>
      <c r="Q100" s="934"/>
      <c r="R100" s="934"/>
      <c r="S100" s="934"/>
      <c r="T100" s="934"/>
      <c r="U100" s="935"/>
      <c r="V100" s="1078"/>
      <c r="W100" s="1079"/>
      <c r="X100" s="1079"/>
      <c r="Y100" s="1080"/>
      <c r="Z100" s="899"/>
      <c r="AA100" s="900"/>
      <c r="AB100" s="900"/>
      <c r="AC100" s="901"/>
      <c r="AD100" s="1084"/>
      <c r="AE100" s="1085"/>
      <c r="AF100" s="1085"/>
      <c r="AG100" s="1086"/>
      <c r="AH100" s="911"/>
      <c r="AI100" s="912"/>
      <c r="AJ100" s="912"/>
      <c r="AK100" s="913"/>
      <c r="AL100" s="1068"/>
      <c r="AM100" s="1068"/>
      <c r="AN100" s="924"/>
      <c r="AO100" s="924"/>
      <c r="AP100" s="924"/>
      <c r="AQ100" s="924"/>
      <c r="AR100" s="924"/>
      <c r="AS100" s="925"/>
      <c r="AW100" s="25"/>
      <c r="AY100" s="459"/>
      <c r="AZ100" s="460" t="s">
        <v>518</v>
      </c>
      <c r="BA100" s="460" t="s">
        <v>521</v>
      </c>
      <c r="BB100" s="750" t="s">
        <v>519</v>
      </c>
      <c r="BC100" s="460" t="s">
        <v>518</v>
      </c>
      <c r="BL100" s="22" t="s">
        <v>529</v>
      </c>
      <c r="BM100" s="22" t="s">
        <v>246</v>
      </c>
    </row>
    <row r="101" spans="2:74" ht="18" customHeight="1">
      <c r="B101" s="968"/>
      <c r="C101" s="969"/>
      <c r="D101" s="969"/>
      <c r="E101" s="969"/>
      <c r="F101" s="969"/>
      <c r="G101" s="969"/>
      <c r="H101" s="969"/>
      <c r="I101" s="970"/>
      <c r="J101" s="968"/>
      <c r="K101" s="969"/>
      <c r="L101" s="969"/>
      <c r="M101" s="969"/>
      <c r="N101" s="974"/>
      <c r="O101" s="753"/>
      <c r="P101" s="731" t="s">
        <v>38</v>
      </c>
      <c r="Q101" s="754"/>
      <c r="R101" s="731" t="s">
        <v>8</v>
      </c>
      <c r="S101" s="755"/>
      <c r="T101" s="976" t="s">
        <v>46</v>
      </c>
      <c r="U101" s="1075"/>
      <c r="V101" s="977"/>
      <c r="W101" s="978"/>
      <c r="X101" s="978"/>
      <c r="Y101" s="787" t="s">
        <v>15</v>
      </c>
      <c r="Z101" s="757"/>
      <c r="AA101" s="758"/>
      <c r="AB101" s="758"/>
      <c r="AC101" s="756" t="s">
        <v>15</v>
      </c>
      <c r="AD101" s="757"/>
      <c r="AE101" s="758"/>
      <c r="AF101" s="758"/>
      <c r="AG101" s="759" t="s">
        <v>15</v>
      </c>
      <c r="AH101" s="979">
        <f>IF(V101="賃金で算定",V102+Z102-AD102,0)</f>
        <v>0</v>
      </c>
      <c r="AI101" s="980"/>
      <c r="AJ101" s="980"/>
      <c r="AK101" s="981"/>
      <c r="AL101" s="733"/>
      <c r="AM101" s="736"/>
      <c r="AN101" s="865"/>
      <c r="AO101" s="866"/>
      <c r="AP101" s="866"/>
      <c r="AQ101" s="866"/>
      <c r="AR101" s="866"/>
      <c r="AS101" s="759" t="s">
        <v>15</v>
      </c>
      <c r="AV101" s="24" t="str">
        <f>IF(OR(O101="",Q101=""),"", IF(O101&lt;20,DATE(O101+118,Q101,IF(S101="",1,S101)),DATE(O101+88,Q101,IF(S101="",1,S101))))</f>
        <v/>
      </c>
      <c r="AW101" s="821" t="str">
        <f>IF(AV101&lt;=設定シート!C$15,"昔",IF(OR(LEFT($F$119,2)="31",LEFT($F$119,2)="34",LEFT($F$119,2)="36",LEFT($F$119,2)="37"),IF(AV101&lt;=設定シート!E$23,"1",IF(AV101&lt;=設定シート!G$23,"2",IF(AV101&lt;=設定シート!M$23,"3","4"))),IF(AV101&lt;=設定シート!E$15,"1",IF(AV101&lt;=設定シート!G$15,"2","3"))))</f>
        <v>3</v>
      </c>
      <c r="AX101" s="822">
        <f>IF(OR(LEFT($F$119,2)="31",LEFT($F$119,2)="34",LEFT($F$119,2)="36",LEFT($F$119,2)="37"),IF(AV101&lt;=設定シート!$C$23,5,IF(AV101&lt;=設定シート!$E$23,7,IF(AV101&lt;=設定シート!$G$23,9,IF(AND(AV101&lt;=設定シート!$I$23,V101=""),11,IF(AND(AV101&lt;=設定シート!$I$23,V101="賃金で算定"),13,IF(AV101&lt;=設定シート!$K$23,15,IF(AV101&lt;=設定シート!$M$23,17,19))))))),IF(AV101&lt;=設定シート!$C$23,5,IF(AV101&lt;=設定シート!$E$15,7,IF(AV101&lt;=設定シート!$G$15,9,11))))</f>
        <v>11</v>
      </c>
      <c r="AY101" s="760"/>
      <c r="AZ101" s="761"/>
      <c r="BA101" s="762">
        <f>AN101</f>
        <v>0</v>
      </c>
      <c r="BB101" s="761"/>
      <c r="BC101" s="761"/>
      <c r="BO101" s="1">
        <f>IF(O101&lt;=VALUE(概算年度),O101+2018,O101+1988)</f>
        <v>2018</v>
      </c>
      <c r="BP101" s="1" t="b">
        <f>IF(BO101=2019,1)</f>
        <v>0</v>
      </c>
      <c r="BQ101" s="3">
        <f>IF(BO101&lt;=2018,1)</f>
        <v>1</v>
      </c>
      <c r="BR101" s="3" t="b">
        <f>IF(BO101&gt;=2020,1)</f>
        <v>0</v>
      </c>
      <c r="BS101" s="3" t="b">
        <f>IF(AND(O101=31,Q101=1,O102=31),1,IF(AND(O101=31,Q101=2,O102=31),2,IF(AND(O101=31,Q101=3,O102=31),3,IF(AND(O101=31,Q101=4,O102=31),4,IF(AND(O101&gt;VALUE(概算年度),O101&lt;31,O102=31),5)))))</f>
        <v>0</v>
      </c>
      <c r="BT101" s="3" t="b">
        <f>IF(OR(O101=31,O101=1),IF(AND(O102=1,OR(Q101=1,Q101=2,Q101=3,Q101=4,Q101=5)),1,IF(AND(O102=1,Q101=6),6,IF(AND(O102=1,Q101=7),7,IF(AND(O102=1,Q101=8),8,IF(AND(O102=1,Q101=9),9,IF(AND(O102=1,Q101=10),10,IF(AND(O102=1,Q101=11),11,IF(AND(O102=1,Q101=12),12)))))))),IF(O102=1,13))</f>
        <v>0</v>
      </c>
      <c r="BU101" s="3" t="b">
        <f>IF(AND(VALUE(概算年度)='報告書（事業主控）'!O101,VALUE(概算年度)='報告書（事業主控）'!O102),IF('報告書（事業主控）'!Q101=1,1,IF('報告書（事業主控）'!Q101=2,2,IF('報告書（事業主控）'!Q101=3,3))))</f>
        <v>0</v>
      </c>
      <c r="BV101" s="3" t="b">
        <f>IF(BS101=1,"平31_1",IF(BS101=2,"平31_2",IF(BS101=3,"平31_3",IF(BS101=4,"平31_4",IF(BS101=5,"平31_1",IF(BT101=1,"_5月",IF(BT101=6,"_6月",IF(BT101=7,"_7月",IF(BT101=8,"_8月",IF(BT101=9,"_9月",IF(BT101=10,"_10月",IF(BT101=11,"_11月",IF(BT101=12,"_12月",IF(BT101=13,"_5月",IF(AND(O101=O102,O102&lt;&gt;VALUE(概算年度)),IF(Q101=1,"_1月",IF(Q101=2,"_2月",IF(Q101=3,"_3月",IF(Q101=4,"_4月",IF(Q101=5,"_5月",IF(Q101=6,"_6月",IF(Q101=7,"_7月",IF(Q101=8,"_8月",IF(Q101=9,"_9月",IF(Q101=10,"_10月",IF(Q101=11,"_11月",IF(Q101=12,"_12月")))))))))))),IF(BU101=1,"対象年1_3月",IF(BU101=2,"対象年2_3月",IF(BU101=3,"対象年3月",IF(O102=VALUE(概算年度),"対象年1_3月","_1月")))))))))))))))))))</f>
        <v>0</v>
      </c>
    </row>
    <row r="102" spans="2:74" ht="18" customHeight="1">
      <c r="B102" s="971"/>
      <c r="C102" s="972"/>
      <c r="D102" s="972"/>
      <c r="E102" s="972"/>
      <c r="F102" s="972"/>
      <c r="G102" s="972"/>
      <c r="H102" s="972"/>
      <c r="I102" s="973"/>
      <c r="J102" s="971"/>
      <c r="K102" s="972"/>
      <c r="L102" s="972"/>
      <c r="M102" s="972"/>
      <c r="N102" s="975"/>
      <c r="O102" s="219"/>
      <c r="P102" s="11" t="s">
        <v>7</v>
      </c>
      <c r="Q102" s="23"/>
      <c r="R102" s="11" t="s">
        <v>8</v>
      </c>
      <c r="S102" s="220"/>
      <c r="T102" s="982" t="s">
        <v>28</v>
      </c>
      <c r="U102" s="982"/>
      <c r="V102" s="956"/>
      <c r="W102" s="957"/>
      <c r="X102" s="957"/>
      <c r="Y102" s="958"/>
      <c r="Z102" s="959"/>
      <c r="AA102" s="960"/>
      <c r="AB102" s="960"/>
      <c r="AC102" s="960"/>
      <c r="AD102" s="959"/>
      <c r="AE102" s="960"/>
      <c r="AF102" s="960"/>
      <c r="AG102" s="961"/>
      <c r="AH102" s="962">
        <f>IF(V101="賃金で算定",0,V102+Z102-AD102)</f>
        <v>0</v>
      </c>
      <c r="AI102" s="962"/>
      <c r="AJ102" s="962"/>
      <c r="AK102" s="963"/>
      <c r="AL102" s="964">
        <f>IF(V101="賃金で算定","賃金で算定",IF(OR(V102=0,$F$119="",AV101=""),0,IF(OR(LEFT($F$119,2)="31",LEFT($F$119,2)="34",LEFT($F$119,2)="36",LEFT($F$119,2)="37"),VLOOKUP($F$119,労務比率2,AX101,FALSE),VLOOKUP($F$119,労務比率,AX101,FALSE))))</f>
        <v>0</v>
      </c>
      <c r="AM102" s="965"/>
      <c r="AN102" s="966">
        <f>IF(V101="賃金で算定",0,INT(AH102*AL102/100))</f>
        <v>0</v>
      </c>
      <c r="AO102" s="967"/>
      <c r="AP102" s="967"/>
      <c r="AQ102" s="967"/>
      <c r="AR102" s="967"/>
      <c r="AS102" s="685"/>
      <c r="AV102" s="24"/>
      <c r="AW102" s="25"/>
      <c r="AY102" s="462">
        <f>AH102</f>
        <v>0</v>
      </c>
      <c r="AZ102" s="461">
        <f>IF(AV101&lt;=設定シート!C$101,AH102,IF(AND(AV101&gt;=設定シート!E$101,AV101&lt;=設定シート!G$101),AH102*105/108,AH102))</f>
        <v>0</v>
      </c>
      <c r="BA102" s="460"/>
      <c r="BB102" s="461">
        <f>IF($AL102="賃金で算定",0,INT(AY102*$AL102/100))</f>
        <v>0</v>
      </c>
      <c r="BC102" s="461">
        <f>IF(AY102=AZ102,BB102,AZ102*$AL102/100)</f>
        <v>0</v>
      </c>
      <c r="BL102" s="22">
        <f>IF(AY102=AZ102,0,1)</f>
        <v>0</v>
      </c>
      <c r="BM102" s="22" t="str">
        <f>IF(BL102=1,AL102,"")</f>
        <v/>
      </c>
    </row>
    <row r="103" spans="2:74" ht="18" customHeight="1">
      <c r="B103" s="968"/>
      <c r="C103" s="969"/>
      <c r="D103" s="969"/>
      <c r="E103" s="969"/>
      <c r="F103" s="969"/>
      <c r="G103" s="969"/>
      <c r="H103" s="969"/>
      <c r="I103" s="970"/>
      <c r="J103" s="968"/>
      <c r="K103" s="969"/>
      <c r="L103" s="969"/>
      <c r="M103" s="969"/>
      <c r="N103" s="974"/>
      <c r="O103" s="753"/>
      <c r="P103" s="731" t="s">
        <v>38</v>
      </c>
      <c r="Q103" s="754"/>
      <c r="R103" s="731" t="s">
        <v>8</v>
      </c>
      <c r="S103" s="755"/>
      <c r="T103" s="976" t="s">
        <v>40</v>
      </c>
      <c r="U103" s="1075"/>
      <c r="V103" s="977"/>
      <c r="W103" s="978"/>
      <c r="X103" s="978"/>
      <c r="Y103" s="792"/>
      <c r="Z103" s="769"/>
      <c r="AA103" s="770"/>
      <c r="AB103" s="770"/>
      <c r="AC103" s="768"/>
      <c r="AD103" s="769"/>
      <c r="AE103" s="770"/>
      <c r="AF103" s="770"/>
      <c r="AG103" s="771"/>
      <c r="AH103" s="979">
        <f>IF(V103="賃金で算定",V104+Z104-AD104,0)</f>
        <v>0</v>
      </c>
      <c r="AI103" s="980"/>
      <c r="AJ103" s="980"/>
      <c r="AK103" s="981"/>
      <c r="AL103" s="733"/>
      <c r="AM103" s="736"/>
      <c r="AN103" s="865"/>
      <c r="AO103" s="866"/>
      <c r="AP103" s="866"/>
      <c r="AQ103" s="866"/>
      <c r="AR103" s="866"/>
      <c r="AS103" s="772"/>
      <c r="AV103" s="24" t="str">
        <f>IF(OR(O103="",Q103=""),"", IF(O103&lt;20,DATE(O103+118,Q103,IF(S103="",1,S103)),DATE(O103+88,Q103,IF(S103="",1,S103))))</f>
        <v/>
      </c>
      <c r="AW103" s="821" t="str">
        <f>IF(AV103&lt;=設定シート!C$15,"昔",IF(OR(LEFT($F$119,2)="31",LEFT($F$119,2)="34",LEFT($F$119,2)="36",LEFT($F$119,2)="37"),IF(AV103&lt;=設定シート!E$23,"1",IF(AV103&lt;=設定シート!G$23,"2",IF(AV103&lt;=設定シート!M$23,"3","4"))),IF(AV103&lt;=設定シート!E$15,"1",IF(AV103&lt;=設定シート!G$15,"2","3"))))</f>
        <v>3</v>
      </c>
      <c r="AX103" s="822">
        <f>IF(OR(LEFT($F$119,2)="31",LEFT($F$119,2)="34",LEFT($F$119,2)="36",LEFT($F$119,2)="37"),IF(AV103&lt;=設定シート!$C$23,5,IF(AV103&lt;=設定シート!$E$23,7,IF(AV103&lt;=設定シート!$G$23,9,IF(AND(AV103&lt;=設定シート!$I$23,V103=""),11,IF(AND(AV103&lt;=設定シート!$I$23,V103="賃金で算定"),13,IF(AV103&lt;=設定シート!$K$23,15,IF(AV103&lt;=設定シート!$M$23,17,19))))))),IF(AV103&lt;=設定シート!$C$23,5,IF(AV103&lt;=設定シート!$E$15,7,IF(AV103&lt;=設定シート!$G$15,9,11))))</f>
        <v>11</v>
      </c>
      <c r="AY103" s="760"/>
      <c r="AZ103" s="761"/>
      <c r="BA103" s="762">
        <f t="shared" ref="BA103" si="34">AN103</f>
        <v>0</v>
      </c>
      <c r="BB103" s="761"/>
      <c r="BC103" s="761"/>
      <c r="BL103" s="22"/>
      <c r="BM103" s="22"/>
      <c r="BO103" s="1">
        <f>IF(O103&lt;=VALUE(概算年度),O103+2018,O103+1988)</f>
        <v>2018</v>
      </c>
      <c r="BP103" s="1" t="b">
        <f>IF(BO103=2019,1)</f>
        <v>0</v>
      </c>
      <c r="BQ103" s="3">
        <f>IF(BO103&lt;=2018,1)</f>
        <v>1</v>
      </c>
      <c r="BR103" s="3" t="b">
        <f>IF(BO103&gt;=2020,1)</f>
        <v>0</v>
      </c>
      <c r="BS103" s="3" t="b">
        <f>IF(AND(O103=31,Q103=1,O104=31),1,IF(AND(O103=31,Q103=2,O104=31),2,IF(AND(O103=31,Q103=3,O104=31),3,IF(AND(O103=31,Q103=4,O104=31),4,IF(AND(O103&gt;VALUE(概算年度),O103&lt;31,O104=31),5)))))</f>
        <v>0</v>
      </c>
      <c r="BT103" s="3" t="b">
        <f>IF(OR(O103=31,O103=1),IF(AND(O104=1,OR(Q103=1,Q103=2,Q103=3,Q103=4,Q103=5)),1,IF(AND(O104=1,Q103=6),6,IF(AND(O104=1,Q103=7),7,IF(AND(O104=1,Q103=8),8,IF(AND(O104=1,Q103=9),9,IF(AND(O104=1,Q103=10),10,IF(AND(O104=1,Q103=11),11,IF(AND(O104=1,Q103=12),12)))))))),IF(O104=1,13))</f>
        <v>0</v>
      </c>
      <c r="BU103" s="3" t="b">
        <f>IF(AND(VALUE(概算年度)='報告書（事業主控）'!O103,VALUE(概算年度)='報告書（事業主控）'!O104),IF('報告書（事業主控）'!Q103=1,1,IF('報告書（事業主控）'!Q103=2,2,IF('報告書（事業主控）'!Q103=3,3))))</f>
        <v>0</v>
      </c>
      <c r="BV103" s="3" t="b">
        <f>IF(BS103=1,"平31_1",IF(BS103=2,"平31_2",IF(BS103=3,"平31_3",IF(BS103=4,"平31_4",IF(BS103=5,"平31_1",IF(BT103=1,"_5月",IF(BT103=6,"_6月",IF(BT103=7,"_7月",IF(BT103=8,"_8月",IF(BT103=9,"_9月",IF(BT103=10,"_10月",IF(BT103=11,"_11月",IF(BT103=12,"_12月",IF(BT103=13,"_5月",IF(AND(O103=O104,O104&lt;&gt;VALUE(概算年度)),IF(Q103=1,"_1月",IF(Q103=2,"_2月",IF(Q103=3,"_3月",IF(Q103=4,"_4月",IF(Q103=5,"_5月",IF(Q103=6,"_6月",IF(Q103=7,"_7月",IF(Q103=8,"_8月",IF(Q103=9,"_9月",IF(Q103=10,"_10月",IF(Q103=11,"_11月",IF(Q103=12,"_12月")))))))))))),IF(BU103=1,"対象年1_3月",IF(BU103=2,"対象年2_3月",IF(BU103=3,"対象年3月",IF(O104=VALUE(概算年度),"対象年1_3月","_1月")))))))))))))))))))</f>
        <v>0</v>
      </c>
    </row>
    <row r="104" spans="2:74" ht="18" customHeight="1">
      <c r="B104" s="971"/>
      <c r="C104" s="972"/>
      <c r="D104" s="972"/>
      <c r="E104" s="972"/>
      <c r="F104" s="972"/>
      <c r="G104" s="972"/>
      <c r="H104" s="972"/>
      <c r="I104" s="973"/>
      <c r="J104" s="971"/>
      <c r="K104" s="972"/>
      <c r="L104" s="972"/>
      <c r="M104" s="972"/>
      <c r="N104" s="975"/>
      <c r="O104" s="219"/>
      <c r="P104" s="11" t="s">
        <v>7</v>
      </c>
      <c r="Q104" s="23"/>
      <c r="R104" s="11" t="s">
        <v>8</v>
      </c>
      <c r="S104" s="220"/>
      <c r="T104" s="982" t="s">
        <v>28</v>
      </c>
      <c r="U104" s="982"/>
      <c r="V104" s="956"/>
      <c r="W104" s="957"/>
      <c r="X104" s="957"/>
      <c r="Y104" s="958"/>
      <c r="Z104" s="959"/>
      <c r="AA104" s="960"/>
      <c r="AB104" s="960"/>
      <c r="AC104" s="960"/>
      <c r="AD104" s="959"/>
      <c r="AE104" s="960"/>
      <c r="AF104" s="960"/>
      <c r="AG104" s="961"/>
      <c r="AH104" s="962">
        <f>IF(V103="賃金で算定",0,V104+Z104-AD104)</f>
        <v>0</v>
      </c>
      <c r="AI104" s="962"/>
      <c r="AJ104" s="962"/>
      <c r="AK104" s="963"/>
      <c r="AL104" s="964">
        <f>IF(V103="賃金で算定","賃金で算定",IF(OR(V104=0,$F$119="",AV103=""),0,IF(OR(LEFT($F$119,2)="31",LEFT($F$119,2)="34",LEFT($F$119,2)="36",LEFT($F$119,2)="37"),VLOOKUP($F$119,労務比率2,AX103,FALSE),VLOOKUP($F$119,労務比率,AX103,FALSE))))</f>
        <v>0</v>
      </c>
      <c r="AM104" s="965"/>
      <c r="AN104" s="966">
        <f>IF(V103="賃金で算定",0,INT(AH104*AL104/100))</f>
        <v>0</v>
      </c>
      <c r="AO104" s="967"/>
      <c r="AP104" s="967"/>
      <c r="AQ104" s="967"/>
      <c r="AR104" s="967"/>
      <c r="AS104" s="685"/>
      <c r="AV104" s="24"/>
      <c r="AW104" s="25"/>
      <c r="AY104" s="462">
        <f t="shared" ref="AY104" si="35">AH104</f>
        <v>0</v>
      </c>
      <c r="AZ104" s="461">
        <f>IF(AV103&lt;=設定シート!C$101,AH104,IF(AND(AV103&gt;=設定シート!E$101,AV103&lt;=設定シート!G$101),AH104*105/108,AH104))</f>
        <v>0</v>
      </c>
      <c r="BA104" s="460"/>
      <c r="BB104" s="461">
        <f t="shared" ref="BB104" si="36">IF($AL104="賃金で算定",0,INT(AY104*$AL104/100))</f>
        <v>0</v>
      </c>
      <c r="BC104" s="461">
        <f>IF(AY104=AZ104,BB104,AZ104*$AL104/100)</f>
        <v>0</v>
      </c>
      <c r="BL104" s="22">
        <f>IF(AY104=AZ104,0,1)</f>
        <v>0</v>
      </c>
      <c r="BM104" s="22" t="str">
        <f>IF(BL104=1,AL104,"")</f>
        <v/>
      </c>
    </row>
    <row r="105" spans="2:74" ht="18" customHeight="1">
      <c r="B105" s="968"/>
      <c r="C105" s="969"/>
      <c r="D105" s="969"/>
      <c r="E105" s="969"/>
      <c r="F105" s="969"/>
      <c r="G105" s="969"/>
      <c r="H105" s="969"/>
      <c r="I105" s="970"/>
      <c r="J105" s="968"/>
      <c r="K105" s="969"/>
      <c r="L105" s="969"/>
      <c r="M105" s="969"/>
      <c r="N105" s="974"/>
      <c r="O105" s="753"/>
      <c r="P105" s="731" t="s">
        <v>38</v>
      </c>
      <c r="Q105" s="754"/>
      <c r="R105" s="731" t="s">
        <v>8</v>
      </c>
      <c r="S105" s="755"/>
      <c r="T105" s="976" t="s">
        <v>40</v>
      </c>
      <c r="U105" s="1075"/>
      <c r="V105" s="977"/>
      <c r="W105" s="978"/>
      <c r="X105" s="978"/>
      <c r="Y105" s="792"/>
      <c r="Z105" s="769"/>
      <c r="AA105" s="770"/>
      <c r="AB105" s="770"/>
      <c r="AC105" s="768"/>
      <c r="AD105" s="769"/>
      <c r="AE105" s="770"/>
      <c r="AF105" s="770"/>
      <c r="AG105" s="771"/>
      <c r="AH105" s="979">
        <f>IF(V105="賃金で算定",V106+Z106-AD106,0)</f>
        <v>0</v>
      </c>
      <c r="AI105" s="980"/>
      <c r="AJ105" s="980"/>
      <c r="AK105" s="981"/>
      <c r="AL105" s="733"/>
      <c r="AM105" s="736"/>
      <c r="AN105" s="865"/>
      <c r="AO105" s="866"/>
      <c r="AP105" s="866"/>
      <c r="AQ105" s="866"/>
      <c r="AR105" s="866"/>
      <c r="AS105" s="772"/>
      <c r="AV105" s="24" t="str">
        <f>IF(OR(O105="",Q105=""),"", IF(O105&lt;20,DATE(O105+118,Q105,IF(S105="",1,S105)),DATE(O105+88,Q105,IF(S105="",1,S105))))</f>
        <v/>
      </c>
      <c r="AW105" s="821" t="str">
        <f>IF(AV105&lt;=設定シート!C$15,"昔",IF(OR(LEFT($F$119,2)="31",LEFT($F$119,2)="34",LEFT($F$119,2)="36",LEFT($F$119,2)="37"),IF(AV105&lt;=設定シート!E$23,"1",IF(AV105&lt;=設定シート!G$23,"2",IF(AV105&lt;=設定シート!M$23,"3","4"))),IF(AV105&lt;=設定シート!E$15,"1",IF(AV105&lt;=設定シート!G$15,"2","3"))))</f>
        <v>3</v>
      </c>
      <c r="AX105" s="822">
        <f>IF(OR(LEFT($F$119,2)="31",LEFT($F$119,2)="34",LEFT($F$119,2)="36",LEFT($F$119,2)="37"),IF(AV105&lt;=設定シート!$C$23,5,IF(AV105&lt;=設定シート!$E$23,7,IF(AV105&lt;=設定シート!$G$23,9,IF(AND(AV105&lt;=設定シート!$I$23,V105=""),11,IF(AND(AV105&lt;=設定シート!$I$23,V105="賃金で算定"),13,IF(AV105&lt;=設定シート!$K$23,15,IF(AV105&lt;=設定シート!$M$23,17,19))))))),IF(AV105&lt;=設定シート!$C$23,5,IF(AV105&lt;=設定シート!$E$15,7,IF(AV105&lt;=設定シート!$G$15,9,11))))</f>
        <v>11</v>
      </c>
      <c r="AY105" s="760"/>
      <c r="AZ105" s="761"/>
      <c r="BA105" s="762">
        <f t="shared" ref="BA105" si="37">AN105</f>
        <v>0</v>
      </c>
      <c r="BB105" s="761"/>
      <c r="BC105" s="761"/>
      <c r="BO105" s="1">
        <f>IF(O105&lt;=VALUE(概算年度),O105+2018,O105+1988)</f>
        <v>2018</v>
      </c>
      <c r="BP105" s="1" t="b">
        <f>IF(BO105=2019,1)</f>
        <v>0</v>
      </c>
      <c r="BQ105" s="3">
        <f>IF(BO105&lt;=2018,1)</f>
        <v>1</v>
      </c>
      <c r="BR105" s="3" t="b">
        <f>IF(BO105&gt;=2020,1)</f>
        <v>0</v>
      </c>
      <c r="BS105" s="3" t="b">
        <f>IF(AND(O105=31,Q105=1,O106=31),1,IF(AND(O105=31,Q105=2,O106=31),2,IF(AND(O105=31,Q105=3,O106=31),3,IF(AND(O105=31,Q105=4,O106=31),4,IF(AND(O105&gt;VALUE(概算年度),O105&lt;31,O106=31),5)))))</f>
        <v>0</v>
      </c>
      <c r="BT105" s="3" t="b">
        <f>IF(OR(O105=31,O105=1),IF(AND(O106=1,OR(Q105=1,Q105=2,Q105=3,Q105=4,Q105=5)),1,IF(AND(O106=1,Q105=6),6,IF(AND(O106=1,Q105=7),7,IF(AND(O106=1,Q105=8),8,IF(AND(O106=1,Q105=9),9,IF(AND(O106=1,Q105=10),10,IF(AND(O106=1,Q105=11),11,IF(AND(O106=1,Q105=12),12)))))))),IF(O106=1,13))</f>
        <v>0</v>
      </c>
      <c r="BU105" s="3" t="b">
        <f>IF(AND(VALUE(概算年度)='報告書（事業主控）'!O105,VALUE(概算年度)='報告書（事業主控）'!O106),IF('報告書（事業主控）'!Q105=1,1,IF('報告書（事業主控）'!Q105=2,2,IF('報告書（事業主控）'!Q105=3,3))))</f>
        <v>0</v>
      </c>
      <c r="BV105" s="3" t="b">
        <f>IF(BS105=1,"平31_1",IF(BS105=2,"平31_2",IF(BS105=3,"平31_3",IF(BS105=4,"平31_4",IF(BS105=5,"平31_1",IF(BT105=1,"_5月",IF(BT105=6,"_6月",IF(BT105=7,"_7月",IF(BT105=8,"_8月",IF(BT105=9,"_9月",IF(BT105=10,"_10月",IF(BT105=11,"_11月",IF(BT105=12,"_12月",IF(BT105=13,"_5月",IF(AND(O105=O106,O106&lt;&gt;VALUE(概算年度)),IF(Q105=1,"_1月",IF(Q105=2,"_2月",IF(Q105=3,"_3月",IF(Q105=4,"_4月",IF(Q105=5,"_5月",IF(Q105=6,"_6月",IF(Q105=7,"_7月",IF(Q105=8,"_8月",IF(Q105=9,"_9月",IF(Q105=10,"_10月",IF(Q105=11,"_11月",IF(Q105=12,"_12月")))))))))))),IF(BU105=1,"対象年1_3月",IF(BU105=2,"対象年2_3月",IF(BU105=3,"対象年3月",IF(O106=VALUE(概算年度),"対象年1_3月","_1月")))))))))))))))))))</f>
        <v>0</v>
      </c>
    </row>
    <row r="106" spans="2:74" ht="18" customHeight="1">
      <c r="B106" s="971"/>
      <c r="C106" s="972"/>
      <c r="D106" s="972"/>
      <c r="E106" s="972"/>
      <c r="F106" s="972"/>
      <c r="G106" s="972"/>
      <c r="H106" s="972"/>
      <c r="I106" s="973"/>
      <c r="J106" s="971"/>
      <c r="K106" s="972"/>
      <c r="L106" s="972"/>
      <c r="M106" s="972"/>
      <c r="N106" s="975"/>
      <c r="O106" s="219"/>
      <c r="P106" s="11" t="s">
        <v>7</v>
      </c>
      <c r="Q106" s="23"/>
      <c r="R106" s="11" t="s">
        <v>8</v>
      </c>
      <c r="S106" s="220"/>
      <c r="T106" s="982" t="s">
        <v>28</v>
      </c>
      <c r="U106" s="982"/>
      <c r="V106" s="956"/>
      <c r="W106" s="957"/>
      <c r="X106" s="957"/>
      <c r="Y106" s="958"/>
      <c r="Z106" s="956"/>
      <c r="AA106" s="957"/>
      <c r="AB106" s="957"/>
      <c r="AC106" s="957"/>
      <c r="AD106" s="956"/>
      <c r="AE106" s="957"/>
      <c r="AF106" s="957"/>
      <c r="AG106" s="958"/>
      <c r="AH106" s="962">
        <f>IF(V105="賃金で算定",0,V106+Z106-AD106)</f>
        <v>0</v>
      </c>
      <c r="AI106" s="962"/>
      <c r="AJ106" s="962"/>
      <c r="AK106" s="963"/>
      <c r="AL106" s="964">
        <f>IF(V105="賃金で算定","賃金で算定",IF(OR(V106=0,$F$119="",AV105=""),0,IF(OR(LEFT($F$119,2)="31",LEFT($F$119,2)="34",LEFT($F$119,2)="36",LEFT($F$119,2)="37"),VLOOKUP($F$119,労務比率2,AX105,FALSE),VLOOKUP($F$119,労務比率,AX105,FALSE))))</f>
        <v>0</v>
      </c>
      <c r="AM106" s="965"/>
      <c r="AN106" s="966">
        <f>IF(V105="賃金で算定",0,INT(AH106*AL106/100))</f>
        <v>0</v>
      </c>
      <c r="AO106" s="967"/>
      <c r="AP106" s="967"/>
      <c r="AQ106" s="967"/>
      <c r="AR106" s="967"/>
      <c r="AS106" s="685"/>
      <c r="AV106" s="24"/>
      <c r="AW106" s="25"/>
      <c r="AY106" s="462">
        <f t="shared" ref="AY106" si="38">AH106</f>
        <v>0</v>
      </c>
      <c r="AZ106" s="461">
        <f>IF(AV105&lt;=設定シート!C$101,AH106,IF(AND(AV105&gt;=設定シート!E$101,AV105&lt;=設定シート!G$101),AH106*105/108,AH106))</f>
        <v>0</v>
      </c>
      <c r="BA106" s="460"/>
      <c r="BB106" s="461">
        <f t="shared" ref="BB106" si="39">IF($AL106="賃金で算定",0,INT(AY106*$AL106/100))</f>
        <v>0</v>
      </c>
      <c r="BC106" s="461">
        <f>IF(AY106=AZ106,BB106,AZ106*$AL106/100)</f>
        <v>0</v>
      </c>
      <c r="BL106" s="22">
        <f>IF(AY106=AZ106,0,1)</f>
        <v>0</v>
      </c>
      <c r="BM106" s="22" t="str">
        <f>IF(BL106=1,AL106,"")</f>
        <v/>
      </c>
    </row>
    <row r="107" spans="2:74" ht="18" customHeight="1">
      <c r="B107" s="968"/>
      <c r="C107" s="969"/>
      <c r="D107" s="969"/>
      <c r="E107" s="969"/>
      <c r="F107" s="969"/>
      <c r="G107" s="969"/>
      <c r="H107" s="969"/>
      <c r="I107" s="970"/>
      <c r="J107" s="968"/>
      <c r="K107" s="969"/>
      <c r="L107" s="969"/>
      <c r="M107" s="969"/>
      <c r="N107" s="974"/>
      <c r="O107" s="753"/>
      <c r="P107" s="731" t="s">
        <v>38</v>
      </c>
      <c r="Q107" s="754"/>
      <c r="R107" s="731" t="s">
        <v>8</v>
      </c>
      <c r="S107" s="755"/>
      <c r="T107" s="976" t="s">
        <v>40</v>
      </c>
      <c r="U107" s="1075"/>
      <c r="V107" s="977"/>
      <c r="W107" s="978"/>
      <c r="X107" s="978"/>
      <c r="Y107" s="29"/>
      <c r="Z107" s="775"/>
      <c r="AA107" s="683"/>
      <c r="AB107" s="683"/>
      <c r="AC107" s="21"/>
      <c r="AD107" s="775"/>
      <c r="AE107" s="683"/>
      <c r="AF107" s="683"/>
      <c r="AG107" s="776"/>
      <c r="AH107" s="979">
        <f>IF(V107="賃金で算定",V108+Z108-AD108,0)</f>
        <v>0</v>
      </c>
      <c r="AI107" s="980"/>
      <c r="AJ107" s="980"/>
      <c r="AK107" s="981"/>
      <c r="AL107" s="733"/>
      <c r="AM107" s="736"/>
      <c r="AN107" s="865"/>
      <c r="AO107" s="866"/>
      <c r="AP107" s="866"/>
      <c r="AQ107" s="866"/>
      <c r="AR107" s="866"/>
      <c r="AS107" s="772"/>
      <c r="AV107" s="24" t="str">
        <f>IF(OR(O107="",Q107=""),"", IF(O107&lt;20,DATE(O107+118,Q107,IF(S107="",1,S107)),DATE(O107+88,Q107,IF(S107="",1,S107))))</f>
        <v/>
      </c>
      <c r="AW107" s="821" t="str">
        <f>IF(AV107&lt;=設定シート!C$15,"昔",IF(OR(LEFT($F$119,2)="31",LEFT($F$119,2)="34",LEFT($F$119,2)="36",LEFT($F$119,2)="37"),IF(AV107&lt;=設定シート!E$23,"1",IF(AV107&lt;=設定シート!G$23,"2",IF(AV107&lt;=設定シート!M$23,"3","4"))),IF(AV107&lt;=設定シート!E$15,"1",IF(AV107&lt;=設定シート!G$15,"2","3"))))</f>
        <v>3</v>
      </c>
      <c r="AX107" s="822">
        <f>IF(OR(LEFT($F$119,2)="31",LEFT($F$119,2)="34",LEFT($F$119,2)="36",LEFT($F$119,2)="37"),IF(AV107&lt;=設定シート!$C$23,5,IF(AV107&lt;=設定シート!$E$23,7,IF(AV107&lt;=設定シート!$G$23,9,IF(AND(AV107&lt;=設定シート!$I$23,V107=""),11,IF(AND(AV107&lt;=設定シート!$I$23,V107="賃金で算定"),13,IF(AV107&lt;=設定シート!$K$23,15,IF(AV107&lt;=設定シート!$M$23,17,19))))))),IF(AV107&lt;=設定シート!$C$23,5,IF(AV107&lt;=設定シート!$E$15,7,IF(AV107&lt;=設定シート!$G$15,9,11))))</f>
        <v>11</v>
      </c>
      <c r="AY107" s="760"/>
      <c r="AZ107" s="761"/>
      <c r="BA107" s="762">
        <f t="shared" ref="BA107" si="40">AN107</f>
        <v>0</v>
      </c>
      <c r="BB107" s="761"/>
      <c r="BC107" s="761"/>
      <c r="BO107" s="1">
        <f>IF(O107&lt;=VALUE(概算年度),O107+2018,O107+1988)</f>
        <v>2018</v>
      </c>
      <c r="BP107" s="1" t="b">
        <f>IF(BO107=2019,1)</f>
        <v>0</v>
      </c>
      <c r="BQ107" s="3">
        <f>IF(BO107&lt;=2018,1)</f>
        <v>1</v>
      </c>
      <c r="BR107" s="3" t="b">
        <f>IF(BO107&gt;=2020,1)</f>
        <v>0</v>
      </c>
      <c r="BS107" s="3" t="b">
        <f>IF(AND(O107=31,Q107=1,O108=31),1,IF(AND(O107=31,Q107=2,O108=31),2,IF(AND(O107=31,Q107=3,O108=31),3,IF(AND(O107=31,Q107=4,O108=31),4,IF(AND(O107&gt;VALUE(概算年度),O107&lt;31,O108=31),5)))))</f>
        <v>0</v>
      </c>
      <c r="BT107" s="3" t="b">
        <f>IF(OR(O107=31,O107=1),IF(AND(O108=1,OR(Q107=1,Q107=2,Q107=3,Q107=4,Q107=5)),1,IF(AND(O108=1,Q107=6),6,IF(AND(O108=1,Q107=7),7,IF(AND(O108=1,Q107=8),8,IF(AND(O108=1,Q107=9),9,IF(AND(O108=1,Q107=10),10,IF(AND(O108=1,Q107=11),11,IF(AND(O108=1,Q107=12),12)))))))),IF(O108=1,13))</f>
        <v>0</v>
      </c>
      <c r="BU107" s="3" t="b">
        <f>IF(AND(VALUE(概算年度)='報告書（事業主控）'!O107,VALUE(概算年度)='報告書（事業主控）'!O108),IF('報告書（事業主控）'!Q107=1,1,IF('報告書（事業主控）'!Q107=2,2,IF('報告書（事業主控）'!Q107=3,3))))</f>
        <v>0</v>
      </c>
      <c r="BV107" s="3" t="b">
        <f>IF(BS107=1,"平31_1",IF(BS107=2,"平31_2",IF(BS107=3,"平31_3",IF(BS107=4,"平31_4",IF(BS107=5,"平31_1",IF(BT107=1,"_5月",IF(BT107=6,"_6月",IF(BT107=7,"_7月",IF(BT107=8,"_8月",IF(BT107=9,"_9月",IF(BT107=10,"_10月",IF(BT107=11,"_11月",IF(BT107=12,"_12月",IF(BT107=13,"_5月",IF(AND(O107=O108,O108&lt;&gt;VALUE(概算年度)),IF(Q107=1,"_1月",IF(Q107=2,"_2月",IF(Q107=3,"_3月",IF(Q107=4,"_4月",IF(Q107=5,"_5月",IF(Q107=6,"_6月",IF(Q107=7,"_7月",IF(Q107=8,"_8月",IF(Q107=9,"_9月",IF(Q107=10,"_10月",IF(Q107=11,"_11月",IF(Q107=12,"_12月")))))))))))),IF(BU107=1,"対象年1_3月",IF(BU107=2,"対象年2_3月",IF(BU107=3,"対象年3月",IF(O108=VALUE(概算年度),"対象年1_3月","_1月")))))))))))))))))))</f>
        <v>0</v>
      </c>
    </row>
    <row r="108" spans="2:74" ht="18" customHeight="1">
      <c r="B108" s="971"/>
      <c r="C108" s="972"/>
      <c r="D108" s="972"/>
      <c r="E108" s="972"/>
      <c r="F108" s="972"/>
      <c r="G108" s="972"/>
      <c r="H108" s="972"/>
      <c r="I108" s="973"/>
      <c r="J108" s="971"/>
      <c r="K108" s="972"/>
      <c r="L108" s="972"/>
      <c r="M108" s="972"/>
      <c r="N108" s="975"/>
      <c r="O108" s="219"/>
      <c r="P108" s="11" t="s">
        <v>7</v>
      </c>
      <c r="Q108" s="23"/>
      <c r="R108" s="11" t="s">
        <v>8</v>
      </c>
      <c r="S108" s="220"/>
      <c r="T108" s="982" t="s">
        <v>28</v>
      </c>
      <c r="U108" s="982"/>
      <c r="V108" s="956"/>
      <c r="W108" s="957"/>
      <c r="X108" s="957"/>
      <c r="Y108" s="958"/>
      <c r="Z108" s="959"/>
      <c r="AA108" s="960"/>
      <c r="AB108" s="960"/>
      <c r="AC108" s="960"/>
      <c r="AD108" s="956"/>
      <c r="AE108" s="957"/>
      <c r="AF108" s="957"/>
      <c r="AG108" s="958"/>
      <c r="AH108" s="962">
        <f>IF(V107="賃金で算定",0,V108+Z108-AD108)</f>
        <v>0</v>
      </c>
      <c r="AI108" s="962"/>
      <c r="AJ108" s="962"/>
      <c r="AK108" s="963"/>
      <c r="AL108" s="964">
        <f>IF(V107="賃金で算定","賃金で算定",IF(OR(V108=0,$F$119="",AV107=""),0,IF(OR(LEFT($F$119,2)="31",LEFT($F$119,2)="34",LEFT($F$119,2)="36",LEFT($F$119,2)="37"),VLOOKUP($F$119,労務比率2,AX107,FALSE),VLOOKUP($F$119,労務比率,AX107,FALSE))))</f>
        <v>0</v>
      </c>
      <c r="AM108" s="965"/>
      <c r="AN108" s="966">
        <f>IF(V107="賃金で算定",0,INT(AH108*AL108/100))</f>
        <v>0</v>
      </c>
      <c r="AO108" s="967"/>
      <c r="AP108" s="967"/>
      <c r="AQ108" s="967"/>
      <c r="AR108" s="967"/>
      <c r="AS108" s="685"/>
      <c r="AV108" s="24"/>
      <c r="AW108" s="25"/>
      <c r="AY108" s="462">
        <f t="shared" ref="AY108" si="41">AH108</f>
        <v>0</v>
      </c>
      <c r="AZ108" s="461">
        <f>IF(AV107&lt;=設定シート!C$101,AH108,IF(AND(AV107&gt;=設定シート!E$101,AV107&lt;=設定シート!G$101),AH108*105/108,AH108))</f>
        <v>0</v>
      </c>
      <c r="BA108" s="460"/>
      <c r="BB108" s="461">
        <f t="shared" ref="BB108" si="42">IF($AL108="賃金で算定",0,INT(AY108*$AL108/100))</f>
        <v>0</v>
      </c>
      <c r="BC108" s="461">
        <f>IF(AY108=AZ108,BB108,AZ108*$AL108/100)</f>
        <v>0</v>
      </c>
      <c r="BL108" s="22">
        <f>IF(AY108=AZ108,0,1)</f>
        <v>0</v>
      </c>
      <c r="BM108" s="22" t="str">
        <f>IF(BL108=1,AL108,"")</f>
        <v/>
      </c>
    </row>
    <row r="109" spans="2:74" ht="18" customHeight="1">
      <c r="B109" s="968"/>
      <c r="C109" s="969"/>
      <c r="D109" s="969"/>
      <c r="E109" s="969"/>
      <c r="F109" s="969"/>
      <c r="G109" s="969"/>
      <c r="H109" s="969"/>
      <c r="I109" s="970"/>
      <c r="J109" s="968"/>
      <c r="K109" s="969"/>
      <c r="L109" s="969"/>
      <c r="M109" s="969"/>
      <c r="N109" s="974"/>
      <c r="O109" s="753"/>
      <c r="P109" s="731" t="s">
        <v>38</v>
      </c>
      <c r="Q109" s="754"/>
      <c r="R109" s="731" t="s">
        <v>8</v>
      </c>
      <c r="S109" s="755"/>
      <c r="T109" s="976" t="s">
        <v>40</v>
      </c>
      <c r="U109" s="1075"/>
      <c r="V109" s="977"/>
      <c r="W109" s="978"/>
      <c r="X109" s="978"/>
      <c r="Y109" s="792"/>
      <c r="Z109" s="769"/>
      <c r="AA109" s="770"/>
      <c r="AB109" s="770"/>
      <c r="AC109" s="768"/>
      <c r="AD109" s="769"/>
      <c r="AE109" s="770"/>
      <c r="AF109" s="770"/>
      <c r="AG109" s="771"/>
      <c r="AH109" s="979">
        <f>IF(V109="賃金で算定",V110+Z110-AD110,0)</f>
        <v>0</v>
      </c>
      <c r="AI109" s="980"/>
      <c r="AJ109" s="980"/>
      <c r="AK109" s="981"/>
      <c r="AL109" s="733"/>
      <c r="AM109" s="736"/>
      <c r="AN109" s="865"/>
      <c r="AO109" s="866"/>
      <c r="AP109" s="866"/>
      <c r="AQ109" s="866"/>
      <c r="AR109" s="866"/>
      <c r="AS109" s="772"/>
      <c r="AV109" s="24" t="str">
        <f>IF(OR(O109="",Q109=""),"", IF(O109&lt;20,DATE(O109+118,Q109,IF(S109="",1,S109)),DATE(O109+88,Q109,IF(S109="",1,S109))))</f>
        <v/>
      </c>
      <c r="AW109" s="821" t="str">
        <f>IF(AV109&lt;=設定シート!C$15,"昔",IF(OR(LEFT($F$119,2)="31",LEFT($F$119,2)="34",LEFT($F$119,2)="36",LEFT($F$119,2)="37"),IF(AV109&lt;=設定シート!E$23,"1",IF(AV109&lt;=設定シート!G$23,"2",IF(AV109&lt;=設定シート!M$23,"3","4"))),IF(AV109&lt;=設定シート!E$15,"1",IF(AV109&lt;=設定シート!G$15,"2","3"))))</f>
        <v>3</v>
      </c>
      <c r="AX109" s="822">
        <f>IF(OR(LEFT($F$119,2)="31",LEFT($F$119,2)="34",LEFT($F$119,2)="36",LEFT($F$119,2)="37"),IF(AV109&lt;=設定シート!$C$23,5,IF(AV109&lt;=設定シート!$E$23,7,IF(AV109&lt;=設定シート!$G$23,9,IF(AND(AV109&lt;=設定シート!$I$23,V109=""),11,IF(AND(AV109&lt;=設定シート!$I$23,V109="賃金で算定"),13,IF(AV109&lt;=設定シート!$K$23,15,IF(AV109&lt;=設定シート!$M$23,17,19))))))),IF(AV109&lt;=設定シート!$C$23,5,IF(AV109&lt;=設定シート!$E$15,7,IF(AV109&lt;=設定シート!$G$15,9,11))))</f>
        <v>11</v>
      </c>
      <c r="AY109" s="760"/>
      <c r="AZ109" s="761"/>
      <c r="BA109" s="762">
        <f t="shared" ref="BA109" si="43">AN109</f>
        <v>0</v>
      </c>
      <c r="BB109" s="761"/>
      <c r="BC109" s="761"/>
      <c r="BO109" s="1">
        <f>IF(O109&lt;=VALUE(概算年度),O109+2018,O109+1988)</f>
        <v>2018</v>
      </c>
      <c r="BP109" s="1" t="b">
        <f>IF(BO109=2019,1)</f>
        <v>0</v>
      </c>
      <c r="BQ109" s="3">
        <f>IF(BO109&lt;=2018,1)</f>
        <v>1</v>
      </c>
      <c r="BR109" s="3" t="b">
        <f>IF(BO109&gt;=2020,1)</f>
        <v>0</v>
      </c>
      <c r="BS109" s="3" t="b">
        <f>IF(AND(O109=31,Q109=1,O110=31),1,IF(AND(O109=31,Q109=2,O110=31),2,IF(AND(O109=31,Q109=3,O110=31),3,IF(AND(O109=31,Q109=4,O110=31),4,IF(AND(O109&gt;VALUE(概算年度),O109&lt;31,O110=31),5)))))</f>
        <v>0</v>
      </c>
      <c r="BT109" s="3" t="b">
        <f>IF(OR(O109=31,O109=1),IF(AND(O110=1,OR(Q109=1,Q109=2,Q109=3,Q109=4,Q109=5)),1,IF(AND(O110=1,Q109=6),6,IF(AND(O110=1,Q109=7),7,IF(AND(O110=1,Q109=8),8,IF(AND(O110=1,Q109=9),9,IF(AND(O110=1,Q109=10),10,IF(AND(O110=1,Q109=11),11,IF(AND(O110=1,Q109=12),12)))))))),IF(O110=1,13))</f>
        <v>0</v>
      </c>
      <c r="BU109" s="3" t="b">
        <f>IF(AND(VALUE(概算年度)='報告書（事業主控）'!O109,VALUE(概算年度)='報告書（事業主控）'!O110),IF('報告書（事業主控）'!Q109=1,1,IF('報告書（事業主控）'!Q109=2,2,IF('報告書（事業主控）'!Q109=3,3))))</f>
        <v>0</v>
      </c>
      <c r="BV109" s="3" t="b">
        <f>IF(BS109=1,"平31_1",IF(BS109=2,"平31_2",IF(BS109=3,"平31_3",IF(BS109=4,"平31_4",IF(BS109=5,"平31_1",IF(BT109=1,"_5月",IF(BT109=6,"_6月",IF(BT109=7,"_7月",IF(BT109=8,"_8月",IF(BT109=9,"_9月",IF(BT109=10,"_10月",IF(BT109=11,"_11月",IF(BT109=12,"_12月",IF(BT109=13,"_5月",IF(AND(O109=O110,O110&lt;&gt;VALUE(概算年度)),IF(Q109=1,"_1月",IF(Q109=2,"_2月",IF(Q109=3,"_3月",IF(Q109=4,"_4月",IF(Q109=5,"_5月",IF(Q109=6,"_6月",IF(Q109=7,"_7月",IF(Q109=8,"_8月",IF(Q109=9,"_9月",IF(Q109=10,"_10月",IF(Q109=11,"_11月",IF(Q109=12,"_12月")))))))))))),IF(BU109=1,"対象年1_3月",IF(BU109=2,"対象年2_3月",IF(BU109=3,"対象年3月",IF(O110=VALUE(概算年度),"対象年1_3月","_1月")))))))))))))))))))</f>
        <v>0</v>
      </c>
    </row>
    <row r="110" spans="2:74" ht="18" customHeight="1">
      <c r="B110" s="971"/>
      <c r="C110" s="972"/>
      <c r="D110" s="972"/>
      <c r="E110" s="972"/>
      <c r="F110" s="972"/>
      <c r="G110" s="972"/>
      <c r="H110" s="972"/>
      <c r="I110" s="973"/>
      <c r="J110" s="971"/>
      <c r="K110" s="972"/>
      <c r="L110" s="972"/>
      <c r="M110" s="972"/>
      <c r="N110" s="975"/>
      <c r="O110" s="219"/>
      <c r="P110" s="11" t="s">
        <v>7</v>
      </c>
      <c r="Q110" s="23"/>
      <c r="R110" s="11" t="s">
        <v>8</v>
      </c>
      <c r="S110" s="220"/>
      <c r="T110" s="982" t="s">
        <v>28</v>
      </c>
      <c r="U110" s="982"/>
      <c r="V110" s="956"/>
      <c r="W110" s="957"/>
      <c r="X110" s="957"/>
      <c r="Y110" s="958"/>
      <c r="Z110" s="956"/>
      <c r="AA110" s="957"/>
      <c r="AB110" s="957"/>
      <c r="AC110" s="957"/>
      <c r="AD110" s="959"/>
      <c r="AE110" s="960"/>
      <c r="AF110" s="960"/>
      <c r="AG110" s="961"/>
      <c r="AH110" s="962">
        <f>IF(V109="賃金で算定",0,V110+Z110-AD110)</f>
        <v>0</v>
      </c>
      <c r="AI110" s="962"/>
      <c r="AJ110" s="962"/>
      <c r="AK110" s="963"/>
      <c r="AL110" s="964">
        <f>IF(V109="賃金で算定","賃金で算定",IF(OR(V110=0,$F$119="",AV109=""),0,IF(OR(LEFT($F$119,2)="31",LEFT($F$119,2)="34",LEFT($F$119,2)="36",LEFT($F$119,2)="37"),VLOOKUP($F$119,労務比率2,AX109,FALSE),VLOOKUP($F$119,労務比率,AX109,FALSE))))</f>
        <v>0</v>
      </c>
      <c r="AM110" s="965"/>
      <c r="AN110" s="966">
        <f>IF(V109="賃金で算定",0,INT(AH110*AL110/100))</f>
        <v>0</v>
      </c>
      <c r="AO110" s="967"/>
      <c r="AP110" s="967"/>
      <c r="AQ110" s="967"/>
      <c r="AR110" s="967"/>
      <c r="AS110" s="685"/>
      <c r="AV110" s="24"/>
      <c r="AW110" s="25"/>
      <c r="AY110" s="462">
        <f t="shared" ref="AY110" si="44">AH110</f>
        <v>0</v>
      </c>
      <c r="AZ110" s="461">
        <f>IF(AV109&lt;=設定シート!C$101,AH110,IF(AND(AV109&gt;=設定シート!E$101,AV109&lt;=設定シート!G$101),AH110*105/108,AH110))</f>
        <v>0</v>
      </c>
      <c r="BA110" s="460"/>
      <c r="BB110" s="461">
        <f t="shared" ref="BB110" si="45">IF($AL110="賃金で算定",0,INT(AY110*$AL110/100))</f>
        <v>0</v>
      </c>
      <c r="BC110" s="461">
        <f>IF(AY110=AZ110,BB110,AZ110*$AL110/100)</f>
        <v>0</v>
      </c>
      <c r="BL110" s="22">
        <f>IF(AY110=AZ110,0,1)</f>
        <v>0</v>
      </c>
      <c r="BM110" s="22" t="str">
        <f>IF(BL110=1,AL110,"")</f>
        <v/>
      </c>
    </row>
    <row r="111" spans="2:74" ht="18" customHeight="1">
      <c r="B111" s="968"/>
      <c r="C111" s="969"/>
      <c r="D111" s="969"/>
      <c r="E111" s="969"/>
      <c r="F111" s="969"/>
      <c r="G111" s="969"/>
      <c r="H111" s="969"/>
      <c r="I111" s="970"/>
      <c r="J111" s="968"/>
      <c r="K111" s="969"/>
      <c r="L111" s="969"/>
      <c r="M111" s="969"/>
      <c r="N111" s="974"/>
      <c r="O111" s="753"/>
      <c r="P111" s="731" t="s">
        <v>38</v>
      </c>
      <c r="Q111" s="754"/>
      <c r="R111" s="731" t="s">
        <v>8</v>
      </c>
      <c r="S111" s="755"/>
      <c r="T111" s="976" t="s">
        <v>40</v>
      </c>
      <c r="U111" s="1075"/>
      <c r="V111" s="977"/>
      <c r="W111" s="978"/>
      <c r="X111" s="978"/>
      <c r="Y111" s="792"/>
      <c r="Z111" s="769"/>
      <c r="AA111" s="770"/>
      <c r="AB111" s="770"/>
      <c r="AC111" s="768"/>
      <c r="AD111" s="769"/>
      <c r="AE111" s="770"/>
      <c r="AF111" s="770"/>
      <c r="AG111" s="771"/>
      <c r="AH111" s="979">
        <f>IF(V111="賃金で算定",V112+Z112-AD112,0)</f>
        <v>0</v>
      </c>
      <c r="AI111" s="980"/>
      <c r="AJ111" s="980"/>
      <c r="AK111" s="981"/>
      <c r="AL111" s="733"/>
      <c r="AM111" s="736"/>
      <c r="AN111" s="865"/>
      <c r="AO111" s="866"/>
      <c r="AP111" s="866"/>
      <c r="AQ111" s="866"/>
      <c r="AR111" s="866"/>
      <c r="AS111" s="772"/>
      <c r="AV111" s="24" t="str">
        <f>IF(OR(O111="",Q111=""),"", IF(O111&lt;20,DATE(O111+118,Q111,IF(S111="",1,S111)),DATE(O111+88,Q111,IF(S111="",1,S111))))</f>
        <v/>
      </c>
      <c r="AW111" s="821" t="str">
        <f>IF(AV111&lt;=設定シート!C$15,"昔",IF(OR(LEFT($F$119,2)="31",LEFT($F$119,2)="34",LEFT($F$119,2)="36",LEFT($F$119,2)="37"),IF(AV111&lt;=設定シート!E$23,"1",IF(AV111&lt;=設定シート!G$23,"2",IF(AV111&lt;=設定シート!M$23,"3","4"))),IF(AV111&lt;=設定シート!E$15,"1",IF(AV111&lt;=設定シート!G$15,"2","3"))))</f>
        <v>3</v>
      </c>
      <c r="AX111" s="822">
        <f>IF(OR(LEFT($F$119,2)="31",LEFT($F$119,2)="34",LEFT($F$119,2)="36",LEFT($F$119,2)="37"),IF(AV111&lt;=設定シート!$C$23,5,IF(AV111&lt;=設定シート!$E$23,7,IF(AV111&lt;=設定シート!$G$23,9,IF(AND(AV111&lt;=設定シート!$I$23,V111=""),11,IF(AND(AV111&lt;=設定シート!$I$23,V111="賃金で算定"),13,IF(AV111&lt;=設定シート!$K$23,15,IF(AV111&lt;=設定シート!$M$23,17,19))))))),IF(AV111&lt;=設定シート!$C$23,5,IF(AV111&lt;=設定シート!$E$15,7,IF(AV111&lt;=設定シート!$G$15,9,11))))</f>
        <v>11</v>
      </c>
      <c r="AY111" s="760"/>
      <c r="AZ111" s="761"/>
      <c r="BA111" s="762">
        <f t="shared" ref="BA111" si="46">AN111</f>
        <v>0</v>
      </c>
      <c r="BB111" s="761"/>
      <c r="BC111" s="761"/>
      <c r="BO111" s="1">
        <f>IF(O111&lt;=VALUE(概算年度),O111+2018,O111+1988)</f>
        <v>2018</v>
      </c>
      <c r="BP111" s="1" t="b">
        <f>IF(BO111=2019,1)</f>
        <v>0</v>
      </c>
      <c r="BQ111" s="3">
        <f>IF(BO111&lt;=2018,1)</f>
        <v>1</v>
      </c>
      <c r="BR111" s="3" t="b">
        <f>IF(BO111&gt;=2020,1)</f>
        <v>0</v>
      </c>
      <c r="BS111" s="3" t="b">
        <f>IF(AND(O111=31,Q111=1,O112=31),1,IF(AND(O111=31,Q111=2,O112=31),2,IF(AND(O111=31,Q111=3,O112=31),3,IF(AND(O111=31,Q111=4,O112=31),4,IF(AND(O111&gt;VALUE(概算年度),O111&lt;31,O112=31),5)))))</f>
        <v>0</v>
      </c>
      <c r="BT111" s="3" t="b">
        <f>IF(OR(O111=31,O111=1),IF(AND(O112=1,OR(Q111=1,Q111=2,Q111=3,Q111=4,Q111=5)),1,IF(AND(O112=1,Q111=6),6,IF(AND(O112=1,Q111=7),7,IF(AND(O112=1,Q111=8),8,IF(AND(O112=1,Q111=9),9,IF(AND(O112=1,Q111=10),10,IF(AND(O112=1,Q111=11),11,IF(AND(O112=1,Q111=12),12)))))))),IF(O112=1,13))</f>
        <v>0</v>
      </c>
      <c r="BU111" s="3" t="b">
        <f>IF(AND(VALUE(概算年度)='報告書（事業主控）'!O111,VALUE(概算年度)='報告書（事業主控）'!O112),IF('報告書（事業主控）'!Q111=1,1,IF('報告書（事業主控）'!Q111=2,2,IF('報告書（事業主控）'!Q111=3,3))))</f>
        <v>0</v>
      </c>
      <c r="BV111" s="3" t="b">
        <f>IF(BS111=1,"平31_1",IF(BS111=2,"平31_2",IF(BS111=3,"平31_3",IF(BS111=4,"平31_4",IF(BS111=5,"平31_1",IF(BT111=1,"_5月",IF(BT111=6,"_6月",IF(BT111=7,"_7月",IF(BT111=8,"_8月",IF(BT111=9,"_9月",IF(BT111=10,"_10月",IF(BT111=11,"_11月",IF(BT111=12,"_12月",IF(BT111=13,"_5月",IF(AND(O111=O112,O112&lt;&gt;VALUE(概算年度)),IF(Q111=1,"_1月",IF(Q111=2,"_2月",IF(Q111=3,"_3月",IF(Q111=4,"_4月",IF(Q111=5,"_5月",IF(Q111=6,"_6月",IF(Q111=7,"_7月",IF(Q111=8,"_8月",IF(Q111=9,"_9月",IF(Q111=10,"_10月",IF(Q111=11,"_11月",IF(Q111=12,"_12月")))))))))))),IF(BU111=1,"対象年1_3月",IF(BU111=2,"対象年2_3月",IF(BU111=3,"対象年3月",IF(O112=VALUE(概算年度),"対象年1_3月","_1月")))))))))))))))))))</f>
        <v>0</v>
      </c>
    </row>
    <row r="112" spans="2:74" ht="18" customHeight="1">
      <c r="B112" s="971"/>
      <c r="C112" s="972"/>
      <c r="D112" s="972"/>
      <c r="E112" s="972"/>
      <c r="F112" s="972"/>
      <c r="G112" s="972"/>
      <c r="H112" s="972"/>
      <c r="I112" s="973"/>
      <c r="J112" s="971"/>
      <c r="K112" s="972"/>
      <c r="L112" s="972"/>
      <c r="M112" s="972"/>
      <c r="N112" s="975"/>
      <c r="O112" s="219"/>
      <c r="P112" s="11" t="s">
        <v>7</v>
      </c>
      <c r="Q112" s="23"/>
      <c r="R112" s="11" t="s">
        <v>8</v>
      </c>
      <c r="S112" s="220"/>
      <c r="T112" s="982" t="s">
        <v>28</v>
      </c>
      <c r="U112" s="982"/>
      <c r="V112" s="956"/>
      <c r="W112" s="957"/>
      <c r="X112" s="957"/>
      <c r="Y112" s="958"/>
      <c r="Z112" s="956"/>
      <c r="AA112" s="957"/>
      <c r="AB112" s="957"/>
      <c r="AC112" s="957"/>
      <c r="AD112" s="959"/>
      <c r="AE112" s="960"/>
      <c r="AF112" s="960"/>
      <c r="AG112" s="961"/>
      <c r="AH112" s="962">
        <f>IF(V111="賃金で算定",0,V112+Z112-AD112)</f>
        <v>0</v>
      </c>
      <c r="AI112" s="962"/>
      <c r="AJ112" s="962"/>
      <c r="AK112" s="963"/>
      <c r="AL112" s="964">
        <f>IF(V111="賃金で算定","賃金で算定",IF(OR(V112=0,$F$119="",AV111=""),0,IF(OR(LEFT($F$119,2)="31",LEFT($F$119,2)="34",LEFT($F$119,2)="36",LEFT($F$119,2)="37"),VLOOKUP($F$119,労務比率2,AX111,FALSE),VLOOKUP($F$119,労務比率,AX111,FALSE))))</f>
        <v>0</v>
      </c>
      <c r="AM112" s="965"/>
      <c r="AN112" s="966">
        <f>IF(V111="賃金で算定",0,INT(AH112*AL112/100))</f>
        <v>0</v>
      </c>
      <c r="AO112" s="967"/>
      <c r="AP112" s="967"/>
      <c r="AQ112" s="967"/>
      <c r="AR112" s="967"/>
      <c r="AS112" s="685"/>
      <c r="AV112" s="24"/>
      <c r="AW112" s="25"/>
      <c r="AY112" s="462">
        <f t="shared" ref="AY112" si="47">AH112</f>
        <v>0</v>
      </c>
      <c r="AZ112" s="461">
        <f>IF(AV111&lt;=設定シート!C$101,AH112,IF(AND(AV111&gt;=設定シート!E$101,AV111&lt;=設定シート!G$101),AH112*105/108,AH112))</f>
        <v>0</v>
      </c>
      <c r="BA112" s="460"/>
      <c r="BB112" s="461">
        <f t="shared" ref="BB112" si="48">IF($AL112="賃金で算定",0,INT(AY112*$AL112/100))</f>
        <v>0</v>
      </c>
      <c r="BC112" s="461">
        <f>IF(AY112=AZ112,BB112,AZ112*$AL112/100)</f>
        <v>0</v>
      </c>
      <c r="BL112" s="22">
        <f>IF(AY112=AZ112,0,1)</f>
        <v>0</v>
      </c>
      <c r="BM112" s="22" t="str">
        <f>IF(BL112=1,AL112,"")</f>
        <v/>
      </c>
    </row>
    <row r="113" spans="2:74" ht="18" customHeight="1">
      <c r="B113" s="968"/>
      <c r="C113" s="969"/>
      <c r="D113" s="969"/>
      <c r="E113" s="969"/>
      <c r="F113" s="969"/>
      <c r="G113" s="969"/>
      <c r="H113" s="969"/>
      <c r="I113" s="970"/>
      <c r="J113" s="968"/>
      <c r="K113" s="969"/>
      <c r="L113" s="969"/>
      <c r="M113" s="969"/>
      <c r="N113" s="974"/>
      <c r="O113" s="753"/>
      <c r="P113" s="731" t="s">
        <v>38</v>
      </c>
      <c r="Q113" s="754"/>
      <c r="R113" s="731" t="s">
        <v>8</v>
      </c>
      <c r="S113" s="755"/>
      <c r="T113" s="976" t="s">
        <v>40</v>
      </c>
      <c r="U113" s="1075"/>
      <c r="V113" s="977"/>
      <c r="W113" s="978"/>
      <c r="X113" s="978"/>
      <c r="Y113" s="792"/>
      <c r="Z113" s="769"/>
      <c r="AA113" s="770"/>
      <c r="AB113" s="770"/>
      <c r="AC113" s="768"/>
      <c r="AD113" s="769"/>
      <c r="AE113" s="770"/>
      <c r="AF113" s="770"/>
      <c r="AG113" s="771"/>
      <c r="AH113" s="979">
        <f>IF(V113="賃金で算定",V114+Z114-AD114,0)</f>
        <v>0</v>
      </c>
      <c r="AI113" s="980"/>
      <c r="AJ113" s="980"/>
      <c r="AK113" s="981"/>
      <c r="AL113" s="733"/>
      <c r="AM113" s="736"/>
      <c r="AN113" s="865"/>
      <c r="AO113" s="866"/>
      <c r="AP113" s="866"/>
      <c r="AQ113" s="866"/>
      <c r="AR113" s="866"/>
      <c r="AS113" s="772"/>
      <c r="AV113" s="24" t="str">
        <f>IF(OR(O113="",Q113=""),"", IF(O113&lt;20,DATE(O113+118,Q113,IF(S113="",1,S113)),DATE(O113+88,Q113,IF(S113="",1,S113))))</f>
        <v/>
      </c>
      <c r="AW113" s="821" t="str">
        <f>IF(AV113&lt;=設定シート!C$15,"昔",IF(OR(LEFT($F$119,2)="31",LEFT($F$119,2)="34",LEFT($F$119,2)="36",LEFT($F$119,2)="37"),IF(AV113&lt;=設定シート!E$23,"1",IF(AV113&lt;=設定シート!G$23,"2",IF(AV113&lt;=設定シート!M$23,"3","4"))),IF(AV113&lt;=設定シート!E$15,"1",IF(AV113&lt;=設定シート!G$15,"2","3"))))</f>
        <v>3</v>
      </c>
      <c r="AX113" s="822">
        <f>IF(OR(LEFT($F$119,2)="31",LEFT($F$119,2)="34",LEFT($F$119,2)="36",LEFT($F$119,2)="37"),IF(AV113&lt;=設定シート!$C$23,5,IF(AV113&lt;=設定シート!$E$23,7,IF(AV113&lt;=設定シート!$G$23,9,IF(AND(AV113&lt;=設定シート!$I$23,V113=""),11,IF(AND(AV113&lt;=設定シート!$I$23,V113="賃金で算定"),13,IF(AV113&lt;=設定シート!$K$23,15,IF(AV113&lt;=設定シート!$M$23,17,19))))))),IF(AV113&lt;=設定シート!$C$23,5,IF(AV113&lt;=設定シート!$E$15,7,IF(AV113&lt;=設定シート!$G$15,9,11))))</f>
        <v>11</v>
      </c>
      <c r="AY113" s="760"/>
      <c r="AZ113" s="761"/>
      <c r="BA113" s="762">
        <f t="shared" ref="BA113" si="49">AN113</f>
        <v>0</v>
      </c>
      <c r="BB113" s="761"/>
      <c r="BC113" s="761"/>
      <c r="BO113" s="1">
        <f>IF(O113&lt;=VALUE(概算年度),O113+2018,O113+1988)</f>
        <v>2018</v>
      </c>
      <c r="BP113" s="1" t="b">
        <f>IF(BO113=2019,1)</f>
        <v>0</v>
      </c>
      <c r="BQ113" s="3">
        <f>IF(BO113&lt;=2018,1)</f>
        <v>1</v>
      </c>
      <c r="BR113" s="3" t="b">
        <f>IF(BO113&gt;=2020,1)</f>
        <v>0</v>
      </c>
      <c r="BS113" s="3" t="b">
        <f>IF(AND(O113=31,Q113=1,O114=31),1,IF(AND(O113=31,Q113=2,O114=31),2,IF(AND(O113=31,Q113=3,O114=31),3,IF(AND(O113=31,Q113=4,O114=31),4,IF(AND(O113&gt;VALUE(概算年度),O113&lt;31,O114=31),5)))))</f>
        <v>0</v>
      </c>
      <c r="BT113" s="3" t="b">
        <f>IF(OR(O113=31,O113=1),IF(AND(O114=1,OR(Q113=1,Q113=2,Q113=3,Q113=4,Q113=5)),1,IF(AND(O114=1,Q113=6),6,IF(AND(O114=1,Q113=7),7,IF(AND(O114=1,Q113=8),8,IF(AND(O114=1,Q113=9),9,IF(AND(O114=1,Q113=10),10,IF(AND(O114=1,Q113=11),11,IF(AND(O114=1,Q113=12),12)))))))),IF(O114=1,13))</f>
        <v>0</v>
      </c>
      <c r="BU113" s="3" t="b">
        <f>IF(AND(VALUE(概算年度)='報告書（事業主控）'!O113,VALUE(概算年度)='報告書（事業主控）'!O114),IF('報告書（事業主控）'!Q113=1,1,IF('報告書（事業主控）'!Q113=2,2,IF('報告書（事業主控）'!Q113=3,3))))</f>
        <v>0</v>
      </c>
      <c r="BV113" s="3" t="b">
        <f>IF(BS113=1,"平31_1",IF(BS113=2,"平31_2",IF(BS113=3,"平31_3",IF(BS113=4,"平31_4",IF(BS113=5,"平31_1",IF(BT113=1,"_5月",IF(BT113=6,"_6月",IF(BT113=7,"_7月",IF(BT113=8,"_8月",IF(BT113=9,"_9月",IF(BT113=10,"_10月",IF(BT113=11,"_11月",IF(BT113=12,"_12月",IF(BT113=13,"_5月",IF(AND(O113=O114,O114&lt;&gt;VALUE(概算年度)),IF(Q113=1,"_1月",IF(Q113=2,"_2月",IF(Q113=3,"_3月",IF(Q113=4,"_4月",IF(Q113=5,"_5月",IF(Q113=6,"_6月",IF(Q113=7,"_7月",IF(Q113=8,"_8月",IF(Q113=9,"_9月",IF(Q113=10,"_10月",IF(Q113=11,"_11月",IF(Q113=12,"_12月")))))))))))),IF(BU113=1,"対象年1_3月",IF(BU113=2,"対象年2_3月",IF(BU113=3,"対象年3月",IF(O114=VALUE(概算年度),"対象年1_3月","_1月")))))))))))))))))))</f>
        <v>0</v>
      </c>
    </row>
    <row r="114" spans="2:74" ht="18" customHeight="1">
      <c r="B114" s="971"/>
      <c r="C114" s="972"/>
      <c r="D114" s="972"/>
      <c r="E114" s="972"/>
      <c r="F114" s="972"/>
      <c r="G114" s="972"/>
      <c r="H114" s="972"/>
      <c r="I114" s="973"/>
      <c r="J114" s="971"/>
      <c r="K114" s="972"/>
      <c r="L114" s="972"/>
      <c r="M114" s="972"/>
      <c r="N114" s="975"/>
      <c r="O114" s="219"/>
      <c r="P114" s="11" t="s">
        <v>7</v>
      </c>
      <c r="Q114" s="23"/>
      <c r="R114" s="11" t="s">
        <v>8</v>
      </c>
      <c r="S114" s="220"/>
      <c r="T114" s="982" t="s">
        <v>28</v>
      </c>
      <c r="U114" s="982"/>
      <c r="V114" s="956"/>
      <c r="W114" s="957"/>
      <c r="X114" s="957"/>
      <c r="Y114" s="958"/>
      <c r="Z114" s="956"/>
      <c r="AA114" s="957"/>
      <c r="AB114" s="957"/>
      <c r="AC114" s="957"/>
      <c r="AD114" s="959"/>
      <c r="AE114" s="960"/>
      <c r="AF114" s="960"/>
      <c r="AG114" s="961"/>
      <c r="AH114" s="962">
        <f>IF(V113="賃金で算定",0,V114+Z114-AD114)</f>
        <v>0</v>
      </c>
      <c r="AI114" s="962"/>
      <c r="AJ114" s="962"/>
      <c r="AK114" s="963"/>
      <c r="AL114" s="964">
        <f>IF(V113="賃金で算定","賃金で算定",IF(OR(V114=0,$F$119="",AV113=""),0,IF(OR(LEFT($F$119,2)="31",LEFT($F$119,2)="34",LEFT($F$119,2)="36",LEFT($F$119,2)="37"),VLOOKUP($F$119,労務比率2,AX113,FALSE),VLOOKUP($F$119,労務比率,AX113,FALSE))))</f>
        <v>0</v>
      </c>
      <c r="AM114" s="965"/>
      <c r="AN114" s="966">
        <f>IF(V113="賃金で算定",0,INT(AH114*AL114/100))</f>
        <v>0</v>
      </c>
      <c r="AO114" s="967"/>
      <c r="AP114" s="967"/>
      <c r="AQ114" s="967"/>
      <c r="AR114" s="967"/>
      <c r="AS114" s="685"/>
      <c r="AV114" s="24"/>
      <c r="AW114" s="25"/>
      <c r="AY114" s="462">
        <f t="shared" ref="AY114" si="50">AH114</f>
        <v>0</v>
      </c>
      <c r="AZ114" s="461">
        <f>IF(AV113&lt;=設定シート!C$101,AH114,IF(AND(AV113&gt;=設定シート!E$101,AV113&lt;=設定シート!G$101),AH114*105/108,AH114))</f>
        <v>0</v>
      </c>
      <c r="BA114" s="460"/>
      <c r="BB114" s="461">
        <f t="shared" ref="BB114" si="51">IF($AL114="賃金で算定",0,INT(AY114*$AL114/100))</f>
        <v>0</v>
      </c>
      <c r="BC114" s="461">
        <f>IF(AY114=AZ114,BB114,AZ114*$AL114/100)</f>
        <v>0</v>
      </c>
      <c r="BL114" s="22">
        <f>IF(AY114=AZ114,0,1)</f>
        <v>0</v>
      </c>
      <c r="BM114" s="22" t="str">
        <f>IF(BL114=1,AL114,"")</f>
        <v/>
      </c>
    </row>
    <row r="115" spans="2:74" ht="18" customHeight="1">
      <c r="B115" s="968"/>
      <c r="C115" s="969"/>
      <c r="D115" s="969"/>
      <c r="E115" s="969"/>
      <c r="F115" s="969"/>
      <c r="G115" s="969"/>
      <c r="H115" s="969"/>
      <c r="I115" s="970"/>
      <c r="J115" s="968"/>
      <c r="K115" s="969"/>
      <c r="L115" s="969"/>
      <c r="M115" s="969"/>
      <c r="N115" s="974"/>
      <c r="O115" s="753"/>
      <c r="P115" s="731" t="s">
        <v>38</v>
      </c>
      <c r="Q115" s="754"/>
      <c r="R115" s="731" t="s">
        <v>8</v>
      </c>
      <c r="S115" s="755"/>
      <c r="T115" s="976" t="s">
        <v>40</v>
      </c>
      <c r="U115" s="1075"/>
      <c r="V115" s="977"/>
      <c r="W115" s="978"/>
      <c r="X115" s="978"/>
      <c r="Y115" s="792"/>
      <c r="Z115" s="769"/>
      <c r="AA115" s="770"/>
      <c r="AB115" s="770"/>
      <c r="AC115" s="768"/>
      <c r="AD115" s="769"/>
      <c r="AE115" s="770"/>
      <c r="AF115" s="770"/>
      <c r="AG115" s="771"/>
      <c r="AH115" s="979">
        <f>IF(V115="賃金で算定",V116+Z116-AD116,0)</f>
        <v>0</v>
      </c>
      <c r="AI115" s="980"/>
      <c r="AJ115" s="980"/>
      <c r="AK115" s="981"/>
      <c r="AL115" s="733"/>
      <c r="AM115" s="736"/>
      <c r="AN115" s="865"/>
      <c r="AO115" s="866"/>
      <c r="AP115" s="866"/>
      <c r="AQ115" s="866"/>
      <c r="AR115" s="866"/>
      <c r="AS115" s="772"/>
      <c r="AV115" s="24" t="str">
        <f>IF(OR(O115="",Q115=""),"", IF(O115&lt;20,DATE(O115+118,Q115,IF(S115="",1,S115)),DATE(O115+88,Q115,IF(S115="",1,S115))))</f>
        <v/>
      </c>
      <c r="AW115" s="821" t="str">
        <f>IF(AV115&lt;=設定シート!C$15,"昔",IF(OR(LEFT($F$119,2)="31",LEFT($F$119,2)="34",LEFT($F$119,2)="36",LEFT($F$119,2)="37"),IF(AV115&lt;=設定シート!E$23,"1",IF(AV115&lt;=設定シート!G$23,"2",IF(AV115&lt;=設定シート!M$23,"3","4"))),IF(AV115&lt;=設定シート!E$15,"1",IF(AV115&lt;=設定シート!G$15,"2","3"))))</f>
        <v>3</v>
      </c>
      <c r="AX115" s="822">
        <f>IF(OR(LEFT($F$119,2)="31",LEFT($F$119,2)="34",LEFT($F$119,2)="36",LEFT($F$119,2)="37"),IF(AV115&lt;=設定シート!$C$23,5,IF(AV115&lt;=設定シート!$E$23,7,IF(AV115&lt;=設定シート!$G$23,9,IF(AND(AV115&lt;=設定シート!$I$23,V115=""),11,IF(AND(AV115&lt;=設定シート!$I$23,V115="賃金で算定"),13,IF(AV115&lt;=設定シート!$K$23,15,IF(AV115&lt;=設定シート!$M$23,17,19))))))),IF(AV115&lt;=設定シート!$C$23,5,IF(AV115&lt;=設定シート!$E$15,7,IF(AV115&lt;=設定シート!$G$15,9,11))))</f>
        <v>11</v>
      </c>
      <c r="AY115" s="760"/>
      <c r="AZ115" s="761"/>
      <c r="BA115" s="762">
        <f t="shared" ref="BA115" si="52">AN115</f>
        <v>0</v>
      </c>
      <c r="BB115" s="761"/>
      <c r="BC115" s="761"/>
      <c r="BO115" s="1">
        <f>IF(O115&lt;=VALUE(概算年度),O115+2018,O115+1988)</f>
        <v>2018</v>
      </c>
      <c r="BP115" s="1" t="b">
        <f>IF(BO115=2019,1)</f>
        <v>0</v>
      </c>
      <c r="BQ115" s="3">
        <f>IF(BO115&lt;=2018,1)</f>
        <v>1</v>
      </c>
      <c r="BR115" s="3" t="b">
        <f>IF(BO115&gt;=2020,1)</f>
        <v>0</v>
      </c>
      <c r="BS115" s="3" t="b">
        <f>IF(AND(O115=31,Q115=1,O116=31),1,IF(AND(O115=31,Q115=2,O116=31),2,IF(AND(O115=31,Q115=3,O116=31),3,IF(AND(O115=31,Q115=4,O116=31),4,IF(AND(O115&gt;VALUE(概算年度),O115&lt;31,O116=31),5)))))</f>
        <v>0</v>
      </c>
      <c r="BT115" s="3" t="b">
        <f>IF(OR(O115=31,O115=1),IF(AND(O116=1,OR(Q115=1,Q115=2,Q115=3,Q115=4,Q115=5)),1,IF(AND(O116=1,Q115=6),6,IF(AND(O116=1,Q115=7),7,IF(AND(O116=1,Q115=8),8,IF(AND(O116=1,Q115=9),9,IF(AND(O116=1,Q115=10),10,IF(AND(O116=1,Q115=11),11,IF(AND(O116=1,Q115=12),12)))))))),IF(O116=1,13))</f>
        <v>0</v>
      </c>
      <c r="BU115" s="3" t="b">
        <f>IF(AND(VALUE(概算年度)='報告書（事業主控）'!O115,VALUE(概算年度)='報告書（事業主控）'!O116),IF('報告書（事業主控）'!Q115=1,1,IF('報告書（事業主控）'!Q115=2,2,IF('報告書（事業主控）'!Q115=3,3))))</f>
        <v>0</v>
      </c>
      <c r="BV115" s="3" t="b">
        <f>IF(BS115=1,"平31_1",IF(BS115=2,"平31_2",IF(BS115=3,"平31_3",IF(BS115=4,"平31_4",IF(BS115=5,"平31_1",IF(BT115=1,"_5月",IF(BT115=6,"_6月",IF(BT115=7,"_7月",IF(BT115=8,"_8月",IF(BT115=9,"_9月",IF(BT115=10,"_10月",IF(BT115=11,"_11月",IF(BT115=12,"_12月",IF(BT115=13,"_5月",IF(AND(O115=O116,O116&lt;&gt;VALUE(概算年度)),IF(Q115=1,"_1月",IF(Q115=2,"_2月",IF(Q115=3,"_3月",IF(Q115=4,"_4月",IF(Q115=5,"_5月",IF(Q115=6,"_6月",IF(Q115=7,"_7月",IF(Q115=8,"_8月",IF(Q115=9,"_9月",IF(Q115=10,"_10月",IF(Q115=11,"_11月",IF(Q115=12,"_12月")))))))))))),IF(BU115=1,"対象年1_3月",IF(BU115=2,"対象年2_3月",IF(BU115=3,"対象年3月",IF(O116=VALUE(概算年度),"対象年1_3月","_1月")))))))))))))))))))</f>
        <v>0</v>
      </c>
    </row>
    <row r="116" spans="2:74" ht="18" customHeight="1">
      <c r="B116" s="971"/>
      <c r="C116" s="972"/>
      <c r="D116" s="972"/>
      <c r="E116" s="972"/>
      <c r="F116" s="972"/>
      <c r="G116" s="972"/>
      <c r="H116" s="972"/>
      <c r="I116" s="973"/>
      <c r="J116" s="971"/>
      <c r="K116" s="972"/>
      <c r="L116" s="972"/>
      <c r="M116" s="972"/>
      <c r="N116" s="975"/>
      <c r="O116" s="219"/>
      <c r="P116" s="11" t="s">
        <v>7</v>
      </c>
      <c r="Q116" s="23"/>
      <c r="R116" s="11" t="s">
        <v>8</v>
      </c>
      <c r="S116" s="220"/>
      <c r="T116" s="982" t="s">
        <v>28</v>
      </c>
      <c r="U116" s="982"/>
      <c r="V116" s="956"/>
      <c r="W116" s="957"/>
      <c r="X116" s="957"/>
      <c r="Y116" s="958"/>
      <c r="Z116" s="956"/>
      <c r="AA116" s="957"/>
      <c r="AB116" s="957"/>
      <c r="AC116" s="957"/>
      <c r="AD116" s="959"/>
      <c r="AE116" s="960"/>
      <c r="AF116" s="960"/>
      <c r="AG116" s="961"/>
      <c r="AH116" s="962">
        <f>IF(V115="賃金で算定",0,V116+Z116-AD116)</f>
        <v>0</v>
      </c>
      <c r="AI116" s="962"/>
      <c r="AJ116" s="962"/>
      <c r="AK116" s="963"/>
      <c r="AL116" s="964">
        <f>IF(V115="賃金で算定","賃金で算定",IF(OR(V116=0,$F$119="",AV115=""),0,IF(OR(LEFT($F$119,2)="31",LEFT($F$119,2)="34",LEFT($F$119,2)="36",LEFT($F$119,2)="37"),VLOOKUP($F$119,労務比率2,AX115,FALSE),VLOOKUP($F$119,労務比率,AX115,FALSE))))</f>
        <v>0</v>
      </c>
      <c r="AM116" s="965"/>
      <c r="AN116" s="966">
        <f>IF(V115="賃金で算定",0,INT(AH116*AL116/100))</f>
        <v>0</v>
      </c>
      <c r="AO116" s="967"/>
      <c r="AP116" s="967"/>
      <c r="AQ116" s="967"/>
      <c r="AR116" s="967"/>
      <c r="AS116" s="685"/>
      <c r="AV116" s="24"/>
      <c r="AW116" s="25"/>
      <c r="AY116" s="462">
        <f t="shared" ref="AY116" si="53">AH116</f>
        <v>0</v>
      </c>
      <c r="AZ116" s="461">
        <f>IF(AV115&lt;=設定シート!C$101,AH116,IF(AND(AV115&gt;=設定シート!E$101,AV115&lt;=設定シート!G$101),AH116*105/108,AH116))</f>
        <v>0</v>
      </c>
      <c r="BA116" s="460"/>
      <c r="BB116" s="461">
        <f t="shared" ref="BB116" si="54">IF($AL116="賃金で算定",0,INT(AY116*$AL116/100))</f>
        <v>0</v>
      </c>
      <c r="BC116" s="461">
        <f>IF(AY116=AZ116,BB116,AZ116*$AL116/100)</f>
        <v>0</v>
      </c>
      <c r="BL116" s="22">
        <f>IF(AY116=AZ116,0,1)</f>
        <v>0</v>
      </c>
      <c r="BM116" s="22" t="str">
        <f>IF(BL116=1,AL116,"")</f>
        <v/>
      </c>
    </row>
    <row r="117" spans="2:74" ht="18" customHeight="1">
      <c r="B117" s="968"/>
      <c r="C117" s="969"/>
      <c r="D117" s="969"/>
      <c r="E117" s="969"/>
      <c r="F117" s="969"/>
      <c r="G117" s="969"/>
      <c r="H117" s="969"/>
      <c r="I117" s="970"/>
      <c r="J117" s="968"/>
      <c r="K117" s="969"/>
      <c r="L117" s="969"/>
      <c r="M117" s="969"/>
      <c r="N117" s="974"/>
      <c r="O117" s="753"/>
      <c r="P117" s="731" t="s">
        <v>38</v>
      </c>
      <c r="Q117" s="754"/>
      <c r="R117" s="731" t="s">
        <v>8</v>
      </c>
      <c r="S117" s="755"/>
      <c r="T117" s="976" t="s">
        <v>40</v>
      </c>
      <c r="U117" s="1075"/>
      <c r="V117" s="977"/>
      <c r="W117" s="978"/>
      <c r="X117" s="978"/>
      <c r="Y117" s="792"/>
      <c r="Z117" s="769"/>
      <c r="AA117" s="770"/>
      <c r="AB117" s="770"/>
      <c r="AC117" s="768"/>
      <c r="AD117" s="769"/>
      <c r="AE117" s="770"/>
      <c r="AF117" s="770"/>
      <c r="AG117" s="771"/>
      <c r="AH117" s="979">
        <f>IF(V117="賃金で算定",V118+Z118-AD118,0)</f>
        <v>0</v>
      </c>
      <c r="AI117" s="980"/>
      <c r="AJ117" s="980"/>
      <c r="AK117" s="981"/>
      <c r="AL117" s="733"/>
      <c r="AM117" s="736"/>
      <c r="AN117" s="865"/>
      <c r="AO117" s="866"/>
      <c r="AP117" s="866"/>
      <c r="AQ117" s="866"/>
      <c r="AR117" s="866"/>
      <c r="AS117" s="772"/>
      <c r="AV117" s="24" t="str">
        <f>IF(OR(O117="",Q117=""),"", IF(O117&lt;20,DATE(O117+118,Q117,IF(S117="",1,S117)),DATE(O117+88,Q117,IF(S117="",1,S117))))</f>
        <v/>
      </c>
      <c r="AW117" s="821" t="str">
        <f>IF(AV117&lt;=設定シート!C$15,"昔",IF(OR(LEFT($F$119,2)="31",LEFT($F$119,2)="34",LEFT($F$119,2)="36",LEFT($F$119,2)="37"),IF(AV117&lt;=設定シート!E$23,"1",IF(AV117&lt;=設定シート!G$23,"2",IF(AV117&lt;=設定シート!M$23,"3","4"))),IF(AV117&lt;=設定シート!E$15,"1",IF(AV117&lt;=設定シート!G$15,"2","3"))))</f>
        <v>3</v>
      </c>
      <c r="AX117" s="822">
        <f>IF(OR(LEFT($F$119,2)="31",LEFT($F$119,2)="34",LEFT($F$119,2)="36",LEFT($F$119,2)="37"),IF(AV117&lt;=設定シート!$C$23,5,IF(AV117&lt;=設定シート!$E$23,7,IF(AV117&lt;=設定シート!$G$23,9,IF(AND(AV117&lt;=設定シート!$I$23,V117=""),11,IF(AND(AV117&lt;=設定シート!$I$23,V117="賃金で算定"),13,IF(AV117&lt;=設定シート!$K$23,15,IF(AV117&lt;=設定シート!$M$23,17,19))))))),IF(AV117&lt;=設定シート!$C$23,5,IF(AV117&lt;=設定シート!$E$15,7,IF(AV117&lt;=設定シート!$G$15,9,11))))</f>
        <v>11</v>
      </c>
      <c r="AY117" s="760"/>
      <c r="AZ117" s="761"/>
      <c r="BA117" s="762">
        <f t="shared" ref="BA117" si="55">AN117</f>
        <v>0</v>
      </c>
      <c r="BB117" s="761"/>
      <c r="BC117" s="761"/>
      <c r="BO117" s="1">
        <f>IF(O117&lt;=VALUE(概算年度),O117+2018,O117+1988)</f>
        <v>2018</v>
      </c>
      <c r="BP117" s="1" t="b">
        <f>IF(BO117=2019,1)</f>
        <v>0</v>
      </c>
      <c r="BQ117" s="3">
        <f>IF(BO117&lt;=2018,1)</f>
        <v>1</v>
      </c>
      <c r="BR117" s="3" t="b">
        <f>IF(BO117&gt;=2020,1)</f>
        <v>0</v>
      </c>
      <c r="BS117" s="3" t="b">
        <f>IF(AND(O117=31,Q117=1,O118=31),1,IF(AND(O117=31,Q117=2,O118=31),2,IF(AND(O117=31,Q117=3,O118=31),3,IF(AND(O117=31,Q117=4,O118=31),4,IF(AND(O117&gt;VALUE(概算年度),O117&lt;31,O118=31),5)))))</f>
        <v>0</v>
      </c>
      <c r="BT117" s="3" t="b">
        <f>IF(OR(O117=31,O117=1),IF(AND(O118=1,OR(Q117=1,Q117=2,Q117=3,Q117=4,Q117=5)),1,IF(AND(O118=1,Q117=6),6,IF(AND(O118=1,Q117=7),7,IF(AND(O118=1,Q117=8),8,IF(AND(O118=1,Q117=9),9,IF(AND(O118=1,Q117=10),10,IF(AND(O118=1,Q117=11),11,IF(AND(O118=1,Q117=12),12)))))))),IF(O118=1,13))</f>
        <v>0</v>
      </c>
      <c r="BU117" s="3" t="b">
        <f>IF(AND(VALUE(概算年度)='報告書（事業主控）'!O117,VALUE(概算年度)='報告書（事業主控）'!O118),IF('報告書（事業主控）'!Q117=1,1,IF('報告書（事業主控）'!Q117=2,2,IF('報告書（事業主控）'!Q117=3,3))))</f>
        <v>0</v>
      </c>
      <c r="BV117" s="3" t="b">
        <f>IF(BS117=1,"平31_1",IF(BS117=2,"平31_2",IF(BS117=3,"平31_3",IF(BS117=4,"平31_4",IF(BS117=5,"平31_1",IF(BT117=1,"_5月",IF(BT117=6,"_6月",IF(BT117=7,"_7月",IF(BT117=8,"_8月",IF(BT117=9,"_9月",IF(BT117=10,"_10月",IF(BT117=11,"_11月",IF(BT117=12,"_12月",IF(BT117=13,"_5月",IF(AND(O117=O118,O118&lt;&gt;VALUE(概算年度)),IF(Q117=1,"_1月",IF(Q117=2,"_2月",IF(Q117=3,"_3月",IF(Q117=4,"_4月",IF(Q117=5,"_5月",IF(Q117=6,"_6月",IF(Q117=7,"_7月",IF(Q117=8,"_8月",IF(Q117=9,"_9月",IF(Q117=10,"_10月",IF(Q117=11,"_11月",IF(Q117=12,"_12月")))))))))))),IF(BU117=1,"対象年1_3月",IF(BU117=2,"対象年2_3月",IF(BU117=3,"対象年3月",IF(O118=VALUE(概算年度),"対象年1_3月","_1月")))))))))))))))))))</f>
        <v>0</v>
      </c>
    </row>
    <row r="118" spans="2:74" ht="18" customHeight="1">
      <c r="B118" s="971"/>
      <c r="C118" s="972"/>
      <c r="D118" s="972"/>
      <c r="E118" s="972"/>
      <c r="F118" s="972"/>
      <c r="G118" s="972"/>
      <c r="H118" s="972"/>
      <c r="I118" s="973"/>
      <c r="J118" s="971"/>
      <c r="K118" s="972"/>
      <c r="L118" s="972"/>
      <c r="M118" s="972"/>
      <c r="N118" s="975"/>
      <c r="O118" s="219"/>
      <c r="P118" s="11" t="s">
        <v>7</v>
      </c>
      <c r="Q118" s="23"/>
      <c r="R118" s="11" t="s">
        <v>8</v>
      </c>
      <c r="S118" s="220"/>
      <c r="T118" s="982" t="s">
        <v>28</v>
      </c>
      <c r="U118" s="982"/>
      <c r="V118" s="956"/>
      <c r="W118" s="957"/>
      <c r="X118" s="957"/>
      <c r="Y118" s="958"/>
      <c r="Z118" s="956"/>
      <c r="AA118" s="957"/>
      <c r="AB118" s="957"/>
      <c r="AC118" s="957"/>
      <c r="AD118" s="959"/>
      <c r="AE118" s="960"/>
      <c r="AF118" s="960"/>
      <c r="AG118" s="961"/>
      <c r="AH118" s="966">
        <f>IF(V117="賃金で算定",0,V118+Z118-AD118)</f>
        <v>0</v>
      </c>
      <c r="AI118" s="967"/>
      <c r="AJ118" s="967"/>
      <c r="AK118" s="987"/>
      <c r="AL118" s="964">
        <f>IF(V117="賃金で算定","賃金で算定",IF(OR(V118=0,$F$119="",AV117=""),0,IF(OR(LEFT($F$119,2)="31",LEFT($F$119,2)="34",LEFT($F$119,2)="36",LEFT($F$119,2)="37"),VLOOKUP($F$119,労務比率2,AX117,FALSE),VLOOKUP($F$119,労務比率,AX117,FALSE))))</f>
        <v>0</v>
      </c>
      <c r="AM118" s="965"/>
      <c r="AN118" s="966">
        <f>IF(V117="賃金で算定",0,INT(AH118*AL118/100))</f>
        <v>0</v>
      </c>
      <c r="AO118" s="967"/>
      <c r="AP118" s="967"/>
      <c r="AQ118" s="967"/>
      <c r="AR118" s="967"/>
      <c r="AS118" s="685"/>
      <c r="AV118" s="24"/>
      <c r="AW118" s="25"/>
      <c r="AY118" s="462">
        <f t="shared" ref="AY118" si="56">AH118</f>
        <v>0</v>
      </c>
      <c r="AZ118" s="461">
        <f>IF(AV117&lt;=設定シート!C$101,AH118,IF(AND(AV117&gt;=設定シート!E$101,AV117&lt;=設定シート!G$101),AH118*105/108,AH118))</f>
        <v>0</v>
      </c>
      <c r="BA118" s="460"/>
      <c r="BB118" s="461">
        <f t="shared" ref="BB118" si="57">IF($AL118="賃金で算定",0,INT(AY118*$AL118/100))</f>
        <v>0</v>
      </c>
      <c r="BC118" s="461">
        <f>IF(AY118=AZ118,BB118,AZ118*$AL118/100)</f>
        <v>0</v>
      </c>
      <c r="BL118" s="22">
        <f>IF(AY118=AZ118,0,1)</f>
        <v>0</v>
      </c>
      <c r="BM118" s="22" t="str">
        <f>IF(BL118=1,AL118,"")</f>
        <v/>
      </c>
    </row>
    <row r="119" spans="2:74" ht="18" customHeight="1">
      <c r="B119" s="877" t="s">
        <v>832</v>
      </c>
      <c r="C119" s="988"/>
      <c r="D119" s="988"/>
      <c r="E119" s="989"/>
      <c r="F119" s="1069"/>
      <c r="G119" s="997"/>
      <c r="H119" s="997"/>
      <c r="I119" s="997"/>
      <c r="J119" s="997"/>
      <c r="K119" s="997"/>
      <c r="L119" s="997"/>
      <c r="M119" s="997"/>
      <c r="N119" s="998"/>
      <c r="O119" s="877" t="s">
        <v>833</v>
      </c>
      <c r="P119" s="988"/>
      <c r="Q119" s="988"/>
      <c r="R119" s="988"/>
      <c r="S119" s="988"/>
      <c r="T119" s="988"/>
      <c r="U119" s="989"/>
      <c r="V119" s="1072">
        <f>AH119</f>
        <v>0</v>
      </c>
      <c r="W119" s="1073"/>
      <c r="X119" s="1073"/>
      <c r="Y119" s="1074"/>
      <c r="Z119" s="769"/>
      <c r="AA119" s="770"/>
      <c r="AB119" s="770"/>
      <c r="AC119" s="768"/>
      <c r="AD119" s="769"/>
      <c r="AE119" s="770"/>
      <c r="AF119" s="770"/>
      <c r="AG119" s="768"/>
      <c r="AH119" s="979">
        <f>AH101+AH103+AH105+AH107+AH109+AH111+AH113+AH115+AH117</f>
        <v>0</v>
      </c>
      <c r="AI119" s="980"/>
      <c r="AJ119" s="980"/>
      <c r="AK119" s="981"/>
      <c r="AL119" s="738"/>
      <c r="AM119" s="740"/>
      <c r="AN119" s="979">
        <f>AN101+AN103+AN105+AN107+AN109+AN111+AN113+AN115+AN117</f>
        <v>0</v>
      </c>
      <c r="AO119" s="980"/>
      <c r="AP119" s="980"/>
      <c r="AQ119" s="980"/>
      <c r="AR119" s="980"/>
      <c r="AS119" s="772"/>
      <c r="AW119" s="25"/>
      <c r="AY119" s="760"/>
      <c r="AZ119" s="777"/>
      <c r="BA119" s="778">
        <f>BA101+BA103+BA105+BA107+BA109+BA111+BA113+BA115+BA117</f>
        <v>0</v>
      </c>
      <c r="BB119" s="762">
        <f>BB102+BB104+BB106+BB108+BB110+BB112+BB114+BB116+BB118</f>
        <v>0</v>
      </c>
      <c r="BC119" s="762">
        <f>SUMIF(BL102:BL118,0,BC102:BC118)+ROUNDDOWN(ROUNDDOWN(BL119*105/108,0)*BM119/100,0)</f>
        <v>0</v>
      </c>
      <c r="BL119" s="22">
        <f>SUMIF(BL102:BL118,1,AH102:AK118)</f>
        <v>0</v>
      </c>
      <c r="BM119" s="22">
        <f>IF(COUNT(BM102:BM118)=0,0,SUM(BM102:BM118)/COUNT(BM102:BM118))</f>
        <v>0</v>
      </c>
    </row>
    <row r="120" spans="2:74" ht="18" customHeight="1">
      <c r="B120" s="990"/>
      <c r="C120" s="991"/>
      <c r="D120" s="991"/>
      <c r="E120" s="992"/>
      <c r="F120" s="1070"/>
      <c r="G120" s="1000"/>
      <c r="H120" s="1000"/>
      <c r="I120" s="1000"/>
      <c r="J120" s="1000"/>
      <c r="K120" s="1000"/>
      <c r="L120" s="1000"/>
      <c r="M120" s="1000"/>
      <c r="N120" s="1001"/>
      <c r="O120" s="990"/>
      <c r="P120" s="991"/>
      <c r="Q120" s="991"/>
      <c r="R120" s="991"/>
      <c r="S120" s="991"/>
      <c r="T120" s="991"/>
      <c r="U120" s="992"/>
      <c r="V120" s="983">
        <f>V102+V104+V106+V108+V110+V112+V114+V116+V118-V119</f>
        <v>0</v>
      </c>
      <c r="W120" s="962"/>
      <c r="X120" s="962"/>
      <c r="Y120" s="963"/>
      <c r="Z120" s="983">
        <f>Z102+Z104+Z106+Z108+Z110+Z112+Z114+Z116+Z118</f>
        <v>0</v>
      </c>
      <c r="AA120" s="962"/>
      <c r="AB120" s="962"/>
      <c r="AC120" s="962"/>
      <c r="AD120" s="983">
        <f>AD102+AD104+AD106+AD108+AD110+AD112+AD114+AD116+AD118</f>
        <v>0</v>
      </c>
      <c r="AE120" s="962"/>
      <c r="AF120" s="962"/>
      <c r="AG120" s="962"/>
      <c r="AH120" s="983">
        <f>AY120</f>
        <v>0</v>
      </c>
      <c r="AI120" s="962"/>
      <c r="AJ120" s="962"/>
      <c r="AK120" s="962"/>
      <c r="AL120" s="742"/>
      <c r="AM120" s="743"/>
      <c r="AN120" s="983">
        <f>BB120</f>
        <v>0</v>
      </c>
      <c r="AO120" s="962"/>
      <c r="AP120" s="962"/>
      <c r="AQ120" s="962"/>
      <c r="AR120" s="962"/>
      <c r="AS120" s="793"/>
      <c r="AW120" s="25"/>
      <c r="AY120" s="779">
        <f>AY102+AY104+AY106+AY108+AY110+AY112+AY114+AY116+AY118</f>
        <v>0</v>
      </c>
      <c r="AZ120" s="780"/>
      <c r="BA120" s="780"/>
      <c r="BB120" s="781">
        <f>BB119</f>
        <v>0</v>
      </c>
      <c r="BC120" s="782"/>
    </row>
    <row r="121" spans="2:74" ht="18" customHeight="1">
      <c r="B121" s="993"/>
      <c r="C121" s="994"/>
      <c r="D121" s="994"/>
      <c r="E121" s="995"/>
      <c r="F121" s="1071"/>
      <c r="G121" s="1002"/>
      <c r="H121" s="1002"/>
      <c r="I121" s="1002"/>
      <c r="J121" s="1002"/>
      <c r="K121" s="1002"/>
      <c r="L121" s="1002"/>
      <c r="M121" s="1002"/>
      <c r="N121" s="1003"/>
      <c r="O121" s="993"/>
      <c r="P121" s="994"/>
      <c r="Q121" s="994"/>
      <c r="R121" s="994"/>
      <c r="S121" s="994"/>
      <c r="T121" s="994"/>
      <c r="U121" s="995"/>
      <c r="V121" s="966"/>
      <c r="W121" s="967"/>
      <c r="X121" s="967"/>
      <c r="Y121" s="987"/>
      <c r="Z121" s="966"/>
      <c r="AA121" s="967"/>
      <c r="AB121" s="967"/>
      <c r="AC121" s="967"/>
      <c r="AD121" s="966"/>
      <c r="AE121" s="967"/>
      <c r="AF121" s="967"/>
      <c r="AG121" s="967"/>
      <c r="AH121" s="966">
        <f>AZ121</f>
        <v>0</v>
      </c>
      <c r="AI121" s="967"/>
      <c r="AJ121" s="967"/>
      <c r="AK121" s="987"/>
      <c r="AL121" s="686"/>
      <c r="AM121" s="687"/>
      <c r="AN121" s="966">
        <f>BC121</f>
        <v>0</v>
      </c>
      <c r="AO121" s="967"/>
      <c r="AP121" s="967"/>
      <c r="AQ121" s="967"/>
      <c r="AR121" s="967"/>
      <c r="AS121" s="685"/>
      <c r="AU121" s="222"/>
      <c r="AW121" s="25"/>
      <c r="AY121" s="464"/>
      <c r="AZ121" s="465">
        <f>IF(AZ102+AZ104+AZ106+AZ108+AZ110+AZ112+AZ114+AZ116+AZ118=AY120,0,ROUNDDOWN(AZ102+AZ104+AZ106+AZ108+AZ110+AZ112+AZ114+AZ116+AZ118,0))</f>
        <v>0</v>
      </c>
      <c r="BA121" s="463"/>
      <c r="BB121" s="463"/>
      <c r="BC121" s="465">
        <f>IF(BC119=BB120,0,BC119)</f>
        <v>0</v>
      </c>
    </row>
    <row r="122" spans="2:74" ht="18" customHeight="1">
      <c r="AD122" s="1" t="str">
        <f>IF(AND($F119="",$V119+$V120&gt;0),"事業の種類を選択してください。","")</f>
        <v/>
      </c>
      <c r="AN122" s="867">
        <f>IF(AN119=0,0,AN119+IF(AN121=0,AN120,AN121))</f>
        <v>0</v>
      </c>
      <c r="AO122" s="867"/>
      <c r="AP122" s="867"/>
      <c r="AQ122" s="867"/>
      <c r="AR122" s="867"/>
      <c r="AW122" s="25"/>
    </row>
    <row r="123" spans="2:74" ht="31.95" customHeight="1">
      <c r="AN123" s="30"/>
      <c r="AO123" s="30"/>
      <c r="AP123" s="30"/>
      <c r="AQ123" s="30"/>
      <c r="AR123" s="30"/>
      <c r="AW123" s="25"/>
    </row>
    <row r="124" spans="2:74" ht="7.5" customHeight="1">
      <c r="X124" s="3"/>
      <c r="Y124" s="3"/>
      <c r="AW124" s="25"/>
    </row>
    <row r="125" spans="2:74" ht="10.5" customHeight="1">
      <c r="X125" s="3"/>
      <c r="Y125" s="3"/>
      <c r="AW125" s="25"/>
    </row>
    <row r="126" spans="2:74" ht="5.25" customHeight="1">
      <c r="X126" s="3"/>
      <c r="Y126" s="3"/>
      <c r="AW126" s="25"/>
    </row>
    <row r="127" spans="2:74" ht="5.25" customHeight="1">
      <c r="X127" s="3"/>
      <c r="Y127" s="3"/>
      <c r="AW127" s="25"/>
    </row>
    <row r="128" spans="2:74" ht="5.25" customHeight="1">
      <c r="X128" s="3"/>
      <c r="Y128" s="3"/>
      <c r="AW128" s="25"/>
    </row>
    <row r="129" spans="2:74" ht="5.25" customHeight="1">
      <c r="X129" s="3"/>
      <c r="Y129" s="3"/>
      <c r="AW129" s="25"/>
    </row>
    <row r="130" spans="2:74" ht="17.25" customHeight="1">
      <c r="B130" s="2" t="s">
        <v>42</v>
      </c>
      <c r="S130" s="9"/>
      <c r="T130" s="9"/>
      <c r="U130" s="9"/>
      <c r="V130" s="9"/>
      <c r="W130" s="9"/>
      <c r="AL130" s="26"/>
      <c r="AW130" s="25"/>
    </row>
    <row r="131" spans="2:74" ht="12.75" customHeight="1">
      <c r="M131" s="27"/>
      <c r="N131" s="27"/>
      <c r="O131" s="27"/>
      <c r="P131" s="27"/>
      <c r="Q131" s="27"/>
      <c r="R131" s="27"/>
      <c r="S131" s="27"/>
      <c r="T131" s="28"/>
      <c r="U131" s="28"/>
      <c r="V131" s="28"/>
      <c r="W131" s="28"/>
      <c r="X131" s="28"/>
      <c r="Y131" s="28"/>
      <c r="Z131" s="28"/>
      <c r="AA131" s="27"/>
      <c r="AB131" s="27"/>
      <c r="AC131" s="27"/>
      <c r="AL131" s="26"/>
      <c r="AM131" s="859" t="s">
        <v>860</v>
      </c>
      <c r="AN131" s="860"/>
      <c r="AO131" s="860"/>
      <c r="AP131" s="861"/>
      <c r="AW131" s="25"/>
    </row>
    <row r="132" spans="2:74" ht="12.75" customHeight="1">
      <c r="M132" s="27"/>
      <c r="N132" s="27"/>
      <c r="O132" s="27"/>
      <c r="P132" s="27"/>
      <c r="Q132" s="27"/>
      <c r="R132" s="27"/>
      <c r="S132" s="27"/>
      <c r="T132" s="28"/>
      <c r="U132" s="28"/>
      <c r="V132" s="28"/>
      <c r="W132" s="28"/>
      <c r="X132" s="28"/>
      <c r="Y132" s="28"/>
      <c r="Z132" s="28"/>
      <c r="AA132" s="27"/>
      <c r="AB132" s="27"/>
      <c r="AC132" s="27"/>
      <c r="AL132" s="26"/>
      <c r="AM132" s="862"/>
      <c r="AN132" s="863"/>
      <c r="AO132" s="863"/>
      <c r="AP132" s="864"/>
      <c r="AW132" s="25"/>
    </row>
    <row r="133" spans="2:74" ht="12.75" customHeight="1">
      <c r="M133" s="27"/>
      <c r="N133" s="27"/>
      <c r="O133" s="27"/>
      <c r="P133" s="27"/>
      <c r="Q133" s="27"/>
      <c r="R133" s="27"/>
      <c r="S133" s="27"/>
      <c r="T133" s="27"/>
      <c r="U133" s="27"/>
      <c r="V133" s="27"/>
      <c r="W133" s="27"/>
      <c r="X133" s="27"/>
      <c r="Y133" s="27"/>
      <c r="Z133" s="27"/>
      <c r="AA133" s="27"/>
      <c r="AB133" s="27"/>
      <c r="AC133" s="27"/>
      <c r="AL133" s="26"/>
      <c r="AM133" s="698"/>
      <c r="AN133" s="698"/>
      <c r="AW133" s="25"/>
    </row>
    <row r="134" spans="2:74" ht="6" customHeight="1">
      <c r="M134" s="27"/>
      <c r="N134" s="27"/>
      <c r="O134" s="27"/>
      <c r="P134" s="27"/>
      <c r="Q134" s="27"/>
      <c r="R134" s="27"/>
      <c r="S134" s="27"/>
      <c r="T134" s="27"/>
      <c r="U134" s="27"/>
      <c r="V134" s="27"/>
      <c r="W134" s="27"/>
      <c r="X134" s="27"/>
      <c r="Y134" s="27"/>
      <c r="Z134" s="27"/>
      <c r="AA134" s="27"/>
      <c r="AB134" s="27"/>
      <c r="AC134" s="27"/>
      <c r="AL134" s="26"/>
      <c r="AM134" s="26"/>
      <c r="AW134" s="25"/>
    </row>
    <row r="135" spans="2:74" ht="12.75" customHeight="1">
      <c r="B135" s="873" t="s">
        <v>9</v>
      </c>
      <c r="C135" s="874"/>
      <c r="D135" s="874"/>
      <c r="E135" s="874"/>
      <c r="F135" s="874"/>
      <c r="G135" s="874"/>
      <c r="H135" s="874"/>
      <c r="I135" s="874"/>
      <c r="J135" s="878" t="s">
        <v>17</v>
      </c>
      <c r="K135" s="878"/>
      <c r="L135" s="724" t="s">
        <v>10</v>
      </c>
      <c r="M135" s="878" t="s">
        <v>18</v>
      </c>
      <c r="N135" s="878"/>
      <c r="O135" s="879" t="s">
        <v>19</v>
      </c>
      <c r="P135" s="878"/>
      <c r="Q135" s="878"/>
      <c r="R135" s="878"/>
      <c r="S135" s="878"/>
      <c r="T135" s="878"/>
      <c r="U135" s="878" t="s">
        <v>20</v>
      </c>
      <c r="V135" s="878"/>
      <c r="W135" s="878"/>
      <c r="AD135" s="11"/>
      <c r="AE135" s="11"/>
      <c r="AF135" s="11"/>
      <c r="AG135" s="11"/>
      <c r="AH135" s="11"/>
      <c r="AI135" s="11"/>
      <c r="AJ135" s="11"/>
      <c r="AL135" s="1013">
        <f ca="1">$AL$9</f>
        <v>30</v>
      </c>
      <c r="AM135" s="881"/>
      <c r="AN135" s="948" t="s">
        <v>11</v>
      </c>
      <c r="AO135" s="948"/>
      <c r="AP135" s="881">
        <v>4</v>
      </c>
      <c r="AQ135" s="881"/>
      <c r="AR135" s="948" t="s">
        <v>12</v>
      </c>
      <c r="AS135" s="951"/>
      <c r="AW135" s="25"/>
    </row>
    <row r="136" spans="2:74" ht="13.95" customHeight="1">
      <c r="B136" s="874"/>
      <c r="C136" s="874"/>
      <c r="D136" s="874"/>
      <c r="E136" s="874"/>
      <c r="F136" s="874"/>
      <c r="G136" s="874"/>
      <c r="H136" s="874"/>
      <c r="I136" s="874"/>
      <c r="J136" s="1061">
        <f>$J$10</f>
        <v>0</v>
      </c>
      <c r="K136" s="1049">
        <f>$K$10</f>
        <v>0</v>
      </c>
      <c r="L136" s="1063">
        <f>$L$10</f>
        <v>0</v>
      </c>
      <c r="M136" s="1052">
        <f>$M$10</f>
        <v>0</v>
      </c>
      <c r="N136" s="1049">
        <f>$N$10</f>
        <v>0</v>
      </c>
      <c r="O136" s="1052">
        <f>$O$10</f>
        <v>0</v>
      </c>
      <c r="P136" s="1014">
        <f>$P$10</f>
        <v>0</v>
      </c>
      <c r="Q136" s="1014">
        <f>$Q$10</f>
        <v>0</v>
      </c>
      <c r="R136" s="1014">
        <f>$R$10</f>
        <v>0</v>
      </c>
      <c r="S136" s="1014">
        <f>$S$10</f>
        <v>0</v>
      </c>
      <c r="T136" s="1049">
        <f>$T$10</f>
        <v>0</v>
      </c>
      <c r="U136" s="1052">
        <f>$U$10</f>
        <v>0</v>
      </c>
      <c r="V136" s="1014">
        <f>$V$10</f>
        <v>0</v>
      </c>
      <c r="W136" s="1049">
        <f>$W$10</f>
        <v>0</v>
      </c>
      <c r="AD136" s="11"/>
      <c r="AE136" s="11"/>
      <c r="AF136" s="11"/>
      <c r="AG136" s="11"/>
      <c r="AH136" s="11"/>
      <c r="AI136" s="11"/>
      <c r="AJ136" s="11"/>
      <c r="AL136" s="882"/>
      <c r="AM136" s="883"/>
      <c r="AN136" s="949"/>
      <c r="AO136" s="949"/>
      <c r="AP136" s="883"/>
      <c r="AQ136" s="883"/>
      <c r="AR136" s="949"/>
      <c r="AS136" s="952"/>
      <c r="AW136" s="25"/>
    </row>
    <row r="137" spans="2:74" ht="9" customHeight="1">
      <c r="B137" s="874"/>
      <c r="C137" s="874"/>
      <c r="D137" s="874"/>
      <c r="E137" s="874"/>
      <c r="F137" s="874"/>
      <c r="G137" s="874"/>
      <c r="H137" s="874"/>
      <c r="I137" s="874"/>
      <c r="J137" s="1062"/>
      <c r="K137" s="1050"/>
      <c r="L137" s="1064"/>
      <c r="M137" s="1053"/>
      <c r="N137" s="1050"/>
      <c r="O137" s="1053"/>
      <c r="P137" s="1015"/>
      <c r="Q137" s="1015"/>
      <c r="R137" s="1015"/>
      <c r="S137" s="1015"/>
      <c r="T137" s="1050"/>
      <c r="U137" s="1053"/>
      <c r="V137" s="1015"/>
      <c r="W137" s="1050"/>
      <c r="AD137" s="11"/>
      <c r="AE137" s="11"/>
      <c r="AF137" s="11"/>
      <c r="AG137" s="11"/>
      <c r="AH137" s="11"/>
      <c r="AI137" s="11"/>
      <c r="AJ137" s="11"/>
      <c r="AL137" s="884"/>
      <c r="AM137" s="885"/>
      <c r="AN137" s="950"/>
      <c r="AO137" s="950"/>
      <c r="AP137" s="885"/>
      <c r="AQ137" s="885"/>
      <c r="AR137" s="950"/>
      <c r="AS137" s="953"/>
      <c r="AW137" s="25"/>
    </row>
    <row r="138" spans="2:74" ht="6" customHeight="1">
      <c r="B138" s="876"/>
      <c r="C138" s="876"/>
      <c r="D138" s="876"/>
      <c r="E138" s="876"/>
      <c r="F138" s="876"/>
      <c r="G138" s="876"/>
      <c r="H138" s="876"/>
      <c r="I138" s="876"/>
      <c r="J138" s="1062"/>
      <c r="K138" s="1051"/>
      <c r="L138" s="1065"/>
      <c r="M138" s="1054"/>
      <c r="N138" s="1051"/>
      <c r="O138" s="1054"/>
      <c r="P138" s="1016"/>
      <c r="Q138" s="1016"/>
      <c r="R138" s="1016"/>
      <c r="S138" s="1016"/>
      <c r="T138" s="1051"/>
      <c r="U138" s="1054"/>
      <c r="V138" s="1016"/>
      <c r="W138" s="1051"/>
      <c r="AW138" s="25"/>
    </row>
    <row r="139" spans="2:74" ht="15" customHeight="1">
      <c r="B139" s="927" t="s">
        <v>43</v>
      </c>
      <c r="C139" s="928"/>
      <c r="D139" s="928"/>
      <c r="E139" s="928"/>
      <c r="F139" s="928"/>
      <c r="G139" s="928"/>
      <c r="H139" s="928"/>
      <c r="I139" s="929"/>
      <c r="J139" s="927" t="s">
        <v>13</v>
      </c>
      <c r="K139" s="928"/>
      <c r="L139" s="928"/>
      <c r="M139" s="928"/>
      <c r="N139" s="936"/>
      <c r="O139" s="939" t="s">
        <v>44</v>
      </c>
      <c r="P139" s="928"/>
      <c r="Q139" s="928"/>
      <c r="R139" s="928"/>
      <c r="S139" s="928"/>
      <c r="T139" s="928"/>
      <c r="U139" s="929"/>
      <c r="V139" s="725" t="s">
        <v>863</v>
      </c>
      <c r="W139" s="726"/>
      <c r="X139" s="726"/>
      <c r="Y139" s="942" t="s">
        <v>851</v>
      </c>
      <c r="Z139" s="942"/>
      <c r="AA139" s="942"/>
      <c r="AB139" s="942"/>
      <c r="AC139" s="942"/>
      <c r="AD139" s="942"/>
      <c r="AE139" s="942"/>
      <c r="AF139" s="942"/>
      <c r="AG139" s="942"/>
      <c r="AH139" s="942"/>
      <c r="AI139" s="726"/>
      <c r="AJ139" s="726"/>
      <c r="AK139" s="727"/>
      <c r="AL139" s="1066" t="s">
        <v>497</v>
      </c>
      <c r="AM139" s="1066"/>
      <c r="AN139" s="943" t="s">
        <v>862</v>
      </c>
      <c r="AO139" s="943"/>
      <c r="AP139" s="943"/>
      <c r="AQ139" s="943"/>
      <c r="AR139" s="943"/>
      <c r="AS139" s="944"/>
      <c r="AW139" s="25"/>
    </row>
    <row r="140" spans="2:74" ht="13.95" customHeight="1">
      <c r="B140" s="930"/>
      <c r="C140" s="931"/>
      <c r="D140" s="931"/>
      <c r="E140" s="931"/>
      <c r="F140" s="931"/>
      <c r="G140" s="931"/>
      <c r="H140" s="931"/>
      <c r="I140" s="932"/>
      <c r="J140" s="930"/>
      <c r="K140" s="931"/>
      <c r="L140" s="931"/>
      <c r="M140" s="931"/>
      <c r="N140" s="937"/>
      <c r="O140" s="940"/>
      <c r="P140" s="931"/>
      <c r="Q140" s="931"/>
      <c r="R140" s="931"/>
      <c r="S140" s="931"/>
      <c r="T140" s="931"/>
      <c r="U140" s="932"/>
      <c r="V140" s="890" t="s">
        <v>14</v>
      </c>
      <c r="W140" s="1076"/>
      <c r="X140" s="1076"/>
      <c r="Y140" s="1077"/>
      <c r="Z140" s="896" t="s">
        <v>23</v>
      </c>
      <c r="AA140" s="897"/>
      <c r="AB140" s="897"/>
      <c r="AC140" s="898"/>
      <c r="AD140" s="1081" t="s">
        <v>24</v>
      </c>
      <c r="AE140" s="1082"/>
      <c r="AF140" s="1082"/>
      <c r="AG140" s="1083"/>
      <c r="AH140" s="908" t="s">
        <v>170</v>
      </c>
      <c r="AI140" s="909"/>
      <c r="AJ140" s="909"/>
      <c r="AK140" s="910"/>
      <c r="AL140" s="1067" t="s">
        <v>498</v>
      </c>
      <c r="AM140" s="1067"/>
      <c r="AN140" s="918" t="s">
        <v>26</v>
      </c>
      <c r="AO140" s="919"/>
      <c r="AP140" s="919"/>
      <c r="AQ140" s="919"/>
      <c r="AR140" s="920"/>
      <c r="AS140" s="921"/>
      <c r="AW140" s="25"/>
      <c r="AY140" s="749" t="s">
        <v>524</v>
      </c>
      <c r="AZ140" s="749" t="s">
        <v>524</v>
      </c>
      <c r="BA140" s="749" t="s">
        <v>522</v>
      </c>
      <c r="BB140" s="922" t="s">
        <v>523</v>
      </c>
      <c r="BC140" s="923"/>
    </row>
    <row r="141" spans="2:74" ht="13.95" customHeight="1">
      <c r="B141" s="933"/>
      <c r="C141" s="934"/>
      <c r="D141" s="934"/>
      <c r="E141" s="934"/>
      <c r="F141" s="934"/>
      <c r="G141" s="934"/>
      <c r="H141" s="934"/>
      <c r="I141" s="935"/>
      <c r="J141" s="933"/>
      <c r="K141" s="934"/>
      <c r="L141" s="934"/>
      <c r="M141" s="934"/>
      <c r="N141" s="938"/>
      <c r="O141" s="941"/>
      <c r="P141" s="934"/>
      <c r="Q141" s="934"/>
      <c r="R141" s="934"/>
      <c r="S141" s="934"/>
      <c r="T141" s="934"/>
      <c r="U141" s="935"/>
      <c r="V141" s="1078"/>
      <c r="W141" s="1079"/>
      <c r="X141" s="1079"/>
      <c r="Y141" s="1080"/>
      <c r="Z141" s="899"/>
      <c r="AA141" s="900"/>
      <c r="AB141" s="900"/>
      <c r="AC141" s="901"/>
      <c r="AD141" s="1084"/>
      <c r="AE141" s="1085"/>
      <c r="AF141" s="1085"/>
      <c r="AG141" s="1086"/>
      <c r="AH141" s="911"/>
      <c r="AI141" s="912"/>
      <c r="AJ141" s="912"/>
      <c r="AK141" s="913"/>
      <c r="AL141" s="1068"/>
      <c r="AM141" s="1068"/>
      <c r="AN141" s="924"/>
      <c r="AO141" s="924"/>
      <c r="AP141" s="924"/>
      <c r="AQ141" s="924"/>
      <c r="AR141" s="924"/>
      <c r="AS141" s="925"/>
      <c r="AW141" s="25"/>
      <c r="AY141" s="459"/>
      <c r="AZ141" s="460" t="s">
        <v>518</v>
      </c>
      <c r="BA141" s="460" t="s">
        <v>521</v>
      </c>
      <c r="BB141" s="750" t="s">
        <v>519</v>
      </c>
      <c r="BC141" s="460" t="s">
        <v>518</v>
      </c>
      <c r="BL141" s="22" t="s">
        <v>529</v>
      </c>
      <c r="BM141" s="22" t="s">
        <v>246</v>
      </c>
    </row>
    <row r="142" spans="2:74" ht="18" customHeight="1">
      <c r="B142" s="968"/>
      <c r="C142" s="969"/>
      <c r="D142" s="969"/>
      <c r="E142" s="969"/>
      <c r="F142" s="969"/>
      <c r="G142" s="969"/>
      <c r="H142" s="969"/>
      <c r="I142" s="970"/>
      <c r="J142" s="968"/>
      <c r="K142" s="969"/>
      <c r="L142" s="969"/>
      <c r="M142" s="969"/>
      <c r="N142" s="974"/>
      <c r="O142" s="753"/>
      <c r="P142" s="731" t="s">
        <v>38</v>
      </c>
      <c r="Q142" s="754"/>
      <c r="R142" s="731" t="s">
        <v>8</v>
      </c>
      <c r="S142" s="755"/>
      <c r="T142" s="976" t="s">
        <v>46</v>
      </c>
      <c r="U142" s="1075"/>
      <c r="V142" s="977"/>
      <c r="W142" s="978"/>
      <c r="X142" s="978"/>
      <c r="Y142" s="787" t="s">
        <v>15</v>
      </c>
      <c r="Z142" s="757"/>
      <c r="AA142" s="758"/>
      <c r="AB142" s="758"/>
      <c r="AC142" s="756" t="s">
        <v>15</v>
      </c>
      <c r="AD142" s="757"/>
      <c r="AE142" s="758"/>
      <c r="AF142" s="758"/>
      <c r="AG142" s="759" t="s">
        <v>15</v>
      </c>
      <c r="AH142" s="979">
        <f>IF(V142="賃金で算定",V143+Z143-AD143,0)</f>
        <v>0</v>
      </c>
      <c r="AI142" s="980"/>
      <c r="AJ142" s="980"/>
      <c r="AK142" s="981"/>
      <c r="AL142" s="733"/>
      <c r="AM142" s="736"/>
      <c r="AN142" s="865"/>
      <c r="AO142" s="866"/>
      <c r="AP142" s="866"/>
      <c r="AQ142" s="866"/>
      <c r="AR142" s="866"/>
      <c r="AS142" s="759" t="s">
        <v>15</v>
      </c>
      <c r="AV142" s="24" t="str">
        <f>IF(OR(O142="",Q142=""),"", IF(O142&lt;20,DATE(O142+118,Q142,IF(S142="",1,S142)),DATE(O142+88,Q142,IF(S142="",1,S142))))</f>
        <v/>
      </c>
      <c r="AW142" s="821" t="str">
        <f>IF(AV142&lt;=設定シート!C$15,"昔",IF(OR(LEFT($F$160,2)="31",LEFT($F$160,2)="34",LEFT($F$160,2)="36",LEFT($F$160,2)="37"),IF(AV142&lt;=設定シート!E$23,"1",IF(AV142&lt;=設定シート!G$23,"2",IF(AV142&lt;=設定シート!M$23,"3","4"))),IF(AV142&lt;=設定シート!E$15,"1",IF(AV142&lt;=設定シート!G$15,"2","3"))))</f>
        <v>3</v>
      </c>
      <c r="AX142" s="822">
        <f>IF(OR(LEFT($F$160,2)="31",LEFT($F$160,2)="34",LEFT($F$160,2)="36",LEFT($F$160,2)="37"),IF(AV142&lt;=設定シート!$C$23,5,IF(AV142&lt;=設定シート!$E$23,7,IF(AV142&lt;=設定シート!$G$23,9,IF(AND(AV142&lt;=設定シート!$I$23,V142=""),11,IF(AND(AV142&lt;=設定シート!$I$23,V142="賃金で算定"),13,IF(AV142&lt;=設定シート!$K$23,15,IF(AV142&lt;=設定シート!$M$23,17,19))))))),IF(AV142&lt;=設定シート!$C$23,5,IF(AV142&lt;=設定シート!$E$15,7,IF(AV142&lt;=設定シート!$G$15,9,11))))</f>
        <v>11</v>
      </c>
      <c r="AY142" s="760"/>
      <c r="AZ142" s="761"/>
      <c r="BA142" s="762">
        <f>AN142</f>
        <v>0</v>
      </c>
      <c r="BB142" s="761"/>
      <c r="BC142" s="761"/>
      <c r="BO142" s="1">
        <f>IF(O142&lt;=VALUE(概算年度),O142+2018,O142+1988)</f>
        <v>2018</v>
      </c>
      <c r="BP142" s="1" t="b">
        <f>IF(BO142=2019,1)</f>
        <v>0</v>
      </c>
      <c r="BQ142" s="3">
        <f>IF(BO142&lt;=2018,1)</f>
        <v>1</v>
      </c>
      <c r="BR142" s="3" t="b">
        <f>IF(BO142&gt;=2020,1)</f>
        <v>0</v>
      </c>
      <c r="BS142" s="3" t="b">
        <f>IF(AND(O142=31,Q142=1,O143=31),1,IF(AND(O142=31,Q142=2,O143=31),2,IF(AND(O142=31,Q142=3,O143=31),3,IF(AND(O142=31,Q142=4,O143=31),4,IF(AND(O142&gt;VALUE(概算年度),O142&lt;31,O143=31),5)))))</f>
        <v>0</v>
      </c>
      <c r="BT142" s="3" t="b">
        <f>IF(OR(O142=31,O142=1),IF(AND(O143=1,OR(Q142=1,Q142=2,Q142=3,Q142=4,Q142=5)),1,IF(AND(O143=1,Q142=6),6,IF(AND(O143=1,Q142=7),7,IF(AND(O143=1,Q142=8),8,IF(AND(O143=1,Q142=9),9,IF(AND(O143=1,Q142=10),10,IF(AND(O143=1,Q142=11),11,IF(AND(O143=1,Q142=12),12)))))))),IF(O143=1,13))</f>
        <v>0</v>
      </c>
      <c r="BU142" s="3" t="b">
        <f>IF(AND(VALUE(概算年度)='報告書（事業主控）'!O142,VALUE(概算年度)='報告書（事業主控）'!O143),IF('報告書（事業主控）'!Q142=1,1,IF('報告書（事業主控）'!Q142=2,2,IF('報告書（事業主控）'!Q142=3,3))))</f>
        <v>0</v>
      </c>
      <c r="BV142" s="3" t="b">
        <f>IF(BS142=1,"平31_1",IF(BS142=2,"平31_2",IF(BS142=3,"平31_3",IF(BS142=4,"平31_4",IF(BS142=5,"平31_1",IF(BT142=1,"_5月",IF(BT142=6,"_6月",IF(BT142=7,"_7月",IF(BT142=8,"_8月",IF(BT142=9,"_9月",IF(BT142=10,"_10月",IF(BT142=11,"_11月",IF(BT142=12,"_12月",IF(BT142=13,"_5月",IF(AND(O142=O143,O143&lt;&gt;VALUE(概算年度)),IF(Q142=1,"_1月",IF(Q142=2,"_2月",IF(Q142=3,"_3月",IF(Q142=4,"_4月",IF(Q142=5,"_5月",IF(Q142=6,"_6月",IF(Q142=7,"_7月",IF(Q142=8,"_8月",IF(Q142=9,"_9月",IF(Q142=10,"_10月",IF(Q142=11,"_11月",IF(Q142=12,"_12月")))))))))))),IF(BU142=1,"対象年1_3月",IF(BU142=2,"対象年2_3月",IF(BU142=3,"対象年3月",IF(O143=VALUE(概算年度),"対象年1_3月","_1月")))))))))))))))))))</f>
        <v>0</v>
      </c>
    </row>
    <row r="143" spans="2:74" ht="18" customHeight="1">
      <c r="B143" s="971"/>
      <c r="C143" s="972"/>
      <c r="D143" s="972"/>
      <c r="E143" s="972"/>
      <c r="F143" s="972"/>
      <c r="G143" s="972"/>
      <c r="H143" s="972"/>
      <c r="I143" s="973"/>
      <c r="J143" s="971"/>
      <c r="K143" s="972"/>
      <c r="L143" s="972"/>
      <c r="M143" s="972"/>
      <c r="N143" s="975"/>
      <c r="O143" s="219"/>
      <c r="P143" s="11" t="s">
        <v>7</v>
      </c>
      <c r="Q143" s="23"/>
      <c r="R143" s="11" t="s">
        <v>8</v>
      </c>
      <c r="S143" s="220"/>
      <c r="T143" s="982" t="s">
        <v>28</v>
      </c>
      <c r="U143" s="982"/>
      <c r="V143" s="956"/>
      <c r="W143" s="957"/>
      <c r="X143" s="957"/>
      <c r="Y143" s="958"/>
      <c r="Z143" s="959"/>
      <c r="AA143" s="960"/>
      <c r="AB143" s="960"/>
      <c r="AC143" s="960"/>
      <c r="AD143" s="959"/>
      <c r="AE143" s="960"/>
      <c r="AF143" s="960"/>
      <c r="AG143" s="961"/>
      <c r="AH143" s="962">
        <f>IF(V142="賃金で算定",0,V143+Z143-AD143)</f>
        <v>0</v>
      </c>
      <c r="AI143" s="962"/>
      <c r="AJ143" s="962"/>
      <c r="AK143" s="963"/>
      <c r="AL143" s="964">
        <f>IF(V142="賃金で算定","賃金で算定",IF(OR(V143=0,$F$160="",AV142=""),0,IF(OR(LEFT($F$160,2)="31",LEFT($F$160,2)="34",LEFT($F$160,2)="36",LEFT($F$160,2)="37"),VLOOKUP($F$160,労務比率2,AX142,FALSE),VLOOKUP($F$160,労務比率,AX142,FALSE))))</f>
        <v>0</v>
      </c>
      <c r="AM143" s="965"/>
      <c r="AN143" s="966">
        <f>IF(V142="賃金で算定",0,INT(AH143*AL143/100))</f>
        <v>0</v>
      </c>
      <c r="AO143" s="967"/>
      <c r="AP143" s="967"/>
      <c r="AQ143" s="967"/>
      <c r="AR143" s="967"/>
      <c r="AS143" s="685"/>
      <c r="AV143" s="24"/>
      <c r="AW143" s="25"/>
      <c r="AY143" s="462">
        <f>AH143</f>
        <v>0</v>
      </c>
      <c r="AZ143" s="461">
        <f>IF(AV142&lt;=設定シート!C$101,AH143,IF(AND(AV142&gt;=設定シート!E$101,AV142&lt;=設定シート!G$101),AH143*105/108,AH143))</f>
        <v>0</v>
      </c>
      <c r="BA143" s="460"/>
      <c r="BB143" s="461">
        <f>IF($AL143="賃金で算定",0,INT(AY143*$AL143/100))</f>
        <v>0</v>
      </c>
      <c r="BC143" s="461">
        <f>IF(AY143=AZ143,BB143,AZ143*$AL143/100)</f>
        <v>0</v>
      </c>
      <c r="BL143" s="22">
        <f>IF(AY143=AZ143,0,1)</f>
        <v>0</v>
      </c>
      <c r="BM143" s="22" t="str">
        <f>IF(BL143=1,AL143,"")</f>
        <v/>
      </c>
    </row>
    <row r="144" spans="2:74" ht="18" customHeight="1">
      <c r="B144" s="968"/>
      <c r="C144" s="969"/>
      <c r="D144" s="969"/>
      <c r="E144" s="969"/>
      <c r="F144" s="969"/>
      <c r="G144" s="969"/>
      <c r="H144" s="969"/>
      <c r="I144" s="970"/>
      <c r="J144" s="968"/>
      <c r="K144" s="969"/>
      <c r="L144" s="969"/>
      <c r="M144" s="969"/>
      <c r="N144" s="974"/>
      <c r="O144" s="753"/>
      <c r="P144" s="731" t="s">
        <v>38</v>
      </c>
      <c r="Q144" s="754"/>
      <c r="R144" s="731" t="s">
        <v>8</v>
      </c>
      <c r="S144" s="755"/>
      <c r="T144" s="976" t="s">
        <v>40</v>
      </c>
      <c r="U144" s="1075"/>
      <c r="V144" s="977"/>
      <c r="W144" s="978"/>
      <c r="X144" s="978"/>
      <c r="Y144" s="792"/>
      <c r="Z144" s="769"/>
      <c r="AA144" s="770"/>
      <c r="AB144" s="770"/>
      <c r="AC144" s="768"/>
      <c r="AD144" s="769"/>
      <c r="AE144" s="770"/>
      <c r="AF144" s="770"/>
      <c r="AG144" s="771"/>
      <c r="AH144" s="979">
        <f>IF(V144="賃金で算定",V145+Z145-AD145,0)</f>
        <v>0</v>
      </c>
      <c r="AI144" s="980"/>
      <c r="AJ144" s="980"/>
      <c r="AK144" s="981"/>
      <c r="AL144" s="733"/>
      <c r="AM144" s="736"/>
      <c r="AN144" s="865"/>
      <c r="AO144" s="866"/>
      <c r="AP144" s="866"/>
      <c r="AQ144" s="866"/>
      <c r="AR144" s="866"/>
      <c r="AS144" s="772"/>
      <c r="AV144" s="24" t="str">
        <f>IF(OR(O144="",Q144=""),"", IF(O144&lt;20,DATE(O144+118,Q144,IF(S144="",1,S144)),DATE(O144+88,Q144,IF(S144="",1,S144))))</f>
        <v/>
      </c>
      <c r="AW144" s="821" t="str">
        <f>IF(AV144&lt;=設定シート!C$15,"昔",IF(OR(LEFT($F$160,2)="31",LEFT($F$160,2)="34",LEFT($F$160,2)="36",LEFT($F$160,2)="37"),IF(AV144&lt;=設定シート!E$23,"1",IF(AV144&lt;=設定シート!G$23,"2",IF(AV144&lt;=設定シート!M$23,"3","4"))),IF(AV144&lt;=設定シート!E$15,"1",IF(AV144&lt;=設定シート!G$15,"2","3"))))</f>
        <v>3</v>
      </c>
      <c r="AX144" s="822">
        <f>IF(OR(LEFT($F$160,2)="31",LEFT($F$160,2)="34",LEFT($F$160,2)="36",LEFT($F$160,2)="37"),IF(AV144&lt;=設定シート!$C$23,5,IF(AV144&lt;=設定シート!$E$23,7,IF(AV144&lt;=設定シート!$G$23,9,IF(AND(AV144&lt;=設定シート!$I$23,V144=""),11,IF(AND(AV144&lt;=設定シート!$I$23,V144="賃金で算定"),13,IF(AV144&lt;=設定シート!$K$23,15,IF(AV144&lt;=設定シート!$M$23,17,19))))))),IF(AV144&lt;=設定シート!$C$23,5,IF(AV144&lt;=設定シート!$E$15,7,IF(AV144&lt;=設定シート!$G$15,9,11))))</f>
        <v>11</v>
      </c>
      <c r="AY144" s="760"/>
      <c r="AZ144" s="761"/>
      <c r="BA144" s="762">
        <f t="shared" ref="BA144" si="58">AN144</f>
        <v>0</v>
      </c>
      <c r="BB144" s="761"/>
      <c r="BC144" s="761"/>
      <c r="BL144" s="22"/>
      <c r="BM144" s="22"/>
      <c r="BO144" s="1">
        <f>IF(O144&lt;=VALUE(概算年度),O144+2018,O144+1988)</f>
        <v>2018</v>
      </c>
      <c r="BP144" s="1" t="b">
        <f>IF(BO144=2019,1)</f>
        <v>0</v>
      </c>
      <c r="BQ144" s="3">
        <f>IF(BO144&lt;=2018,1)</f>
        <v>1</v>
      </c>
      <c r="BR144" s="3" t="b">
        <f>IF(BO144&gt;=2020,1)</f>
        <v>0</v>
      </c>
      <c r="BS144" s="3" t="b">
        <f>IF(AND(O144=31,Q144=1,O145=31),1,IF(AND(O144=31,Q144=2,O145=31),2,IF(AND(O144=31,Q144=3,O145=31),3,IF(AND(O144=31,Q144=4,O145=31),4,IF(AND(O144&gt;VALUE(概算年度),O144&lt;31,O145=31),5)))))</f>
        <v>0</v>
      </c>
      <c r="BT144" s="3" t="b">
        <f>IF(OR(O144=31,O144=1),IF(AND(O145=1,OR(Q144=1,Q144=2,Q144=3,Q144=4,Q144=5)),1,IF(AND(O145=1,Q144=6),6,IF(AND(O145=1,Q144=7),7,IF(AND(O145=1,Q144=8),8,IF(AND(O145=1,Q144=9),9,IF(AND(O145=1,Q144=10),10,IF(AND(O145=1,Q144=11),11,IF(AND(O145=1,Q144=12),12)))))))),IF(O145=1,13))</f>
        <v>0</v>
      </c>
      <c r="BU144" s="3" t="b">
        <f>IF(AND(VALUE(概算年度)='報告書（事業主控）'!O144,VALUE(概算年度)='報告書（事業主控）'!O145),IF('報告書（事業主控）'!Q144=1,1,IF('報告書（事業主控）'!Q144=2,2,IF('報告書（事業主控）'!Q144=3,3))))</f>
        <v>0</v>
      </c>
      <c r="BV144" s="3" t="b">
        <f>IF(BS144=1,"平31_1",IF(BS144=2,"平31_2",IF(BS144=3,"平31_3",IF(BS144=4,"平31_4",IF(BS144=5,"平31_1",IF(BT144=1,"_5月",IF(BT144=6,"_6月",IF(BT144=7,"_7月",IF(BT144=8,"_8月",IF(BT144=9,"_9月",IF(BT144=10,"_10月",IF(BT144=11,"_11月",IF(BT144=12,"_12月",IF(BT144=13,"_5月",IF(AND(O144=O145,O145&lt;&gt;VALUE(概算年度)),IF(Q144=1,"_1月",IF(Q144=2,"_2月",IF(Q144=3,"_3月",IF(Q144=4,"_4月",IF(Q144=5,"_5月",IF(Q144=6,"_6月",IF(Q144=7,"_7月",IF(Q144=8,"_8月",IF(Q144=9,"_9月",IF(Q144=10,"_10月",IF(Q144=11,"_11月",IF(Q144=12,"_12月")))))))))))),IF(BU144=1,"対象年1_3月",IF(BU144=2,"対象年2_3月",IF(BU144=3,"対象年3月",IF(O145=VALUE(概算年度),"対象年1_3月","_1月")))))))))))))))))))</f>
        <v>0</v>
      </c>
    </row>
    <row r="145" spans="2:74" ht="18" customHeight="1">
      <c r="B145" s="971"/>
      <c r="C145" s="972"/>
      <c r="D145" s="972"/>
      <c r="E145" s="972"/>
      <c r="F145" s="972"/>
      <c r="G145" s="972"/>
      <c r="H145" s="972"/>
      <c r="I145" s="973"/>
      <c r="J145" s="971"/>
      <c r="K145" s="972"/>
      <c r="L145" s="972"/>
      <c r="M145" s="972"/>
      <c r="N145" s="975"/>
      <c r="O145" s="219"/>
      <c r="P145" s="11" t="s">
        <v>7</v>
      </c>
      <c r="Q145" s="23"/>
      <c r="R145" s="11" t="s">
        <v>8</v>
      </c>
      <c r="S145" s="220"/>
      <c r="T145" s="982" t="s">
        <v>28</v>
      </c>
      <c r="U145" s="982"/>
      <c r="V145" s="956"/>
      <c r="W145" s="957"/>
      <c r="X145" s="957"/>
      <c r="Y145" s="958"/>
      <c r="Z145" s="959"/>
      <c r="AA145" s="960"/>
      <c r="AB145" s="960"/>
      <c r="AC145" s="960"/>
      <c r="AD145" s="959"/>
      <c r="AE145" s="960"/>
      <c r="AF145" s="960"/>
      <c r="AG145" s="961"/>
      <c r="AH145" s="962">
        <f>IF(V144="賃金で算定",0,V145+Z145-AD145)</f>
        <v>0</v>
      </c>
      <c r="AI145" s="962"/>
      <c r="AJ145" s="962"/>
      <c r="AK145" s="963"/>
      <c r="AL145" s="964">
        <f>IF(V144="賃金で算定","賃金で算定",IF(OR(V145=0,$F$160="",AV144=""),0,IF(OR(LEFT($F$160,2)="31",LEFT($F$160,2)="34",LEFT($F$160,2)="36",LEFT($F$160,2)="37"),VLOOKUP($F$160,労務比率2,AX144,FALSE),VLOOKUP($F$160,労務比率,AX144,FALSE))))</f>
        <v>0</v>
      </c>
      <c r="AM145" s="965"/>
      <c r="AN145" s="966">
        <f>IF(V144="賃金で算定",0,INT(AH145*AL145/100))</f>
        <v>0</v>
      </c>
      <c r="AO145" s="967"/>
      <c r="AP145" s="967"/>
      <c r="AQ145" s="967"/>
      <c r="AR145" s="967"/>
      <c r="AS145" s="685"/>
      <c r="AV145" s="24"/>
      <c r="AW145" s="25"/>
      <c r="AY145" s="462">
        <f t="shared" ref="AY145" si="59">AH145</f>
        <v>0</v>
      </c>
      <c r="AZ145" s="461">
        <f>IF(AV144&lt;=設定シート!C$101,AH145,IF(AND(AV144&gt;=設定シート!E$101,AV144&lt;=設定シート!G$101),AH145*105/108,AH145))</f>
        <v>0</v>
      </c>
      <c r="BA145" s="460"/>
      <c r="BB145" s="461">
        <f t="shared" ref="BB145" si="60">IF($AL145="賃金で算定",0,INT(AY145*$AL145/100))</f>
        <v>0</v>
      </c>
      <c r="BC145" s="461">
        <f>IF(AY145=AZ145,BB145,AZ145*$AL145/100)</f>
        <v>0</v>
      </c>
      <c r="BL145" s="22">
        <f>IF(AY145=AZ145,0,1)</f>
        <v>0</v>
      </c>
      <c r="BM145" s="22" t="str">
        <f>IF(BL145=1,AL145,"")</f>
        <v/>
      </c>
    </row>
    <row r="146" spans="2:74" ht="18" customHeight="1">
      <c r="B146" s="968"/>
      <c r="C146" s="969"/>
      <c r="D146" s="969"/>
      <c r="E146" s="969"/>
      <c r="F146" s="969"/>
      <c r="G146" s="969"/>
      <c r="H146" s="969"/>
      <c r="I146" s="970"/>
      <c r="J146" s="968"/>
      <c r="K146" s="969"/>
      <c r="L146" s="969"/>
      <c r="M146" s="969"/>
      <c r="N146" s="974"/>
      <c r="O146" s="753"/>
      <c r="P146" s="731" t="s">
        <v>38</v>
      </c>
      <c r="Q146" s="754"/>
      <c r="R146" s="731" t="s">
        <v>8</v>
      </c>
      <c r="S146" s="755"/>
      <c r="T146" s="976" t="s">
        <v>40</v>
      </c>
      <c r="U146" s="1075"/>
      <c r="V146" s="977"/>
      <c r="W146" s="978"/>
      <c r="X146" s="978"/>
      <c r="Y146" s="792"/>
      <c r="Z146" s="769"/>
      <c r="AA146" s="770"/>
      <c r="AB146" s="770"/>
      <c r="AC146" s="768"/>
      <c r="AD146" s="769"/>
      <c r="AE146" s="770"/>
      <c r="AF146" s="770"/>
      <c r="AG146" s="771"/>
      <c r="AH146" s="979">
        <f>IF(V146="賃金で算定",V147+Z147-AD147,0)</f>
        <v>0</v>
      </c>
      <c r="AI146" s="980"/>
      <c r="AJ146" s="980"/>
      <c r="AK146" s="981"/>
      <c r="AL146" s="733"/>
      <c r="AM146" s="736"/>
      <c r="AN146" s="865"/>
      <c r="AO146" s="866"/>
      <c r="AP146" s="866"/>
      <c r="AQ146" s="866"/>
      <c r="AR146" s="866"/>
      <c r="AS146" s="772"/>
      <c r="AV146" s="24" t="str">
        <f>IF(OR(O146="",Q146=""),"", IF(O146&lt;20,DATE(O146+118,Q146,IF(S146="",1,S146)),DATE(O146+88,Q146,IF(S146="",1,S146))))</f>
        <v/>
      </c>
      <c r="AW146" s="821" t="str">
        <f>IF(AV146&lt;=設定シート!C$15,"昔",IF(OR(LEFT($F$160,2)="31",LEFT($F$160,2)="34",LEFT($F$160,2)="36",LEFT($F$160,2)="37"),IF(AV146&lt;=設定シート!E$23,"1",IF(AV146&lt;=設定シート!G$23,"2",IF(AV146&lt;=設定シート!M$23,"3","4"))),IF(AV146&lt;=設定シート!E$15,"1",IF(AV146&lt;=設定シート!G$15,"2","3"))))</f>
        <v>3</v>
      </c>
      <c r="AX146" s="822">
        <f>IF(OR(LEFT($F$160,2)="31",LEFT($F$160,2)="34",LEFT($F$160,2)="36",LEFT($F$160,2)="37"),IF(AV146&lt;=設定シート!$C$23,5,IF(AV146&lt;=設定シート!$E$23,7,IF(AV146&lt;=設定シート!$G$23,9,IF(AND(AV146&lt;=設定シート!$I$23,V146=""),11,IF(AND(AV146&lt;=設定シート!$I$23,V146="賃金で算定"),13,IF(AV146&lt;=設定シート!$K$23,15,IF(AV146&lt;=設定シート!$M$23,17,19))))))),IF(AV146&lt;=設定シート!$C$23,5,IF(AV146&lt;=設定シート!$E$15,7,IF(AV146&lt;=設定シート!$G$15,9,11))))</f>
        <v>11</v>
      </c>
      <c r="AY146" s="760"/>
      <c r="AZ146" s="761"/>
      <c r="BA146" s="762">
        <f t="shared" ref="BA146" si="61">AN146</f>
        <v>0</v>
      </c>
      <c r="BB146" s="761"/>
      <c r="BC146" s="761"/>
      <c r="BO146" s="1">
        <f>IF(O146&lt;=VALUE(概算年度),O146+2018,O146+1988)</f>
        <v>2018</v>
      </c>
      <c r="BP146" s="1" t="b">
        <f>IF(BO146=2019,1)</f>
        <v>0</v>
      </c>
      <c r="BQ146" s="3">
        <f>IF(BO146&lt;=2018,1)</f>
        <v>1</v>
      </c>
      <c r="BR146" s="3" t="b">
        <f>IF(BO146&gt;=2020,1)</f>
        <v>0</v>
      </c>
      <c r="BS146" s="3" t="b">
        <f>IF(AND(O146=31,Q146=1,O147=31),1,IF(AND(O146=31,Q146=2,O147=31),2,IF(AND(O146=31,Q146=3,O147=31),3,IF(AND(O146=31,Q146=4,O147=31),4,IF(AND(O146&gt;VALUE(概算年度),O146&lt;31,O147=31),5)))))</f>
        <v>0</v>
      </c>
      <c r="BT146" s="3" t="b">
        <f>IF(OR(O146=31,O146=1),IF(AND(O147=1,OR(Q146=1,Q146=2,Q146=3,Q146=4,Q146=5)),1,IF(AND(O147=1,Q146=6),6,IF(AND(O147=1,Q146=7),7,IF(AND(O147=1,Q146=8),8,IF(AND(O147=1,Q146=9),9,IF(AND(O147=1,Q146=10),10,IF(AND(O147=1,Q146=11),11,IF(AND(O147=1,Q146=12),12)))))))),IF(O147=1,13))</f>
        <v>0</v>
      </c>
      <c r="BU146" s="3" t="b">
        <f>IF(AND(VALUE(概算年度)='報告書（事業主控）'!O146,VALUE(概算年度)='報告書（事業主控）'!O147),IF('報告書（事業主控）'!Q146=1,1,IF('報告書（事業主控）'!Q146=2,2,IF('報告書（事業主控）'!Q146=3,3))))</f>
        <v>0</v>
      </c>
      <c r="BV146" s="3" t="b">
        <f>IF(BS146=1,"平31_1",IF(BS146=2,"平31_2",IF(BS146=3,"平31_3",IF(BS146=4,"平31_4",IF(BS146=5,"平31_1",IF(BT146=1,"_5月",IF(BT146=6,"_6月",IF(BT146=7,"_7月",IF(BT146=8,"_8月",IF(BT146=9,"_9月",IF(BT146=10,"_10月",IF(BT146=11,"_11月",IF(BT146=12,"_12月",IF(BT146=13,"_5月",IF(AND(O146=O147,O147&lt;&gt;VALUE(概算年度)),IF(Q146=1,"_1月",IF(Q146=2,"_2月",IF(Q146=3,"_3月",IF(Q146=4,"_4月",IF(Q146=5,"_5月",IF(Q146=6,"_6月",IF(Q146=7,"_7月",IF(Q146=8,"_8月",IF(Q146=9,"_9月",IF(Q146=10,"_10月",IF(Q146=11,"_11月",IF(Q146=12,"_12月")))))))))))),IF(BU146=1,"対象年1_3月",IF(BU146=2,"対象年2_3月",IF(BU146=3,"対象年3月",IF(O147=VALUE(概算年度),"対象年1_3月","_1月")))))))))))))))))))</f>
        <v>0</v>
      </c>
    </row>
    <row r="147" spans="2:74" ht="18" customHeight="1">
      <c r="B147" s="971"/>
      <c r="C147" s="972"/>
      <c r="D147" s="972"/>
      <c r="E147" s="972"/>
      <c r="F147" s="972"/>
      <c r="G147" s="972"/>
      <c r="H147" s="972"/>
      <c r="I147" s="973"/>
      <c r="J147" s="971"/>
      <c r="K147" s="972"/>
      <c r="L147" s="972"/>
      <c r="M147" s="972"/>
      <c r="N147" s="975"/>
      <c r="O147" s="219"/>
      <c r="P147" s="11" t="s">
        <v>7</v>
      </c>
      <c r="Q147" s="23"/>
      <c r="R147" s="11" t="s">
        <v>8</v>
      </c>
      <c r="S147" s="220"/>
      <c r="T147" s="982" t="s">
        <v>28</v>
      </c>
      <c r="U147" s="982"/>
      <c r="V147" s="956"/>
      <c r="W147" s="957"/>
      <c r="X147" s="957"/>
      <c r="Y147" s="958"/>
      <c r="Z147" s="956"/>
      <c r="AA147" s="957"/>
      <c r="AB147" s="957"/>
      <c r="AC147" s="957"/>
      <c r="AD147" s="956"/>
      <c r="AE147" s="957"/>
      <c r="AF147" s="957"/>
      <c r="AG147" s="958"/>
      <c r="AH147" s="962">
        <f>IF(V146="賃金で算定",0,V147+Z147-AD147)</f>
        <v>0</v>
      </c>
      <c r="AI147" s="962"/>
      <c r="AJ147" s="962"/>
      <c r="AK147" s="963"/>
      <c r="AL147" s="964">
        <f>IF(V146="賃金で算定","賃金で算定",IF(OR(V147=0,$F$160="",AV146=""),0,IF(OR(LEFT($F$160,2)="31",LEFT($F$160,2)="34",LEFT($F$160,2)="36",LEFT($F$160,2)="37"),VLOOKUP($F$160,労務比率2,AX146,FALSE),VLOOKUP($F$160,労務比率,AX146,FALSE))))</f>
        <v>0</v>
      </c>
      <c r="AM147" s="965"/>
      <c r="AN147" s="966">
        <f>IF(V146="賃金で算定",0,INT(AH147*AL147/100))</f>
        <v>0</v>
      </c>
      <c r="AO147" s="967"/>
      <c r="AP147" s="967"/>
      <c r="AQ147" s="967"/>
      <c r="AR147" s="967"/>
      <c r="AS147" s="685"/>
      <c r="AV147" s="24"/>
      <c r="AW147" s="25"/>
      <c r="AY147" s="462">
        <f t="shared" ref="AY147" si="62">AH147</f>
        <v>0</v>
      </c>
      <c r="AZ147" s="461">
        <f>IF(AV146&lt;=設定シート!C$101,AH147,IF(AND(AV146&gt;=設定シート!E$101,AV146&lt;=設定シート!G$101),AH147*105/108,AH147))</f>
        <v>0</v>
      </c>
      <c r="BA147" s="460"/>
      <c r="BB147" s="461">
        <f t="shared" ref="BB147" si="63">IF($AL147="賃金で算定",0,INT(AY147*$AL147/100))</f>
        <v>0</v>
      </c>
      <c r="BC147" s="461">
        <f>IF(AY147=AZ147,BB147,AZ147*$AL147/100)</f>
        <v>0</v>
      </c>
      <c r="BL147" s="22">
        <f>IF(AY147=AZ147,0,1)</f>
        <v>0</v>
      </c>
      <c r="BM147" s="22" t="str">
        <f>IF(BL147=1,AL147,"")</f>
        <v/>
      </c>
    </row>
    <row r="148" spans="2:74" ht="18" customHeight="1">
      <c r="B148" s="968"/>
      <c r="C148" s="969"/>
      <c r="D148" s="969"/>
      <c r="E148" s="969"/>
      <c r="F148" s="969"/>
      <c r="G148" s="969"/>
      <c r="H148" s="969"/>
      <c r="I148" s="970"/>
      <c r="J148" s="968"/>
      <c r="K148" s="969"/>
      <c r="L148" s="969"/>
      <c r="M148" s="969"/>
      <c r="N148" s="974"/>
      <c r="O148" s="753"/>
      <c r="P148" s="731" t="s">
        <v>38</v>
      </c>
      <c r="Q148" s="754"/>
      <c r="R148" s="731" t="s">
        <v>8</v>
      </c>
      <c r="S148" s="755"/>
      <c r="T148" s="976" t="s">
        <v>40</v>
      </c>
      <c r="U148" s="1075"/>
      <c r="V148" s="977"/>
      <c r="W148" s="978"/>
      <c r="X148" s="978"/>
      <c r="Y148" s="29"/>
      <c r="Z148" s="775"/>
      <c r="AA148" s="683"/>
      <c r="AB148" s="683"/>
      <c r="AC148" s="21"/>
      <c r="AD148" s="775"/>
      <c r="AE148" s="683"/>
      <c r="AF148" s="683"/>
      <c r="AG148" s="776"/>
      <c r="AH148" s="979">
        <f>IF(V148="賃金で算定",V149+Z149-AD149,0)</f>
        <v>0</v>
      </c>
      <c r="AI148" s="980"/>
      <c r="AJ148" s="980"/>
      <c r="AK148" s="981"/>
      <c r="AL148" s="733"/>
      <c r="AM148" s="736"/>
      <c r="AN148" s="865"/>
      <c r="AO148" s="866"/>
      <c r="AP148" s="866"/>
      <c r="AQ148" s="866"/>
      <c r="AR148" s="866"/>
      <c r="AS148" s="772"/>
      <c r="AV148" s="24" t="str">
        <f>IF(OR(O148="",Q148=""),"", IF(O148&lt;20,DATE(O148+118,Q148,IF(S148="",1,S148)),DATE(O148+88,Q148,IF(S148="",1,S148))))</f>
        <v/>
      </c>
      <c r="AW148" s="821" t="str">
        <f>IF(AV148&lt;=設定シート!C$15,"昔",IF(OR(LEFT($F$160,2)="31",LEFT($F$160,2)="34",LEFT($F$160,2)="36",LEFT($F$160,2)="37"),IF(AV148&lt;=設定シート!E$23,"1",IF(AV148&lt;=設定シート!G$23,"2",IF(AV148&lt;=設定シート!M$23,"3","4"))),IF(AV148&lt;=設定シート!E$15,"1",IF(AV148&lt;=設定シート!G$15,"2","3"))))</f>
        <v>3</v>
      </c>
      <c r="AX148" s="822">
        <f>IF(OR(LEFT($F$160,2)="31",LEFT($F$160,2)="34",LEFT($F$160,2)="36",LEFT($F$160,2)="37"),IF(AV148&lt;=設定シート!$C$23,5,IF(AV148&lt;=設定シート!$E$23,7,IF(AV148&lt;=設定シート!$G$23,9,IF(AND(AV148&lt;=設定シート!$I$23,V148=""),11,IF(AND(AV148&lt;=設定シート!$I$23,V148="賃金で算定"),13,IF(AV148&lt;=設定シート!$K$23,15,IF(AV148&lt;=設定シート!$M$23,17,19))))))),IF(AV148&lt;=設定シート!$C$23,5,IF(AV148&lt;=設定シート!$E$15,7,IF(AV148&lt;=設定シート!$G$15,9,11))))</f>
        <v>11</v>
      </c>
      <c r="AY148" s="760"/>
      <c r="AZ148" s="761"/>
      <c r="BA148" s="762">
        <f t="shared" ref="BA148" si="64">AN148</f>
        <v>0</v>
      </c>
      <c r="BB148" s="761"/>
      <c r="BC148" s="761"/>
      <c r="BO148" s="1">
        <f>IF(O148&lt;=VALUE(概算年度),O148+2018,O148+1988)</f>
        <v>2018</v>
      </c>
      <c r="BP148" s="1" t="b">
        <f>IF(BO148=2019,1)</f>
        <v>0</v>
      </c>
      <c r="BQ148" s="3">
        <f>IF(BO148&lt;=2018,1)</f>
        <v>1</v>
      </c>
      <c r="BR148" s="3" t="b">
        <f>IF(BO148&gt;=2020,1)</f>
        <v>0</v>
      </c>
      <c r="BS148" s="3" t="b">
        <f>IF(AND(O148=31,Q148=1,O149=31),1,IF(AND(O148=31,Q148=2,O149=31),2,IF(AND(O148=31,Q148=3,O149=31),3,IF(AND(O148=31,Q148=4,O149=31),4,IF(AND(O148&gt;VALUE(概算年度),O148&lt;31,O149=31),5)))))</f>
        <v>0</v>
      </c>
      <c r="BT148" s="3" t="b">
        <f>IF(OR(O148=31,O148=1),IF(AND(O149=1,OR(Q148=1,Q148=2,Q148=3,Q148=4,Q148=5)),1,IF(AND(O149=1,Q148=6),6,IF(AND(O149=1,Q148=7),7,IF(AND(O149=1,Q148=8),8,IF(AND(O149=1,Q148=9),9,IF(AND(O149=1,Q148=10),10,IF(AND(O149=1,Q148=11),11,IF(AND(O149=1,Q148=12),12)))))))),IF(O149=1,13))</f>
        <v>0</v>
      </c>
      <c r="BU148" s="3" t="b">
        <f>IF(AND(VALUE(概算年度)='報告書（事業主控）'!O148,VALUE(概算年度)='報告書（事業主控）'!O149),IF('報告書（事業主控）'!Q148=1,1,IF('報告書（事業主控）'!Q148=2,2,IF('報告書（事業主控）'!Q148=3,3))))</f>
        <v>0</v>
      </c>
      <c r="BV148" s="3" t="b">
        <f>IF(BS148=1,"平31_1",IF(BS148=2,"平31_2",IF(BS148=3,"平31_3",IF(BS148=4,"平31_4",IF(BS148=5,"平31_1",IF(BT148=1,"_5月",IF(BT148=6,"_6月",IF(BT148=7,"_7月",IF(BT148=8,"_8月",IF(BT148=9,"_9月",IF(BT148=10,"_10月",IF(BT148=11,"_11月",IF(BT148=12,"_12月",IF(BT148=13,"_5月",IF(AND(O148=O149,O149&lt;&gt;VALUE(概算年度)),IF(Q148=1,"_1月",IF(Q148=2,"_2月",IF(Q148=3,"_3月",IF(Q148=4,"_4月",IF(Q148=5,"_5月",IF(Q148=6,"_6月",IF(Q148=7,"_7月",IF(Q148=8,"_8月",IF(Q148=9,"_9月",IF(Q148=10,"_10月",IF(Q148=11,"_11月",IF(Q148=12,"_12月")))))))))))),IF(BU148=1,"対象年1_3月",IF(BU148=2,"対象年2_3月",IF(BU148=3,"対象年3月",IF(O149=VALUE(概算年度),"対象年1_3月","_1月")))))))))))))))))))</f>
        <v>0</v>
      </c>
    </row>
    <row r="149" spans="2:74" ht="18" customHeight="1">
      <c r="B149" s="971"/>
      <c r="C149" s="972"/>
      <c r="D149" s="972"/>
      <c r="E149" s="972"/>
      <c r="F149" s="972"/>
      <c r="G149" s="972"/>
      <c r="H149" s="972"/>
      <c r="I149" s="973"/>
      <c r="J149" s="971"/>
      <c r="K149" s="972"/>
      <c r="L149" s="972"/>
      <c r="M149" s="972"/>
      <c r="N149" s="975"/>
      <c r="O149" s="219"/>
      <c r="P149" s="11" t="s">
        <v>7</v>
      </c>
      <c r="Q149" s="23"/>
      <c r="R149" s="11" t="s">
        <v>8</v>
      </c>
      <c r="S149" s="220"/>
      <c r="T149" s="982" t="s">
        <v>28</v>
      </c>
      <c r="U149" s="982"/>
      <c r="V149" s="956"/>
      <c r="W149" s="957"/>
      <c r="X149" s="957"/>
      <c r="Y149" s="958"/>
      <c r="Z149" s="959"/>
      <c r="AA149" s="960"/>
      <c r="AB149" s="960"/>
      <c r="AC149" s="960"/>
      <c r="AD149" s="959"/>
      <c r="AE149" s="960"/>
      <c r="AF149" s="960"/>
      <c r="AG149" s="961"/>
      <c r="AH149" s="962">
        <f>IF(V148="賃金で算定",0,V149+Z149-AD149)</f>
        <v>0</v>
      </c>
      <c r="AI149" s="962"/>
      <c r="AJ149" s="962"/>
      <c r="AK149" s="963"/>
      <c r="AL149" s="964">
        <f>IF(V148="賃金で算定","賃金で算定",IF(OR(V149=0,$F$160="",AV148=""),0,IF(OR(LEFT($F$160,2)="31",LEFT($F$160,2)="34",LEFT($F$160,2)="36",LEFT($F$160,2)="37"),VLOOKUP($F$160,労務比率2,AX148,FALSE),VLOOKUP($F$160,労務比率,AX148,FALSE))))</f>
        <v>0</v>
      </c>
      <c r="AM149" s="965"/>
      <c r="AN149" s="966">
        <f>IF(V148="賃金で算定",0,INT(AH149*AL149/100))</f>
        <v>0</v>
      </c>
      <c r="AO149" s="967"/>
      <c r="AP149" s="967"/>
      <c r="AQ149" s="967"/>
      <c r="AR149" s="967"/>
      <c r="AS149" s="685"/>
      <c r="AV149" s="24"/>
      <c r="AW149" s="25"/>
      <c r="AY149" s="462">
        <f t="shared" ref="AY149" si="65">AH149</f>
        <v>0</v>
      </c>
      <c r="AZ149" s="461">
        <f>IF(AV148&lt;=設定シート!C$101,AH149,IF(AND(AV148&gt;=設定シート!E$101,AV148&lt;=設定シート!G$101),AH149*105/108,AH149))</f>
        <v>0</v>
      </c>
      <c r="BA149" s="460"/>
      <c r="BB149" s="461">
        <f t="shared" ref="BB149" si="66">IF($AL149="賃金で算定",0,INT(AY149*$AL149/100))</f>
        <v>0</v>
      </c>
      <c r="BC149" s="461">
        <f>IF(AY149=AZ149,BB149,AZ149*$AL149/100)</f>
        <v>0</v>
      </c>
      <c r="BL149" s="22">
        <f>IF(AY149=AZ149,0,1)</f>
        <v>0</v>
      </c>
      <c r="BM149" s="22" t="str">
        <f>IF(BL149=1,AL149,"")</f>
        <v/>
      </c>
    </row>
    <row r="150" spans="2:74" ht="18" customHeight="1">
      <c r="B150" s="968"/>
      <c r="C150" s="969"/>
      <c r="D150" s="969"/>
      <c r="E150" s="969"/>
      <c r="F150" s="969"/>
      <c r="G150" s="969"/>
      <c r="H150" s="969"/>
      <c r="I150" s="970"/>
      <c r="J150" s="968"/>
      <c r="K150" s="969"/>
      <c r="L150" s="969"/>
      <c r="M150" s="969"/>
      <c r="N150" s="974"/>
      <c r="O150" s="753"/>
      <c r="P150" s="731" t="s">
        <v>38</v>
      </c>
      <c r="Q150" s="754"/>
      <c r="R150" s="731" t="s">
        <v>8</v>
      </c>
      <c r="S150" s="755"/>
      <c r="T150" s="976" t="s">
        <v>40</v>
      </c>
      <c r="U150" s="1075"/>
      <c r="V150" s="977"/>
      <c r="W150" s="978"/>
      <c r="X150" s="978"/>
      <c r="Y150" s="792"/>
      <c r="Z150" s="769"/>
      <c r="AA150" s="770"/>
      <c r="AB150" s="770"/>
      <c r="AC150" s="768"/>
      <c r="AD150" s="769"/>
      <c r="AE150" s="770"/>
      <c r="AF150" s="770"/>
      <c r="AG150" s="771"/>
      <c r="AH150" s="979">
        <f>IF(V150="賃金で算定",V151+Z151-AD151,0)</f>
        <v>0</v>
      </c>
      <c r="AI150" s="980"/>
      <c r="AJ150" s="980"/>
      <c r="AK150" s="981"/>
      <c r="AL150" s="733"/>
      <c r="AM150" s="736"/>
      <c r="AN150" s="865"/>
      <c r="AO150" s="866"/>
      <c r="AP150" s="866"/>
      <c r="AQ150" s="866"/>
      <c r="AR150" s="866"/>
      <c r="AS150" s="772"/>
      <c r="AV150" s="24" t="str">
        <f>IF(OR(O150="",Q150=""),"", IF(O150&lt;20,DATE(O150+118,Q150,IF(S150="",1,S150)),DATE(O150+88,Q150,IF(S150="",1,S150))))</f>
        <v/>
      </c>
      <c r="AW150" s="821" t="str">
        <f>IF(AV150&lt;=設定シート!C$15,"昔",IF(OR(LEFT($F$160,2)="31",LEFT($F$160,2)="34",LEFT($F$160,2)="36",LEFT($F$160,2)="37"),IF(AV150&lt;=設定シート!E$23,"1",IF(AV150&lt;=設定シート!G$23,"2",IF(AV150&lt;=設定シート!M$23,"3","4"))),IF(AV150&lt;=設定シート!E$15,"1",IF(AV150&lt;=設定シート!G$15,"2","3"))))</f>
        <v>3</v>
      </c>
      <c r="AX150" s="822">
        <f>IF(OR(LEFT($F$160,2)="31",LEFT($F$160,2)="34",LEFT($F$160,2)="36",LEFT($F$160,2)="37"),IF(AV150&lt;=設定シート!$C$23,5,IF(AV150&lt;=設定シート!$E$23,7,IF(AV150&lt;=設定シート!$G$23,9,IF(AND(AV150&lt;=設定シート!$I$23,V150=""),11,IF(AND(AV150&lt;=設定シート!$I$23,V150="賃金で算定"),13,IF(AV150&lt;=設定シート!$K$23,15,IF(AV150&lt;=設定シート!$M$23,17,19))))))),IF(AV150&lt;=設定シート!$C$23,5,IF(AV150&lt;=設定シート!$E$15,7,IF(AV150&lt;=設定シート!$G$15,9,11))))</f>
        <v>11</v>
      </c>
      <c r="AY150" s="760"/>
      <c r="AZ150" s="761"/>
      <c r="BA150" s="762">
        <f t="shared" ref="BA150" si="67">AN150</f>
        <v>0</v>
      </c>
      <c r="BB150" s="761"/>
      <c r="BC150" s="761"/>
      <c r="BO150" s="1">
        <f>IF(O150&lt;=VALUE(概算年度),O150+2018,O150+1988)</f>
        <v>2018</v>
      </c>
      <c r="BP150" s="1" t="b">
        <f>IF(BO150=2019,1)</f>
        <v>0</v>
      </c>
      <c r="BQ150" s="3">
        <f>IF(BO150&lt;=2018,1)</f>
        <v>1</v>
      </c>
      <c r="BR150" s="3" t="b">
        <f>IF(BO150&gt;=2020,1)</f>
        <v>0</v>
      </c>
      <c r="BS150" s="3" t="b">
        <f>IF(AND(O150=31,Q150=1,O151=31),1,IF(AND(O150=31,Q150=2,O151=31),2,IF(AND(O150=31,Q150=3,O151=31),3,IF(AND(O150=31,Q150=4,O151=31),4,IF(AND(O150&gt;VALUE(概算年度),O150&lt;31,O151=31),5)))))</f>
        <v>0</v>
      </c>
      <c r="BT150" s="3" t="b">
        <f>IF(OR(O150=31,O150=1),IF(AND(O151=1,OR(Q150=1,Q150=2,Q150=3,Q150=4,Q150=5)),1,IF(AND(O151=1,Q150=6),6,IF(AND(O151=1,Q150=7),7,IF(AND(O151=1,Q150=8),8,IF(AND(O151=1,Q150=9),9,IF(AND(O151=1,Q150=10),10,IF(AND(O151=1,Q150=11),11,IF(AND(O151=1,Q150=12),12)))))))),IF(O151=1,13))</f>
        <v>0</v>
      </c>
      <c r="BU150" s="3" t="b">
        <f>IF(AND(VALUE(概算年度)='報告書（事業主控）'!O150,VALUE(概算年度)='報告書（事業主控）'!O151),IF('報告書（事業主控）'!Q150=1,1,IF('報告書（事業主控）'!Q150=2,2,IF('報告書（事業主控）'!Q150=3,3))))</f>
        <v>0</v>
      </c>
      <c r="BV150" s="3" t="b">
        <f>IF(BS150=1,"平31_1",IF(BS150=2,"平31_2",IF(BS150=3,"平31_3",IF(BS150=4,"平31_4",IF(BS150=5,"平31_1",IF(BT150=1,"_5月",IF(BT150=6,"_6月",IF(BT150=7,"_7月",IF(BT150=8,"_8月",IF(BT150=9,"_9月",IF(BT150=10,"_10月",IF(BT150=11,"_11月",IF(BT150=12,"_12月",IF(BT150=13,"_5月",IF(AND(O150=O151,O151&lt;&gt;VALUE(概算年度)),IF(Q150=1,"_1月",IF(Q150=2,"_2月",IF(Q150=3,"_3月",IF(Q150=4,"_4月",IF(Q150=5,"_5月",IF(Q150=6,"_6月",IF(Q150=7,"_7月",IF(Q150=8,"_8月",IF(Q150=9,"_9月",IF(Q150=10,"_10月",IF(Q150=11,"_11月",IF(Q150=12,"_12月")))))))))))),IF(BU150=1,"対象年1_3月",IF(BU150=2,"対象年2_3月",IF(BU150=3,"対象年3月",IF(O151=VALUE(概算年度),"対象年1_3月","_1月")))))))))))))))))))</f>
        <v>0</v>
      </c>
    </row>
    <row r="151" spans="2:74" ht="18" customHeight="1">
      <c r="B151" s="971"/>
      <c r="C151" s="972"/>
      <c r="D151" s="972"/>
      <c r="E151" s="972"/>
      <c r="F151" s="972"/>
      <c r="G151" s="972"/>
      <c r="H151" s="972"/>
      <c r="I151" s="973"/>
      <c r="J151" s="971"/>
      <c r="K151" s="972"/>
      <c r="L151" s="972"/>
      <c r="M151" s="972"/>
      <c r="N151" s="975"/>
      <c r="O151" s="219"/>
      <c r="P151" s="11" t="s">
        <v>7</v>
      </c>
      <c r="Q151" s="23"/>
      <c r="R151" s="11" t="s">
        <v>8</v>
      </c>
      <c r="S151" s="220"/>
      <c r="T151" s="982" t="s">
        <v>28</v>
      </c>
      <c r="U151" s="982"/>
      <c r="V151" s="956"/>
      <c r="W151" s="957"/>
      <c r="X151" s="957"/>
      <c r="Y151" s="958"/>
      <c r="Z151" s="956"/>
      <c r="AA151" s="957"/>
      <c r="AB151" s="957"/>
      <c r="AC151" s="957"/>
      <c r="AD151" s="959"/>
      <c r="AE151" s="960"/>
      <c r="AF151" s="960"/>
      <c r="AG151" s="961"/>
      <c r="AH151" s="962">
        <f>IF(V150="賃金で算定",0,V151+Z151-AD151)</f>
        <v>0</v>
      </c>
      <c r="AI151" s="962"/>
      <c r="AJ151" s="962"/>
      <c r="AK151" s="963"/>
      <c r="AL151" s="964">
        <f>IF(V150="賃金で算定","賃金で算定",IF(OR(V151=0,$F$160="",AV150=""),0,IF(OR(LEFT($F$160,2)="31",LEFT($F$160,2)="34",LEFT($F$160,2)="36",LEFT($F$160,2)="37"),VLOOKUP($F$160,労務比率2,AX150,FALSE),VLOOKUP($F$160,労務比率,AX150,FALSE))))</f>
        <v>0</v>
      </c>
      <c r="AM151" s="965"/>
      <c r="AN151" s="966">
        <f>IF(V150="賃金で算定",0,INT(AH151*AL151/100))</f>
        <v>0</v>
      </c>
      <c r="AO151" s="967"/>
      <c r="AP151" s="967"/>
      <c r="AQ151" s="967"/>
      <c r="AR151" s="967"/>
      <c r="AS151" s="685"/>
      <c r="AV151" s="24"/>
      <c r="AW151" s="25"/>
      <c r="AY151" s="462">
        <f t="shared" ref="AY151" si="68">AH151</f>
        <v>0</v>
      </c>
      <c r="AZ151" s="461">
        <f>IF(AV150&lt;=設定シート!C$101,AH151,IF(AND(AV150&gt;=設定シート!E$101,AV150&lt;=設定シート!G$101),AH151*105/108,AH151))</f>
        <v>0</v>
      </c>
      <c r="BA151" s="460"/>
      <c r="BB151" s="461">
        <f t="shared" ref="BB151" si="69">IF($AL151="賃金で算定",0,INT(AY151*$AL151/100))</f>
        <v>0</v>
      </c>
      <c r="BC151" s="461">
        <f>IF(AY151=AZ151,BB151,AZ151*$AL151/100)</f>
        <v>0</v>
      </c>
      <c r="BL151" s="22">
        <f>IF(AY151=AZ151,0,1)</f>
        <v>0</v>
      </c>
      <c r="BM151" s="22" t="str">
        <f>IF(BL151=1,AL151,"")</f>
        <v/>
      </c>
    </row>
    <row r="152" spans="2:74" ht="18" customHeight="1">
      <c r="B152" s="968"/>
      <c r="C152" s="969"/>
      <c r="D152" s="969"/>
      <c r="E152" s="969"/>
      <c r="F152" s="969"/>
      <c r="G152" s="969"/>
      <c r="H152" s="969"/>
      <c r="I152" s="970"/>
      <c r="J152" s="968"/>
      <c r="K152" s="969"/>
      <c r="L152" s="969"/>
      <c r="M152" s="969"/>
      <c r="N152" s="974"/>
      <c r="O152" s="753"/>
      <c r="P152" s="731" t="s">
        <v>38</v>
      </c>
      <c r="Q152" s="754"/>
      <c r="R152" s="731" t="s">
        <v>8</v>
      </c>
      <c r="S152" s="755"/>
      <c r="T152" s="976" t="s">
        <v>40</v>
      </c>
      <c r="U152" s="1075"/>
      <c r="V152" s="977"/>
      <c r="W152" s="978"/>
      <c r="X152" s="978"/>
      <c r="Y152" s="792"/>
      <c r="Z152" s="769"/>
      <c r="AA152" s="770"/>
      <c r="AB152" s="770"/>
      <c r="AC152" s="768"/>
      <c r="AD152" s="769"/>
      <c r="AE152" s="770"/>
      <c r="AF152" s="770"/>
      <c r="AG152" s="771"/>
      <c r="AH152" s="979">
        <f>IF(V152="賃金で算定",V153+Z153-AD153,0)</f>
        <v>0</v>
      </c>
      <c r="AI152" s="980"/>
      <c r="AJ152" s="980"/>
      <c r="AK152" s="981"/>
      <c r="AL152" s="733"/>
      <c r="AM152" s="736"/>
      <c r="AN152" s="865"/>
      <c r="AO152" s="866"/>
      <c r="AP152" s="866"/>
      <c r="AQ152" s="866"/>
      <c r="AR152" s="866"/>
      <c r="AS152" s="772"/>
      <c r="AV152" s="24" t="str">
        <f>IF(OR(O152="",Q152=""),"", IF(O152&lt;20,DATE(O152+118,Q152,IF(S152="",1,S152)),DATE(O152+88,Q152,IF(S152="",1,S152))))</f>
        <v/>
      </c>
      <c r="AW152" s="821" t="str">
        <f>IF(AV152&lt;=設定シート!C$15,"昔",IF(OR(LEFT($F$160,2)="31",LEFT($F$160,2)="34",LEFT($F$160,2)="36",LEFT($F$160,2)="37"),IF(AV152&lt;=設定シート!E$23,"1",IF(AV152&lt;=設定シート!G$23,"2",IF(AV152&lt;=設定シート!M$23,"3","4"))),IF(AV152&lt;=設定シート!E$15,"1",IF(AV152&lt;=設定シート!G$15,"2","3"))))</f>
        <v>3</v>
      </c>
      <c r="AX152" s="822">
        <f>IF(OR(LEFT($F$160,2)="31",LEFT($F$160,2)="34",LEFT($F$160,2)="36",LEFT($F$160,2)="37"),IF(AV152&lt;=設定シート!$C$23,5,IF(AV152&lt;=設定シート!$E$23,7,IF(AV152&lt;=設定シート!$G$23,9,IF(AND(AV152&lt;=設定シート!$I$23,V152=""),11,IF(AND(AV152&lt;=設定シート!$I$23,V152="賃金で算定"),13,IF(AV152&lt;=設定シート!$K$23,15,IF(AV152&lt;=設定シート!$M$23,17,19))))))),IF(AV152&lt;=設定シート!$C$23,5,IF(AV152&lt;=設定シート!$E$15,7,IF(AV152&lt;=設定シート!$G$15,9,11))))</f>
        <v>11</v>
      </c>
      <c r="AY152" s="760"/>
      <c r="AZ152" s="761"/>
      <c r="BA152" s="762">
        <f t="shared" ref="BA152" si="70">AN152</f>
        <v>0</v>
      </c>
      <c r="BB152" s="761"/>
      <c r="BC152" s="761"/>
      <c r="BO152" s="1">
        <f>IF(O152&lt;=VALUE(概算年度),O152+2018,O152+1988)</f>
        <v>2018</v>
      </c>
      <c r="BP152" s="1" t="b">
        <f>IF(BO152=2019,1)</f>
        <v>0</v>
      </c>
      <c r="BQ152" s="3">
        <f>IF(BO152&lt;=2018,1)</f>
        <v>1</v>
      </c>
      <c r="BR152" s="3" t="b">
        <f>IF(BO152&gt;=2020,1)</f>
        <v>0</v>
      </c>
      <c r="BS152" s="3" t="b">
        <f>IF(AND(O152=31,Q152=1,O153=31),1,IF(AND(O152=31,Q152=2,O153=31),2,IF(AND(O152=31,Q152=3,O153=31),3,IF(AND(O152=31,Q152=4,O153=31),4,IF(AND(O152&gt;VALUE(概算年度),O152&lt;31,O153=31),5)))))</f>
        <v>0</v>
      </c>
      <c r="BT152" s="3" t="b">
        <f>IF(OR(O152=31,O152=1),IF(AND(O153=1,OR(Q152=1,Q152=2,Q152=3,Q152=4,Q152=5)),1,IF(AND(O153=1,Q152=6),6,IF(AND(O153=1,Q152=7),7,IF(AND(O153=1,Q152=8),8,IF(AND(O153=1,Q152=9),9,IF(AND(O153=1,Q152=10),10,IF(AND(O153=1,Q152=11),11,IF(AND(O153=1,Q152=12),12)))))))),IF(O153=1,13))</f>
        <v>0</v>
      </c>
      <c r="BU152" s="3" t="b">
        <f>IF(AND(VALUE(概算年度)='報告書（事業主控）'!O152,VALUE(概算年度)='報告書（事業主控）'!O153),IF('報告書（事業主控）'!Q152=1,1,IF('報告書（事業主控）'!Q152=2,2,IF('報告書（事業主控）'!Q152=3,3))))</f>
        <v>0</v>
      </c>
      <c r="BV152" s="3" t="b">
        <f>IF(BS152=1,"平31_1",IF(BS152=2,"平31_2",IF(BS152=3,"平31_3",IF(BS152=4,"平31_4",IF(BS152=5,"平31_1",IF(BT152=1,"_5月",IF(BT152=6,"_6月",IF(BT152=7,"_7月",IF(BT152=8,"_8月",IF(BT152=9,"_9月",IF(BT152=10,"_10月",IF(BT152=11,"_11月",IF(BT152=12,"_12月",IF(BT152=13,"_5月",IF(AND(O152=O153,O153&lt;&gt;VALUE(概算年度)),IF(Q152=1,"_1月",IF(Q152=2,"_2月",IF(Q152=3,"_3月",IF(Q152=4,"_4月",IF(Q152=5,"_5月",IF(Q152=6,"_6月",IF(Q152=7,"_7月",IF(Q152=8,"_8月",IF(Q152=9,"_9月",IF(Q152=10,"_10月",IF(Q152=11,"_11月",IF(Q152=12,"_12月")))))))))))),IF(BU152=1,"対象年1_3月",IF(BU152=2,"対象年2_3月",IF(BU152=3,"対象年3月",IF(O153=VALUE(概算年度),"対象年1_3月","_1月")))))))))))))))))))</f>
        <v>0</v>
      </c>
    </row>
    <row r="153" spans="2:74" ht="18" customHeight="1">
      <c r="B153" s="971"/>
      <c r="C153" s="972"/>
      <c r="D153" s="972"/>
      <c r="E153" s="972"/>
      <c r="F153" s="972"/>
      <c r="G153" s="972"/>
      <c r="H153" s="972"/>
      <c r="I153" s="973"/>
      <c r="J153" s="971"/>
      <c r="K153" s="972"/>
      <c r="L153" s="972"/>
      <c r="M153" s="972"/>
      <c r="N153" s="975"/>
      <c r="O153" s="219"/>
      <c r="P153" s="11" t="s">
        <v>7</v>
      </c>
      <c r="Q153" s="23"/>
      <c r="R153" s="11" t="s">
        <v>8</v>
      </c>
      <c r="S153" s="220"/>
      <c r="T153" s="982" t="s">
        <v>28</v>
      </c>
      <c r="U153" s="982"/>
      <c r="V153" s="956"/>
      <c r="W153" s="957"/>
      <c r="X153" s="957"/>
      <c r="Y153" s="958"/>
      <c r="Z153" s="956"/>
      <c r="AA153" s="957"/>
      <c r="AB153" s="957"/>
      <c r="AC153" s="957"/>
      <c r="AD153" s="959"/>
      <c r="AE153" s="960"/>
      <c r="AF153" s="960"/>
      <c r="AG153" s="961"/>
      <c r="AH153" s="962">
        <f>IF(V152="賃金で算定",0,V153+Z153-AD153)</f>
        <v>0</v>
      </c>
      <c r="AI153" s="962"/>
      <c r="AJ153" s="962"/>
      <c r="AK153" s="963"/>
      <c r="AL153" s="964">
        <f>IF(V152="賃金で算定","賃金で算定",IF(OR(V153=0,$F$160="",AV152=""),0,IF(OR(LEFT($F$160,2)="31",LEFT($F$160,2)="34",LEFT($F$160,2)="36",LEFT($F$160,2)="37"),VLOOKUP($F$160,労務比率2,AX152,FALSE),VLOOKUP($F$160,労務比率,AX152,FALSE))))</f>
        <v>0</v>
      </c>
      <c r="AM153" s="965"/>
      <c r="AN153" s="966">
        <f>IF(V152="賃金で算定",0,INT(AH153*AL153/100))</f>
        <v>0</v>
      </c>
      <c r="AO153" s="967"/>
      <c r="AP153" s="967"/>
      <c r="AQ153" s="967"/>
      <c r="AR153" s="967"/>
      <c r="AS153" s="685"/>
      <c r="AV153" s="24"/>
      <c r="AW153" s="25"/>
      <c r="AY153" s="462">
        <f t="shared" ref="AY153" si="71">AH153</f>
        <v>0</v>
      </c>
      <c r="AZ153" s="461">
        <f>IF(AV152&lt;=設定シート!C$101,AH153,IF(AND(AV152&gt;=設定シート!E$101,AV152&lt;=設定シート!G$101),AH153*105/108,AH153))</f>
        <v>0</v>
      </c>
      <c r="BA153" s="460"/>
      <c r="BB153" s="461">
        <f t="shared" ref="BB153" si="72">IF($AL153="賃金で算定",0,INT(AY153*$AL153/100))</f>
        <v>0</v>
      </c>
      <c r="BC153" s="461">
        <f>IF(AY153=AZ153,BB153,AZ153*$AL153/100)</f>
        <v>0</v>
      </c>
      <c r="BL153" s="22">
        <f>IF(AY153=AZ153,0,1)</f>
        <v>0</v>
      </c>
      <c r="BM153" s="22" t="str">
        <f>IF(BL153=1,AL153,"")</f>
        <v/>
      </c>
    </row>
    <row r="154" spans="2:74" ht="18" customHeight="1">
      <c r="B154" s="968"/>
      <c r="C154" s="969"/>
      <c r="D154" s="969"/>
      <c r="E154" s="969"/>
      <c r="F154" s="969"/>
      <c r="G154" s="969"/>
      <c r="H154" s="969"/>
      <c r="I154" s="970"/>
      <c r="J154" s="968"/>
      <c r="K154" s="969"/>
      <c r="L154" s="969"/>
      <c r="M154" s="969"/>
      <c r="N154" s="974"/>
      <c r="O154" s="753"/>
      <c r="P154" s="731" t="s">
        <v>38</v>
      </c>
      <c r="Q154" s="754"/>
      <c r="R154" s="731" t="s">
        <v>8</v>
      </c>
      <c r="S154" s="755"/>
      <c r="T154" s="976" t="s">
        <v>40</v>
      </c>
      <c r="U154" s="1075"/>
      <c r="V154" s="977"/>
      <c r="W154" s="978"/>
      <c r="X154" s="978"/>
      <c r="Y154" s="792"/>
      <c r="Z154" s="769"/>
      <c r="AA154" s="770"/>
      <c r="AB154" s="770"/>
      <c r="AC154" s="768"/>
      <c r="AD154" s="769"/>
      <c r="AE154" s="770"/>
      <c r="AF154" s="770"/>
      <c r="AG154" s="771"/>
      <c r="AH154" s="979">
        <f>IF(V154="賃金で算定",V155+Z155-AD155,0)</f>
        <v>0</v>
      </c>
      <c r="AI154" s="980"/>
      <c r="AJ154" s="980"/>
      <c r="AK154" s="981"/>
      <c r="AL154" s="733"/>
      <c r="AM154" s="736"/>
      <c r="AN154" s="865"/>
      <c r="AO154" s="866"/>
      <c r="AP154" s="866"/>
      <c r="AQ154" s="866"/>
      <c r="AR154" s="866"/>
      <c r="AS154" s="772"/>
      <c r="AV154" s="24" t="str">
        <f>IF(OR(O154="",Q154=""),"", IF(O154&lt;20,DATE(O154+118,Q154,IF(S154="",1,S154)),DATE(O154+88,Q154,IF(S154="",1,S154))))</f>
        <v/>
      </c>
      <c r="AW154" s="821" t="str">
        <f>IF(AV154&lt;=設定シート!C$15,"昔",IF(OR(LEFT($F$160,2)="31",LEFT($F$160,2)="34",LEFT($F$160,2)="36",LEFT($F$160,2)="37"),IF(AV154&lt;=設定シート!E$23,"1",IF(AV154&lt;=設定シート!G$23,"2",IF(AV154&lt;=設定シート!M$23,"3","4"))),IF(AV154&lt;=設定シート!E$15,"1",IF(AV154&lt;=設定シート!G$15,"2","3"))))</f>
        <v>3</v>
      </c>
      <c r="AX154" s="822">
        <f>IF(OR(LEFT($F$160,2)="31",LEFT($F$160,2)="34",LEFT($F$160,2)="36",LEFT($F$160,2)="37"),IF(AV154&lt;=設定シート!$C$23,5,IF(AV154&lt;=設定シート!$E$23,7,IF(AV154&lt;=設定シート!$G$23,9,IF(AND(AV154&lt;=設定シート!$I$23,V154=""),11,IF(AND(AV154&lt;=設定シート!$I$23,V154="賃金で算定"),13,IF(AV154&lt;=設定シート!$K$23,15,IF(AV154&lt;=設定シート!$M$23,17,19))))))),IF(AV154&lt;=設定シート!$C$23,5,IF(AV154&lt;=設定シート!$E$15,7,IF(AV154&lt;=設定シート!$G$15,9,11))))</f>
        <v>11</v>
      </c>
      <c r="AY154" s="760"/>
      <c r="AZ154" s="761"/>
      <c r="BA154" s="762">
        <f t="shared" ref="BA154" si="73">AN154</f>
        <v>0</v>
      </c>
      <c r="BB154" s="761"/>
      <c r="BC154" s="761"/>
      <c r="BO154" s="1">
        <f>IF(O154&lt;=VALUE(概算年度),O154+2018,O154+1988)</f>
        <v>2018</v>
      </c>
      <c r="BP154" s="1" t="b">
        <f>IF(BO154=2019,1)</f>
        <v>0</v>
      </c>
      <c r="BQ154" s="3">
        <f>IF(BO154&lt;=2018,1)</f>
        <v>1</v>
      </c>
      <c r="BR154" s="3" t="b">
        <f>IF(BO154&gt;=2020,1)</f>
        <v>0</v>
      </c>
      <c r="BS154" s="3" t="b">
        <f>IF(AND(O154=31,Q154=1,O155=31),1,IF(AND(O154=31,Q154=2,O155=31),2,IF(AND(O154=31,Q154=3,O155=31),3,IF(AND(O154=31,Q154=4,O155=31),4,IF(AND(O154&gt;VALUE(概算年度),O154&lt;31,O155=31),5)))))</f>
        <v>0</v>
      </c>
      <c r="BT154" s="3" t="b">
        <f>IF(OR(O154=31,O154=1),IF(AND(O155=1,OR(Q154=1,Q154=2,Q154=3,Q154=4,Q154=5)),1,IF(AND(O155=1,Q154=6),6,IF(AND(O155=1,Q154=7),7,IF(AND(O155=1,Q154=8),8,IF(AND(O155=1,Q154=9),9,IF(AND(O155=1,Q154=10),10,IF(AND(O155=1,Q154=11),11,IF(AND(O155=1,Q154=12),12)))))))),IF(O155=1,13))</f>
        <v>0</v>
      </c>
      <c r="BU154" s="3" t="b">
        <f>IF(AND(VALUE(概算年度)='報告書（事業主控）'!O154,VALUE(概算年度)='報告書（事業主控）'!O155),IF('報告書（事業主控）'!Q154=1,1,IF('報告書（事業主控）'!Q154=2,2,IF('報告書（事業主控）'!Q154=3,3))))</f>
        <v>0</v>
      </c>
      <c r="BV154" s="3" t="b">
        <f>IF(BS154=1,"平31_1",IF(BS154=2,"平31_2",IF(BS154=3,"平31_3",IF(BS154=4,"平31_4",IF(BS154=5,"平31_1",IF(BT154=1,"_5月",IF(BT154=6,"_6月",IF(BT154=7,"_7月",IF(BT154=8,"_8月",IF(BT154=9,"_9月",IF(BT154=10,"_10月",IF(BT154=11,"_11月",IF(BT154=12,"_12月",IF(BT154=13,"_5月",IF(AND(O154=O155,O155&lt;&gt;VALUE(概算年度)),IF(Q154=1,"_1月",IF(Q154=2,"_2月",IF(Q154=3,"_3月",IF(Q154=4,"_4月",IF(Q154=5,"_5月",IF(Q154=6,"_6月",IF(Q154=7,"_7月",IF(Q154=8,"_8月",IF(Q154=9,"_9月",IF(Q154=10,"_10月",IF(Q154=11,"_11月",IF(Q154=12,"_12月")))))))))))),IF(BU154=1,"対象年1_3月",IF(BU154=2,"対象年2_3月",IF(BU154=3,"対象年3月",IF(O155=VALUE(概算年度),"対象年1_3月","_1月")))))))))))))))))))</f>
        <v>0</v>
      </c>
    </row>
    <row r="155" spans="2:74" ht="18" customHeight="1">
      <c r="B155" s="971"/>
      <c r="C155" s="972"/>
      <c r="D155" s="972"/>
      <c r="E155" s="972"/>
      <c r="F155" s="972"/>
      <c r="G155" s="972"/>
      <c r="H155" s="972"/>
      <c r="I155" s="973"/>
      <c r="J155" s="971"/>
      <c r="K155" s="972"/>
      <c r="L155" s="972"/>
      <c r="M155" s="972"/>
      <c r="N155" s="975"/>
      <c r="O155" s="219"/>
      <c r="P155" s="11" t="s">
        <v>7</v>
      </c>
      <c r="Q155" s="23"/>
      <c r="R155" s="11" t="s">
        <v>8</v>
      </c>
      <c r="S155" s="220"/>
      <c r="T155" s="982" t="s">
        <v>28</v>
      </c>
      <c r="U155" s="982"/>
      <c r="V155" s="956"/>
      <c r="W155" s="957"/>
      <c r="X155" s="957"/>
      <c r="Y155" s="958"/>
      <c r="Z155" s="956"/>
      <c r="AA155" s="957"/>
      <c r="AB155" s="957"/>
      <c r="AC155" s="957"/>
      <c r="AD155" s="959"/>
      <c r="AE155" s="960"/>
      <c r="AF155" s="960"/>
      <c r="AG155" s="961"/>
      <c r="AH155" s="962">
        <f>IF(V154="賃金で算定",0,V155+Z155-AD155)</f>
        <v>0</v>
      </c>
      <c r="AI155" s="962"/>
      <c r="AJ155" s="962"/>
      <c r="AK155" s="963"/>
      <c r="AL155" s="964">
        <f>IF(V154="賃金で算定","賃金で算定",IF(OR(V155=0,$F$160="",AV154=""),0,IF(OR(LEFT($F$160,2)="31",LEFT($F$160,2)="34",LEFT($F$160,2)="36",LEFT($F$160,2)="37"),VLOOKUP($F$160,労務比率2,AX154,FALSE),VLOOKUP($F$160,労務比率,AX154,FALSE))))</f>
        <v>0</v>
      </c>
      <c r="AM155" s="965"/>
      <c r="AN155" s="966">
        <f>IF(V154="賃金で算定",0,INT(AH155*AL155/100))</f>
        <v>0</v>
      </c>
      <c r="AO155" s="967"/>
      <c r="AP155" s="967"/>
      <c r="AQ155" s="967"/>
      <c r="AR155" s="967"/>
      <c r="AS155" s="685"/>
      <c r="AV155" s="24"/>
      <c r="AW155" s="25"/>
      <c r="AY155" s="462">
        <f t="shared" ref="AY155" si="74">AH155</f>
        <v>0</v>
      </c>
      <c r="AZ155" s="461">
        <f>IF(AV154&lt;=設定シート!C$101,AH155,IF(AND(AV154&gt;=設定シート!E$101,AV154&lt;=設定シート!G$101),AH155*105/108,AH155))</f>
        <v>0</v>
      </c>
      <c r="BA155" s="460"/>
      <c r="BB155" s="461">
        <f t="shared" ref="BB155" si="75">IF($AL155="賃金で算定",0,INT(AY155*$AL155/100))</f>
        <v>0</v>
      </c>
      <c r="BC155" s="461">
        <f>IF(AY155=AZ155,BB155,AZ155*$AL155/100)</f>
        <v>0</v>
      </c>
      <c r="BL155" s="22">
        <f>IF(AY155=AZ155,0,1)</f>
        <v>0</v>
      </c>
      <c r="BM155" s="22" t="str">
        <f>IF(BL155=1,AL155,"")</f>
        <v/>
      </c>
    </row>
    <row r="156" spans="2:74" ht="18" customHeight="1">
      <c r="B156" s="968"/>
      <c r="C156" s="969"/>
      <c r="D156" s="969"/>
      <c r="E156" s="969"/>
      <c r="F156" s="969"/>
      <c r="G156" s="969"/>
      <c r="H156" s="969"/>
      <c r="I156" s="970"/>
      <c r="J156" s="968"/>
      <c r="K156" s="969"/>
      <c r="L156" s="969"/>
      <c r="M156" s="969"/>
      <c r="N156" s="974"/>
      <c r="O156" s="753"/>
      <c r="P156" s="731" t="s">
        <v>38</v>
      </c>
      <c r="Q156" s="754"/>
      <c r="R156" s="731" t="s">
        <v>8</v>
      </c>
      <c r="S156" s="755"/>
      <c r="T156" s="976" t="s">
        <v>40</v>
      </c>
      <c r="U156" s="1075"/>
      <c r="V156" s="977"/>
      <c r="W156" s="978"/>
      <c r="X156" s="978"/>
      <c r="Y156" s="792"/>
      <c r="Z156" s="769"/>
      <c r="AA156" s="770"/>
      <c r="AB156" s="770"/>
      <c r="AC156" s="768"/>
      <c r="AD156" s="769"/>
      <c r="AE156" s="770"/>
      <c r="AF156" s="770"/>
      <c r="AG156" s="771"/>
      <c r="AH156" s="979">
        <f>IF(V156="賃金で算定",V157+Z157-AD157,0)</f>
        <v>0</v>
      </c>
      <c r="AI156" s="980"/>
      <c r="AJ156" s="980"/>
      <c r="AK156" s="981"/>
      <c r="AL156" s="733"/>
      <c r="AM156" s="736"/>
      <c r="AN156" s="865"/>
      <c r="AO156" s="866"/>
      <c r="AP156" s="866"/>
      <c r="AQ156" s="866"/>
      <c r="AR156" s="866"/>
      <c r="AS156" s="772"/>
      <c r="AV156" s="24" t="str">
        <f>IF(OR(O156="",Q156=""),"", IF(O156&lt;20,DATE(O156+118,Q156,IF(S156="",1,S156)),DATE(O156+88,Q156,IF(S156="",1,S156))))</f>
        <v/>
      </c>
      <c r="AW156" s="821" t="str">
        <f>IF(AV156&lt;=設定シート!C$15,"昔",IF(OR(LEFT($F$160,2)="31",LEFT($F$160,2)="34",LEFT($F$160,2)="36",LEFT($F$160,2)="37"),IF(AV156&lt;=設定シート!E$23,"1",IF(AV156&lt;=設定シート!G$23,"2",IF(AV156&lt;=設定シート!M$23,"3","4"))),IF(AV156&lt;=設定シート!E$15,"1",IF(AV156&lt;=設定シート!G$15,"2","3"))))</f>
        <v>3</v>
      </c>
      <c r="AX156" s="822">
        <f>IF(OR(LEFT($F$160,2)="31",LEFT($F$160,2)="34",LEFT($F$160,2)="36",LEFT($F$160,2)="37"),IF(AV156&lt;=設定シート!$C$23,5,IF(AV156&lt;=設定シート!$E$23,7,IF(AV156&lt;=設定シート!$G$23,9,IF(AND(AV156&lt;=設定シート!$I$23,V156=""),11,IF(AND(AV156&lt;=設定シート!$I$23,V156="賃金で算定"),13,IF(AV156&lt;=設定シート!$K$23,15,IF(AV156&lt;=設定シート!$M$23,17,19))))))),IF(AV156&lt;=設定シート!$C$23,5,IF(AV156&lt;=設定シート!$E$15,7,IF(AV156&lt;=設定シート!$G$15,9,11))))</f>
        <v>11</v>
      </c>
      <c r="AY156" s="760"/>
      <c r="AZ156" s="761"/>
      <c r="BA156" s="762">
        <f t="shared" ref="BA156" si="76">AN156</f>
        <v>0</v>
      </c>
      <c r="BB156" s="761"/>
      <c r="BC156" s="761"/>
      <c r="BO156" s="1">
        <f>IF(O156&lt;=VALUE(概算年度),O156+2018,O156+1988)</f>
        <v>2018</v>
      </c>
      <c r="BP156" s="1" t="b">
        <f>IF(BO156=2019,1)</f>
        <v>0</v>
      </c>
      <c r="BQ156" s="3">
        <f>IF(BO156&lt;=2018,1)</f>
        <v>1</v>
      </c>
      <c r="BR156" s="3" t="b">
        <f>IF(BO156&gt;=2020,1)</f>
        <v>0</v>
      </c>
      <c r="BS156" s="3" t="b">
        <f>IF(AND(O156=31,Q156=1,O157=31),1,IF(AND(O156=31,Q156=2,O157=31),2,IF(AND(O156=31,Q156=3,O157=31),3,IF(AND(O156=31,Q156=4,O157=31),4,IF(AND(O156&gt;VALUE(概算年度),O156&lt;31,O157=31),5)))))</f>
        <v>0</v>
      </c>
      <c r="BT156" s="3" t="b">
        <f>IF(OR(O156=31,O156=1),IF(AND(O157=1,OR(Q156=1,Q156=2,Q156=3,Q156=4,Q156=5)),1,IF(AND(O157=1,Q156=6),6,IF(AND(O157=1,Q156=7),7,IF(AND(O157=1,Q156=8),8,IF(AND(O157=1,Q156=9),9,IF(AND(O157=1,Q156=10),10,IF(AND(O157=1,Q156=11),11,IF(AND(O157=1,Q156=12),12)))))))),IF(O157=1,13))</f>
        <v>0</v>
      </c>
      <c r="BU156" s="3" t="b">
        <f>IF(AND(VALUE(概算年度)='報告書（事業主控）'!O156,VALUE(概算年度)='報告書（事業主控）'!O157),IF('報告書（事業主控）'!Q156=1,1,IF('報告書（事業主控）'!Q156=2,2,IF('報告書（事業主控）'!Q156=3,3))))</f>
        <v>0</v>
      </c>
      <c r="BV156" s="3" t="b">
        <f>IF(BS156=1,"平31_1",IF(BS156=2,"平31_2",IF(BS156=3,"平31_3",IF(BS156=4,"平31_4",IF(BS156=5,"平31_1",IF(BT156=1,"_5月",IF(BT156=6,"_6月",IF(BT156=7,"_7月",IF(BT156=8,"_8月",IF(BT156=9,"_9月",IF(BT156=10,"_10月",IF(BT156=11,"_11月",IF(BT156=12,"_12月",IF(BT156=13,"_5月",IF(AND(O156=O157,O157&lt;&gt;VALUE(概算年度)),IF(Q156=1,"_1月",IF(Q156=2,"_2月",IF(Q156=3,"_3月",IF(Q156=4,"_4月",IF(Q156=5,"_5月",IF(Q156=6,"_6月",IF(Q156=7,"_7月",IF(Q156=8,"_8月",IF(Q156=9,"_9月",IF(Q156=10,"_10月",IF(Q156=11,"_11月",IF(Q156=12,"_12月")))))))))))),IF(BU156=1,"対象年1_3月",IF(BU156=2,"対象年2_3月",IF(BU156=3,"対象年3月",IF(O157=VALUE(概算年度),"対象年1_3月","_1月")))))))))))))))))))</f>
        <v>0</v>
      </c>
    </row>
    <row r="157" spans="2:74" ht="18" customHeight="1">
      <c r="B157" s="971"/>
      <c r="C157" s="972"/>
      <c r="D157" s="972"/>
      <c r="E157" s="972"/>
      <c r="F157" s="972"/>
      <c r="G157" s="972"/>
      <c r="H157" s="972"/>
      <c r="I157" s="973"/>
      <c r="J157" s="971"/>
      <c r="K157" s="972"/>
      <c r="L157" s="972"/>
      <c r="M157" s="972"/>
      <c r="N157" s="975"/>
      <c r="O157" s="219"/>
      <c r="P157" s="11" t="s">
        <v>7</v>
      </c>
      <c r="Q157" s="23"/>
      <c r="R157" s="11" t="s">
        <v>8</v>
      </c>
      <c r="S157" s="220"/>
      <c r="T157" s="982" t="s">
        <v>28</v>
      </c>
      <c r="U157" s="982"/>
      <c r="V157" s="956"/>
      <c r="W157" s="957"/>
      <c r="X157" s="957"/>
      <c r="Y157" s="958"/>
      <c r="Z157" s="956"/>
      <c r="AA157" s="957"/>
      <c r="AB157" s="957"/>
      <c r="AC157" s="957"/>
      <c r="AD157" s="959"/>
      <c r="AE157" s="960"/>
      <c r="AF157" s="960"/>
      <c r="AG157" s="961"/>
      <c r="AH157" s="962">
        <f>IF(V156="賃金で算定",0,V157+Z157-AD157)</f>
        <v>0</v>
      </c>
      <c r="AI157" s="962"/>
      <c r="AJ157" s="962"/>
      <c r="AK157" s="963"/>
      <c r="AL157" s="964">
        <f>IF(V156="賃金で算定","賃金で算定",IF(OR(V157=0,$F$160="",AV156=""),0,IF(OR(LEFT($F$160,2)="31",LEFT($F$160,2)="34",LEFT($F$160,2)="36",LEFT($F$160,2)="37"),VLOOKUP($F$160,労務比率2,AX156,FALSE),VLOOKUP($F$160,労務比率,AX156,FALSE))))</f>
        <v>0</v>
      </c>
      <c r="AM157" s="965"/>
      <c r="AN157" s="966">
        <f>IF(V156="賃金で算定",0,INT(AH157*AL157/100))</f>
        <v>0</v>
      </c>
      <c r="AO157" s="967"/>
      <c r="AP157" s="967"/>
      <c r="AQ157" s="967"/>
      <c r="AR157" s="967"/>
      <c r="AS157" s="685"/>
      <c r="AV157" s="24"/>
      <c r="AW157" s="25"/>
      <c r="AY157" s="462">
        <f t="shared" ref="AY157" si="77">AH157</f>
        <v>0</v>
      </c>
      <c r="AZ157" s="461">
        <f>IF(AV156&lt;=設定シート!C$101,AH157,IF(AND(AV156&gt;=設定シート!E$101,AV156&lt;=設定シート!G$101),AH157*105/108,AH157))</f>
        <v>0</v>
      </c>
      <c r="BA157" s="460"/>
      <c r="BB157" s="461">
        <f t="shared" ref="BB157" si="78">IF($AL157="賃金で算定",0,INT(AY157*$AL157/100))</f>
        <v>0</v>
      </c>
      <c r="BC157" s="461">
        <f>IF(AY157=AZ157,BB157,AZ157*$AL157/100)</f>
        <v>0</v>
      </c>
      <c r="BL157" s="22">
        <f>IF(AY157=AZ157,0,1)</f>
        <v>0</v>
      </c>
      <c r="BM157" s="22" t="str">
        <f>IF(BL157=1,AL157,"")</f>
        <v/>
      </c>
    </row>
    <row r="158" spans="2:74" ht="18" customHeight="1">
      <c r="B158" s="968"/>
      <c r="C158" s="969"/>
      <c r="D158" s="969"/>
      <c r="E158" s="969"/>
      <c r="F158" s="969"/>
      <c r="G158" s="969"/>
      <c r="H158" s="969"/>
      <c r="I158" s="970"/>
      <c r="J158" s="968"/>
      <c r="K158" s="969"/>
      <c r="L158" s="969"/>
      <c r="M158" s="969"/>
      <c r="N158" s="974"/>
      <c r="O158" s="753"/>
      <c r="P158" s="731" t="s">
        <v>38</v>
      </c>
      <c r="Q158" s="754"/>
      <c r="R158" s="731" t="s">
        <v>8</v>
      </c>
      <c r="S158" s="755"/>
      <c r="T158" s="976" t="s">
        <v>40</v>
      </c>
      <c r="U158" s="1075"/>
      <c r="V158" s="977"/>
      <c r="W158" s="978"/>
      <c r="X158" s="978"/>
      <c r="Y158" s="792"/>
      <c r="Z158" s="769"/>
      <c r="AA158" s="770"/>
      <c r="AB158" s="770"/>
      <c r="AC158" s="768"/>
      <c r="AD158" s="769"/>
      <c r="AE158" s="770"/>
      <c r="AF158" s="770"/>
      <c r="AG158" s="771"/>
      <c r="AH158" s="979">
        <f>IF(V158="賃金で算定",V159+Z159-AD159,0)</f>
        <v>0</v>
      </c>
      <c r="AI158" s="980"/>
      <c r="AJ158" s="980"/>
      <c r="AK158" s="981"/>
      <c r="AL158" s="733"/>
      <c r="AM158" s="736"/>
      <c r="AN158" s="865"/>
      <c r="AO158" s="866"/>
      <c r="AP158" s="866"/>
      <c r="AQ158" s="866"/>
      <c r="AR158" s="866"/>
      <c r="AS158" s="772"/>
      <c r="AV158" s="24" t="str">
        <f>IF(OR(O158="",Q158=""),"", IF(O158&lt;20,DATE(O158+118,Q158,IF(S158="",1,S158)),DATE(O158+88,Q158,IF(S158="",1,S158))))</f>
        <v/>
      </c>
      <c r="AW158" s="821" t="str">
        <f>IF(AV158&lt;=設定シート!C$15,"昔",IF(OR(LEFT($F$160,2)="31",LEFT($F$160,2)="34",LEFT($F$160,2)="36",LEFT($F$160,2)="37"),IF(AV158&lt;=設定シート!E$23,"1",IF(AV158&lt;=設定シート!G$23,"2",IF(AV158&lt;=設定シート!M$23,"3","4"))),IF(AV158&lt;=設定シート!E$15,"1",IF(AV158&lt;=設定シート!G$15,"2","3"))))</f>
        <v>3</v>
      </c>
      <c r="AX158" s="822">
        <f>IF(OR(LEFT($F$160,2)="31",LEFT($F$160,2)="34",LEFT($F$160,2)="36",LEFT($F$160,2)="37"),IF(AV158&lt;=設定シート!$C$23,5,IF(AV158&lt;=設定シート!$E$23,7,IF(AV158&lt;=設定シート!$G$23,9,IF(AND(AV158&lt;=設定シート!$I$23,V158=""),11,IF(AND(AV158&lt;=設定シート!$I$23,V158="賃金で算定"),13,IF(AV158&lt;=設定シート!$K$23,15,IF(AV158&lt;=設定シート!$M$23,17,19))))))),IF(AV158&lt;=設定シート!$C$23,5,IF(AV158&lt;=設定シート!$E$15,7,IF(AV158&lt;=設定シート!$G$15,9,11))))</f>
        <v>11</v>
      </c>
      <c r="AY158" s="760"/>
      <c r="AZ158" s="761"/>
      <c r="BA158" s="762">
        <f t="shared" ref="BA158" si="79">AN158</f>
        <v>0</v>
      </c>
      <c r="BB158" s="761"/>
      <c r="BC158" s="761"/>
      <c r="BO158" s="1">
        <f>IF(O158&lt;=VALUE(概算年度),O158+2018,O158+1988)</f>
        <v>2018</v>
      </c>
      <c r="BP158" s="1" t="b">
        <f>IF(BO158=2019,1)</f>
        <v>0</v>
      </c>
      <c r="BQ158" s="3">
        <f>IF(BO158&lt;=2018,1)</f>
        <v>1</v>
      </c>
      <c r="BR158" s="3" t="b">
        <f>IF(BO158&gt;=2020,1)</f>
        <v>0</v>
      </c>
      <c r="BS158" s="3" t="b">
        <f>IF(AND(O158=31,Q158=1,O159=31),1,IF(AND(O158=31,Q158=2,O159=31),2,IF(AND(O158=31,Q158=3,O159=31),3,IF(AND(O158=31,Q158=4,O159=31),4,IF(AND(O158&gt;VALUE(概算年度),O158&lt;31,O159=31),5)))))</f>
        <v>0</v>
      </c>
      <c r="BT158" s="3" t="b">
        <f>IF(OR(O158=31,O158=1),IF(AND(O159=1,OR(Q158=1,Q158=2,Q158=3,Q158=4,Q158=5)),1,IF(AND(O159=1,Q158=6),6,IF(AND(O159=1,Q158=7),7,IF(AND(O159=1,Q158=8),8,IF(AND(O159=1,Q158=9),9,IF(AND(O159=1,Q158=10),10,IF(AND(O159=1,Q158=11),11,IF(AND(O159=1,Q158=12),12)))))))),IF(O159=1,13))</f>
        <v>0</v>
      </c>
      <c r="BU158" s="3" t="b">
        <f>IF(AND(VALUE(概算年度)='報告書（事業主控）'!O158,VALUE(概算年度)='報告書（事業主控）'!O159),IF('報告書（事業主控）'!Q158=1,1,IF('報告書（事業主控）'!Q158=2,2,IF('報告書（事業主控）'!Q158=3,3))))</f>
        <v>0</v>
      </c>
      <c r="BV158" s="3" t="b">
        <f>IF(BS158=1,"平31_1",IF(BS158=2,"平31_2",IF(BS158=3,"平31_3",IF(BS158=4,"平31_4",IF(BS158=5,"平31_1",IF(BT158=1,"_5月",IF(BT158=6,"_6月",IF(BT158=7,"_7月",IF(BT158=8,"_8月",IF(BT158=9,"_9月",IF(BT158=10,"_10月",IF(BT158=11,"_11月",IF(BT158=12,"_12月",IF(BT158=13,"_5月",IF(AND(O158=O159,O159&lt;&gt;VALUE(概算年度)),IF(Q158=1,"_1月",IF(Q158=2,"_2月",IF(Q158=3,"_3月",IF(Q158=4,"_4月",IF(Q158=5,"_5月",IF(Q158=6,"_6月",IF(Q158=7,"_7月",IF(Q158=8,"_8月",IF(Q158=9,"_9月",IF(Q158=10,"_10月",IF(Q158=11,"_11月",IF(Q158=12,"_12月")))))))))))),IF(BU158=1,"対象年1_3月",IF(BU158=2,"対象年2_3月",IF(BU158=3,"対象年3月",IF(O159=VALUE(概算年度),"対象年1_3月","_1月")))))))))))))))))))</f>
        <v>0</v>
      </c>
    </row>
    <row r="159" spans="2:74" ht="18" customHeight="1">
      <c r="B159" s="971"/>
      <c r="C159" s="972"/>
      <c r="D159" s="972"/>
      <c r="E159" s="972"/>
      <c r="F159" s="972"/>
      <c r="G159" s="972"/>
      <c r="H159" s="972"/>
      <c r="I159" s="973"/>
      <c r="J159" s="971"/>
      <c r="K159" s="972"/>
      <c r="L159" s="972"/>
      <c r="M159" s="972"/>
      <c r="N159" s="975"/>
      <c r="O159" s="219"/>
      <c r="P159" s="11" t="s">
        <v>7</v>
      </c>
      <c r="Q159" s="23"/>
      <c r="R159" s="11" t="s">
        <v>8</v>
      </c>
      <c r="S159" s="220"/>
      <c r="T159" s="982" t="s">
        <v>28</v>
      </c>
      <c r="U159" s="982"/>
      <c r="V159" s="956"/>
      <c r="W159" s="957"/>
      <c r="X159" s="957"/>
      <c r="Y159" s="958"/>
      <c r="Z159" s="956"/>
      <c r="AA159" s="957"/>
      <c r="AB159" s="957"/>
      <c r="AC159" s="957"/>
      <c r="AD159" s="959"/>
      <c r="AE159" s="960"/>
      <c r="AF159" s="960"/>
      <c r="AG159" s="961"/>
      <c r="AH159" s="966">
        <f>IF(V158="賃金で算定",0,V159+Z159-AD159)</f>
        <v>0</v>
      </c>
      <c r="AI159" s="967"/>
      <c r="AJ159" s="967"/>
      <c r="AK159" s="987"/>
      <c r="AL159" s="964">
        <f>IF(V158="賃金で算定","賃金で算定",IF(OR(V159=0,$F$160="",AV158=""),0,IF(OR(LEFT($F$160,2)="31",LEFT($F$160,2)="34",LEFT($F$160,2)="36",LEFT($F$160,2)="37"),VLOOKUP($F$160,労務比率2,AX158,FALSE),VLOOKUP($F$160,労務比率,AX158,FALSE))))</f>
        <v>0</v>
      </c>
      <c r="AM159" s="965"/>
      <c r="AN159" s="966">
        <f>IF(V158="賃金で算定",0,INT(AH159*AL159/100))</f>
        <v>0</v>
      </c>
      <c r="AO159" s="967"/>
      <c r="AP159" s="967"/>
      <c r="AQ159" s="967"/>
      <c r="AR159" s="967"/>
      <c r="AS159" s="685"/>
      <c r="AV159" s="24"/>
      <c r="AW159" s="25"/>
      <c r="AY159" s="462">
        <f t="shared" ref="AY159" si="80">AH159</f>
        <v>0</v>
      </c>
      <c r="AZ159" s="461">
        <f>IF(AV158&lt;=設定シート!C$101,AH159,IF(AND(AV158&gt;=設定シート!E$101,AV158&lt;=設定シート!G$101),AH159*105/108,AH159))</f>
        <v>0</v>
      </c>
      <c r="BA159" s="460"/>
      <c r="BB159" s="461">
        <f t="shared" ref="BB159" si="81">IF($AL159="賃金で算定",0,INT(AY159*$AL159/100))</f>
        <v>0</v>
      </c>
      <c r="BC159" s="461">
        <f>IF(AY159=AZ159,BB159,AZ159*$AL159/100)</f>
        <v>0</v>
      </c>
      <c r="BL159" s="22">
        <f>IF(AY159=AZ159,0,1)</f>
        <v>0</v>
      </c>
      <c r="BM159" s="22" t="str">
        <f>IF(BL159=1,AL159,"")</f>
        <v/>
      </c>
    </row>
    <row r="160" spans="2:74" ht="18" customHeight="1">
      <c r="B160" s="877" t="s">
        <v>832</v>
      </c>
      <c r="C160" s="988"/>
      <c r="D160" s="988"/>
      <c r="E160" s="989"/>
      <c r="F160" s="1069"/>
      <c r="G160" s="997"/>
      <c r="H160" s="997"/>
      <c r="I160" s="997"/>
      <c r="J160" s="997"/>
      <c r="K160" s="997"/>
      <c r="L160" s="997"/>
      <c r="M160" s="997"/>
      <c r="N160" s="998"/>
      <c r="O160" s="877" t="s">
        <v>833</v>
      </c>
      <c r="P160" s="988"/>
      <c r="Q160" s="988"/>
      <c r="R160" s="988"/>
      <c r="S160" s="988"/>
      <c r="T160" s="988"/>
      <c r="U160" s="989"/>
      <c r="V160" s="1072">
        <f>AH160</f>
        <v>0</v>
      </c>
      <c r="W160" s="1073"/>
      <c r="X160" s="1073"/>
      <c r="Y160" s="1074"/>
      <c r="Z160" s="769"/>
      <c r="AA160" s="770"/>
      <c r="AB160" s="770"/>
      <c r="AC160" s="768"/>
      <c r="AD160" s="769"/>
      <c r="AE160" s="770"/>
      <c r="AF160" s="770"/>
      <c r="AG160" s="768"/>
      <c r="AH160" s="979">
        <f>AH142+AH144+AH146+AH148+AH150+AH152+AH154+AH156+AH158</f>
        <v>0</v>
      </c>
      <c r="AI160" s="980"/>
      <c r="AJ160" s="980"/>
      <c r="AK160" s="981"/>
      <c r="AL160" s="738"/>
      <c r="AM160" s="740"/>
      <c r="AN160" s="979">
        <f>AN142+AN144+AN146+AN148+AN150+AN152+AN154+AN156+AN158</f>
        <v>0</v>
      </c>
      <c r="AO160" s="980"/>
      <c r="AP160" s="980"/>
      <c r="AQ160" s="980"/>
      <c r="AR160" s="980"/>
      <c r="AS160" s="772"/>
      <c r="AW160" s="25"/>
      <c r="AY160" s="760"/>
      <c r="AZ160" s="777"/>
      <c r="BA160" s="778">
        <f>BA142+BA144+BA146+BA148+BA150+BA152+BA154+BA156+BA158</f>
        <v>0</v>
      </c>
      <c r="BB160" s="762">
        <f>BB143+BB145+BB147+BB149+BB151+BB153+BB155+BB157+BB159</f>
        <v>0</v>
      </c>
      <c r="BC160" s="762">
        <f>SUMIF(BL143:BL159,0,BC143:BC159)+ROUNDDOWN(ROUNDDOWN(BL160*105/108,0)*BM160/100,0)</f>
        <v>0</v>
      </c>
      <c r="BL160" s="22">
        <f>SUMIF(BL143:BL159,1,AH143:AK159)</f>
        <v>0</v>
      </c>
      <c r="BM160" s="22">
        <f>IF(COUNT(BM143:BM159)=0,0,SUM(BM143:BM159)/COUNT(BM143:BM159))</f>
        <v>0</v>
      </c>
    </row>
    <row r="161" spans="2:55" ht="18" customHeight="1">
      <c r="B161" s="990"/>
      <c r="C161" s="991"/>
      <c r="D161" s="991"/>
      <c r="E161" s="992"/>
      <c r="F161" s="1070"/>
      <c r="G161" s="1000"/>
      <c r="H161" s="1000"/>
      <c r="I161" s="1000"/>
      <c r="J161" s="1000"/>
      <c r="K161" s="1000"/>
      <c r="L161" s="1000"/>
      <c r="M161" s="1000"/>
      <c r="N161" s="1001"/>
      <c r="O161" s="990"/>
      <c r="P161" s="991"/>
      <c r="Q161" s="991"/>
      <c r="R161" s="991"/>
      <c r="S161" s="991"/>
      <c r="T161" s="991"/>
      <c r="U161" s="992"/>
      <c r="V161" s="983">
        <f>V143+V145+V147+V149+V151+V153+V155+V157+V159-V160</f>
        <v>0</v>
      </c>
      <c r="W161" s="962"/>
      <c r="X161" s="962"/>
      <c r="Y161" s="963"/>
      <c r="Z161" s="983">
        <f>Z143+Z145+Z147+Z149+Z151+Z153+Z155+Z157+Z159</f>
        <v>0</v>
      </c>
      <c r="AA161" s="962"/>
      <c r="AB161" s="962"/>
      <c r="AC161" s="962"/>
      <c r="AD161" s="983">
        <f>AD143+AD145+AD147+AD149+AD151+AD153+AD155+AD157+AD159</f>
        <v>0</v>
      </c>
      <c r="AE161" s="962"/>
      <c r="AF161" s="962"/>
      <c r="AG161" s="962"/>
      <c r="AH161" s="983">
        <f>AY161</f>
        <v>0</v>
      </c>
      <c r="AI161" s="962"/>
      <c r="AJ161" s="962"/>
      <c r="AK161" s="962"/>
      <c r="AL161" s="742"/>
      <c r="AM161" s="743"/>
      <c r="AN161" s="983">
        <f>BB161</f>
        <v>0</v>
      </c>
      <c r="AO161" s="962"/>
      <c r="AP161" s="962"/>
      <c r="AQ161" s="962"/>
      <c r="AR161" s="962"/>
      <c r="AS161" s="793"/>
      <c r="AW161" s="25"/>
      <c r="AY161" s="779">
        <f>AY143+AY145+AY147+AY149+AY151+AY153+AY155+AY157+AY159</f>
        <v>0</v>
      </c>
      <c r="AZ161" s="780"/>
      <c r="BA161" s="780"/>
      <c r="BB161" s="781">
        <f>BB160</f>
        <v>0</v>
      </c>
      <c r="BC161" s="782"/>
    </row>
    <row r="162" spans="2:55" ht="18" customHeight="1">
      <c r="B162" s="993"/>
      <c r="C162" s="994"/>
      <c r="D162" s="994"/>
      <c r="E162" s="995"/>
      <c r="F162" s="1071"/>
      <c r="G162" s="1002"/>
      <c r="H162" s="1002"/>
      <c r="I162" s="1002"/>
      <c r="J162" s="1002"/>
      <c r="K162" s="1002"/>
      <c r="L162" s="1002"/>
      <c r="M162" s="1002"/>
      <c r="N162" s="1003"/>
      <c r="O162" s="993"/>
      <c r="P162" s="994"/>
      <c r="Q162" s="994"/>
      <c r="R162" s="994"/>
      <c r="S162" s="994"/>
      <c r="T162" s="994"/>
      <c r="U162" s="995"/>
      <c r="V162" s="966"/>
      <c r="W162" s="967"/>
      <c r="X162" s="967"/>
      <c r="Y162" s="987"/>
      <c r="Z162" s="966"/>
      <c r="AA162" s="967"/>
      <c r="AB162" s="967"/>
      <c r="AC162" s="967"/>
      <c r="AD162" s="966"/>
      <c r="AE162" s="967"/>
      <c r="AF162" s="967"/>
      <c r="AG162" s="967"/>
      <c r="AH162" s="966">
        <f>AZ162</f>
        <v>0</v>
      </c>
      <c r="AI162" s="967"/>
      <c r="AJ162" s="967"/>
      <c r="AK162" s="987"/>
      <c r="AL162" s="686"/>
      <c r="AM162" s="687"/>
      <c r="AN162" s="966">
        <f>BC162</f>
        <v>0</v>
      </c>
      <c r="AO162" s="967"/>
      <c r="AP162" s="967"/>
      <c r="AQ162" s="967"/>
      <c r="AR162" s="967"/>
      <c r="AS162" s="685"/>
      <c r="AU162" s="222"/>
      <c r="AW162" s="25"/>
      <c r="AY162" s="464"/>
      <c r="AZ162" s="465">
        <f>IF(AZ143+AZ145+AZ147+AZ149+AZ151+AZ153+AZ155+AZ157+AZ159=AY161,0,ROUNDDOWN(AZ143+AZ145+AZ147+AZ149+AZ151+AZ153+AZ155+AZ157+AZ159,0))</f>
        <v>0</v>
      </c>
      <c r="BA162" s="463"/>
      <c r="BB162" s="463"/>
      <c r="BC162" s="465">
        <f>IF(BC160=BB161,0,BC160)</f>
        <v>0</v>
      </c>
    </row>
    <row r="163" spans="2:55" ht="18" customHeight="1">
      <c r="AD163" s="1" t="str">
        <f>IF(AND($F160="",$V160+$V161&gt;0),"事業の種類を選択してください。","")</f>
        <v/>
      </c>
      <c r="AN163" s="867">
        <f>IF(AN160=0,0,AN160+IF(AN162=0,AN161,AN162))</f>
        <v>0</v>
      </c>
      <c r="AO163" s="867"/>
      <c r="AP163" s="867"/>
      <c r="AQ163" s="867"/>
      <c r="AR163" s="867"/>
      <c r="AW163" s="25"/>
    </row>
    <row r="164" spans="2:55" ht="31.95" customHeight="1">
      <c r="AN164" s="30"/>
      <c r="AO164" s="30"/>
      <c r="AP164" s="30"/>
      <c r="AQ164" s="30"/>
      <c r="AR164" s="30"/>
      <c r="AW164" s="25"/>
    </row>
    <row r="165" spans="2:55" ht="7.5" customHeight="1">
      <c r="X165" s="3"/>
      <c r="Y165" s="3"/>
      <c r="AW165" s="25"/>
    </row>
    <row r="166" spans="2:55" ht="10.5" customHeight="1">
      <c r="X166" s="3"/>
      <c r="Y166" s="3"/>
      <c r="AW166" s="25"/>
    </row>
    <row r="167" spans="2:55" ht="5.25" customHeight="1">
      <c r="X167" s="3"/>
      <c r="Y167" s="3"/>
      <c r="AW167" s="25"/>
    </row>
    <row r="168" spans="2:55" ht="5.25" customHeight="1">
      <c r="X168" s="3"/>
      <c r="Y168" s="3"/>
      <c r="AW168" s="25"/>
    </row>
    <row r="169" spans="2:55" ht="5.25" customHeight="1">
      <c r="X169" s="3"/>
      <c r="Y169" s="3"/>
      <c r="AW169" s="25"/>
    </row>
    <row r="170" spans="2:55" ht="5.25" customHeight="1">
      <c r="X170" s="3"/>
      <c r="Y170" s="3"/>
      <c r="AW170" s="25"/>
    </row>
    <row r="171" spans="2:55" ht="17.25" customHeight="1">
      <c r="B171" s="2" t="s">
        <v>42</v>
      </c>
      <c r="S171" s="9"/>
      <c r="T171" s="9"/>
      <c r="U171" s="9"/>
      <c r="V171" s="9"/>
      <c r="W171" s="9"/>
      <c r="AL171" s="26"/>
      <c r="AW171" s="25"/>
    </row>
    <row r="172" spans="2:55" ht="12.75" customHeight="1">
      <c r="M172" s="27"/>
      <c r="N172" s="27"/>
      <c r="O172" s="27"/>
      <c r="P172" s="27"/>
      <c r="Q172" s="27"/>
      <c r="R172" s="27"/>
      <c r="S172" s="27"/>
      <c r="T172" s="28"/>
      <c r="U172" s="28"/>
      <c r="V172" s="28"/>
      <c r="W172" s="28"/>
      <c r="X172" s="28"/>
      <c r="Y172" s="28"/>
      <c r="Z172" s="28"/>
      <c r="AA172" s="27"/>
      <c r="AB172" s="27"/>
      <c r="AC172" s="27"/>
      <c r="AL172" s="26"/>
      <c r="AM172" s="859" t="s">
        <v>860</v>
      </c>
      <c r="AN172" s="860"/>
      <c r="AO172" s="860"/>
      <c r="AP172" s="861"/>
      <c r="AW172" s="25"/>
    </row>
    <row r="173" spans="2:55" ht="12.75" customHeight="1">
      <c r="M173" s="27"/>
      <c r="N173" s="27"/>
      <c r="O173" s="27"/>
      <c r="P173" s="27"/>
      <c r="Q173" s="27"/>
      <c r="R173" s="27"/>
      <c r="S173" s="27"/>
      <c r="T173" s="28"/>
      <c r="U173" s="28"/>
      <c r="V173" s="28"/>
      <c r="W173" s="28"/>
      <c r="X173" s="28"/>
      <c r="Y173" s="28"/>
      <c r="Z173" s="28"/>
      <c r="AA173" s="27"/>
      <c r="AB173" s="27"/>
      <c r="AC173" s="27"/>
      <c r="AL173" s="26"/>
      <c r="AM173" s="862"/>
      <c r="AN173" s="863"/>
      <c r="AO173" s="863"/>
      <c r="AP173" s="864"/>
      <c r="AW173" s="25"/>
    </row>
    <row r="174" spans="2:55" ht="12.75" customHeight="1">
      <c r="M174" s="27"/>
      <c r="N174" s="27"/>
      <c r="O174" s="27"/>
      <c r="P174" s="27"/>
      <c r="Q174" s="27"/>
      <c r="R174" s="27"/>
      <c r="S174" s="27"/>
      <c r="T174" s="27"/>
      <c r="U174" s="27"/>
      <c r="V174" s="27"/>
      <c r="W174" s="27"/>
      <c r="X174" s="27"/>
      <c r="Y174" s="27"/>
      <c r="Z174" s="27"/>
      <c r="AA174" s="27"/>
      <c r="AB174" s="27"/>
      <c r="AC174" s="27"/>
      <c r="AL174" s="26"/>
      <c r="AM174" s="698"/>
      <c r="AN174" s="698"/>
      <c r="AW174" s="25"/>
    </row>
    <row r="175" spans="2:55" ht="6" customHeight="1">
      <c r="M175" s="27"/>
      <c r="N175" s="27"/>
      <c r="O175" s="27"/>
      <c r="P175" s="27"/>
      <c r="Q175" s="27"/>
      <c r="R175" s="27"/>
      <c r="S175" s="27"/>
      <c r="T175" s="27"/>
      <c r="U175" s="27"/>
      <c r="V175" s="27"/>
      <c r="W175" s="27"/>
      <c r="X175" s="27"/>
      <c r="Y175" s="27"/>
      <c r="Z175" s="27"/>
      <c r="AA175" s="27"/>
      <c r="AB175" s="27"/>
      <c r="AC175" s="27"/>
      <c r="AL175" s="26"/>
      <c r="AM175" s="26"/>
      <c r="AW175" s="25"/>
    </row>
    <row r="176" spans="2:55" ht="12.75" customHeight="1">
      <c r="B176" s="873" t="s">
        <v>9</v>
      </c>
      <c r="C176" s="874"/>
      <c r="D176" s="874"/>
      <c r="E176" s="874"/>
      <c r="F176" s="874"/>
      <c r="G176" s="874"/>
      <c r="H176" s="874"/>
      <c r="I176" s="874"/>
      <c r="J176" s="878" t="s">
        <v>17</v>
      </c>
      <c r="K176" s="878"/>
      <c r="L176" s="724" t="s">
        <v>10</v>
      </c>
      <c r="M176" s="878" t="s">
        <v>18</v>
      </c>
      <c r="N176" s="878"/>
      <c r="O176" s="879" t="s">
        <v>19</v>
      </c>
      <c r="P176" s="878"/>
      <c r="Q176" s="878"/>
      <c r="R176" s="878"/>
      <c r="S176" s="878"/>
      <c r="T176" s="878"/>
      <c r="U176" s="878" t="s">
        <v>20</v>
      </c>
      <c r="V176" s="878"/>
      <c r="W176" s="878"/>
      <c r="AD176" s="11"/>
      <c r="AE176" s="11"/>
      <c r="AF176" s="11"/>
      <c r="AG176" s="11"/>
      <c r="AH176" s="11"/>
      <c r="AI176" s="11"/>
      <c r="AJ176" s="11"/>
      <c r="AL176" s="1013">
        <f ca="1">$AL$9</f>
        <v>30</v>
      </c>
      <c r="AM176" s="881"/>
      <c r="AN176" s="948" t="s">
        <v>11</v>
      </c>
      <c r="AO176" s="948"/>
      <c r="AP176" s="881">
        <v>5</v>
      </c>
      <c r="AQ176" s="881"/>
      <c r="AR176" s="948" t="s">
        <v>12</v>
      </c>
      <c r="AS176" s="951"/>
      <c r="AW176" s="25"/>
    </row>
    <row r="177" spans="2:74" ht="13.95" customHeight="1">
      <c r="B177" s="874"/>
      <c r="C177" s="874"/>
      <c r="D177" s="874"/>
      <c r="E177" s="874"/>
      <c r="F177" s="874"/>
      <c r="G177" s="874"/>
      <c r="H177" s="874"/>
      <c r="I177" s="874"/>
      <c r="J177" s="1061">
        <f>$J$10</f>
        <v>0</v>
      </c>
      <c r="K177" s="1049">
        <f>$K$10</f>
        <v>0</v>
      </c>
      <c r="L177" s="1063">
        <f>$L$10</f>
        <v>0</v>
      </c>
      <c r="M177" s="1052">
        <f>$M$10</f>
        <v>0</v>
      </c>
      <c r="N177" s="1049">
        <f>$N$10</f>
        <v>0</v>
      </c>
      <c r="O177" s="1052">
        <f>$O$10</f>
        <v>0</v>
      </c>
      <c r="P177" s="1014">
        <f>$P$10</f>
        <v>0</v>
      </c>
      <c r="Q177" s="1014">
        <f>$Q$10</f>
        <v>0</v>
      </c>
      <c r="R177" s="1014">
        <f>$R$10</f>
        <v>0</v>
      </c>
      <c r="S177" s="1014">
        <f>$S$10</f>
        <v>0</v>
      </c>
      <c r="T177" s="1049">
        <f>$T$10</f>
        <v>0</v>
      </c>
      <c r="U177" s="1052">
        <f>$U$10</f>
        <v>0</v>
      </c>
      <c r="V177" s="1014">
        <f>$V$10</f>
        <v>0</v>
      </c>
      <c r="W177" s="1049">
        <f>$W$10</f>
        <v>0</v>
      </c>
      <c r="AD177" s="11"/>
      <c r="AE177" s="11"/>
      <c r="AF177" s="11"/>
      <c r="AG177" s="11"/>
      <c r="AH177" s="11"/>
      <c r="AI177" s="11"/>
      <c r="AJ177" s="11"/>
      <c r="AL177" s="882"/>
      <c r="AM177" s="883"/>
      <c r="AN177" s="949"/>
      <c r="AO177" s="949"/>
      <c r="AP177" s="883"/>
      <c r="AQ177" s="883"/>
      <c r="AR177" s="949"/>
      <c r="AS177" s="952"/>
      <c r="AW177" s="25"/>
    </row>
    <row r="178" spans="2:74" ht="9" customHeight="1">
      <c r="B178" s="874"/>
      <c r="C178" s="874"/>
      <c r="D178" s="874"/>
      <c r="E178" s="874"/>
      <c r="F178" s="874"/>
      <c r="G178" s="874"/>
      <c r="H178" s="874"/>
      <c r="I178" s="874"/>
      <c r="J178" s="1062"/>
      <c r="K178" s="1050"/>
      <c r="L178" s="1064"/>
      <c r="M178" s="1053"/>
      <c r="N178" s="1050"/>
      <c r="O178" s="1053"/>
      <c r="P178" s="1015"/>
      <c r="Q178" s="1015"/>
      <c r="R178" s="1015"/>
      <c r="S178" s="1015"/>
      <c r="T178" s="1050"/>
      <c r="U178" s="1053"/>
      <c r="V178" s="1015"/>
      <c r="W178" s="1050"/>
      <c r="AD178" s="11"/>
      <c r="AE178" s="11"/>
      <c r="AF178" s="11"/>
      <c r="AG178" s="11"/>
      <c r="AH178" s="11"/>
      <c r="AI178" s="11"/>
      <c r="AJ178" s="11"/>
      <c r="AL178" s="884"/>
      <c r="AM178" s="885"/>
      <c r="AN178" s="950"/>
      <c r="AO178" s="950"/>
      <c r="AP178" s="885"/>
      <c r="AQ178" s="885"/>
      <c r="AR178" s="950"/>
      <c r="AS178" s="953"/>
      <c r="AW178" s="25"/>
    </row>
    <row r="179" spans="2:74" ht="6" customHeight="1">
      <c r="B179" s="876"/>
      <c r="C179" s="876"/>
      <c r="D179" s="876"/>
      <c r="E179" s="876"/>
      <c r="F179" s="876"/>
      <c r="G179" s="876"/>
      <c r="H179" s="876"/>
      <c r="I179" s="876"/>
      <c r="J179" s="1062"/>
      <c r="K179" s="1051"/>
      <c r="L179" s="1065"/>
      <c r="M179" s="1054"/>
      <c r="N179" s="1051"/>
      <c r="O179" s="1054"/>
      <c r="P179" s="1016"/>
      <c r="Q179" s="1016"/>
      <c r="R179" s="1016"/>
      <c r="S179" s="1016"/>
      <c r="T179" s="1051"/>
      <c r="U179" s="1054"/>
      <c r="V179" s="1016"/>
      <c r="W179" s="1051"/>
      <c r="AW179" s="25"/>
    </row>
    <row r="180" spans="2:74" ht="15" customHeight="1">
      <c r="B180" s="927" t="s">
        <v>43</v>
      </c>
      <c r="C180" s="928"/>
      <c r="D180" s="928"/>
      <c r="E180" s="928"/>
      <c r="F180" s="928"/>
      <c r="G180" s="928"/>
      <c r="H180" s="928"/>
      <c r="I180" s="929"/>
      <c r="J180" s="927" t="s">
        <v>13</v>
      </c>
      <c r="K180" s="928"/>
      <c r="L180" s="928"/>
      <c r="M180" s="928"/>
      <c r="N180" s="936"/>
      <c r="O180" s="939" t="s">
        <v>44</v>
      </c>
      <c r="P180" s="928"/>
      <c r="Q180" s="928"/>
      <c r="R180" s="928"/>
      <c r="S180" s="928"/>
      <c r="T180" s="928"/>
      <c r="U180" s="929"/>
      <c r="V180" s="725" t="s">
        <v>37</v>
      </c>
      <c r="W180" s="726"/>
      <c r="X180" s="726"/>
      <c r="Y180" s="942" t="s">
        <v>543</v>
      </c>
      <c r="Z180" s="942"/>
      <c r="AA180" s="942"/>
      <c r="AB180" s="942"/>
      <c r="AC180" s="942"/>
      <c r="AD180" s="942"/>
      <c r="AE180" s="942"/>
      <c r="AF180" s="942"/>
      <c r="AG180" s="942"/>
      <c r="AH180" s="942"/>
      <c r="AI180" s="726"/>
      <c r="AJ180" s="726"/>
      <c r="AK180" s="727"/>
      <c r="AL180" s="1066" t="s">
        <v>497</v>
      </c>
      <c r="AM180" s="1066"/>
      <c r="AN180" s="943" t="s">
        <v>292</v>
      </c>
      <c r="AO180" s="943"/>
      <c r="AP180" s="943"/>
      <c r="AQ180" s="943"/>
      <c r="AR180" s="943"/>
      <c r="AS180" s="944"/>
      <c r="AW180" s="25"/>
    </row>
    <row r="181" spans="2:74" ht="13.95" customHeight="1">
      <c r="B181" s="930"/>
      <c r="C181" s="931"/>
      <c r="D181" s="931"/>
      <c r="E181" s="931"/>
      <c r="F181" s="931"/>
      <c r="G181" s="931"/>
      <c r="H181" s="931"/>
      <c r="I181" s="932"/>
      <c r="J181" s="930"/>
      <c r="K181" s="931"/>
      <c r="L181" s="931"/>
      <c r="M181" s="931"/>
      <c r="N181" s="937"/>
      <c r="O181" s="940"/>
      <c r="P181" s="931"/>
      <c r="Q181" s="931"/>
      <c r="R181" s="931"/>
      <c r="S181" s="931"/>
      <c r="T181" s="931"/>
      <c r="U181" s="932"/>
      <c r="V181" s="890" t="s">
        <v>14</v>
      </c>
      <c r="W181" s="1076"/>
      <c r="X181" s="1076"/>
      <c r="Y181" s="1077"/>
      <c r="Z181" s="896" t="s">
        <v>23</v>
      </c>
      <c r="AA181" s="897"/>
      <c r="AB181" s="897"/>
      <c r="AC181" s="898"/>
      <c r="AD181" s="1081" t="s">
        <v>24</v>
      </c>
      <c r="AE181" s="1082"/>
      <c r="AF181" s="1082"/>
      <c r="AG181" s="1083"/>
      <c r="AH181" s="908" t="s">
        <v>170</v>
      </c>
      <c r="AI181" s="909"/>
      <c r="AJ181" s="909"/>
      <c r="AK181" s="910"/>
      <c r="AL181" s="1067" t="s">
        <v>498</v>
      </c>
      <c r="AM181" s="1067"/>
      <c r="AN181" s="918" t="s">
        <v>26</v>
      </c>
      <c r="AO181" s="919"/>
      <c r="AP181" s="919"/>
      <c r="AQ181" s="919"/>
      <c r="AR181" s="920"/>
      <c r="AS181" s="921"/>
      <c r="AW181" s="25"/>
      <c r="AY181" s="749" t="s">
        <v>524</v>
      </c>
      <c r="AZ181" s="749" t="s">
        <v>524</v>
      </c>
      <c r="BA181" s="749" t="s">
        <v>522</v>
      </c>
      <c r="BB181" s="922" t="s">
        <v>523</v>
      </c>
      <c r="BC181" s="923"/>
    </row>
    <row r="182" spans="2:74" ht="13.95" customHeight="1">
      <c r="B182" s="933"/>
      <c r="C182" s="934"/>
      <c r="D182" s="934"/>
      <c r="E182" s="934"/>
      <c r="F182" s="934"/>
      <c r="G182" s="934"/>
      <c r="H182" s="934"/>
      <c r="I182" s="935"/>
      <c r="J182" s="933"/>
      <c r="K182" s="934"/>
      <c r="L182" s="934"/>
      <c r="M182" s="934"/>
      <c r="N182" s="938"/>
      <c r="O182" s="941"/>
      <c r="P182" s="934"/>
      <c r="Q182" s="934"/>
      <c r="R182" s="934"/>
      <c r="S182" s="934"/>
      <c r="T182" s="934"/>
      <c r="U182" s="935"/>
      <c r="V182" s="1078"/>
      <c r="W182" s="1079"/>
      <c r="X182" s="1079"/>
      <c r="Y182" s="1080"/>
      <c r="Z182" s="899"/>
      <c r="AA182" s="900"/>
      <c r="AB182" s="900"/>
      <c r="AC182" s="901"/>
      <c r="AD182" s="1084"/>
      <c r="AE182" s="1085"/>
      <c r="AF182" s="1085"/>
      <c r="AG182" s="1086"/>
      <c r="AH182" s="911"/>
      <c r="AI182" s="912"/>
      <c r="AJ182" s="912"/>
      <c r="AK182" s="913"/>
      <c r="AL182" s="1068"/>
      <c r="AM182" s="1068"/>
      <c r="AN182" s="924"/>
      <c r="AO182" s="924"/>
      <c r="AP182" s="924"/>
      <c r="AQ182" s="924"/>
      <c r="AR182" s="924"/>
      <c r="AS182" s="925"/>
      <c r="AW182" s="25"/>
      <c r="AY182" s="459"/>
      <c r="AZ182" s="460" t="s">
        <v>518</v>
      </c>
      <c r="BA182" s="460" t="s">
        <v>521</v>
      </c>
      <c r="BB182" s="750" t="s">
        <v>519</v>
      </c>
      <c r="BC182" s="460" t="s">
        <v>518</v>
      </c>
      <c r="BL182" s="22" t="s">
        <v>529</v>
      </c>
      <c r="BM182" s="22" t="s">
        <v>246</v>
      </c>
    </row>
    <row r="183" spans="2:74" ht="18" customHeight="1">
      <c r="B183" s="968"/>
      <c r="C183" s="969"/>
      <c r="D183" s="969"/>
      <c r="E183" s="969"/>
      <c r="F183" s="969"/>
      <c r="G183" s="969"/>
      <c r="H183" s="969"/>
      <c r="I183" s="970"/>
      <c r="J183" s="968"/>
      <c r="K183" s="969"/>
      <c r="L183" s="969"/>
      <c r="M183" s="969"/>
      <c r="N183" s="974"/>
      <c r="O183" s="753"/>
      <c r="P183" s="731" t="s">
        <v>38</v>
      </c>
      <c r="Q183" s="754"/>
      <c r="R183" s="731" t="s">
        <v>8</v>
      </c>
      <c r="S183" s="755"/>
      <c r="T183" s="976" t="s">
        <v>46</v>
      </c>
      <c r="U183" s="1075"/>
      <c r="V183" s="977"/>
      <c r="W183" s="978"/>
      <c r="X183" s="978"/>
      <c r="Y183" s="787" t="s">
        <v>15</v>
      </c>
      <c r="Z183" s="757"/>
      <c r="AA183" s="758"/>
      <c r="AB183" s="758"/>
      <c r="AC183" s="756" t="s">
        <v>15</v>
      </c>
      <c r="AD183" s="757"/>
      <c r="AE183" s="758"/>
      <c r="AF183" s="758"/>
      <c r="AG183" s="759" t="s">
        <v>15</v>
      </c>
      <c r="AH183" s="979">
        <f>IF(V183="賃金で算定",V184+Z184-AD184,0)</f>
        <v>0</v>
      </c>
      <c r="AI183" s="980"/>
      <c r="AJ183" s="980"/>
      <c r="AK183" s="981"/>
      <c r="AL183" s="733"/>
      <c r="AM183" s="736"/>
      <c r="AN183" s="865"/>
      <c r="AO183" s="866"/>
      <c r="AP183" s="866"/>
      <c r="AQ183" s="866"/>
      <c r="AR183" s="866"/>
      <c r="AS183" s="759" t="s">
        <v>15</v>
      </c>
      <c r="AV183" s="24" t="str">
        <f>IF(OR(O183="",Q183=""),"", IF(O183&lt;20,DATE(O183+118,Q183,IF(S183="",1,S183)),DATE(O183+88,Q183,IF(S183="",1,S183))))</f>
        <v/>
      </c>
      <c r="AW183" s="821" t="str">
        <f>IF(AV183&lt;=設定シート!C$15,"昔",IF(OR(LEFT($F$201,2)="31",LEFT($F$201,2)="34",LEFT($F$201,2)="36",LEFT($F$201,2)="37"),IF(AV183&lt;=設定シート!E$23,"1",IF(AV183&lt;=設定シート!G$23,"2",IF(AV183&lt;=設定シート!M$23,"3","4"))),IF(AV183&lt;=設定シート!E$15,"1",IF(AV183&lt;=設定シート!G$15,"2","3"))))</f>
        <v>3</v>
      </c>
      <c r="AX183" s="822">
        <f>IF(OR(LEFT($F$201,2)="31",LEFT($F$201,2)="34",LEFT($F$201,2)="36",LEFT($F$201,2)="37"),IF(AV183&lt;=設定シート!$C$23,5,IF(AV183&lt;=設定シート!$E$23,7,IF(AV183&lt;=設定シート!$G$23,9,IF(AND(AV183&lt;=設定シート!$I$23,V183=""),11,IF(AND(AV183&lt;=設定シート!$I$23,V183="賃金で算定"),13,IF(AV183&lt;=設定シート!$K$23,15,IF(AV183&lt;=設定シート!$M$23,17,19))))))),IF(AV183&lt;=設定シート!$C$23,5,IF(AV183&lt;=設定シート!$E$15,7,IF(AV183&lt;=設定シート!$G$15,9,11))))</f>
        <v>11</v>
      </c>
      <c r="AY183" s="760"/>
      <c r="AZ183" s="761"/>
      <c r="BA183" s="762">
        <f>AN183</f>
        <v>0</v>
      </c>
      <c r="BB183" s="761"/>
      <c r="BC183" s="761"/>
      <c r="BO183" s="1">
        <f>IF(O183&lt;=VALUE(概算年度),O183+2018,O183+1988)</f>
        <v>2018</v>
      </c>
      <c r="BP183" s="1" t="b">
        <f>IF(BO183=2019,1)</f>
        <v>0</v>
      </c>
      <c r="BQ183" s="3">
        <f>IF(BO183&lt;=2018,1)</f>
        <v>1</v>
      </c>
      <c r="BR183" s="3" t="b">
        <f>IF(BO183&gt;=2020,1)</f>
        <v>0</v>
      </c>
      <c r="BS183" s="3" t="b">
        <f>IF(AND(O183=31,Q183=1,O184=31),1,IF(AND(O183=31,Q183=2,O184=31),2,IF(AND(O183=31,Q183=3,O184=31),3,IF(AND(O183=31,Q183=4,O184=31),4,IF(AND(O183&gt;VALUE(概算年度),O183&lt;31,O184=31),5)))))</f>
        <v>0</v>
      </c>
      <c r="BT183" s="3" t="b">
        <f>IF(OR(O183=31,O183=1),IF(AND(O184=1,OR(Q183=1,Q183=2,Q183=3,Q183=4,Q183=5)),1,IF(AND(O184=1,Q183=6),6,IF(AND(O184=1,Q183=7),7,IF(AND(O184=1,Q183=8),8,IF(AND(O184=1,Q183=9),9,IF(AND(O184=1,Q183=10),10,IF(AND(O184=1,Q183=11),11,IF(AND(O184=1,Q183=12),12)))))))),IF(O184=1,13))</f>
        <v>0</v>
      </c>
      <c r="BU183" s="3" t="b">
        <f>IF(AND(VALUE(概算年度)='報告書（事業主控）'!O183,VALUE(概算年度)='報告書（事業主控）'!O184),IF('報告書（事業主控）'!Q183=1,1,IF('報告書（事業主控）'!Q183=2,2,IF('報告書（事業主控）'!Q183=3,3))))</f>
        <v>0</v>
      </c>
      <c r="BV183" s="3" t="b">
        <f>IF(BS183=1,"平31_1",IF(BS183=2,"平31_2",IF(BS183=3,"平31_3",IF(BS183=4,"平31_4",IF(BS183=5,"平31_1",IF(BT183=1,"_5月",IF(BT183=6,"_6月",IF(BT183=7,"_7月",IF(BT183=8,"_8月",IF(BT183=9,"_9月",IF(BT183=10,"_10月",IF(BT183=11,"_11月",IF(BT183=12,"_12月",IF(BT183=13,"_5月",IF(AND(O183=O184,O184&lt;&gt;VALUE(概算年度)),IF(Q183=1,"_1月",IF(Q183=2,"_2月",IF(Q183=3,"_3月",IF(Q183=4,"_4月",IF(Q183=5,"_5月",IF(Q183=6,"_6月",IF(Q183=7,"_7月",IF(Q183=8,"_8月",IF(Q183=9,"_9月",IF(Q183=10,"_10月",IF(Q183=11,"_11月",IF(Q183=12,"_12月")))))))))))),IF(BU183=1,"対象年1_3月",IF(BU183=2,"対象年2_3月",IF(BU183=3,"対象年3月",IF(O184=VALUE(概算年度),"対象年1_3月","_1月")))))))))))))))))))</f>
        <v>0</v>
      </c>
    </row>
    <row r="184" spans="2:74" ht="18" customHeight="1">
      <c r="B184" s="971"/>
      <c r="C184" s="972"/>
      <c r="D184" s="972"/>
      <c r="E184" s="972"/>
      <c r="F184" s="972"/>
      <c r="G184" s="972"/>
      <c r="H184" s="972"/>
      <c r="I184" s="973"/>
      <c r="J184" s="971"/>
      <c r="K184" s="972"/>
      <c r="L184" s="972"/>
      <c r="M184" s="972"/>
      <c r="N184" s="975"/>
      <c r="O184" s="219"/>
      <c r="P184" s="11" t="s">
        <v>7</v>
      </c>
      <c r="Q184" s="23"/>
      <c r="R184" s="11" t="s">
        <v>8</v>
      </c>
      <c r="S184" s="220"/>
      <c r="T184" s="982" t="s">
        <v>28</v>
      </c>
      <c r="U184" s="982"/>
      <c r="V184" s="956"/>
      <c r="W184" s="957"/>
      <c r="X184" s="957"/>
      <c r="Y184" s="958"/>
      <c r="Z184" s="959"/>
      <c r="AA184" s="960"/>
      <c r="AB184" s="960"/>
      <c r="AC184" s="960"/>
      <c r="AD184" s="959">
        <v>0</v>
      </c>
      <c r="AE184" s="960"/>
      <c r="AF184" s="960"/>
      <c r="AG184" s="961"/>
      <c r="AH184" s="962">
        <f>IF(V183="賃金で算定",0,V184+Z184-AD184)</f>
        <v>0</v>
      </c>
      <c r="AI184" s="962"/>
      <c r="AJ184" s="962"/>
      <c r="AK184" s="963"/>
      <c r="AL184" s="964">
        <f>IF(V183="賃金で算定","賃金で算定",IF(OR(V184=0,$F$201="",AV183=""),0,IF(OR(LEFT($F$201,2)="31",LEFT($F$201,2)="34",LEFT($F$201,2)="36",LEFT($F$201,2)="37"),VLOOKUP($F$201,労務比率2,AX183,FALSE),VLOOKUP($F$201,労務比率,AX183,FALSE))))</f>
        <v>0</v>
      </c>
      <c r="AM184" s="965"/>
      <c r="AN184" s="966">
        <f>IF(V183="賃金で算定",0,INT(AH184*AL184/100))</f>
        <v>0</v>
      </c>
      <c r="AO184" s="967"/>
      <c r="AP184" s="967"/>
      <c r="AQ184" s="967"/>
      <c r="AR184" s="967"/>
      <c r="AS184" s="685"/>
      <c r="AV184" s="24"/>
      <c r="AW184" s="25"/>
      <c r="AY184" s="462">
        <f>AH184</f>
        <v>0</v>
      </c>
      <c r="AZ184" s="461">
        <f>IF(AV183&lt;=設定シート!C$101,AH184,IF(AND(AV183&gt;=設定シート!E$101,AV183&lt;=設定シート!G$101),AH184*105/108,AH184))</f>
        <v>0</v>
      </c>
      <c r="BA184" s="460"/>
      <c r="BB184" s="461">
        <f>IF($AL184="賃金で算定",0,INT(AY184*$AL184/100))</f>
        <v>0</v>
      </c>
      <c r="BC184" s="461">
        <f>IF(AY184=AZ184,BB184,AZ184*$AL184/100)</f>
        <v>0</v>
      </c>
      <c r="BL184" s="22">
        <f>IF(AY184=AZ184,0,1)</f>
        <v>0</v>
      </c>
      <c r="BM184" s="22" t="str">
        <f>IF(BL184=1,AL184,"")</f>
        <v/>
      </c>
    </row>
    <row r="185" spans="2:74" ht="18" customHeight="1">
      <c r="B185" s="968"/>
      <c r="C185" s="969"/>
      <c r="D185" s="969"/>
      <c r="E185" s="969"/>
      <c r="F185" s="969"/>
      <c r="G185" s="969"/>
      <c r="H185" s="969"/>
      <c r="I185" s="970"/>
      <c r="J185" s="968"/>
      <c r="K185" s="969"/>
      <c r="L185" s="969"/>
      <c r="M185" s="969"/>
      <c r="N185" s="974"/>
      <c r="O185" s="753"/>
      <c r="P185" s="731" t="s">
        <v>38</v>
      </c>
      <c r="Q185" s="754"/>
      <c r="R185" s="731" t="s">
        <v>8</v>
      </c>
      <c r="S185" s="755"/>
      <c r="T185" s="976" t="s">
        <v>40</v>
      </c>
      <c r="U185" s="1075"/>
      <c r="V185" s="977"/>
      <c r="W185" s="978"/>
      <c r="X185" s="978"/>
      <c r="Y185" s="792"/>
      <c r="Z185" s="769"/>
      <c r="AA185" s="770"/>
      <c r="AB185" s="770"/>
      <c r="AC185" s="768"/>
      <c r="AD185" s="769"/>
      <c r="AE185" s="770"/>
      <c r="AF185" s="770"/>
      <c r="AG185" s="771"/>
      <c r="AH185" s="979">
        <f>IF(V185="賃金で算定",V186+Z186-AD186,0)</f>
        <v>0</v>
      </c>
      <c r="AI185" s="980"/>
      <c r="AJ185" s="980"/>
      <c r="AK185" s="981"/>
      <c r="AL185" s="733"/>
      <c r="AM185" s="736"/>
      <c r="AN185" s="865"/>
      <c r="AO185" s="866"/>
      <c r="AP185" s="866"/>
      <c r="AQ185" s="866"/>
      <c r="AR185" s="866"/>
      <c r="AS185" s="772"/>
      <c r="AV185" s="24" t="str">
        <f>IF(OR(O185="",Q185=""),"", IF(O185&lt;20,DATE(O185+118,Q185,IF(S185="",1,S185)),DATE(O185+88,Q185,IF(S185="",1,S185))))</f>
        <v/>
      </c>
      <c r="AW185" s="821" t="str">
        <f>IF(AV185&lt;=設定シート!C$15,"昔",IF(OR(LEFT($F$201,2)="31",LEFT($F$201,2)="34",LEFT($F$201,2)="36",LEFT($F$201,2)="37"),IF(AV185&lt;=設定シート!E$23,"1",IF(AV185&lt;=設定シート!G$23,"2",IF(AV185&lt;=設定シート!M$23,"3","4"))),IF(AV185&lt;=設定シート!E$15,"1",IF(AV185&lt;=設定シート!G$15,"2","3"))))</f>
        <v>3</v>
      </c>
      <c r="AX185" s="822">
        <f>IF(OR(LEFT($F$201,2)="31",LEFT($F$201,2)="34",LEFT($F$201,2)="36",LEFT($F$201,2)="37"),IF(AV185&lt;=設定シート!$C$23,5,IF(AV185&lt;=設定シート!$E$23,7,IF(AV185&lt;=設定シート!$G$23,9,IF(AND(AV185&lt;=設定シート!$I$23,V185=""),11,IF(AND(AV185&lt;=設定シート!$I$23,V185="賃金で算定"),13,IF(AV185&lt;=設定シート!$K$23,15,IF(AV185&lt;=設定シート!$M$23,17,19))))))),IF(AV185&lt;=設定シート!$C$23,5,IF(AV185&lt;=設定シート!$E$15,7,IF(AV185&lt;=設定シート!$G$15,9,11))))</f>
        <v>11</v>
      </c>
      <c r="AY185" s="760"/>
      <c r="AZ185" s="761"/>
      <c r="BA185" s="762">
        <f t="shared" ref="BA185" si="82">AN185</f>
        <v>0</v>
      </c>
      <c r="BB185" s="761"/>
      <c r="BC185" s="761"/>
      <c r="BL185" s="22"/>
      <c r="BM185" s="22"/>
      <c r="BO185" s="1">
        <f>IF(O185&lt;=VALUE(概算年度),O185+2018,O185+1988)</f>
        <v>2018</v>
      </c>
      <c r="BP185" s="1" t="b">
        <f>IF(BO185=2019,1)</f>
        <v>0</v>
      </c>
      <c r="BQ185" s="3">
        <f>IF(BO185&lt;=2018,1)</f>
        <v>1</v>
      </c>
      <c r="BR185" s="3" t="b">
        <f>IF(BO185&gt;=2020,1)</f>
        <v>0</v>
      </c>
      <c r="BS185" s="3" t="b">
        <f>IF(AND(O185=31,Q185=1,O186=31),1,IF(AND(O185=31,Q185=2,O186=31),2,IF(AND(O185=31,Q185=3,O186=31),3,IF(AND(O185=31,Q185=4,O186=31),4,IF(AND(O185&gt;VALUE(概算年度),O185&lt;31,O186=31),5)))))</f>
        <v>0</v>
      </c>
      <c r="BT185" s="3" t="b">
        <f>IF(OR(O185=31,O185=1),IF(AND(O186=1,OR(Q185=1,Q185=2,Q185=3,Q185=4,Q185=5)),1,IF(AND(O186=1,Q185=6),6,IF(AND(O186=1,Q185=7),7,IF(AND(O186=1,Q185=8),8,IF(AND(O186=1,Q185=9),9,IF(AND(O186=1,Q185=10),10,IF(AND(O186=1,Q185=11),11,IF(AND(O186=1,Q185=12),12)))))))),IF(O186=1,13))</f>
        <v>0</v>
      </c>
      <c r="BU185" s="3" t="b">
        <f>IF(AND(VALUE(概算年度)='報告書（事業主控）'!O185,VALUE(概算年度)='報告書（事業主控）'!O186),IF('報告書（事業主控）'!Q185=1,1,IF('報告書（事業主控）'!Q185=2,2,IF('報告書（事業主控）'!Q185=3,3))))</f>
        <v>0</v>
      </c>
      <c r="BV185" s="3" t="b">
        <f>IF(BS185=1,"平31_1",IF(BS185=2,"平31_2",IF(BS185=3,"平31_3",IF(BS185=4,"平31_4",IF(BS185=5,"平31_1",IF(BT185=1,"_5月",IF(BT185=6,"_6月",IF(BT185=7,"_7月",IF(BT185=8,"_8月",IF(BT185=9,"_9月",IF(BT185=10,"_10月",IF(BT185=11,"_11月",IF(BT185=12,"_12月",IF(BT185=13,"_5月",IF(AND(O185=O186,O186&lt;&gt;VALUE(概算年度)),IF(Q185=1,"_1月",IF(Q185=2,"_2月",IF(Q185=3,"_3月",IF(Q185=4,"_4月",IF(Q185=5,"_5月",IF(Q185=6,"_6月",IF(Q185=7,"_7月",IF(Q185=8,"_8月",IF(Q185=9,"_9月",IF(Q185=10,"_10月",IF(Q185=11,"_11月",IF(Q185=12,"_12月")))))))))))),IF(BU185=1,"対象年1_3月",IF(BU185=2,"対象年2_3月",IF(BU185=3,"対象年3月",IF(O186=VALUE(概算年度),"対象年1_3月","_1月")))))))))))))))))))</f>
        <v>0</v>
      </c>
    </row>
    <row r="186" spans="2:74" ht="18" customHeight="1">
      <c r="B186" s="971"/>
      <c r="C186" s="972"/>
      <c r="D186" s="972"/>
      <c r="E186" s="972"/>
      <c r="F186" s="972"/>
      <c r="G186" s="972"/>
      <c r="H186" s="972"/>
      <c r="I186" s="973"/>
      <c r="J186" s="971"/>
      <c r="K186" s="972"/>
      <c r="L186" s="972"/>
      <c r="M186" s="972"/>
      <c r="N186" s="975"/>
      <c r="O186" s="219"/>
      <c r="P186" s="11" t="s">
        <v>7</v>
      </c>
      <c r="Q186" s="23"/>
      <c r="R186" s="11" t="s">
        <v>8</v>
      </c>
      <c r="S186" s="220"/>
      <c r="T186" s="982" t="s">
        <v>28</v>
      </c>
      <c r="U186" s="982"/>
      <c r="V186" s="956"/>
      <c r="W186" s="957"/>
      <c r="X186" s="957"/>
      <c r="Y186" s="958"/>
      <c r="Z186" s="959"/>
      <c r="AA186" s="960"/>
      <c r="AB186" s="960"/>
      <c r="AC186" s="960"/>
      <c r="AD186" s="959">
        <v>0</v>
      </c>
      <c r="AE186" s="960"/>
      <c r="AF186" s="960"/>
      <c r="AG186" s="961"/>
      <c r="AH186" s="962">
        <f>IF(V185="賃金で算定",0,V186+Z186-AD186)</f>
        <v>0</v>
      </c>
      <c r="AI186" s="962"/>
      <c r="AJ186" s="962"/>
      <c r="AK186" s="963"/>
      <c r="AL186" s="964">
        <f>IF(V185="賃金で算定","賃金で算定",IF(OR(V186=0,$F$201="",AV185=""),0,IF(OR(LEFT($F$201,2)="31",LEFT($F$201,2)="34",LEFT($F$201,2)="36",LEFT($F$201,2)="37"),VLOOKUP($F$201,労務比率2,AX185,FALSE),VLOOKUP($F$201,労務比率,AX185,FALSE))))</f>
        <v>0</v>
      </c>
      <c r="AM186" s="965"/>
      <c r="AN186" s="966">
        <f>IF(V185="賃金で算定",0,INT(AH186*AL186/100))</f>
        <v>0</v>
      </c>
      <c r="AO186" s="967"/>
      <c r="AP186" s="967"/>
      <c r="AQ186" s="967"/>
      <c r="AR186" s="967"/>
      <c r="AS186" s="685"/>
      <c r="AV186" s="24"/>
      <c r="AW186" s="25"/>
      <c r="AY186" s="462">
        <f t="shared" ref="AY186" si="83">AH186</f>
        <v>0</v>
      </c>
      <c r="AZ186" s="461">
        <f>IF(AV185&lt;=設定シート!C$101,AH186,IF(AND(AV185&gt;=設定シート!E$101,AV185&lt;=設定シート!G$101),AH186*105/108,AH186))</f>
        <v>0</v>
      </c>
      <c r="BA186" s="460"/>
      <c r="BB186" s="461">
        <f t="shared" ref="BB186" si="84">IF($AL186="賃金で算定",0,INT(AY186*$AL186/100))</f>
        <v>0</v>
      </c>
      <c r="BC186" s="461">
        <f>IF(AY186=AZ186,BB186,AZ186*$AL186/100)</f>
        <v>0</v>
      </c>
      <c r="BL186" s="22">
        <f>IF(AY186=AZ186,0,1)</f>
        <v>0</v>
      </c>
      <c r="BM186" s="22" t="str">
        <f>IF(BL186=1,AL186,"")</f>
        <v/>
      </c>
    </row>
    <row r="187" spans="2:74" ht="18" customHeight="1">
      <c r="B187" s="968"/>
      <c r="C187" s="969"/>
      <c r="D187" s="969"/>
      <c r="E187" s="969"/>
      <c r="F187" s="969"/>
      <c r="G187" s="969"/>
      <c r="H187" s="969"/>
      <c r="I187" s="970"/>
      <c r="J187" s="968"/>
      <c r="K187" s="969"/>
      <c r="L187" s="969"/>
      <c r="M187" s="969"/>
      <c r="N187" s="974"/>
      <c r="O187" s="753"/>
      <c r="P187" s="731" t="s">
        <v>38</v>
      </c>
      <c r="Q187" s="754"/>
      <c r="R187" s="731" t="s">
        <v>8</v>
      </c>
      <c r="S187" s="755"/>
      <c r="T187" s="976" t="s">
        <v>40</v>
      </c>
      <c r="U187" s="1075"/>
      <c r="V187" s="977"/>
      <c r="W187" s="978"/>
      <c r="X187" s="978"/>
      <c r="Y187" s="792"/>
      <c r="Z187" s="769"/>
      <c r="AA187" s="770"/>
      <c r="AB187" s="770"/>
      <c r="AC187" s="768"/>
      <c r="AD187" s="769"/>
      <c r="AE187" s="770"/>
      <c r="AF187" s="770"/>
      <c r="AG187" s="771"/>
      <c r="AH187" s="979">
        <f>IF(V187="賃金で算定",V188+Z188-AD188,0)</f>
        <v>0</v>
      </c>
      <c r="AI187" s="980"/>
      <c r="AJ187" s="980"/>
      <c r="AK187" s="981"/>
      <c r="AL187" s="733"/>
      <c r="AM187" s="736"/>
      <c r="AN187" s="865"/>
      <c r="AO187" s="866"/>
      <c r="AP187" s="866"/>
      <c r="AQ187" s="866"/>
      <c r="AR187" s="866"/>
      <c r="AS187" s="772"/>
      <c r="AV187" s="24" t="str">
        <f>IF(OR(O187="",Q187=""),"", IF(O187&lt;20,DATE(O187+118,Q187,IF(S187="",1,S187)),DATE(O187+88,Q187,IF(S187="",1,S187))))</f>
        <v/>
      </c>
      <c r="AW187" s="821" t="str">
        <f>IF(AV187&lt;=設定シート!C$15,"昔",IF(OR(LEFT($F$201,2)="31",LEFT($F$201,2)="34",LEFT($F$201,2)="36",LEFT($F$201,2)="37"),IF(AV187&lt;=設定シート!E$23,"1",IF(AV187&lt;=設定シート!G$23,"2",IF(AV187&lt;=設定シート!M$23,"3","4"))),IF(AV187&lt;=設定シート!E$15,"1",IF(AV187&lt;=設定シート!G$15,"2","3"))))</f>
        <v>3</v>
      </c>
      <c r="AX187" s="822">
        <f>IF(OR(LEFT($F$201,2)="31",LEFT($F$201,2)="34",LEFT($F$201,2)="36",LEFT($F$201,2)="37"),IF(AV187&lt;=設定シート!$C$23,5,IF(AV187&lt;=設定シート!$E$23,7,IF(AV187&lt;=設定シート!$G$23,9,IF(AND(AV187&lt;=設定シート!$I$23,V187=""),11,IF(AND(AV187&lt;=設定シート!$I$23,V187="賃金で算定"),13,IF(AV187&lt;=設定シート!$K$23,15,IF(AV187&lt;=設定シート!$M$23,17,19))))))),IF(AV187&lt;=設定シート!$C$23,5,IF(AV187&lt;=設定シート!$E$15,7,IF(AV187&lt;=設定シート!$G$15,9,11))))</f>
        <v>11</v>
      </c>
      <c r="AY187" s="760"/>
      <c r="AZ187" s="761"/>
      <c r="BA187" s="762">
        <f t="shared" ref="BA187" si="85">AN187</f>
        <v>0</v>
      </c>
      <c r="BB187" s="761"/>
      <c r="BC187" s="761"/>
      <c r="BO187" s="1">
        <f>IF(O187&lt;=VALUE(概算年度),O187+2018,O187+1988)</f>
        <v>2018</v>
      </c>
      <c r="BP187" s="1" t="b">
        <f>IF(BO187=2019,1)</f>
        <v>0</v>
      </c>
      <c r="BQ187" s="3">
        <f>IF(BO187&lt;=2018,1)</f>
        <v>1</v>
      </c>
      <c r="BR187" s="3" t="b">
        <f>IF(BO187&gt;=2020,1)</f>
        <v>0</v>
      </c>
      <c r="BS187" s="3" t="b">
        <f>IF(AND(O187=31,Q187=1,O188=31),1,IF(AND(O187=31,Q187=2,O188=31),2,IF(AND(O187=31,Q187=3,O188=31),3,IF(AND(O187=31,Q187=4,O188=31),4,IF(AND(O187&gt;VALUE(概算年度),O187&lt;31,O188=31),5)))))</f>
        <v>0</v>
      </c>
      <c r="BT187" s="3" t="b">
        <f>IF(OR(O187=31,O187=1),IF(AND(O188=1,OR(Q187=1,Q187=2,Q187=3,Q187=4,Q187=5)),1,IF(AND(O188=1,Q187=6),6,IF(AND(O188=1,Q187=7),7,IF(AND(O188=1,Q187=8),8,IF(AND(O188=1,Q187=9),9,IF(AND(O188=1,Q187=10),10,IF(AND(O188=1,Q187=11),11,IF(AND(O188=1,Q187=12),12)))))))),IF(O188=1,13))</f>
        <v>0</v>
      </c>
      <c r="BU187" s="3" t="b">
        <f>IF(AND(VALUE(概算年度)='報告書（事業主控）'!O187,VALUE(概算年度)='報告書（事業主控）'!O188),IF('報告書（事業主控）'!Q187=1,1,IF('報告書（事業主控）'!Q187=2,2,IF('報告書（事業主控）'!Q187=3,3))))</f>
        <v>0</v>
      </c>
      <c r="BV187" s="3" t="b">
        <f>IF(BS187=1,"平31_1",IF(BS187=2,"平31_2",IF(BS187=3,"平31_3",IF(BS187=4,"平31_4",IF(BS187=5,"平31_1",IF(BT187=1,"_5月",IF(BT187=6,"_6月",IF(BT187=7,"_7月",IF(BT187=8,"_8月",IF(BT187=9,"_9月",IF(BT187=10,"_10月",IF(BT187=11,"_11月",IF(BT187=12,"_12月",IF(BT187=13,"_5月",IF(AND(O187=O188,O188&lt;&gt;VALUE(概算年度)),IF(Q187=1,"_1月",IF(Q187=2,"_2月",IF(Q187=3,"_3月",IF(Q187=4,"_4月",IF(Q187=5,"_5月",IF(Q187=6,"_6月",IF(Q187=7,"_7月",IF(Q187=8,"_8月",IF(Q187=9,"_9月",IF(Q187=10,"_10月",IF(Q187=11,"_11月",IF(Q187=12,"_12月")))))))))))),IF(BU187=1,"対象年1_3月",IF(BU187=2,"対象年2_3月",IF(BU187=3,"対象年3月",IF(O188=VALUE(概算年度),"対象年1_3月","_1月")))))))))))))))))))</f>
        <v>0</v>
      </c>
    </row>
    <row r="188" spans="2:74" ht="18" customHeight="1">
      <c r="B188" s="971"/>
      <c r="C188" s="972"/>
      <c r="D188" s="972"/>
      <c r="E188" s="972"/>
      <c r="F188" s="972"/>
      <c r="G188" s="972"/>
      <c r="H188" s="972"/>
      <c r="I188" s="973"/>
      <c r="J188" s="971"/>
      <c r="K188" s="972"/>
      <c r="L188" s="972"/>
      <c r="M188" s="972"/>
      <c r="N188" s="975"/>
      <c r="O188" s="219"/>
      <c r="P188" s="11" t="s">
        <v>7</v>
      </c>
      <c r="Q188" s="23"/>
      <c r="R188" s="11" t="s">
        <v>8</v>
      </c>
      <c r="S188" s="220"/>
      <c r="T188" s="982" t="s">
        <v>28</v>
      </c>
      <c r="U188" s="982"/>
      <c r="V188" s="956"/>
      <c r="W188" s="957"/>
      <c r="X188" s="957"/>
      <c r="Y188" s="958"/>
      <c r="Z188" s="956"/>
      <c r="AA188" s="957"/>
      <c r="AB188" s="957"/>
      <c r="AC188" s="957"/>
      <c r="AD188" s="956">
        <v>0</v>
      </c>
      <c r="AE188" s="957"/>
      <c r="AF188" s="957"/>
      <c r="AG188" s="958"/>
      <c r="AH188" s="962">
        <f>IF(V187="賃金で算定",0,V188+Z188-AD188)</f>
        <v>0</v>
      </c>
      <c r="AI188" s="962"/>
      <c r="AJ188" s="962"/>
      <c r="AK188" s="963"/>
      <c r="AL188" s="964">
        <f>IF(V187="賃金で算定","賃金で算定",IF(OR(V188=0,$F$201="",AV187=""),0,IF(OR(LEFT($F$201,2)="31",LEFT($F$201,2)="34",LEFT($F$201,2)="36",LEFT($F$201,2)="37"),VLOOKUP($F$201,労務比率2,AX187,FALSE),VLOOKUP($F$201,労務比率,AX187,FALSE))))</f>
        <v>0</v>
      </c>
      <c r="AM188" s="965"/>
      <c r="AN188" s="966">
        <f>IF(V187="賃金で算定",0,INT(AH188*AL188/100))</f>
        <v>0</v>
      </c>
      <c r="AO188" s="967"/>
      <c r="AP188" s="967"/>
      <c r="AQ188" s="967"/>
      <c r="AR188" s="967"/>
      <c r="AS188" s="685"/>
      <c r="AV188" s="24"/>
      <c r="AW188" s="25"/>
      <c r="AY188" s="462">
        <f t="shared" ref="AY188" si="86">AH188</f>
        <v>0</v>
      </c>
      <c r="AZ188" s="461">
        <f>IF(AV187&lt;=設定シート!C$101,AH188,IF(AND(AV187&gt;=設定シート!E$101,AV187&lt;=設定シート!G$101),AH188*105/108,AH188))</f>
        <v>0</v>
      </c>
      <c r="BA188" s="460"/>
      <c r="BB188" s="461">
        <f t="shared" ref="BB188" si="87">IF($AL188="賃金で算定",0,INT(AY188*$AL188/100))</f>
        <v>0</v>
      </c>
      <c r="BC188" s="461">
        <f>IF(AY188=AZ188,BB188,AZ188*$AL188/100)</f>
        <v>0</v>
      </c>
      <c r="BL188" s="22">
        <f>IF(AY188=AZ188,0,1)</f>
        <v>0</v>
      </c>
      <c r="BM188" s="22" t="str">
        <f>IF(BL188=1,AL188,"")</f>
        <v/>
      </c>
    </row>
    <row r="189" spans="2:74" ht="18" customHeight="1">
      <c r="B189" s="968"/>
      <c r="C189" s="969"/>
      <c r="D189" s="969"/>
      <c r="E189" s="969"/>
      <c r="F189" s="969"/>
      <c r="G189" s="969"/>
      <c r="H189" s="969"/>
      <c r="I189" s="970"/>
      <c r="J189" s="968"/>
      <c r="K189" s="969"/>
      <c r="L189" s="969"/>
      <c r="M189" s="969"/>
      <c r="N189" s="974"/>
      <c r="O189" s="753"/>
      <c r="P189" s="731" t="s">
        <v>38</v>
      </c>
      <c r="Q189" s="754"/>
      <c r="R189" s="731" t="s">
        <v>8</v>
      </c>
      <c r="S189" s="755"/>
      <c r="T189" s="976" t="s">
        <v>40</v>
      </c>
      <c r="U189" s="1075"/>
      <c r="V189" s="977"/>
      <c r="W189" s="978"/>
      <c r="X189" s="978"/>
      <c r="Y189" s="29"/>
      <c r="Z189" s="775"/>
      <c r="AA189" s="683"/>
      <c r="AB189" s="683"/>
      <c r="AC189" s="21"/>
      <c r="AD189" s="775"/>
      <c r="AE189" s="683"/>
      <c r="AF189" s="683"/>
      <c r="AG189" s="776"/>
      <c r="AH189" s="979">
        <f>IF(V189="賃金で算定",V190+Z190-AD190,0)</f>
        <v>0</v>
      </c>
      <c r="AI189" s="980"/>
      <c r="AJ189" s="980"/>
      <c r="AK189" s="981"/>
      <c r="AL189" s="733"/>
      <c r="AM189" s="736"/>
      <c r="AN189" s="865"/>
      <c r="AO189" s="866"/>
      <c r="AP189" s="866"/>
      <c r="AQ189" s="866"/>
      <c r="AR189" s="866"/>
      <c r="AS189" s="772"/>
      <c r="AV189" s="24" t="str">
        <f>IF(OR(O189="",Q189=""),"", IF(O189&lt;20,DATE(O189+118,Q189,IF(S189="",1,S189)),DATE(O189+88,Q189,IF(S189="",1,S189))))</f>
        <v/>
      </c>
      <c r="AW189" s="821" t="str">
        <f>IF(AV189&lt;=設定シート!C$15,"昔",IF(OR(LEFT($F$201,2)="31",LEFT($F$201,2)="34",LEFT($F$201,2)="36",LEFT($F$201,2)="37"),IF(AV189&lt;=設定シート!E$23,"1",IF(AV189&lt;=設定シート!G$23,"2",IF(AV189&lt;=設定シート!M$23,"3","4"))),IF(AV189&lt;=設定シート!E$15,"1",IF(AV189&lt;=設定シート!G$15,"2","3"))))</f>
        <v>3</v>
      </c>
      <c r="AX189" s="822">
        <f>IF(OR(LEFT($F$201,2)="31",LEFT($F$201,2)="34",LEFT($F$201,2)="36",LEFT($F$201,2)="37"),IF(AV189&lt;=設定シート!$C$23,5,IF(AV189&lt;=設定シート!$E$23,7,IF(AV189&lt;=設定シート!$G$23,9,IF(AND(AV189&lt;=設定シート!$I$23,V189=""),11,IF(AND(AV189&lt;=設定シート!$I$23,V189="賃金で算定"),13,IF(AV189&lt;=設定シート!$K$23,15,IF(AV189&lt;=設定シート!$M$23,17,19))))))),IF(AV189&lt;=設定シート!$C$23,5,IF(AV189&lt;=設定シート!$E$15,7,IF(AV189&lt;=設定シート!$G$15,9,11))))</f>
        <v>11</v>
      </c>
      <c r="AY189" s="760"/>
      <c r="AZ189" s="761"/>
      <c r="BA189" s="762">
        <f t="shared" ref="BA189" si="88">AN189</f>
        <v>0</v>
      </c>
      <c r="BB189" s="761"/>
      <c r="BC189" s="761"/>
      <c r="BO189" s="1">
        <f>IF(O189&lt;=VALUE(概算年度),O189+2018,O189+1988)</f>
        <v>2018</v>
      </c>
      <c r="BP189" s="1" t="b">
        <f>IF(BO189=2019,1)</f>
        <v>0</v>
      </c>
      <c r="BQ189" s="3">
        <f>IF(BO189&lt;=2018,1)</f>
        <v>1</v>
      </c>
      <c r="BR189" s="3" t="b">
        <f>IF(BO189&gt;=2020,1)</f>
        <v>0</v>
      </c>
      <c r="BS189" s="3" t="b">
        <f>IF(AND(O189=31,Q189=1,O190=31),1,IF(AND(O189=31,Q189=2,O190=31),2,IF(AND(O189=31,Q189=3,O190=31),3,IF(AND(O189=31,Q189=4,O190=31),4,IF(AND(O189&gt;VALUE(概算年度),O189&lt;31,O190=31),5)))))</f>
        <v>0</v>
      </c>
      <c r="BT189" s="3" t="b">
        <f>IF(OR(O189=31,O189=1),IF(AND(O190=1,OR(Q189=1,Q189=2,Q189=3,Q189=4,Q189=5)),1,IF(AND(O190=1,Q189=6),6,IF(AND(O190=1,Q189=7),7,IF(AND(O190=1,Q189=8),8,IF(AND(O190=1,Q189=9),9,IF(AND(O190=1,Q189=10),10,IF(AND(O190=1,Q189=11),11,IF(AND(O190=1,Q189=12),12)))))))),IF(O190=1,13))</f>
        <v>0</v>
      </c>
      <c r="BU189" s="3" t="b">
        <f>IF(AND(VALUE(概算年度)='報告書（事業主控）'!O189,VALUE(概算年度)='報告書（事業主控）'!O190),IF('報告書（事業主控）'!Q189=1,1,IF('報告書（事業主控）'!Q189=2,2,IF('報告書（事業主控）'!Q189=3,3))))</f>
        <v>0</v>
      </c>
      <c r="BV189" s="3" t="b">
        <f>IF(BS189=1,"平31_1",IF(BS189=2,"平31_2",IF(BS189=3,"平31_3",IF(BS189=4,"平31_4",IF(BS189=5,"平31_1",IF(BT189=1,"_5月",IF(BT189=6,"_6月",IF(BT189=7,"_7月",IF(BT189=8,"_8月",IF(BT189=9,"_9月",IF(BT189=10,"_10月",IF(BT189=11,"_11月",IF(BT189=12,"_12月",IF(BT189=13,"_5月",IF(AND(O189=O190,O190&lt;&gt;VALUE(概算年度)),IF(Q189=1,"_1月",IF(Q189=2,"_2月",IF(Q189=3,"_3月",IF(Q189=4,"_4月",IF(Q189=5,"_5月",IF(Q189=6,"_6月",IF(Q189=7,"_7月",IF(Q189=8,"_8月",IF(Q189=9,"_9月",IF(Q189=10,"_10月",IF(Q189=11,"_11月",IF(Q189=12,"_12月")))))))))))),IF(BU189=1,"対象年1_3月",IF(BU189=2,"対象年2_3月",IF(BU189=3,"対象年3月",IF(O190=VALUE(概算年度),"対象年1_3月","_1月")))))))))))))))))))</f>
        <v>0</v>
      </c>
    </row>
    <row r="190" spans="2:74" ht="18" customHeight="1">
      <c r="B190" s="971"/>
      <c r="C190" s="972"/>
      <c r="D190" s="972"/>
      <c r="E190" s="972"/>
      <c r="F190" s="972"/>
      <c r="G190" s="972"/>
      <c r="H190" s="972"/>
      <c r="I190" s="973"/>
      <c r="J190" s="971"/>
      <c r="K190" s="972"/>
      <c r="L190" s="972"/>
      <c r="M190" s="972"/>
      <c r="N190" s="975"/>
      <c r="O190" s="219"/>
      <c r="P190" s="11" t="s">
        <v>7</v>
      </c>
      <c r="Q190" s="23"/>
      <c r="R190" s="11" t="s">
        <v>8</v>
      </c>
      <c r="S190" s="220"/>
      <c r="T190" s="982" t="s">
        <v>28</v>
      </c>
      <c r="U190" s="982"/>
      <c r="V190" s="956"/>
      <c r="W190" s="957"/>
      <c r="X190" s="957"/>
      <c r="Y190" s="958"/>
      <c r="Z190" s="959"/>
      <c r="AA190" s="960"/>
      <c r="AB190" s="960"/>
      <c r="AC190" s="960"/>
      <c r="AD190" s="959">
        <v>0</v>
      </c>
      <c r="AE190" s="960"/>
      <c r="AF190" s="960"/>
      <c r="AG190" s="961"/>
      <c r="AH190" s="962">
        <f>IF(V189="賃金で算定",0,V190+Z190-AD190)</f>
        <v>0</v>
      </c>
      <c r="AI190" s="962"/>
      <c r="AJ190" s="962"/>
      <c r="AK190" s="963"/>
      <c r="AL190" s="964">
        <f>IF(V189="賃金で算定","賃金で算定",IF(OR(V190=0,$F$201="",AV189=""),0,IF(OR(LEFT($F$201,2)="31",LEFT($F$201,2)="34",LEFT($F$201,2)="36",LEFT($F$201,2)="37"),VLOOKUP($F$201,労務比率2,AX189,FALSE),VLOOKUP($F$201,労務比率,AX189,FALSE))))</f>
        <v>0</v>
      </c>
      <c r="AM190" s="965"/>
      <c r="AN190" s="966">
        <f>IF(V189="賃金で算定",0,INT(AH190*AL190/100))</f>
        <v>0</v>
      </c>
      <c r="AO190" s="967"/>
      <c r="AP190" s="967"/>
      <c r="AQ190" s="967"/>
      <c r="AR190" s="967"/>
      <c r="AS190" s="685"/>
      <c r="AV190" s="24"/>
      <c r="AW190" s="25"/>
      <c r="AY190" s="462">
        <f t="shared" ref="AY190" si="89">AH190</f>
        <v>0</v>
      </c>
      <c r="AZ190" s="461">
        <f>IF(AV189&lt;=設定シート!C$101,AH190,IF(AND(AV189&gt;=設定シート!E$101,AV189&lt;=設定シート!G$101),AH190*105/108,AH190))</f>
        <v>0</v>
      </c>
      <c r="BA190" s="460"/>
      <c r="BB190" s="461">
        <f t="shared" ref="BB190" si="90">IF($AL190="賃金で算定",0,INT(AY190*$AL190/100))</f>
        <v>0</v>
      </c>
      <c r="BC190" s="461">
        <f>IF(AY190=AZ190,BB190,AZ190*$AL190/100)</f>
        <v>0</v>
      </c>
      <c r="BL190" s="22">
        <f>IF(AY190=AZ190,0,1)</f>
        <v>0</v>
      </c>
      <c r="BM190" s="22" t="str">
        <f>IF(BL190=1,AL190,"")</f>
        <v/>
      </c>
    </row>
    <row r="191" spans="2:74" ht="18" customHeight="1">
      <c r="B191" s="968"/>
      <c r="C191" s="969"/>
      <c r="D191" s="969"/>
      <c r="E191" s="969"/>
      <c r="F191" s="969"/>
      <c r="G191" s="969"/>
      <c r="H191" s="969"/>
      <c r="I191" s="970"/>
      <c r="J191" s="968"/>
      <c r="K191" s="969"/>
      <c r="L191" s="969"/>
      <c r="M191" s="969"/>
      <c r="N191" s="974"/>
      <c r="O191" s="753"/>
      <c r="P191" s="731" t="s">
        <v>38</v>
      </c>
      <c r="Q191" s="754"/>
      <c r="R191" s="731" t="s">
        <v>8</v>
      </c>
      <c r="S191" s="755"/>
      <c r="T191" s="976" t="s">
        <v>40</v>
      </c>
      <c r="U191" s="1075"/>
      <c r="V191" s="977"/>
      <c r="W191" s="978"/>
      <c r="X191" s="978"/>
      <c r="Y191" s="792"/>
      <c r="Z191" s="769"/>
      <c r="AA191" s="770"/>
      <c r="AB191" s="770"/>
      <c r="AC191" s="768"/>
      <c r="AD191" s="769"/>
      <c r="AE191" s="770"/>
      <c r="AF191" s="770"/>
      <c r="AG191" s="771"/>
      <c r="AH191" s="979">
        <f>IF(V191="賃金で算定",V192+Z192-AD192,0)</f>
        <v>0</v>
      </c>
      <c r="AI191" s="980"/>
      <c r="AJ191" s="980"/>
      <c r="AK191" s="981"/>
      <c r="AL191" s="733"/>
      <c r="AM191" s="736"/>
      <c r="AN191" s="865"/>
      <c r="AO191" s="866"/>
      <c r="AP191" s="866"/>
      <c r="AQ191" s="866"/>
      <c r="AR191" s="866"/>
      <c r="AS191" s="772"/>
      <c r="AV191" s="24" t="str">
        <f>IF(OR(O191="",Q191=""),"", IF(O191&lt;20,DATE(O191+118,Q191,IF(S191="",1,S191)),DATE(O191+88,Q191,IF(S191="",1,S191))))</f>
        <v/>
      </c>
      <c r="AW191" s="821" t="str">
        <f>IF(AV191&lt;=設定シート!C$15,"昔",IF(OR(LEFT($F$201,2)="31",LEFT($F$201,2)="34",LEFT($F$201,2)="36",LEFT($F$201,2)="37"),IF(AV191&lt;=設定シート!E$23,"1",IF(AV191&lt;=設定シート!G$23,"2",IF(AV191&lt;=設定シート!M$23,"3","4"))),IF(AV191&lt;=設定シート!E$15,"1",IF(AV191&lt;=設定シート!G$15,"2","3"))))</f>
        <v>3</v>
      </c>
      <c r="AX191" s="822">
        <f>IF(OR(LEFT($F$201,2)="31",LEFT($F$201,2)="34",LEFT($F$201,2)="36",LEFT($F$201,2)="37"),IF(AV191&lt;=設定シート!$C$23,5,IF(AV191&lt;=設定シート!$E$23,7,IF(AV191&lt;=設定シート!$G$23,9,IF(AND(AV191&lt;=設定シート!$I$23,V191=""),11,IF(AND(AV191&lt;=設定シート!$I$23,V191="賃金で算定"),13,IF(AV191&lt;=設定シート!$K$23,15,IF(AV191&lt;=設定シート!$M$23,17,19))))))),IF(AV191&lt;=設定シート!$C$23,5,IF(AV191&lt;=設定シート!$E$15,7,IF(AV191&lt;=設定シート!$G$15,9,11))))</f>
        <v>11</v>
      </c>
      <c r="AY191" s="760"/>
      <c r="AZ191" s="761"/>
      <c r="BA191" s="762">
        <f t="shared" ref="BA191" si="91">AN191</f>
        <v>0</v>
      </c>
      <c r="BB191" s="761"/>
      <c r="BC191" s="761"/>
      <c r="BO191" s="1">
        <f>IF(O191&lt;=VALUE(概算年度),O191+2018,O191+1988)</f>
        <v>2018</v>
      </c>
      <c r="BP191" s="1" t="b">
        <f>IF(BO191=2019,1)</f>
        <v>0</v>
      </c>
      <c r="BQ191" s="3">
        <f>IF(BO191&lt;=2018,1)</f>
        <v>1</v>
      </c>
      <c r="BR191" s="3" t="b">
        <f>IF(BO191&gt;=2020,1)</f>
        <v>0</v>
      </c>
      <c r="BS191" s="3" t="b">
        <f>IF(AND(O191=31,Q191=1,O192=31),1,IF(AND(O191=31,Q191=2,O192=31),2,IF(AND(O191=31,Q191=3,O192=31),3,IF(AND(O191=31,Q191=4,O192=31),4,IF(AND(O191&gt;VALUE(概算年度),O191&lt;31,O192=31),5)))))</f>
        <v>0</v>
      </c>
      <c r="BT191" s="3" t="b">
        <f>IF(OR(O191=31,O191=1),IF(AND(O192=1,OR(Q191=1,Q191=2,Q191=3,Q191=4,Q191=5)),1,IF(AND(O192=1,Q191=6),6,IF(AND(O192=1,Q191=7),7,IF(AND(O192=1,Q191=8),8,IF(AND(O192=1,Q191=9),9,IF(AND(O192=1,Q191=10),10,IF(AND(O192=1,Q191=11),11,IF(AND(O192=1,Q191=12),12)))))))),IF(O192=1,13))</f>
        <v>0</v>
      </c>
      <c r="BU191" s="3" t="b">
        <f>IF(AND(VALUE(概算年度)='報告書（事業主控）'!O191,VALUE(概算年度)='報告書（事業主控）'!O192),IF('報告書（事業主控）'!Q191=1,1,IF('報告書（事業主控）'!Q191=2,2,IF('報告書（事業主控）'!Q191=3,3))))</f>
        <v>0</v>
      </c>
      <c r="BV191" s="3" t="b">
        <f>IF(BS191=1,"平31_1",IF(BS191=2,"平31_2",IF(BS191=3,"平31_3",IF(BS191=4,"平31_4",IF(BS191=5,"平31_1",IF(BT191=1,"_5月",IF(BT191=6,"_6月",IF(BT191=7,"_7月",IF(BT191=8,"_8月",IF(BT191=9,"_9月",IF(BT191=10,"_10月",IF(BT191=11,"_11月",IF(BT191=12,"_12月",IF(BT191=13,"_5月",IF(AND(O191=O192,O192&lt;&gt;VALUE(概算年度)),IF(Q191=1,"_1月",IF(Q191=2,"_2月",IF(Q191=3,"_3月",IF(Q191=4,"_4月",IF(Q191=5,"_5月",IF(Q191=6,"_6月",IF(Q191=7,"_7月",IF(Q191=8,"_8月",IF(Q191=9,"_9月",IF(Q191=10,"_10月",IF(Q191=11,"_11月",IF(Q191=12,"_12月")))))))))))),IF(BU191=1,"対象年1_3月",IF(BU191=2,"対象年2_3月",IF(BU191=3,"対象年3月",IF(O192=VALUE(概算年度),"対象年1_3月","_1月")))))))))))))))))))</f>
        <v>0</v>
      </c>
    </row>
    <row r="192" spans="2:74" ht="18" customHeight="1">
      <c r="B192" s="971"/>
      <c r="C192" s="972"/>
      <c r="D192" s="972"/>
      <c r="E192" s="972"/>
      <c r="F192" s="972"/>
      <c r="G192" s="972"/>
      <c r="H192" s="972"/>
      <c r="I192" s="973"/>
      <c r="J192" s="971"/>
      <c r="K192" s="972"/>
      <c r="L192" s="972"/>
      <c r="M192" s="972"/>
      <c r="N192" s="975"/>
      <c r="O192" s="219"/>
      <c r="P192" s="11" t="s">
        <v>7</v>
      </c>
      <c r="Q192" s="23"/>
      <c r="R192" s="11" t="s">
        <v>8</v>
      </c>
      <c r="S192" s="220"/>
      <c r="T192" s="982" t="s">
        <v>28</v>
      </c>
      <c r="U192" s="982"/>
      <c r="V192" s="956"/>
      <c r="W192" s="957"/>
      <c r="X192" s="957"/>
      <c r="Y192" s="958"/>
      <c r="Z192" s="956"/>
      <c r="AA192" s="957"/>
      <c r="AB192" s="957"/>
      <c r="AC192" s="957"/>
      <c r="AD192" s="959">
        <v>0</v>
      </c>
      <c r="AE192" s="960"/>
      <c r="AF192" s="960"/>
      <c r="AG192" s="961"/>
      <c r="AH192" s="962">
        <f>IF(V191="賃金で算定",0,V192+Z192-AD192)</f>
        <v>0</v>
      </c>
      <c r="AI192" s="962"/>
      <c r="AJ192" s="962"/>
      <c r="AK192" s="963"/>
      <c r="AL192" s="964">
        <f>IF(V191="賃金で算定","賃金で算定",IF(OR(V192=0,$F$201="",AV191=""),0,IF(OR(LEFT($F$201,2)="31",LEFT($F$201,2)="34",LEFT($F$201,2)="36",LEFT($F$201,2)="37"),VLOOKUP($F$201,労務比率2,AX191,FALSE),VLOOKUP($F$201,労務比率,AX191,FALSE))))</f>
        <v>0</v>
      </c>
      <c r="AM192" s="965"/>
      <c r="AN192" s="966">
        <f>IF(V191="賃金で算定",0,INT(AH192*AL192/100))</f>
        <v>0</v>
      </c>
      <c r="AO192" s="967"/>
      <c r="AP192" s="967"/>
      <c r="AQ192" s="967"/>
      <c r="AR192" s="967"/>
      <c r="AS192" s="685"/>
      <c r="AV192" s="24"/>
      <c r="AW192" s="25"/>
      <c r="AY192" s="462">
        <f t="shared" ref="AY192" si="92">AH192</f>
        <v>0</v>
      </c>
      <c r="AZ192" s="461">
        <f>IF(AV191&lt;=設定シート!C$101,AH192,IF(AND(AV191&gt;=設定シート!E$101,AV191&lt;=設定シート!G$101),AH192*105/108,AH192))</f>
        <v>0</v>
      </c>
      <c r="BA192" s="460"/>
      <c r="BB192" s="461">
        <f t="shared" ref="BB192" si="93">IF($AL192="賃金で算定",0,INT(AY192*$AL192/100))</f>
        <v>0</v>
      </c>
      <c r="BC192" s="461">
        <f>IF(AY192=AZ192,BB192,AZ192*$AL192/100)</f>
        <v>0</v>
      </c>
      <c r="BL192" s="22">
        <f>IF(AY192=AZ192,0,1)</f>
        <v>0</v>
      </c>
      <c r="BM192" s="22" t="str">
        <f>IF(BL192=1,AL192,"")</f>
        <v/>
      </c>
    </row>
    <row r="193" spans="2:74" ht="18" customHeight="1">
      <c r="B193" s="968"/>
      <c r="C193" s="969"/>
      <c r="D193" s="969"/>
      <c r="E193" s="969"/>
      <c r="F193" s="969"/>
      <c r="G193" s="969"/>
      <c r="H193" s="969"/>
      <c r="I193" s="970"/>
      <c r="J193" s="968"/>
      <c r="K193" s="969"/>
      <c r="L193" s="969"/>
      <c r="M193" s="969"/>
      <c r="N193" s="974"/>
      <c r="O193" s="753"/>
      <c r="P193" s="731" t="s">
        <v>38</v>
      </c>
      <c r="Q193" s="754"/>
      <c r="R193" s="731" t="s">
        <v>8</v>
      </c>
      <c r="S193" s="755"/>
      <c r="T193" s="976" t="s">
        <v>40</v>
      </c>
      <c r="U193" s="1075"/>
      <c r="V193" s="977"/>
      <c r="W193" s="978"/>
      <c r="X193" s="978"/>
      <c r="Y193" s="792"/>
      <c r="Z193" s="769"/>
      <c r="AA193" s="770"/>
      <c r="AB193" s="770"/>
      <c r="AC193" s="768"/>
      <c r="AD193" s="769"/>
      <c r="AE193" s="770"/>
      <c r="AF193" s="770"/>
      <c r="AG193" s="771"/>
      <c r="AH193" s="979">
        <f>IF(V193="賃金で算定",V194+Z194-AD194,0)</f>
        <v>0</v>
      </c>
      <c r="AI193" s="980"/>
      <c r="AJ193" s="980"/>
      <c r="AK193" s="981"/>
      <c r="AL193" s="733"/>
      <c r="AM193" s="736"/>
      <c r="AN193" s="865"/>
      <c r="AO193" s="866"/>
      <c r="AP193" s="866"/>
      <c r="AQ193" s="866"/>
      <c r="AR193" s="866"/>
      <c r="AS193" s="772"/>
      <c r="AV193" s="24" t="str">
        <f>IF(OR(O193="",Q193=""),"", IF(O193&lt;20,DATE(O193+118,Q193,IF(S193="",1,S193)),DATE(O193+88,Q193,IF(S193="",1,S193))))</f>
        <v/>
      </c>
      <c r="AW193" s="821" t="str">
        <f>IF(AV193&lt;=設定シート!C$15,"昔",IF(OR(LEFT($F$201,2)="31",LEFT($F$201,2)="34",LEFT($F$201,2)="36",LEFT($F$201,2)="37"),IF(AV193&lt;=設定シート!E$23,"1",IF(AV193&lt;=設定シート!G$23,"2",IF(AV193&lt;=設定シート!M$23,"3","4"))),IF(AV193&lt;=設定シート!E$15,"1",IF(AV193&lt;=設定シート!G$15,"2","3"))))</f>
        <v>3</v>
      </c>
      <c r="AX193" s="822">
        <f>IF(OR(LEFT($F$201,2)="31",LEFT($F$201,2)="34",LEFT($F$201,2)="36",LEFT($F$201,2)="37"),IF(AV193&lt;=設定シート!$C$23,5,IF(AV193&lt;=設定シート!$E$23,7,IF(AV193&lt;=設定シート!$G$23,9,IF(AND(AV193&lt;=設定シート!$I$23,V193=""),11,IF(AND(AV193&lt;=設定シート!$I$23,V193="賃金で算定"),13,IF(AV193&lt;=設定シート!$K$23,15,IF(AV193&lt;=設定シート!$M$23,17,19))))))),IF(AV193&lt;=設定シート!$C$23,5,IF(AV193&lt;=設定シート!$E$15,7,IF(AV193&lt;=設定シート!$G$15,9,11))))</f>
        <v>11</v>
      </c>
      <c r="AY193" s="760"/>
      <c r="AZ193" s="761"/>
      <c r="BA193" s="762">
        <f t="shared" ref="BA193" si="94">AN193</f>
        <v>0</v>
      </c>
      <c r="BB193" s="761"/>
      <c r="BC193" s="761"/>
      <c r="BO193" s="1">
        <f>IF(O193&lt;=VALUE(概算年度),O193+2018,O193+1988)</f>
        <v>2018</v>
      </c>
      <c r="BP193" s="1" t="b">
        <f>IF(BO193=2019,1)</f>
        <v>0</v>
      </c>
      <c r="BQ193" s="3">
        <f>IF(BO193&lt;=2018,1)</f>
        <v>1</v>
      </c>
      <c r="BR193" s="3" t="b">
        <f>IF(BO193&gt;=2020,1)</f>
        <v>0</v>
      </c>
      <c r="BS193" s="3" t="b">
        <f>IF(AND(O193=31,Q193=1,O194=31),1,IF(AND(O193=31,Q193=2,O194=31),2,IF(AND(O193=31,Q193=3,O194=31),3,IF(AND(O193=31,Q193=4,O194=31),4,IF(AND(O193&gt;VALUE(概算年度),O193&lt;31,O194=31),5)))))</f>
        <v>0</v>
      </c>
      <c r="BT193" s="3" t="b">
        <f>IF(OR(O193=31,O193=1),IF(AND(O194=1,OR(Q193=1,Q193=2,Q193=3,Q193=4,Q193=5)),1,IF(AND(O194=1,Q193=6),6,IF(AND(O194=1,Q193=7),7,IF(AND(O194=1,Q193=8),8,IF(AND(O194=1,Q193=9),9,IF(AND(O194=1,Q193=10),10,IF(AND(O194=1,Q193=11),11,IF(AND(O194=1,Q193=12),12)))))))),IF(O194=1,13))</f>
        <v>0</v>
      </c>
      <c r="BU193" s="3" t="b">
        <f>IF(AND(VALUE(概算年度)='報告書（事業主控）'!O193,VALUE(概算年度)='報告書（事業主控）'!O194),IF('報告書（事業主控）'!Q193=1,1,IF('報告書（事業主控）'!Q193=2,2,IF('報告書（事業主控）'!Q193=3,3))))</f>
        <v>0</v>
      </c>
      <c r="BV193" s="3" t="b">
        <f>IF(BS193=1,"平31_1",IF(BS193=2,"平31_2",IF(BS193=3,"平31_3",IF(BS193=4,"平31_4",IF(BS193=5,"平31_1",IF(BT193=1,"_5月",IF(BT193=6,"_6月",IF(BT193=7,"_7月",IF(BT193=8,"_8月",IF(BT193=9,"_9月",IF(BT193=10,"_10月",IF(BT193=11,"_11月",IF(BT193=12,"_12月",IF(BT193=13,"_5月",IF(AND(O193=O194,O194&lt;&gt;VALUE(概算年度)),IF(Q193=1,"_1月",IF(Q193=2,"_2月",IF(Q193=3,"_3月",IF(Q193=4,"_4月",IF(Q193=5,"_5月",IF(Q193=6,"_6月",IF(Q193=7,"_7月",IF(Q193=8,"_8月",IF(Q193=9,"_9月",IF(Q193=10,"_10月",IF(Q193=11,"_11月",IF(Q193=12,"_12月")))))))))))),IF(BU193=1,"対象年1_3月",IF(BU193=2,"対象年2_3月",IF(BU193=3,"対象年3月",IF(O194=VALUE(概算年度),"対象年1_3月","_1月")))))))))))))))))))</f>
        <v>0</v>
      </c>
    </row>
    <row r="194" spans="2:74" ht="18" customHeight="1">
      <c r="B194" s="971"/>
      <c r="C194" s="972"/>
      <c r="D194" s="972"/>
      <c r="E194" s="972"/>
      <c r="F194" s="972"/>
      <c r="G194" s="972"/>
      <c r="H194" s="972"/>
      <c r="I194" s="973"/>
      <c r="J194" s="971"/>
      <c r="K194" s="972"/>
      <c r="L194" s="972"/>
      <c r="M194" s="972"/>
      <c r="N194" s="975"/>
      <c r="O194" s="219"/>
      <c r="P194" s="11" t="s">
        <v>7</v>
      </c>
      <c r="Q194" s="23"/>
      <c r="R194" s="11" t="s">
        <v>8</v>
      </c>
      <c r="S194" s="220"/>
      <c r="T194" s="982" t="s">
        <v>28</v>
      </c>
      <c r="U194" s="982"/>
      <c r="V194" s="956"/>
      <c r="W194" s="957"/>
      <c r="X194" s="957"/>
      <c r="Y194" s="958"/>
      <c r="Z194" s="956"/>
      <c r="AA194" s="957"/>
      <c r="AB194" s="957"/>
      <c r="AC194" s="957"/>
      <c r="AD194" s="959">
        <v>0</v>
      </c>
      <c r="AE194" s="960"/>
      <c r="AF194" s="960"/>
      <c r="AG194" s="961"/>
      <c r="AH194" s="962">
        <f>IF(V193="賃金で算定",0,V194+Z194-AD194)</f>
        <v>0</v>
      </c>
      <c r="AI194" s="962"/>
      <c r="AJ194" s="962"/>
      <c r="AK194" s="963"/>
      <c r="AL194" s="964">
        <f>IF(V193="賃金で算定","賃金で算定",IF(OR(V194=0,$F$201="",AV193=""),0,IF(OR(LEFT($F$201,2)="31",LEFT($F$201,2)="34",LEFT($F$201,2)="36",LEFT($F$201,2)="37"),VLOOKUP($F$201,労務比率2,AX193,FALSE),VLOOKUP($F$201,労務比率,AX193,FALSE))))</f>
        <v>0</v>
      </c>
      <c r="AM194" s="965"/>
      <c r="AN194" s="966">
        <f>IF(V193="賃金で算定",0,INT(AH194*AL194/100))</f>
        <v>0</v>
      </c>
      <c r="AO194" s="967"/>
      <c r="AP194" s="967"/>
      <c r="AQ194" s="967"/>
      <c r="AR194" s="967"/>
      <c r="AS194" s="685"/>
      <c r="AV194" s="24"/>
      <c r="AW194" s="25"/>
      <c r="AY194" s="462">
        <f t="shared" ref="AY194" si="95">AH194</f>
        <v>0</v>
      </c>
      <c r="AZ194" s="461">
        <f>IF(AV193&lt;=設定シート!C$101,AH194,IF(AND(AV193&gt;=設定シート!E$101,AV193&lt;=設定シート!G$101),AH194*105/108,AH194))</f>
        <v>0</v>
      </c>
      <c r="BA194" s="460"/>
      <c r="BB194" s="461">
        <f t="shared" ref="BB194" si="96">IF($AL194="賃金で算定",0,INT(AY194*$AL194/100))</f>
        <v>0</v>
      </c>
      <c r="BC194" s="461">
        <f>IF(AY194=AZ194,BB194,AZ194*$AL194/100)</f>
        <v>0</v>
      </c>
      <c r="BL194" s="22">
        <f>IF(AY194=AZ194,0,1)</f>
        <v>0</v>
      </c>
      <c r="BM194" s="22" t="str">
        <f>IF(BL194=1,AL194,"")</f>
        <v/>
      </c>
    </row>
    <row r="195" spans="2:74" ht="18" customHeight="1">
      <c r="B195" s="968"/>
      <c r="C195" s="969"/>
      <c r="D195" s="969"/>
      <c r="E195" s="969"/>
      <c r="F195" s="969"/>
      <c r="G195" s="969"/>
      <c r="H195" s="969"/>
      <c r="I195" s="970"/>
      <c r="J195" s="968"/>
      <c r="K195" s="969"/>
      <c r="L195" s="969"/>
      <c r="M195" s="969"/>
      <c r="N195" s="974"/>
      <c r="O195" s="753"/>
      <c r="P195" s="731" t="s">
        <v>38</v>
      </c>
      <c r="Q195" s="754"/>
      <c r="R195" s="731" t="s">
        <v>8</v>
      </c>
      <c r="S195" s="755"/>
      <c r="T195" s="976" t="s">
        <v>40</v>
      </c>
      <c r="U195" s="1075"/>
      <c r="V195" s="977"/>
      <c r="W195" s="978"/>
      <c r="X195" s="978"/>
      <c r="Y195" s="792"/>
      <c r="Z195" s="769"/>
      <c r="AA195" s="770"/>
      <c r="AB195" s="770"/>
      <c r="AC195" s="768"/>
      <c r="AD195" s="769"/>
      <c r="AE195" s="770"/>
      <c r="AF195" s="770"/>
      <c r="AG195" s="771"/>
      <c r="AH195" s="979">
        <f>IF(V195="賃金で算定",V196+Z196-AD196,0)</f>
        <v>0</v>
      </c>
      <c r="AI195" s="980"/>
      <c r="AJ195" s="980"/>
      <c r="AK195" s="981"/>
      <c r="AL195" s="733"/>
      <c r="AM195" s="736"/>
      <c r="AN195" s="865"/>
      <c r="AO195" s="866"/>
      <c r="AP195" s="866"/>
      <c r="AQ195" s="866"/>
      <c r="AR195" s="866"/>
      <c r="AS195" s="772"/>
      <c r="AV195" s="24" t="str">
        <f>IF(OR(O195="",Q195=""),"", IF(O195&lt;20,DATE(O195+118,Q195,IF(S195="",1,S195)),DATE(O195+88,Q195,IF(S195="",1,S195))))</f>
        <v/>
      </c>
      <c r="AW195" s="821" t="str">
        <f>IF(AV195&lt;=設定シート!C$15,"昔",IF(OR(LEFT($F$201,2)="31",LEFT($F$201,2)="34",LEFT($F$201,2)="36",LEFT($F$201,2)="37"),IF(AV195&lt;=設定シート!E$23,"1",IF(AV195&lt;=設定シート!G$23,"2",IF(AV195&lt;=設定シート!M$23,"3","4"))),IF(AV195&lt;=設定シート!E$15,"1",IF(AV195&lt;=設定シート!G$15,"2","3"))))</f>
        <v>3</v>
      </c>
      <c r="AX195" s="822">
        <f>IF(OR(LEFT($F$201,2)="31",LEFT($F$201,2)="34",LEFT($F$201,2)="36",LEFT($F$201,2)="37"),IF(AV195&lt;=設定シート!$C$23,5,IF(AV195&lt;=設定シート!$E$23,7,IF(AV195&lt;=設定シート!$G$23,9,IF(AND(AV195&lt;=設定シート!$I$23,V195=""),11,IF(AND(AV195&lt;=設定シート!$I$23,V195="賃金で算定"),13,IF(AV195&lt;=設定シート!$K$23,15,IF(AV195&lt;=設定シート!$M$23,17,19))))))),IF(AV195&lt;=設定シート!$C$23,5,IF(AV195&lt;=設定シート!$E$15,7,IF(AV195&lt;=設定シート!$G$15,9,11))))</f>
        <v>11</v>
      </c>
      <c r="AY195" s="760"/>
      <c r="AZ195" s="761"/>
      <c r="BA195" s="762">
        <f t="shared" ref="BA195" si="97">AN195</f>
        <v>0</v>
      </c>
      <c r="BB195" s="761"/>
      <c r="BC195" s="761"/>
      <c r="BO195" s="1">
        <f>IF(O195&lt;=VALUE(概算年度),O195+2018,O195+1988)</f>
        <v>2018</v>
      </c>
      <c r="BP195" s="1" t="b">
        <f>IF(BO195=2019,1)</f>
        <v>0</v>
      </c>
      <c r="BQ195" s="3">
        <f>IF(BO195&lt;=2018,1)</f>
        <v>1</v>
      </c>
      <c r="BR195" s="3" t="b">
        <f>IF(BO195&gt;=2020,1)</f>
        <v>0</v>
      </c>
      <c r="BS195" s="3" t="b">
        <f>IF(AND(O195=31,Q195=1,O196=31),1,IF(AND(O195=31,Q195=2,O196=31),2,IF(AND(O195=31,Q195=3,O196=31),3,IF(AND(O195=31,Q195=4,O196=31),4,IF(AND(O195&gt;VALUE(概算年度),O195&lt;31,O196=31),5)))))</f>
        <v>0</v>
      </c>
      <c r="BT195" s="3" t="b">
        <f>IF(OR(O195=31,O195=1),IF(AND(O196=1,OR(Q195=1,Q195=2,Q195=3,Q195=4,Q195=5)),1,IF(AND(O196=1,Q195=6),6,IF(AND(O196=1,Q195=7),7,IF(AND(O196=1,Q195=8),8,IF(AND(O196=1,Q195=9),9,IF(AND(O196=1,Q195=10),10,IF(AND(O196=1,Q195=11),11,IF(AND(O196=1,Q195=12),12)))))))),IF(O196=1,13))</f>
        <v>0</v>
      </c>
      <c r="BU195" s="3" t="b">
        <f>IF(AND(VALUE(概算年度)='報告書（事業主控）'!O195,VALUE(概算年度)='報告書（事業主控）'!O196),IF('報告書（事業主控）'!Q195=1,1,IF('報告書（事業主控）'!Q195=2,2,IF('報告書（事業主控）'!Q195=3,3))))</f>
        <v>0</v>
      </c>
      <c r="BV195" s="3" t="b">
        <f>IF(BS195=1,"平31_1",IF(BS195=2,"平31_2",IF(BS195=3,"平31_3",IF(BS195=4,"平31_4",IF(BS195=5,"平31_1",IF(BT195=1,"_5月",IF(BT195=6,"_6月",IF(BT195=7,"_7月",IF(BT195=8,"_8月",IF(BT195=9,"_9月",IF(BT195=10,"_10月",IF(BT195=11,"_11月",IF(BT195=12,"_12月",IF(BT195=13,"_5月",IF(AND(O195=O196,O196&lt;&gt;VALUE(概算年度)),IF(Q195=1,"_1月",IF(Q195=2,"_2月",IF(Q195=3,"_3月",IF(Q195=4,"_4月",IF(Q195=5,"_5月",IF(Q195=6,"_6月",IF(Q195=7,"_7月",IF(Q195=8,"_8月",IF(Q195=9,"_9月",IF(Q195=10,"_10月",IF(Q195=11,"_11月",IF(Q195=12,"_12月")))))))))))),IF(BU195=1,"対象年1_3月",IF(BU195=2,"対象年2_3月",IF(BU195=3,"対象年3月",IF(O196=VALUE(概算年度),"対象年1_3月","_1月")))))))))))))))))))</f>
        <v>0</v>
      </c>
    </row>
    <row r="196" spans="2:74" ht="18" customHeight="1">
      <c r="B196" s="971"/>
      <c r="C196" s="972"/>
      <c r="D196" s="972"/>
      <c r="E196" s="972"/>
      <c r="F196" s="972"/>
      <c r="G196" s="972"/>
      <c r="H196" s="972"/>
      <c r="I196" s="973"/>
      <c r="J196" s="971"/>
      <c r="K196" s="972"/>
      <c r="L196" s="972"/>
      <c r="M196" s="972"/>
      <c r="N196" s="975"/>
      <c r="O196" s="219"/>
      <c r="P196" s="11" t="s">
        <v>7</v>
      </c>
      <c r="Q196" s="23"/>
      <c r="R196" s="11" t="s">
        <v>8</v>
      </c>
      <c r="S196" s="220"/>
      <c r="T196" s="982" t="s">
        <v>28</v>
      </c>
      <c r="U196" s="982"/>
      <c r="V196" s="956"/>
      <c r="W196" s="957"/>
      <c r="X196" s="957"/>
      <c r="Y196" s="958"/>
      <c r="Z196" s="956"/>
      <c r="AA196" s="957"/>
      <c r="AB196" s="957"/>
      <c r="AC196" s="957"/>
      <c r="AD196" s="959">
        <v>0</v>
      </c>
      <c r="AE196" s="960"/>
      <c r="AF196" s="960"/>
      <c r="AG196" s="961"/>
      <c r="AH196" s="962">
        <f>IF(V195="賃金で算定",0,V196+Z196-AD196)</f>
        <v>0</v>
      </c>
      <c r="AI196" s="962"/>
      <c r="AJ196" s="962"/>
      <c r="AK196" s="963"/>
      <c r="AL196" s="964">
        <f>IF(V195="賃金で算定","賃金で算定",IF(OR(V196=0,$F$201="",AV195=""),0,IF(OR(LEFT($F$201,2)="31",LEFT($F$201,2)="34",LEFT($F$201,2)="36",LEFT($F$201,2)="37"),VLOOKUP($F$201,労務比率2,AX195,FALSE),VLOOKUP($F$201,労務比率,AX195,FALSE))))</f>
        <v>0</v>
      </c>
      <c r="AM196" s="965"/>
      <c r="AN196" s="966">
        <f>IF(V195="賃金で算定",0,INT(AH196*AL196/100))</f>
        <v>0</v>
      </c>
      <c r="AO196" s="967"/>
      <c r="AP196" s="967"/>
      <c r="AQ196" s="967"/>
      <c r="AR196" s="967"/>
      <c r="AS196" s="685"/>
      <c r="AV196" s="24"/>
      <c r="AW196" s="25"/>
      <c r="AY196" s="462">
        <f t="shared" ref="AY196" si="98">AH196</f>
        <v>0</v>
      </c>
      <c r="AZ196" s="461">
        <f>IF(AV195&lt;=設定シート!C$101,AH196,IF(AND(AV195&gt;=設定シート!E$101,AV195&lt;=設定シート!G$101),AH196*105/108,AH196))</f>
        <v>0</v>
      </c>
      <c r="BA196" s="460"/>
      <c r="BB196" s="461">
        <f t="shared" ref="BB196" si="99">IF($AL196="賃金で算定",0,INT(AY196*$AL196/100))</f>
        <v>0</v>
      </c>
      <c r="BC196" s="461">
        <f>IF(AY196=AZ196,BB196,AZ196*$AL196/100)</f>
        <v>0</v>
      </c>
      <c r="BL196" s="22">
        <f>IF(AY196=AZ196,0,1)</f>
        <v>0</v>
      </c>
      <c r="BM196" s="22" t="str">
        <f>IF(BL196=1,AL196,"")</f>
        <v/>
      </c>
    </row>
    <row r="197" spans="2:74" ht="18" customHeight="1">
      <c r="B197" s="968"/>
      <c r="C197" s="969"/>
      <c r="D197" s="969"/>
      <c r="E197" s="969"/>
      <c r="F197" s="969"/>
      <c r="G197" s="969"/>
      <c r="H197" s="969"/>
      <c r="I197" s="970"/>
      <c r="J197" s="968"/>
      <c r="K197" s="969"/>
      <c r="L197" s="969"/>
      <c r="M197" s="969"/>
      <c r="N197" s="974"/>
      <c r="O197" s="753"/>
      <c r="P197" s="731" t="s">
        <v>38</v>
      </c>
      <c r="Q197" s="754"/>
      <c r="R197" s="731" t="s">
        <v>8</v>
      </c>
      <c r="S197" s="755"/>
      <c r="T197" s="976" t="s">
        <v>40</v>
      </c>
      <c r="U197" s="1075"/>
      <c r="V197" s="977"/>
      <c r="W197" s="978"/>
      <c r="X197" s="978"/>
      <c r="Y197" s="792"/>
      <c r="Z197" s="769"/>
      <c r="AA197" s="770"/>
      <c r="AB197" s="770"/>
      <c r="AC197" s="768"/>
      <c r="AD197" s="769"/>
      <c r="AE197" s="770"/>
      <c r="AF197" s="770"/>
      <c r="AG197" s="771"/>
      <c r="AH197" s="979">
        <f>IF(V197="賃金で算定",V198+Z198-AD198,0)</f>
        <v>0</v>
      </c>
      <c r="AI197" s="980"/>
      <c r="AJ197" s="980"/>
      <c r="AK197" s="981"/>
      <c r="AL197" s="733"/>
      <c r="AM197" s="736"/>
      <c r="AN197" s="865"/>
      <c r="AO197" s="866"/>
      <c r="AP197" s="866"/>
      <c r="AQ197" s="866"/>
      <c r="AR197" s="866"/>
      <c r="AS197" s="772"/>
      <c r="AV197" s="24" t="str">
        <f>IF(OR(O197="",Q197=""),"", IF(O197&lt;20,DATE(O197+118,Q197,IF(S197="",1,S197)),DATE(O197+88,Q197,IF(S197="",1,S197))))</f>
        <v/>
      </c>
      <c r="AW197" s="821" t="str">
        <f>IF(AV197&lt;=設定シート!C$15,"昔",IF(OR(LEFT($F$201,2)="31",LEFT($F$201,2)="34",LEFT($F$201,2)="36",LEFT($F$201,2)="37"),IF(AV197&lt;=設定シート!E$23,"1",IF(AV197&lt;=設定シート!G$23,"2",IF(AV197&lt;=設定シート!M$23,"3","4"))),IF(AV197&lt;=設定シート!E$15,"1",IF(AV197&lt;=設定シート!G$15,"2","3"))))</f>
        <v>3</v>
      </c>
      <c r="AX197" s="822">
        <f>IF(OR(LEFT($F$201,2)="31",LEFT($F$201,2)="34",LEFT($F$201,2)="36",LEFT($F$201,2)="37"),IF(AV197&lt;=設定シート!$C$23,5,IF(AV197&lt;=設定シート!$E$23,7,IF(AV197&lt;=設定シート!$G$23,9,IF(AND(AV197&lt;=設定シート!$I$23,V197=""),11,IF(AND(AV197&lt;=設定シート!$I$23,V197="賃金で算定"),13,IF(AV197&lt;=設定シート!$K$23,15,IF(AV197&lt;=設定シート!$M$23,17,19))))))),IF(AV197&lt;=設定シート!$C$23,5,IF(AV197&lt;=設定シート!$E$15,7,IF(AV197&lt;=設定シート!$G$15,9,11))))</f>
        <v>11</v>
      </c>
      <c r="AY197" s="760"/>
      <c r="AZ197" s="761"/>
      <c r="BA197" s="762">
        <f t="shared" ref="BA197" si="100">AN197</f>
        <v>0</v>
      </c>
      <c r="BB197" s="761"/>
      <c r="BC197" s="761"/>
      <c r="BO197" s="1">
        <f>IF(O197&lt;=VALUE(概算年度),O197+2018,O197+1988)</f>
        <v>2018</v>
      </c>
      <c r="BP197" s="1" t="b">
        <f>IF(BO197=2019,1)</f>
        <v>0</v>
      </c>
      <c r="BQ197" s="3">
        <f>IF(BO197&lt;=2018,1)</f>
        <v>1</v>
      </c>
      <c r="BR197" s="3" t="b">
        <f>IF(BO197&gt;=2020,1)</f>
        <v>0</v>
      </c>
      <c r="BS197" s="3" t="b">
        <f>IF(AND(O197=31,Q197=1,O198=31),1,IF(AND(O197=31,Q197=2,O198=31),2,IF(AND(O197=31,Q197=3,O198=31),3,IF(AND(O197=31,Q197=4,O198=31),4,IF(AND(O197&gt;VALUE(概算年度),O197&lt;31,O198=31),5)))))</f>
        <v>0</v>
      </c>
      <c r="BT197" s="3" t="b">
        <f>IF(OR(O197=31,O197=1),IF(AND(O198=1,OR(Q197=1,Q197=2,Q197=3,Q197=4,Q197=5)),1,IF(AND(O198=1,Q197=6),6,IF(AND(O198=1,Q197=7),7,IF(AND(O198=1,Q197=8),8,IF(AND(O198=1,Q197=9),9,IF(AND(O198=1,Q197=10),10,IF(AND(O198=1,Q197=11),11,IF(AND(O198=1,Q197=12),12)))))))),IF(O198=1,13))</f>
        <v>0</v>
      </c>
      <c r="BU197" s="3" t="b">
        <f>IF(AND(VALUE(概算年度)='報告書（事業主控）'!O197,VALUE(概算年度)='報告書（事業主控）'!O198),IF('報告書（事業主控）'!Q197=1,1,IF('報告書（事業主控）'!Q197=2,2,IF('報告書（事業主控）'!Q197=3,3))))</f>
        <v>0</v>
      </c>
      <c r="BV197" s="3" t="b">
        <f>IF(BS197=1,"平31_1",IF(BS197=2,"平31_2",IF(BS197=3,"平31_3",IF(BS197=4,"平31_4",IF(BS197=5,"平31_1",IF(BT197=1,"_5月",IF(BT197=6,"_6月",IF(BT197=7,"_7月",IF(BT197=8,"_8月",IF(BT197=9,"_9月",IF(BT197=10,"_10月",IF(BT197=11,"_11月",IF(BT197=12,"_12月",IF(BT197=13,"_5月",IF(AND(O197=O198,O198&lt;&gt;VALUE(概算年度)),IF(Q197=1,"_1月",IF(Q197=2,"_2月",IF(Q197=3,"_3月",IF(Q197=4,"_4月",IF(Q197=5,"_5月",IF(Q197=6,"_6月",IF(Q197=7,"_7月",IF(Q197=8,"_8月",IF(Q197=9,"_9月",IF(Q197=10,"_10月",IF(Q197=11,"_11月",IF(Q197=12,"_12月")))))))))))),IF(BU197=1,"対象年1_3月",IF(BU197=2,"対象年2_3月",IF(BU197=3,"対象年3月",IF(O198=VALUE(概算年度),"対象年1_3月","_1月")))))))))))))))))))</f>
        <v>0</v>
      </c>
    </row>
    <row r="198" spans="2:74" ht="18" customHeight="1">
      <c r="B198" s="971"/>
      <c r="C198" s="972"/>
      <c r="D198" s="972"/>
      <c r="E198" s="972"/>
      <c r="F198" s="972"/>
      <c r="G198" s="972"/>
      <c r="H198" s="972"/>
      <c r="I198" s="973"/>
      <c r="J198" s="971"/>
      <c r="K198" s="972"/>
      <c r="L198" s="972"/>
      <c r="M198" s="972"/>
      <c r="N198" s="975"/>
      <c r="O198" s="219"/>
      <c r="P198" s="11" t="s">
        <v>7</v>
      </c>
      <c r="Q198" s="23"/>
      <c r="R198" s="11" t="s">
        <v>8</v>
      </c>
      <c r="S198" s="220"/>
      <c r="T198" s="982" t="s">
        <v>28</v>
      </c>
      <c r="U198" s="982"/>
      <c r="V198" s="956"/>
      <c r="W198" s="957"/>
      <c r="X198" s="957"/>
      <c r="Y198" s="958"/>
      <c r="Z198" s="956"/>
      <c r="AA198" s="957"/>
      <c r="AB198" s="957"/>
      <c r="AC198" s="957"/>
      <c r="AD198" s="959">
        <v>0</v>
      </c>
      <c r="AE198" s="960"/>
      <c r="AF198" s="960"/>
      <c r="AG198" s="961"/>
      <c r="AH198" s="962">
        <f>IF(V197="賃金で算定",0,V198+Z198-AD198)</f>
        <v>0</v>
      </c>
      <c r="AI198" s="962"/>
      <c r="AJ198" s="962"/>
      <c r="AK198" s="963"/>
      <c r="AL198" s="964">
        <f>IF(V197="賃金で算定","賃金で算定",IF(OR(V198=0,$F$201="",AV197=""),0,IF(OR(LEFT($F$201,2)="31",LEFT($F$201,2)="34",LEFT($F$201,2)="36",LEFT($F$201,2)="37"),VLOOKUP($F$201,労務比率2,AX197,FALSE),VLOOKUP($F$201,労務比率,AX197,FALSE))))</f>
        <v>0</v>
      </c>
      <c r="AM198" s="965"/>
      <c r="AN198" s="966">
        <f>IF(V197="賃金で算定",0,INT(AH198*AL198/100))</f>
        <v>0</v>
      </c>
      <c r="AO198" s="967"/>
      <c r="AP198" s="967"/>
      <c r="AQ198" s="967"/>
      <c r="AR198" s="967"/>
      <c r="AS198" s="685"/>
      <c r="AV198" s="24"/>
      <c r="AW198" s="25"/>
      <c r="AY198" s="462">
        <f t="shared" ref="AY198" si="101">AH198</f>
        <v>0</v>
      </c>
      <c r="AZ198" s="461">
        <f>IF(AV197&lt;=設定シート!C$101,AH198,IF(AND(AV197&gt;=設定シート!E$101,AV197&lt;=設定シート!G$101),AH198*105/108,AH198))</f>
        <v>0</v>
      </c>
      <c r="BA198" s="460"/>
      <c r="BB198" s="461">
        <f t="shared" ref="BB198" si="102">IF($AL198="賃金で算定",0,INT(AY198*$AL198/100))</f>
        <v>0</v>
      </c>
      <c r="BC198" s="461">
        <f>IF(AY198=AZ198,BB198,AZ198*$AL198/100)</f>
        <v>0</v>
      </c>
      <c r="BL198" s="22">
        <f>IF(AY198=AZ198,0,1)</f>
        <v>0</v>
      </c>
      <c r="BM198" s="22" t="str">
        <f>IF(BL198=1,AL198,"")</f>
        <v/>
      </c>
    </row>
    <row r="199" spans="2:74" ht="18" customHeight="1">
      <c r="B199" s="968"/>
      <c r="C199" s="969"/>
      <c r="D199" s="969"/>
      <c r="E199" s="969"/>
      <c r="F199" s="969"/>
      <c r="G199" s="969"/>
      <c r="H199" s="969"/>
      <c r="I199" s="970"/>
      <c r="J199" s="968"/>
      <c r="K199" s="969"/>
      <c r="L199" s="969"/>
      <c r="M199" s="969"/>
      <c r="N199" s="974"/>
      <c r="O199" s="753"/>
      <c r="P199" s="731" t="s">
        <v>38</v>
      </c>
      <c r="Q199" s="754"/>
      <c r="R199" s="731" t="s">
        <v>8</v>
      </c>
      <c r="S199" s="755"/>
      <c r="T199" s="976" t="s">
        <v>40</v>
      </c>
      <c r="U199" s="1075"/>
      <c r="V199" s="977"/>
      <c r="W199" s="978"/>
      <c r="X199" s="978"/>
      <c r="Y199" s="792"/>
      <c r="Z199" s="769"/>
      <c r="AA199" s="770"/>
      <c r="AB199" s="770"/>
      <c r="AC199" s="768"/>
      <c r="AD199" s="769"/>
      <c r="AE199" s="770"/>
      <c r="AF199" s="770"/>
      <c r="AG199" s="771"/>
      <c r="AH199" s="979">
        <f>IF(V199="賃金で算定",V200+Z200-AD200,0)</f>
        <v>0</v>
      </c>
      <c r="AI199" s="980"/>
      <c r="AJ199" s="980"/>
      <c r="AK199" s="981"/>
      <c r="AL199" s="733"/>
      <c r="AM199" s="736"/>
      <c r="AN199" s="865"/>
      <c r="AO199" s="866"/>
      <c r="AP199" s="866"/>
      <c r="AQ199" s="866"/>
      <c r="AR199" s="866"/>
      <c r="AS199" s="772"/>
      <c r="AV199" s="24" t="str">
        <f>IF(OR(O199="",Q199=""),"", IF(O199&lt;20,DATE(O199+118,Q199,IF(S199="",1,S199)),DATE(O199+88,Q199,IF(S199="",1,S199))))</f>
        <v/>
      </c>
      <c r="AW199" s="821" t="str">
        <f>IF(AV199&lt;=設定シート!C$15,"昔",IF(OR(LEFT($F$201,2)="31",LEFT($F$201,2)="34",LEFT($F$201,2)="36",LEFT($F$201,2)="37"),IF(AV199&lt;=設定シート!E$23,"1",IF(AV199&lt;=設定シート!G$23,"2",IF(AV199&lt;=設定シート!M$23,"3","4"))),IF(AV199&lt;=設定シート!E$15,"1",IF(AV199&lt;=設定シート!G$15,"2","3"))))</f>
        <v>3</v>
      </c>
      <c r="AX199" s="822">
        <f>IF(OR(LEFT($F$201,2)="31",LEFT($F$201,2)="34",LEFT($F$201,2)="36",LEFT($F$201,2)="37"),IF(AV199&lt;=設定シート!$C$23,5,IF(AV199&lt;=設定シート!$E$23,7,IF(AV199&lt;=設定シート!$G$23,9,IF(AND(AV199&lt;=設定シート!$I$23,V199=""),11,IF(AND(AV199&lt;=設定シート!$I$23,V199="賃金で算定"),13,IF(AV199&lt;=設定シート!$K$23,15,IF(AV199&lt;=設定シート!$M$23,17,19))))))),IF(AV199&lt;=設定シート!$C$23,5,IF(AV199&lt;=設定シート!$E$15,7,IF(AV199&lt;=設定シート!$G$15,9,11))))</f>
        <v>11</v>
      </c>
      <c r="AY199" s="760"/>
      <c r="AZ199" s="761"/>
      <c r="BA199" s="762">
        <f t="shared" ref="BA199" si="103">AN199</f>
        <v>0</v>
      </c>
      <c r="BB199" s="761"/>
      <c r="BC199" s="761"/>
      <c r="BO199" s="1">
        <f>IF(O199&lt;=VALUE(概算年度),O199+2018,O199+1988)</f>
        <v>2018</v>
      </c>
      <c r="BP199" s="1" t="b">
        <f>IF(BO199=2019,1)</f>
        <v>0</v>
      </c>
      <c r="BQ199" s="3">
        <f>IF(BO199&lt;=2018,1)</f>
        <v>1</v>
      </c>
      <c r="BR199" s="3" t="b">
        <f>IF(BO199&gt;=2020,1)</f>
        <v>0</v>
      </c>
      <c r="BS199" s="3" t="b">
        <f>IF(AND(O199=31,Q199=1,O200=31),1,IF(AND(O199=31,Q199=2,O200=31),2,IF(AND(O199=31,Q199=3,O200=31),3,IF(AND(O199=31,Q199=4,O200=31),4,IF(AND(O199&gt;VALUE(概算年度),O199&lt;31,O200=31),5)))))</f>
        <v>0</v>
      </c>
      <c r="BT199" s="3" t="b">
        <f>IF(OR(O199=31,O199=1),IF(AND(O200=1,OR(Q199=1,Q199=2,Q199=3,Q199=4,Q199=5)),1,IF(AND(O200=1,Q199=6),6,IF(AND(O200=1,Q199=7),7,IF(AND(O200=1,Q199=8),8,IF(AND(O200=1,Q199=9),9,IF(AND(O200=1,Q199=10),10,IF(AND(O200=1,Q199=11),11,IF(AND(O200=1,Q199=12),12)))))))),IF(O200=1,13))</f>
        <v>0</v>
      </c>
      <c r="BU199" s="3" t="b">
        <f>IF(AND(VALUE(概算年度)='報告書（事業主控）'!O199,VALUE(概算年度)='報告書（事業主控）'!O200),IF('報告書（事業主控）'!Q199=1,1,IF('報告書（事業主控）'!Q199=2,2,IF('報告書（事業主控）'!Q199=3,3))))</f>
        <v>0</v>
      </c>
      <c r="BV199" s="3" t="b">
        <f>IF(BS199=1,"平31_1",IF(BS199=2,"平31_2",IF(BS199=3,"平31_3",IF(BS199=4,"平31_4",IF(BS199=5,"平31_1",IF(BT199=1,"_5月",IF(BT199=6,"_6月",IF(BT199=7,"_7月",IF(BT199=8,"_8月",IF(BT199=9,"_9月",IF(BT199=10,"_10月",IF(BT199=11,"_11月",IF(BT199=12,"_12月",IF(BT199=13,"_5月",IF(AND(O199=O200,O200&lt;&gt;VALUE(概算年度)),IF(Q199=1,"_1月",IF(Q199=2,"_2月",IF(Q199=3,"_3月",IF(Q199=4,"_4月",IF(Q199=5,"_5月",IF(Q199=6,"_6月",IF(Q199=7,"_7月",IF(Q199=8,"_8月",IF(Q199=9,"_9月",IF(Q199=10,"_10月",IF(Q199=11,"_11月",IF(Q199=12,"_12月")))))))))))),IF(BU199=1,"対象年1_3月",IF(BU199=2,"対象年2_3月",IF(BU199=3,"対象年3月",IF(O200=VALUE(概算年度),"対象年1_3月","_1月")))))))))))))))))))</f>
        <v>0</v>
      </c>
    </row>
    <row r="200" spans="2:74" ht="18" customHeight="1">
      <c r="B200" s="971"/>
      <c r="C200" s="972"/>
      <c r="D200" s="972"/>
      <c r="E200" s="972"/>
      <c r="F200" s="972"/>
      <c r="G200" s="972"/>
      <c r="H200" s="972"/>
      <c r="I200" s="973"/>
      <c r="J200" s="971"/>
      <c r="K200" s="972"/>
      <c r="L200" s="972"/>
      <c r="M200" s="972"/>
      <c r="N200" s="975"/>
      <c r="O200" s="219"/>
      <c r="P200" s="11" t="s">
        <v>7</v>
      </c>
      <c r="Q200" s="23"/>
      <c r="R200" s="11" t="s">
        <v>8</v>
      </c>
      <c r="S200" s="220"/>
      <c r="T200" s="982" t="s">
        <v>28</v>
      </c>
      <c r="U200" s="982"/>
      <c r="V200" s="956"/>
      <c r="W200" s="957"/>
      <c r="X200" s="957"/>
      <c r="Y200" s="958"/>
      <c r="Z200" s="956"/>
      <c r="AA200" s="957"/>
      <c r="AB200" s="957"/>
      <c r="AC200" s="957"/>
      <c r="AD200" s="959">
        <v>0</v>
      </c>
      <c r="AE200" s="960"/>
      <c r="AF200" s="960"/>
      <c r="AG200" s="961"/>
      <c r="AH200" s="966">
        <f>IF(V199="賃金で算定",0,V200+Z200-AD200)</f>
        <v>0</v>
      </c>
      <c r="AI200" s="967"/>
      <c r="AJ200" s="967"/>
      <c r="AK200" s="987"/>
      <c r="AL200" s="964">
        <f>IF(V199="賃金で算定","賃金で算定",IF(OR(V200=0,$F$201="",AV199=""),0,IF(OR(LEFT($F$201,2)="31",LEFT($F$201,2)="34",LEFT($F$201,2)="36",LEFT($F$201,2)="37"),VLOOKUP($F$201,労務比率2,AX199,FALSE),VLOOKUP($F$201,労務比率,AX199,FALSE))))</f>
        <v>0</v>
      </c>
      <c r="AM200" s="965"/>
      <c r="AN200" s="966">
        <f>IF(V199="賃金で算定",0,INT(AH200*AL200/100))</f>
        <v>0</v>
      </c>
      <c r="AO200" s="967"/>
      <c r="AP200" s="967"/>
      <c r="AQ200" s="967"/>
      <c r="AR200" s="967"/>
      <c r="AS200" s="685"/>
      <c r="AV200" s="24"/>
      <c r="AW200" s="25"/>
      <c r="AY200" s="462">
        <f t="shared" ref="AY200" si="104">AH200</f>
        <v>0</v>
      </c>
      <c r="AZ200" s="461">
        <f>IF(AV199&lt;=設定シート!C$101,AH200,IF(AND(AV199&gt;=設定シート!E$101,AV199&lt;=設定シート!G$101),AH200*105/108,AH200))</f>
        <v>0</v>
      </c>
      <c r="BA200" s="460"/>
      <c r="BB200" s="461">
        <f t="shared" ref="BB200" si="105">IF($AL200="賃金で算定",0,INT(AY200*$AL200/100))</f>
        <v>0</v>
      </c>
      <c r="BC200" s="461">
        <f>IF(AY200=AZ200,BB200,AZ200*$AL200/100)</f>
        <v>0</v>
      </c>
      <c r="BL200" s="22">
        <f>IF(AY200=AZ200,0,1)</f>
        <v>0</v>
      </c>
      <c r="BM200" s="22" t="str">
        <f>IF(BL200=1,AL200,"")</f>
        <v/>
      </c>
    </row>
    <row r="201" spans="2:74" ht="18" customHeight="1">
      <c r="B201" s="877" t="s">
        <v>158</v>
      </c>
      <c r="C201" s="988"/>
      <c r="D201" s="988"/>
      <c r="E201" s="989"/>
      <c r="F201" s="1069"/>
      <c r="G201" s="997"/>
      <c r="H201" s="997"/>
      <c r="I201" s="997"/>
      <c r="J201" s="997"/>
      <c r="K201" s="997"/>
      <c r="L201" s="997"/>
      <c r="M201" s="997"/>
      <c r="N201" s="998"/>
      <c r="O201" s="877" t="s">
        <v>544</v>
      </c>
      <c r="P201" s="988"/>
      <c r="Q201" s="988"/>
      <c r="R201" s="988"/>
      <c r="S201" s="988"/>
      <c r="T201" s="988"/>
      <c r="U201" s="989"/>
      <c r="V201" s="1072">
        <f>AH201</f>
        <v>0</v>
      </c>
      <c r="W201" s="1073"/>
      <c r="X201" s="1073"/>
      <c r="Y201" s="1074"/>
      <c r="Z201" s="769"/>
      <c r="AA201" s="770"/>
      <c r="AB201" s="770"/>
      <c r="AC201" s="768"/>
      <c r="AD201" s="769"/>
      <c r="AE201" s="770"/>
      <c r="AF201" s="770"/>
      <c r="AG201" s="768"/>
      <c r="AH201" s="979">
        <f>AH183+AH185+AH187+AH189+AH191+AH193+AH195+AH197+AH199</f>
        <v>0</v>
      </c>
      <c r="AI201" s="980"/>
      <c r="AJ201" s="980"/>
      <c r="AK201" s="981"/>
      <c r="AL201" s="738"/>
      <c r="AM201" s="740"/>
      <c r="AN201" s="979">
        <f>AN183+AN185+AN187+AN189+AN191+AN193+AN195+AN197+AN199</f>
        <v>0</v>
      </c>
      <c r="AO201" s="980"/>
      <c r="AP201" s="980"/>
      <c r="AQ201" s="980"/>
      <c r="AR201" s="980"/>
      <c r="AS201" s="772"/>
      <c r="AW201" s="25"/>
      <c r="AY201" s="760"/>
      <c r="AZ201" s="777"/>
      <c r="BA201" s="778">
        <f>BA183+BA185+BA187+BA189+BA191+BA193+BA195+BA197+BA199</f>
        <v>0</v>
      </c>
      <c r="BB201" s="762">
        <f>BB184+BB186+BB188+BB190+BB192+BB194+BB196+BB198+BB200</f>
        <v>0</v>
      </c>
      <c r="BC201" s="762">
        <f>SUMIF(BL184:BL200,0,BC184:BC200)+ROUNDDOWN(ROUNDDOWN(BL201*105/108,0)*BM201/100,0)</f>
        <v>0</v>
      </c>
      <c r="BL201" s="22">
        <f>SUMIF(BL184:BL200,1,AH184:AK200)</f>
        <v>0</v>
      </c>
      <c r="BM201" s="22">
        <f>IF(COUNT(BM184:BM200)=0,0,SUM(BM184:BM200)/COUNT(BM184:BM200))</f>
        <v>0</v>
      </c>
    </row>
    <row r="202" spans="2:74" ht="18" customHeight="1">
      <c r="B202" s="990"/>
      <c r="C202" s="991"/>
      <c r="D202" s="991"/>
      <c r="E202" s="992"/>
      <c r="F202" s="1070"/>
      <c r="G202" s="1000"/>
      <c r="H202" s="1000"/>
      <c r="I202" s="1000"/>
      <c r="J202" s="1000"/>
      <c r="K202" s="1000"/>
      <c r="L202" s="1000"/>
      <c r="M202" s="1000"/>
      <c r="N202" s="1001"/>
      <c r="O202" s="990"/>
      <c r="P202" s="991"/>
      <c r="Q202" s="991"/>
      <c r="R202" s="991"/>
      <c r="S202" s="991"/>
      <c r="T202" s="991"/>
      <c r="U202" s="992"/>
      <c r="V202" s="983">
        <f>V184+V186+V188+V190+V192+V194+V196+V198+V200-V201</f>
        <v>0</v>
      </c>
      <c r="W202" s="962"/>
      <c r="X202" s="962"/>
      <c r="Y202" s="963"/>
      <c r="Z202" s="983">
        <f>Z184+Z186+Z188+Z190+Z192+Z194+Z196+Z198+Z200</f>
        <v>0</v>
      </c>
      <c r="AA202" s="962"/>
      <c r="AB202" s="962"/>
      <c r="AC202" s="962"/>
      <c r="AD202" s="983">
        <f>AD184+AD186+AD188+AD190+AD192+AD194+AD196+AD198+AD200</f>
        <v>0</v>
      </c>
      <c r="AE202" s="962"/>
      <c r="AF202" s="962"/>
      <c r="AG202" s="962"/>
      <c r="AH202" s="983">
        <f>AY202</f>
        <v>0</v>
      </c>
      <c r="AI202" s="962"/>
      <c r="AJ202" s="962"/>
      <c r="AK202" s="962"/>
      <c r="AL202" s="742"/>
      <c r="AM202" s="743"/>
      <c r="AN202" s="983">
        <f>BB202</f>
        <v>0</v>
      </c>
      <c r="AO202" s="962"/>
      <c r="AP202" s="962"/>
      <c r="AQ202" s="962"/>
      <c r="AR202" s="962"/>
      <c r="AS202" s="793"/>
      <c r="AW202" s="25"/>
      <c r="AY202" s="779">
        <f>AY184+AY186+AY188+AY190+AY192+AY194+AY196+AY198+AY200</f>
        <v>0</v>
      </c>
      <c r="AZ202" s="780"/>
      <c r="BA202" s="780"/>
      <c r="BB202" s="781">
        <f>BB201</f>
        <v>0</v>
      </c>
      <c r="BC202" s="782"/>
    </row>
    <row r="203" spans="2:74" ht="18" customHeight="1">
      <c r="B203" s="993"/>
      <c r="C203" s="994"/>
      <c r="D203" s="994"/>
      <c r="E203" s="995"/>
      <c r="F203" s="1071"/>
      <c r="G203" s="1002"/>
      <c r="H203" s="1002"/>
      <c r="I203" s="1002"/>
      <c r="J203" s="1002"/>
      <c r="K203" s="1002"/>
      <c r="L203" s="1002"/>
      <c r="M203" s="1002"/>
      <c r="N203" s="1003"/>
      <c r="O203" s="993"/>
      <c r="P203" s="994"/>
      <c r="Q203" s="994"/>
      <c r="R203" s="994"/>
      <c r="S203" s="994"/>
      <c r="T203" s="994"/>
      <c r="U203" s="995"/>
      <c r="V203" s="966"/>
      <c r="W203" s="967"/>
      <c r="X203" s="967"/>
      <c r="Y203" s="987"/>
      <c r="Z203" s="966"/>
      <c r="AA203" s="967"/>
      <c r="AB203" s="967"/>
      <c r="AC203" s="967"/>
      <c r="AD203" s="966"/>
      <c r="AE203" s="967"/>
      <c r="AF203" s="967"/>
      <c r="AG203" s="967"/>
      <c r="AH203" s="966">
        <f>AZ203</f>
        <v>0</v>
      </c>
      <c r="AI203" s="967"/>
      <c r="AJ203" s="967"/>
      <c r="AK203" s="987"/>
      <c r="AL203" s="686"/>
      <c r="AM203" s="687"/>
      <c r="AN203" s="966">
        <f>BC203</f>
        <v>0</v>
      </c>
      <c r="AO203" s="967"/>
      <c r="AP203" s="967"/>
      <c r="AQ203" s="967"/>
      <c r="AR203" s="967"/>
      <c r="AS203" s="685"/>
      <c r="AU203" s="222"/>
      <c r="AW203" s="25"/>
      <c r="AY203" s="464"/>
      <c r="AZ203" s="465">
        <f>IF(AZ184+AZ186+AZ188+AZ190+AZ192+AZ194+AZ196+AZ198+AZ200=AY202,0,ROUNDDOWN(AZ184+AZ186+AZ188+AZ190+AZ192+AZ194+AZ196+AZ198+AZ200,0))</f>
        <v>0</v>
      </c>
      <c r="BA203" s="463"/>
      <c r="BB203" s="463"/>
      <c r="BC203" s="465">
        <f>IF(BC201=BB202,0,BC201)</f>
        <v>0</v>
      </c>
    </row>
    <row r="204" spans="2:74" ht="18" customHeight="1">
      <c r="AD204" s="1" t="str">
        <f>IF(AND($F201="",$V201+$V202&gt;0),"事業の種類を選択してください。","")</f>
        <v/>
      </c>
      <c r="AN204" s="867">
        <f>IF(AN201=0,0,AN201+IF(AN203=0,AN202,AN203))</f>
        <v>0</v>
      </c>
      <c r="AO204" s="867"/>
      <c r="AP204" s="867"/>
      <c r="AQ204" s="867"/>
      <c r="AR204" s="867"/>
      <c r="AW204" s="25"/>
    </row>
    <row r="205" spans="2:74" ht="31.95" customHeight="1">
      <c r="AN205" s="30"/>
      <c r="AO205" s="30"/>
      <c r="AP205" s="30"/>
      <c r="AQ205" s="30"/>
      <c r="AR205" s="30"/>
      <c r="AW205" s="25"/>
    </row>
    <row r="206" spans="2:74" ht="7.5" customHeight="1">
      <c r="X206" s="3"/>
      <c r="Y206" s="3"/>
      <c r="AW206" s="25"/>
    </row>
    <row r="207" spans="2:74" ht="10.5" customHeight="1">
      <c r="X207" s="3"/>
      <c r="Y207" s="3"/>
      <c r="AW207" s="25"/>
    </row>
    <row r="208" spans="2:74" ht="5.25" customHeight="1">
      <c r="X208" s="3"/>
      <c r="Y208" s="3"/>
      <c r="AW208" s="25"/>
    </row>
    <row r="209" spans="2:74" ht="5.25" customHeight="1">
      <c r="X209" s="3"/>
      <c r="Y209" s="3"/>
      <c r="AW209" s="25"/>
    </row>
    <row r="210" spans="2:74" ht="5.25" customHeight="1">
      <c r="X210" s="3"/>
      <c r="Y210" s="3"/>
      <c r="AW210" s="25"/>
    </row>
    <row r="211" spans="2:74" ht="5.25" customHeight="1">
      <c r="X211" s="3"/>
      <c r="Y211" s="3"/>
      <c r="AW211" s="25"/>
    </row>
    <row r="212" spans="2:74" ht="17.25" customHeight="1">
      <c r="B212" s="2" t="s">
        <v>42</v>
      </c>
      <c r="S212" s="9"/>
      <c r="T212" s="9"/>
      <c r="U212" s="9"/>
      <c r="V212" s="9"/>
      <c r="W212" s="9"/>
      <c r="AL212" s="26"/>
      <c r="AW212" s="25"/>
    </row>
    <row r="213" spans="2:74" ht="12.75" customHeight="1">
      <c r="M213" s="27"/>
      <c r="N213" s="27"/>
      <c r="O213" s="27"/>
      <c r="P213" s="27"/>
      <c r="Q213" s="27"/>
      <c r="R213" s="27"/>
      <c r="S213" s="27"/>
      <c r="T213" s="28"/>
      <c r="U213" s="28"/>
      <c r="V213" s="28"/>
      <c r="W213" s="28"/>
      <c r="X213" s="28"/>
      <c r="Y213" s="28"/>
      <c r="Z213" s="28"/>
      <c r="AA213" s="27"/>
      <c r="AB213" s="27"/>
      <c r="AC213" s="27"/>
      <c r="AL213" s="26"/>
      <c r="AM213" s="859" t="s">
        <v>864</v>
      </c>
      <c r="AN213" s="860"/>
      <c r="AO213" s="860"/>
      <c r="AP213" s="861"/>
      <c r="AW213" s="25"/>
    </row>
    <row r="214" spans="2:74" ht="12.75" customHeight="1">
      <c r="M214" s="27"/>
      <c r="N214" s="27"/>
      <c r="O214" s="27"/>
      <c r="P214" s="27"/>
      <c r="Q214" s="27"/>
      <c r="R214" s="27"/>
      <c r="S214" s="27"/>
      <c r="T214" s="28"/>
      <c r="U214" s="28"/>
      <c r="V214" s="28"/>
      <c r="W214" s="28"/>
      <c r="X214" s="28"/>
      <c r="Y214" s="28"/>
      <c r="Z214" s="28"/>
      <c r="AA214" s="27"/>
      <c r="AB214" s="27"/>
      <c r="AC214" s="27"/>
      <c r="AL214" s="26"/>
      <c r="AM214" s="862"/>
      <c r="AN214" s="863"/>
      <c r="AO214" s="863"/>
      <c r="AP214" s="864"/>
      <c r="AW214" s="25"/>
    </row>
    <row r="215" spans="2:74" ht="12.75" customHeight="1">
      <c r="M215" s="27"/>
      <c r="N215" s="27"/>
      <c r="O215" s="27"/>
      <c r="P215" s="27"/>
      <c r="Q215" s="27"/>
      <c r="R215" s="27"/>
      <c r="S215" s="27"/>
      <c r="T215" s="27"/>
      <c r="U215" s="27"/>
      <c r="V215" s="27"/>
      <c r="W215" s="27"/>
      <c r="X215" s="27"/>
      <c r="Y215" s="27"/>
      <c r="Z215" s="27"/>
      <c r="AA215" s="27"/>
      <c r="AB215" s="27"/>
      <c r="AC215" s="27"/>
      <c r="AL215" s="26"/>
      <c r="AM215" s="698"/>
      <c r="AN215" s="698"/>
      <c r="AW215" s="25"/>
    </row>
    <row r="216" spans="2:74" ht="6" customHeight="1">
      <c r="M216" s="27"/>
      <c r="N216" s="27"/>
      <c r="O216" s="27"/>
      <c r="P216" s="27"/>
      <c r="Q216" s="27"/>
      <c r="R216" s="27"/>
      <c r="S216" s="27"/>
      <c r="T216" s="27"/>
      <c r="U216" s="27"/>
      <c r="V216" s="27"/>
      <c r="W216" s="27"/>
      <c r="X216" s="27"/>
      <c r="Y216" s="27"/>
      <c r="Z216" s="27"/>
      <c r="AA216" s="27"/>
      <c r="AB216" s="27"/>
      <c r="AC216" s="27"/>
      <c r="AL216" s="26"/>
      <c r="AM216" s="26"/>
      <c r="AW216" s="25"/>
    </row>
    <row r="217" spans="2:74" ht="12.75" customHeight="1">
      <c r="B217" s="873" t="s">
        <v>9</v>
      </c>
      <c r="C217" s="874"/>
      <c r="D217" s="874"/>
      <c r="E217" s="874"/>
      <c r="F217" s="874"/>
      <c r="G217" s="874"/>
      <c r="H217" s="874"/>
      <c r="I217" s="874"/>
      <c r="J217" s="878" t="s">
        <v>17</v>
      </c>
      <c r="K217" s="878"/>
      <c r="L217" s="724" t="s">
        <v>10</v>
      </c>
      <c r="M217" s="878" t="s">
        <v>18</v>
      </c>
      <c r="N217" s="878"/>
      <c r="O217" s="879" t="s">
        <v>19</v>
      </c>
      <c r="P217" s="878"/>
      <c r="Q217" s="878"/>
      <c r="R217" s="878"/>
      <c r="S217" s="878"/>
      <c r="T217" s="878"/>
      <c r="U217" s="878" t="s">
        <v>20</v>
      </c>
      <c r="V217" s="878"/>
      <c r="W217" s="878"/>
      <c r="AD217" s="11"/>
      <c r="AE217" s="11"/>
      <c r="AF217" s="11"/>
      <c r="AG217" s="11"/>
      <c r="AH217" s="11"/>
      <c r="AI217" s="11"/>
      <c r="AJ217" s="11"/>
      <c r="AL217" s="1013">
        <f ca="1">$AL$9</f>
        <v>30</v>
      </c>
      <c r="AM217" s="881"/>
      <c r="AN217" s="948" t="s">
        <v>11</v>
      </c>
      <c r="AO217" s="948"/>
      <c r="AP217" s="881">
        <v>6</v>
      </c>
      <c r="AQ217" s="881"/>
      <c r="AR217" s="948" t="s">
        <v>12</v>
      </c>
      <c r="AS217" s="951"/>
      <c r="AW217" s="25"/>
    </row>
    <row r="218" spans="2:74" ht="13.95" customHeight="1">
      <c r="B218" s="874"/>
      <c r="C218" s="874"/>
      <c r="D218" s="874"/>
      <c r="E218" s="874"/>
      <c r="F218" s="874"/>
      <c r="G218" s="874"/>
      <c r="H218" s="874"/>
      <c r="I218" s="874"/>
      <c r="J218" s="1061">
        <f>$J$10</f>
        <v>0</v>
      </c>
      <c r="K218" s="1049">
        <f>$K$10</f>
        <v>0</v>
      </c>
      <c r="L218" s="1063">
        <f>$L$10</f>
        <v>0</v>
      </c>
      <c r="M218" s="1052">
        <f>$M$10</f>
        <v>0</v>
      </c>
      <c r="N218" s="1049">
        <f>$N$10</f>
        <v>0</v>
      </c>
      <c r="O218" s="1052">
        <f>$O$10</f>
        <v>0</v>
      </c>
      <c r="P218" s="1014">
        <f>$P$10</f>
        <v>0</v>
      </c>
      <c r="Q218" s="1014">
        <f>$Q$10</f>
        <v>0</v>
      </c>
      <c r="R218" s="1014">
        <f>$R$10</f>
        <v>0</v>
      </c>
      <c r="S218" s="1014">
        <f>$S$10</f>
        <v>0</v>
      </c>
      <c r="T218" s="1049">
        <f>$T$10</f>
        <v>0</v>
      </c>
      <c r="U218" s="1052">
        <f>$U$10</f>
        <v>0</v>
      </c>
      <c r="V218" s="1014">
        <f>$V$10</f>
        <v>0</v>
      </c>
      <c r="W218" s="1049">
        <f>$W$10</f>
        <v>0</v>
      </c>
      <c r="AD218" s="11"/>
      <c r="AE218" s="11"/>
      <c r="AF218" s="11"/>
      <c r="AG218" s="11"/>
      <c r="AH218" s="11"/>
      <c r="AI218" s="11"/>
      <c r="AJ218" s="11"/>
      <c r="AL218" s="882"/>
      <c r="AM218" s="883"/>
      <c r="AN218" s="949"/>
      <c r="AO218" s="949"/>
      <c r="AP218" s="883"/>
      <c r="AQ218" s="883"/>
      <c r="AR218" s="949"/>
      <c r="AS218" s="952"/>
      <c r="AW218" s="25"/>
    </row>
    <row r="219" spans="2:74" ht="9" customHeight="1">
      <c r="B219" s="874"/>
      <c r="C219" s="874"/>
      <c r="D219" s="874"/>
      <c r="E219" s="874"/>
      <c r="F219" s="874"/>
      <c r="G219" s="874"/>
      <c r="H219" s="874"/>
      <c r="I219" s="874"/>
      <c r="J219" s="1062"/>
      <c r="K219" s="1050"/>
      <c r="L219" s="1064"/>
      <c r="M219" s="1053"/>
      <c r="N219" s="1050"/>
      <c r="O219" s="1053"/>
      <c r="P219" s="1015"/>
      <c r="Q219" s="1015"/>
      <c r="R219" s="1015"/>
      <c r="S219" s="1015"/>
      <c r="T219" s="1050"/>
      <c r="U219" s="1053"/>
      <c r="V219" s="1015"/>
      <c r="W219" s="1050"/>
      <c r="AD219" s="11"/>
      <c r="AE219" s="11"/>
      <c r="AF219" s="11"/>
      <c r="AG219" s="11"/>
      <c r="AH219" s="11"/>
      <c r="AI219" s="11"/>
      <c r="AJ219" s="11"/>
      <c r="AL219" s="884"/>
      <c r="AM219" s="885"/>
      <c r="AN219" s="950"/>
      <c r="AO219" s="950"/>
      <c r="AP219" s="885"/>
      <c r="AQ219" s="885"/>
      <c r="AR219" s="950"/>
      <c r="AS219" s="953"/>
      <c r="AW219" s="25"/>
    </row>
    <row r="220" spans="2:74" ht="6" customHeight="1">
      <c r="B220" s="876"/>
      <c r="C220" s="876"/>
      <c r="D220" s="876"/>
      <c r="E220" s="876"/>
      <c r="F220" s="876"/>
      <c r="G220" s="876"/>
      <c r="H220" s="876"/>
      <c r="I220" s="876"/>
      <c r="J220" s="1062"/>
      <c r="K220" s="1051"/>
      <c r="L220" s="1065"/>
      <c r="M220" s="1054"/>
      <c r="N220" s="1051"/>
      <c r="O220" s="1054"/>
      <c r="P220" s="1016"/>
      <c r="Q220" s="1016"/>
      <c r="R220" s="1016"/>
      <c r="S220" s="1016"/>
      <c r="T220" s="1051"/>
      <c r="U220" s="1054"/>
      <c r="V220" s="1016"/>
      <c r="W220" s="1051"/>
      <c r="AW220" s="25"/>
    </row>
    <row r="221" spans="2:74" ht="15" customHeight="1">
      <c r="B221" s="927" t="s">
        <v>43</v>
      </c>
      <c r="C221" s="928"/>
      <c r="D221" s="928"/>
      <c r="E221" s="928"/>
      <c r="F221" s="928"/>
      <c r="G221" s="928"/>
      <c r="H221" s="928"/>
      <c r="I221" s="929"/>
      <c r="J221" s="927" t="s">
        <v>13</v>
      </c>
      <c r="K221" s="928"/>
      <c r="L221" s="928"/>
      <c r="M221" s="928"/>
      <c r="N221" s="936"/>
      <c r="O221" s="939" t="s">
        <v>44</v>
      </c>
      <c r="P221" s="928"/>
      <c r="Q221" s="928"/>
      <c r="R221" s="928"/>
      <c r="S221" s="928"/>
      <c r="T221" s="928"/>
      <c r="U221" s="929"/>
      <c r="V221" s="725" t="s">
        <v>843</v>
      </c>
      <c r="W221" s="726"/>
      <c r="X221" s="726"/>
      <c r="Y221" s="942" t="s">
        <v>865</v>
      </c>
      <c r="Z221" s="942"/>
      <c r="AA221" s="942"/>
      <c r="AB221" s="942"/>
      <c r="AC221" s="942"/>
      <c r="AD221" s="942"/>
      <c r="AE221" s="942"/>
      <c r="AF221" s="942"/>
      <c r="AG221" s="942"/>
      <c r="AH221" s="942"/>
      <c r="AI221" s="726"/>
      <c r="AJ221" s="726"/>
      <c r="AK221" s="727"/>
      <c r="AL221" s="1066" t="s">
        <v>497</v>
      </c>
      <c r="AM221" s="1066"/>
      <c r="AN221" s="943" t="s">
        <v>845</v>
      </c>
      <c r="AO221" s="943"/>
      <c r="AP221" s="943"/>
      <c r="AQ221" s="943"/>
      <c r="AR221" s="943"/>
      <c r="AS221" s="944"/>
      <c r="AW221" s="25"/>
    </row>
    <row r="222" spans="2:74" ht="13.95" customHeight="1">
      <c r="B222" s="930"/>
      <c r="C222" s="931"/>
      <c r="D222" s="931"/>
      <c r="E222" s="931"/>
      <c r="F222" s="931"/>
      <c r="G222" s="931"/>
      <c r="H222" s="931"/>
      <c r="I222" s="932"/>
      <c r="J222" s="930"/>
      <c r="K222" s="931"/>
      <c r="L222" s="931"/>
      <c r="M222" s="931"/>
      <c r="N222" s="937"/>
      <c r="O222" s="940"/>
      <c r="P222" s="931"/>
      <c r="Q222" s="931"/>
      <c r="R222" s="931"/>
      <c r="S222" s="931"/>
      <c r="T222" s="931"/>
      <c r="U222" s="932"/>
      <c r="V222" s="890" t="s">
        <v>14</v>
      </c>
      <c r="W222" s="1076"/>
      <c r="X222" s="1076"/>
      <c r="Y222" s="1077"/>
      <c r="Z222" s="896" t="s">
        <v>23</v>
      </c>
      <c r="AA222" s="897"/>
      <c r="AB222" s="897"/>
      <c r="AC222" s="898"/>
      <c r="AD222" s="1081" t="s">
        <v>24</v>
      </c>
      <c r="AE222" s="1082"/>
      <c r="AF222" s="1082"/>
      <c r="AG222" s="1083"/>
      <c r="AH222" s="908" t="s">
        <v>170</v>
      </c>
      <c r="AI222" s="909"/>
      <c r="AJ222" s="909"/>
      <c r="AK222" s="910"/>
      <c r="AL222" s="1067" t="s">
        <v>498</v>
      </c>
      <c r="AM222" s="1067"/>
      <c r="AN222" s="918" t="s">
        <v>26</v>
      </c>
      <c r="AO222" s="919"/>
      <c r="AP222" s="919"/>
      <c r="AQ222" s="919"/>
      <c r="AR222" s="920"/>
      <c r="AS222" s="921"/>
      <c r="AW222" s="25"/>
      <c r="AY222" s="749" t="s">
        <v>524</v>
      </c>
      <c r="AZ222" s="749" t="s">
        <v>524</v>
      </c>
      <c r="BA222" s="749" t="s">
        <v>522</v>
      </c>
      <c r="BB222" s="922" t="s">
        <v>523</v>
      </c>
      <c r="BC222" s="923"/>
    </row>
    <row r="223" spans="2:74" ht="13.95" customHeight="1">
      <c r="B223" s="933"/>
      <c r="C223" s="934"/>
      <c r="D223" s="934"/>
      <c r="E223" s="934"/>
      <c r="F223" s="934"/>
      <c r="G223" s="934"/>
      <c r="H223" s="934"/>
      <c r="I223" s="935"/>
      <c r="J223" s="933"/>
      <c r="K223" s="934"/>
      <c r="L223" s="934"/>
      <c r="M223" s="934"/>
      <c r="N223" s="938"/>
      <c r="O223" s="941"/>
      <c r="P223" s="934"/>
      <c r="Q223" s="934"/>
      <c r="R223" s="934"/>
      <c r="S223" s="934"/>
      <c r="T223" s="934"/>
      <c r="U223" s="935"/>
      <c r="V223" s="1078"/>
      <c r="W223" s="1079"/>
      <c r="X223" s="1079"/>
      <c r="Y223" s="1080"/>
      <c r="Z223" s="899"/>
      <c r="AA223" s="900"/>
      <c r="AB223" s="900"/>
      <c r="AC223" s="901"/>
      <c r="AD223" s="1084"/>
      <c r="AE223" s="1085"/>
      <c r="AF223" s="1085"/>
      <c r="AG223" s="1086"/>
      <c r="AH223" s="911"/>
      <c r="AI223" s="912"/>
      <c r="AJ223" s="912"/>
      <c r="AK223" s="913"/>
      <c r="AL223" s="1068"/>
      <c r="AM223" s="1068"/>
      <c r="AN223" s="924"/>
      <c r="AO223" s="924"/>
      <c r="AP223" s="924"/>
      <c r="AQ223" s="924"/>
      <c r="AR223" s="924"/>
      <c r="AS223" s="925"/>
      <c r="AW223" s="25"/>
      <c r="AY223" s="459"/>
      <c r="AZ223" s="460" t="s">
        <v>518</v>
      </c>
      <c r="BA223" s="460" t="s">
        <v>521</v>
      </c>
      <c r="BB223" s="750" t="s">
        <v>519</v>
      </c>
      <c r="BC223" s="460" t="s">
        <v>518</v>
      </c>
      <c r="BL223" s="22" t="s">
        <v>529</v>
      </c>
      <c r="BM223" s="22" t="s">
        <v>246</v>
      </c>
    </row>
    <row r="224" spans="2:74" ht="18" customHeight="1">
      <c r="B224" s="968"/>
      <c r="C224" s="969"/>
      <c r="D224" s="969"/>
      <c r="E224" s="969"/>
      <c r="F224" s="969"/>
      <c r="G224" s="969"/>
      <c r="H224" s="969"/>
      <c r="I224" s="970"/>
      <c r="J224" s="968"/>
      <c r="K224" s="969"/>
      <c r="L224" s="969"/>
      <c r="M224" s="969"/>
      <c r="N224" s="974"/>
      <c r="O224" s="753"/>
      <c r="P224" s="731" t="s">
        <v>38</v>
      </c>
      <c r="Q224" s="754"/>
      <c r="R224" s="731" t="s">
        <v>8</v>
      </c>
      <c r="S224" s="755"/>
      <c r="T224" s="976" t="s">
        <v>46</v>
      </c>
      <c r="U224" s="1075"/>
      <c r="V224" s="977"/>
      <c r="W224" s="978"/>
      <c r="X224" s="978"/>
      <c r="Y224" s="787" t="s">
        <v>15</v>
      </c>
      <c r="Z224" s="757"/>
      <c r="AA224" s="758"/>
      <c r="AB224" s="758"/>
      <c r="AC224" s="756" t="s">
        <v>15</v>
      </c>
      <c r="AD224" s="757"/>
      <c r="AE224" s="758"/>
      <c r="AF224" s="758"/>
      <c r="AG224" s="759" t="s">
        <v>15</v>
      </c>
      <c r="AH224" s="979">
        <f>IF(V224="賃金で算定",V225+Z225-AD225,0)</f>
        <v>0</v>
      </c>
      <c r="AI224" s="980"/>
      <c r="AJ224" s="980"/>
      <c r="AK224" s="981"/>
      <c r="AL224" s="733"/>
      <c r="AM224" s="736"/>
      <c r="AN224" s="865"/>
      <c r="AO224" s="866"/>
      <c r="AP224" s="866"/>
      <c r="AQ224" s="866"/>
      <c r="AR224" s="866"/>
      <c r="AS224" s="759" t="s">
        <v>15</v>
      </c>
      <c r="AV224" s="24" t="str">
        <f>IF(OR(O224="",Q224=""),"", IF(O224&lt;20,DATE(O224+118,Q224,IF(S224="",1,S224)),DATE(O224+88,Q224,IF(S224="",1,S224))))</f>
        <v/>
      </c>
      <c r="AW224" s="821" t="str">
        <f>IF(AV224&lt;=設定シート!C$15,"昔",IF(OR(LEFT($F$242,2)="31",LEFT($F$242,2)="34",LEFT($F$242,2)="36",LEFT($F$242,2)="37"),IF(AV224&lt;=設定シート!E$23,"1",IF(AV224&lt;=設定シート!G$23,"2",IF(AV224&lt;=設定シート!M$23,"3","4"))),IF(AV224&lt;=設定シート!E$15,"1",IF(AV224&lt;=設定シート!G$15,"2","3"))))</f>
        <v>3</v>
      </c>
      <c r="AX224" s="822">
        <f>IF(OR(LEFT($F$242,2)="31",LEFT($F$242,2)="34",LEFT($F$242,2)="36",LEFT($F$242,2)="37"),IF(AV224&lt;=設定シート!$C$23,5,IF(AV224&lt;=設定シート!$E$23,7,IF(AV224&lt;=設定シート!$G$23,9,IF(AND(AV224&lt;=設定シート!$I$23,V224=""),11,IF(AND(AV224&lt;=設定シート!$I$23,V224="賃金で算定"),13,IF(AV224&lt;=設定シート!$K$23,15,IF(AV224&lt;=設定シート!$M$23,17,19))))))),IF(AV224&lt;=設定シート!$C$23,5,IF(AV224&lt;=設定シート!$E$15,7,IF(AV224&lt;=設定シート!$G$15,9,11))))</f>
        <v>11</v>
      </c>
      <c r="AY224" s="760"/>
      <c r="AZ224" s="761"/>
      <c r="BA224" s="762">
        <f>AN224</f>
        <v>0</v>
      </c>
      <c r="BB224" s="761"/>
      <c r="BC224" s="761"/>
      <c r="BO224" s="1">
        <f>IF(O224&lt;=VALUE(概算年度),O224+2018,O224+1988)</f>
        <v>2018</v>
      </c>
      <c r="BP224" s="1" t="b">
        <f>IF(BO224=2019,1)</f>
        <v>0</v>
      </c>
      <c r="BQ224" s="3">
        <f>IF(BO224&lt;=2018,1)</f>
        <v>1</v>
      </c>
      <c r="BR224" s="3" t="b">
        <f>IF(BO224&gt;=2020,1)</f>
        <v>0</v>
      </c>
      <c r="BS224" s="3" t="b">
        <f>IF(AND(O224=31,Q224=1,O225=31),1,IF(AND(O224=31,Q224=2,O225=31),2,IF(AND(O224=31,Q224=3,O225=31),3,IF(AND(O224=31,Q224=4,O225=31),4,IF(AND(O224&gt;VALUE(概算年度),O224&lt;31,O225=31),5)))))</f>
        <v>0</v>
      </c>
      <c r="BT224" s="3" t="b">
        <f>IF(OR(O224=31,O224=1),IF(AND(O225=1,OR(Q224=1,Q224=2,Q224=3,Q224=4,Q224=5)),1,IF(AND(O225=1,Q224=6),6,IF(AND(O225=1,Q224=7),7,IF(AND(O225=1,Q224=8),8,IF(AND(O225=1,Q224=9),9,IF(AND(O225=1,Q224=10),10,IF(AND(O225=1,Q224=11),11,IF(AND(O225=1,Q224=12),12)))))))),IF(O225=1,13))</f>
        <v>0</v>
      </c>
      <c r="BU224" s="3" t="b">
        <f>IF(AND(VALUE(概算年度)='報告書（事業主控）'!O224,VALUE(概算年度)='報告書（事業主控）'!O225),IF('報告書（事業主控）'!Q224=1,1,IF('報告書（事業主控）'!Q224=2,2,IF('報告書（事業主控）'!Q224=3,3))))</f>
        <v>0</v>
      </c>
      <c r="BV224" s="3" t="b">
        <f>IF(BS224=1,"平31_1",IF(BS224=2,"平31_2",IF(BS224=3,"平31_3",IF(BS224=4,"平31_4",IF(BS224=5,"平31_1",IF(BT224=1,"_5月",IF(BT224=6,"_6月",IF(BT224=7,"_7月",IF(BT224=8,"_8月",IF(BT224=9,"_9月",IF(BT224=10,"_10月",IF(BT224=11,"_11月",IF(BT224=12,"_12月",IF(BT224=13,"_5月",IF(AND(O224=O225,O225&lt;&gt;VALUE(概算年度)),IF(Q224=1,"_1月",IF(Q224=2,"_2月",IF(Q224=3,"_3月",IF(Q224=4,"_4月",IF(Q224=5,"_5月",IF(Q224=6,"_6月",IF(Q224=7,"_7月",IF(Q224=8,"_8月",IF(Q224=9,"_9月",IF(Q224=10,"_10月",IF(Q224=11,"_11月",IF(Q224=12,"_12月")))))))))))),IF(BU224=1,"対象年1_3月",IF(BU224=2,"対象年2_3月",IF(BU224=3,"対象年3月",IF(O225=VALUE(概算年度),"対象年1_3月","_1月")))))))))))))))))))</f>
        <v>0</v>
      </c>
    </row>
    <row r="225" spans="2:74" ht="18" customHeight="1">
      <c r="B225" s="971"/>
      <c r="C225" s="972"/>
      <c r="D225" s="972"/>
      <c r="E225" s="972"/>
      <c r="F225" s="972"/>
      <c r="G225" s="972"/>
      <c r="H225" s="972"/>
      <c r="I225" s="973"/>
      <c r="J225" s="971"/>
      <c r="K225" s="972"/>
      <c r="L225" s="972"/>
      <c r="M225" s="972"/>
      <c r="N225" s="975"/>
      <c r="O225" s="219"/>
      <c r="P225" s="11" t="s">
        <v>7</v>
      </c>
      <c r="Q225" s="23"/>
      <c r="R225" s="11" t="s">
        <v>8</v>
      </c>
      <c r="S225" s="220"/>
      <c r="T225" s="982" t="s">
        <v>28</v>
      </c>
      <c r="U225" s="982"/>
      <c r="V225" s="956"/>
      <c r="W225" s="957"/>
      <c r="X225" s="957"/>
      <c r="Y225" s="958"/>
      <c r="Z225" s="959"/>
      <c r="AA225" s="960"/>
      <c r="AB225" s="960"/>
      <c r="AC225" s="960"/>
      <c r="AD225" s="959">
        <v>0</v>
      </c>
      <c r="AE225" s="960"/>
      <c r="AF225" s="960"/>
      <c r="AG225" s="961"/>
      <c r="AH225" s="962">
        <f>IF(V224="賃金で算定",0,V225+Z225-AD225)</f>
        <v>0</v>
      </c>
      <c r="AI225" s="962"/>
      <c r="AJ225" s="962"/>
      <c r="AK225" s="963"/>
      <c r="AL225" s="964">
        <f>IF(V224="賃金で算定","賃金で算定",IF(OR(V225=0,$F$242="",AV224=""),0,IF(OR(LEFT($F$242,2)="31",LEFT($F$242,2)="34",LEFT($F$242,2)="36",LEFT($F$242,2)="37"),VLOOKUP($F$242,労務比率2,AX224,FALSE),VLOOKUP($F$242,労務比率,AX224,FALSE))))</f>
        <v>0</v>
      </c>
      <c r="AM225" s="965"/>
      <c r="AN225" s="966">
        <f>IF(V224="賃金で算定",0,INT(AH225*AL225/100))</f>
        <v>0</v>
      </c>
      <c r="AO225" s="967"/>
      <c r="AP225" s="967"/>
      <c r="AQ225" s="967"/>
      <c r="AR225" s="967"/>
      <c r="AS225" s="685"/>
      <c r="AV225" s="24"/>
      <c r="AW225" s="25"/>
      <c r="AY225" s="462">
        <f>AH225</f>
        <v>0</v>
      </c>
      <c r="AZ225" s="461">
        <f>IF(AV224&lt;=設定シート!C$101,AH225,IF(AND(AV224&gt;=設定シート!E$101,AV224&lt;=設定シート!G$101),AH225*105/108,AH225))</f>
        <v>0</v>
      </c>
      <c r="BA225" s="460"/>
      <c r="BB225" s="461">
        <f>IF($AL225="賃金で算定",0,INT(AY225*$AL225/100))</f>
        <v>0</v>
      </c>
      <c r="BC225" s="461">
        <f>IF(AY225=AZ225,BB225,AZ225*$AL225/100)</f>
        <v>0</v>
      </c>
      <c r="BL225" s="22">
        <f>IF(AY225=AZ225,0,1)</f>
        <v>0</v>
      </c>
      <c r="BM225" s="22" t="str">
        <f>IF(BL225=1,AL225,"")</f>
        <v/>
      </c>
    </row>
    <row r="226" spans="2:74" ht="18" customHeight="1">
      <c r="B226" s="968"/>
      <c r="C226" s="969"/>
      <c r="D226" s="969"/>
      <c r="E226" s="969"/>
      <c r="F226" s="969"/>
      <c r="G226" s="969"/>
      <c r="H226" s="969"/>
      <c r="I226" s="970"/>
      <c r="J226" s="968"/>
      <c r="K226" s="969"/>
      <c r="L226" s="969"/>
      <c r="M226" s="969"/>
      <c r="N226" s="974"/>
      <c r="O226" s="753"/>
      <c r="P226" s="731" t="s">
        <v>38</v>
      </c>
      <c r="Q226" s="754"/>
      <c r="R226" s="731" t="s">
        <v>8</v>
      </c>
      <c r="S226" s="755"/>
      <c r="T226" s="976" t="s">
        <v>40</v>
      </c>
      <c r="U226" s="1075"/>
      <c r="V226" s="977"/>
      <c r="W226" s="978"/>
      <c r="X226" s="978"/>
      <c r="Y226" s="792"/>
      <c r="Z226" s="769"/>
      <c r="AA226" s="770"/>
      <c r="AB226" s="770"/>
      <c r="AC226" s="768"/>
      <c r="AD226" s="769"/>
      <c r="AE226" s="770"/>
      <c r="AF226" s="770"/>
      <c r="AG226" s="771"/>
      <c r="AH226" s="979">
        <f>IF(V226="賃金で算定",V227+Z227-AD227,0)</f>
        <v>0</v>
      </c>
      <c r="AI226" s="980"/>
      <c r="AJ226" s="980"/>
      <c r="AK226" s="981"/>
      <c r="AL226" s="733"/>
      <c r="AM226" s="736"/>
      <c r="AN226" s="865"/>
      <c r="AO226" s="866"/>
      <c r="AP226" s="866"/>
      <c r="AQ226" s="866"/>
      <c r="AR226" s="866"/>
      <c r="AS226" s="772"/>
      <c r="AV226" s="24" t="str">
        <f>IF(OR(O226="",Q226=""),"", IF(O226&lt;20,DATE(O226+118,Q226,IF(S226="",1,S226)),DATE(O226+88,Q226,IF(S226="",1,S226))))</f>
        <v/>
      </c>
      <c r="AW226" s="821" t="str">
        <f>IF(AV226&lt;=設定シート!C$15,"昔",IF(OR(LEFT($F$242,2)="31",LEFT($F$242,2)="34",LEFT($F$242,2)="36",LEFT($F$242,2)="37"),IF(AV226&lt;=設定シート!E$23,"1",IF(AV226&lt;=設定シート!G$23,"2",IF(AV226&lt;=設定シート!M$23,"3","4"))),IF(AV226&lt;=設定シート!E$15,"1",IF(AV226&lt;=設定シート!G$15,"2","3"))))</f>
        <v>3</v>
      </c>
      <c r="AX226" s="822">
        <f>IF(OR(LEFT($F$242,2)="31",LEFT($F$242,2)="34",LEFT($F$242,2)="36",LEFT($F$242,2)="37"),IF(AV226&lt;=設定シート!$C$23,5,IF(AV226&lt;=設定シート!$E$23,7,IF(AV226&lt;=設定シート!$G$23,9,IF(AND(AV226&lt;=設定シート!$I$23,V226=""),11,IF(AND(AV226&lt;=設定シート!$I$23,V226="賃金で算定"),13,IF(AV226&lt;=設定シート!$K$23,15,IF(AV226&lt;=設定シート!$M$23,17,19))))))),IF(AV226&lt;=設定シート!$C$23,5,IF(AV226&lt;=設定シート!$E$15,7,IF(AV226&lt;=設定シート!$G$15,9,11))))</f>
        <v>11</v>
      </c>
      <c r="AY226" s="760"/>
      <c r="AZ226" s="761"/>
      <c r="BA226" s="762">
        <f t="shared" ref="BA226" si="106">AN226</f>
        <v>0</v>
      </c>
      <c r="BB226" s="761"/>
      <c r="BC226" s="761"/>
      <c r="BL226" s="22"/>
      <c r="BM226" s="22"/>
      <c r="BO226" s="1">
        <f>IF(O226&lt;=VALUE(概算年度),O226+2018,O226+1988)</f>
        <v>2018</v>
      </c>
      <c r="BP226" s="1" t="b">
        <f>IF(BO226=2019,1)</f>
        <v>0</v>
      </c>
      <c r="BQ226" s="3">
        <f>IF(BO226&lt;=2018,1)</f>
        <v>1</v>
      </c>
      <c r="BR226" s="3" t="b">
        <f>IF(BO226&gt;=2020,1)</f>
        <v>0</v>
      </c>
      <c r="BS226" s="3" t="b">
        <f>IF(AND(O226=31,Q226=1,O227=31),1,IF(AND(O226=31,Q226=2,O227=31),2,IF(AND(O226=31,Q226=3,O227=31),3,IF(AND(O226=31,Q226=4,O227=31),4,IF(AND(O226&gt;VALUE(概算年度),O226&lt;31,O227=31),5)))))</f>
        <v>0</v>
      </c>
      <c r="BT226" s="3" t="b">
        <f>IF(OR(O226=31,O226=1),IF(AND(O227=1,OR(Q226=1,Q226=2,Q226=3,Q226=4,Q226=5)),1,IF(AND(O227=1,Q226=6),6,IF(AND(O227=1,Q226=7),7,IF(AND(O227=1,Q226=8),8,IF(AND(O227=1,Q226=9),9,IF(AND(O227=1,Q226=10),10,IF(AND(O227=1,Q226=11),11,IF(AND(O227=1,Q226=12),12)))))))),IF(O227=1,13))</f>
        <v>0</v>
      </c>
      <c r="BU226" s="3" t="b">
        <f>IF(AND(VALUE(概算年度)='報告書（事業主控）'!O226,VALUE(概算年度)='報告書（事業主控）'!O227),IF('報告書（事業主控）'!Q226=1,1,IF('報告書（事業主控）'!Q226=2,2,IF('報告書（事業主控）'!Q226=3,3))))</f>
        <v>0</v>
      </c>
      <c r="BV226" s="3" t="b">
        <f>IF(BS226=1,"平31_1",IF(BS226=2,"平31_2",IF(BS226=3,"平31_3",IF(BS226=4,"平31_4",IF(BS226=5,"平31_1",IF(BT226=1,"_5月",IF(BT226=6,"_6月",IF(BT226=7,"_7月",IF(BT226=8,"_8月",IF(BT226=9,"_9月",IF(BT226=10,"_10月",IF(BT226=11,"_11月",IF(BT226=12,"_12月",IF(BT226=13,"_5月",IF(AND(O226=O227,O227&lt;&gt;VALUE(概算年度)),IF(Q226=1,"_1月",IF(Q226=2,"_2月",IF(Q226=3,"_3月",IF(Q226=4,"_4月",IF(Q226=5,"_5月",IF(Q226=6,"_6月",IF(Q226=7,"_7月",IF(Q226=8,"_8月",IF(Q226=9,"_9月",IF(Q226=10,"_10月",IF(Q226=11,"_11月",IF(Q226=12,"_12月")))))))))))),IF(BU226=1,"対象年1_3月",IF(BU226=2,"対象年2_3月",IF(BU226=3,"対象年3月",IF(O227=VALUE(概算年度),"対象年1_3月","_1月")))))))))))))))))))</f>
        <v>0</v>
      </c>
    </row>
    <row r="227" spans="2:74" ht="18" customHeight="1">
      <c r="B227" s="971"/>
      <c r="C227" s="972"/>
      <c r="D227" s="972"/>
      <c r="E227" s="972"/>
      <c r="F227" s="972"/>
      <c r="G227" s="972"/>
      <c r="H227" s="972"/>
      <c r="I227" s="973"/>
      <c r="J227" s="971"/>
      <c r="K227" s="972"/>
      <c r="L227" s="972"/>
      <c r="M227" s="972"/>
      <c r="N227" s="975"/>
      <c r="O227" s="219"/>
      <c r="P227" s="11" t="s">
        <v>7</v>
      </c>
      <c r="Q227" s="23"/>
      <c r="R227" s="11" t="s">
        <v>8</v>
      </c>
      <c r="S227" s="220"/>
      <c r="T227" s="982" t="s">
        <v>28</v>
      </c>
      <c r="U227" s="982"/>
      <c r="V227" s="956"/>
      <c r="W227" s="957"/>
      <c r="X227" s="957"/>
      <c r="Y227" s="958"/>
      <c r="Z227" s="959"/>
      <c r="AA227" s="960"/>
      <c r="AB227" s="960"/>
      <c r="AC227" s="960"/>
      <c r="AD227" s="959">
        <v>0</v>
      </c>
      <c r="AE227" s="960"/>
      <c r="AF227" s="960"/>
      <c r="AG227" s="961"/>
      <c r="AH227" s="962">
        <f>IF(V226="賃金で算定",0,V227+Z227-AD227)</f>
        <v>0</v>
      </c>
      <c r="AI227" s="962"/>
      <c r="AJ227" s="962"/>
      <c r="AK227" s="963"/>
      <c r="AL227" s="964">
        <f>IF(V226="賃金で算定","賃金で算定",IF(OR(V227=0,$F$242="",AV226=""),0,IF(OR(LEFT($F$242,2)="31",LEFT($F$242,2)="34",LEFT($F$242,2)="36",LEFT($F$242,2)="37"),VLOOKUP($F$242,労務比率2,AX226,FALSE),VLOOKUP($F$242,労務比率,AX226,FALSE))))</f>
        <v>0</v>
      </c>
      <c r="AM227" s="965"/>
      <c r="AN227" s="966">
        <f>IF(V226="賃金で算定",0,INT(AH227*AL227/100))</f>
        <v>0</v>
      </c>
      <c r="AO227" s="967"/>
      <c r="AP227" s="967"/>
      <c r="AQ227" s="967"/>
      <c r="AR227" s="967"/>
      <c r="AS227" s="685"/>
      <c r="AV227" s="24"/>
      <c r="AW227" s="25"/>
      <c r="AY227" s="462">
        <f t="shared" ref="AY227" si="107">AH227</f>
        <v>0</v>
      </c>
      <c r="AZ227" s="461">
        <f>IF(AV226&lt;=設定シート!C$101,AH227,IF(AND(AV226&gt;=設定シート!E$101,AV226&lt;=設定シート!G$101),AH227*105/108,AH227))</f>
        <v>0</v>
      </c>
      <c r="BA227" s="460"/>
      <c r="BB227" s="461">
        <f t="shared" ref="BB227" si="108">IF($AL227="賃金で算定",0,INT(AY227*$AL227/100))</f>
        <v>0</v>
      </c>
      <c r="BC227" s="461">
        <f>IF(AY227=AZ227,BB227,AZ227*$AL227/100)</f>
        <v>0</v>
      </c>
      <c r="BL227" s="22">
        <f>IF(AY227=AZ227,0,1)</f>
        <v>0</v>
      </c>
      <c r="BM227" s="22" t="str">
        <f>IF(BL227=1,AL227,"")</f>
        <v/>
      </c>
    </row>
    <row r="228" spans="2:74" ht="18" customHeight="1">
      <c r="B228" s="968"/>
      <c r="C228" s="969"/>
      <c r="D228" s="969"/>
      <c r="E228" s="969"/>
      <c r="F228" s="969"/>
      <c r="G228" s="969"/>
      <c r="H228" s="969"/>
      <c r="I228" s="970"/>
      <c r="J228" s="968"/>
      <c r="K228" s="969"/>
      <c r="L228" s="969"/>
      <c r="M228" s="969"/>
      <c r="N228" s="974"/>
      <c r="O228" s="753"/>
      <c r="P228" s="731" t="s">
        <v>38</v>
      </c>
      <c r="Q228" s="754"/>
      <c r="R228" s="731" t="s">
        <v>8</v>
      </c>
      <c r="S228" s="755"/>
      <c r="T228" s="976" t="s">
        <v>40</v>
      </c>
      <c r="U228" s="1075"/>
      <c r="V228" s="977"/>
      <c r="W228" s="978"/>
      <c r="X228" s="978"/>
      <c r="Y228" s="792"/>
      <c r="Z228" s="769"/>
      <c r="AA228" s="770"/>
      <c r="AB228" s="770"/>
      <c r="AC228" s="768"/>
      <c r="AD228" s="769"/>
      <c r="AE228" s="770"/>
      <c r="AF228" s="770"/>
      <c r="AG228" s="771"/>
      <c r="AH228" s="979">
        <f>IF(V228="賃金で算定",V229+Z229-AD229,0)</f>
        <v>0</v>
      </c>
      <c r="AI228" s="980"/>
      <c r="AJ228" s="980"/>
      <c r="AK228" s="981"/>
      <c r="AL228" s="733"/>
      <c r="AM228" s="736"/>
      <c r="AN228" s="865"/>
      <c r="AO228" s="866"/>
      <c r="AP228" s="866"/>
      <c r="AQ228" s="866"/>
      <c r="AR228" s="866"/>
      <c r="AS228" s="772"/>
      <c r="AV228" s="24" t="str">
        <f>IF(OR(O228="",Q228=""),"", IF(O228&lt;20,DATE(O228+118,Q228,IF(S228="",1,S228)),DATE(O228+88,Q228,IF(S228="",1,S228))))</f>
        <v/>
      </c>
      <c r="AW228" s="821" t="str">
        <f>IF(AV228&lt;=設定シート!C$15,"昔",IF(OR(LEFT($F$242,2)="31",LEFT($F$242,2)="34",LEFT($F$242,2)="36",LEFT($F$242,2)="37"),IF(AV228&lt;=設定シート!E$23,"1",IF(AV228&lt;=設定シート!G$23,"2",IF(AV228&lt;=設定シート!M$23,"3","4"))),IF(AV228&lt;=設定シート!E$15,"1",IF(AV228&lt;=設定シート!G$15,"2","3"))))</f>
        <v>3</v>
      </c>
      <c r="AX228" s="822">
        <f>IF(OR(LEFT($F$242,2)="31",LEFT($F$242,2)="34",LEFT($F$242,2)="36",LEFT($F$242,2)="37"),IF(AV228&lt;=設定シート!$C$23,5,IF(AV228&lt;=設定シート!$E$23,7,IF(AV228&lt;=設定シート!$G$23,9,IF(AND(AV228&lt;=設定シート!$I$23,V228=""),11,IF(AND(AV228&lt;=設定シート!$I$23,V228="賃金で算定"),13,IF(AV228&lt;=設定シート!$K$23,15,IF(AV228&lt;=設定シート!$M$23,17,19))))))),IF(AV228&lt;=設定シート!$C$23,5,IF(AV228&lt;=設定シート!$E$15,7,IF(AV228&lt;=設定シート!$G$15,9,11))))</f>
        <v>11</v>
      </c>
      <c r="AY228" s="760"/>
      <c r="AZ228" s="761"/>
      <c r="BA228" s="762">
        <f t="shared" ref="BA228" si="109">AN228</f>
        <v>0</v>
      </c>
      <c r="BB228" s="761"/>
      <c r="BC228" s="761"/>
      <c r="BO228" s="1">
        <f>IF(O228&lt;=VALUE(概算年度),O228+2018,O228+1988)</f>
        <v>2018</v>
      </c>
      <c r="BP228" s="1" t="b">
        <f>IF(BO228=2019,1)</f>
        <v>0</v>
      </c>
      <c r="BQ228" s="3">
        <f>IF(BO228&lt;=2018,1)</f>
        <v>1</v>
      </c>
      <c r="BR228" s="3" t="b">
        <f>IF(BO228&gt;=2020,1)</f>
        <v>0</v>
      </c>
      <c r="BS228" s="3" t="b">
        <f>IF(AND(O228=31,Q228=1,O229=31),1,IF(AND(O228=31,Q228=2,O229=31),2,IF(AND(O228=31,Q228=3,O229=31),3,IF(AND(O228=31,Q228=4,O229=31),4,IF(AND(O228&gt;VALUE(概算年度),O228&lt;31,O229=31),5)))))</f>
        <v>0</v>
      </c>
      <c r="BT228" s="3" t="b">
        <f>IF(OR(O228=31,O228=1),IF(AND(O229=1,OR(Q228=1,Q228=2,Q228=3,Q228=4,Q228=5)),1,IF(AND(O229=1,Q228=6),6,IF(AND(O229=1,Q228=7),7,IF(AND(O229=1,Q228=8),8,IF(AND(O229=1,Q228=9),9,IF(AND(O229=1,Q228=10),10,IF(AND(O229=1,Q228=11),11,IF(AND(O229=1,Q228=12),12)))))))),IF(O229=1,13))</f>
        <v>0</v>
      </c>
      <c r="BU228" s="3" t="b">
        <f>IF(AND(VALUE(概算年度)='報告書（事業主控）'!O228,VALUE(概算年度)='報告書（事業主控）'!O229),IF('報告書（事業主控）'!Q228=1,1,IF('報告書（事業主控）'!Q228=2,2,IF('報告書（事業主控）'!Q228=3,3))))</f>
        <v>0</v>
      </c>
      <c r="BV228" s="3" t="b">
        <f>IF(BS228=1,"平31_1",IF(BS228=2,"平31_2",IF(BS228=3,"平31_3",IF(BS228=4,"平31_4",IF(BS228=5,"平31_1",IF(BT228=1,"_5月",IF(BT228=6,"_6月",IF(BT228=7,"_7月",IF(BT228=8,"_8月",IF(BT228=9,"_9月",IF(BT228=10,"_10月",IF(BT228=11,"_11月",IF(BT228=12,"_12月",IF(BT228=13,"_5月",IF(AND(O228=O229,O229&lt;&gt;VALUE(概算年度)),IF(Q228=1,"_1月",IF(Q228=2,"_2月",IF(Q228=3,"_3月",IF(Q228=4,"_4月",IF(Q228=5,"_5月",IF(Q228=6,"_6月",IF(Q228=7,"_7月",IF(Q228=8,"_8月",IF(Q228=9,"_9月",IF(Q228=10,"_10月",IF(Q228=11,"_11月",IF(Q228=12,"_12月")))))))))))),IF(BU228=1,"対象年1_3月",IF(BU228=2,"対象年2_3月",IF(BU228=3,"対象年3月",IF(O229=VALUE(概算年度),"対象年1_3月","_1月")))))))))))))))))))</f>
        <v>0</v>
      </c>
    </row>
    <row r="229" spans="2:74" ht="18" customHeight="1">
      <c r="B229" s="971"/>
      <c r="C229" s="972"/>
      <c r="D229" s="972"/>
      <c r="E229" s="972"/>
      <c r="F229" s="972"/>
      <c r="G229" s="972"/>
      <c r="H229" s="972"/>
      <c r="I229" s="973"/>
      <c r="J229" s="971"/>
      <c r="K229" s="972"/>
      <c r="L229" s="972"/>
      <c r="M229" s="972"/>
      <c r="N229" s="975"/>
      <c r="O229" s="219"/>
      <c r="P229" s="11" t="s">
        <v>7</v>
      </c>
      <c r="Q229" s="23"/>
      <c r="R229" s="11" t="s">
        <v>8</v>
      </c>
      <c r="S229" s="220"/>
      <c r="T229" s="982" t="s">
        <v>28</v>
      </c>
      <c r="U229" s="982"/>
      <c r="V229" s="956"/>
      <c r="W229" s="957"/>
      <c r="X229" s="957"/>
      <c r="Y229" s="958"/>
      <c r="Z229" s="956"/>
      <c r="AA229" s="957"/>
      <c r="AB229" s="957"/>
      <c r="AC229" s="957"/>
      <c r="AD229" s="956">
        <v>0</v>
      </c>
      <c r="AE229" s="957"/>
      <c r="AF229" s="957"/>
      <c r="AG229" s="958"/>
      <c r="AH229" s="962">
        <f>IF(V228="賃金で算定",0,V229+Z229-AD229)</f>
        <v>0</v>
      </c>
      <c r="AI229" s="962"/>
      <c r="AJ229" s="962"/>
      <c r="AK229" s="963"/>
      <c r="AL229" s="964">
        <f>IF(V228="賃金で算定","賃金で算定",IF(OR(V229=0,$F$242="",AV228=""),0,IF(OR(LEFT($F$242,2)="31",LEFT($F$242,2)="34",LEFT($F$242,2)="36",LEFT($F$242,2)="37"),VLOOKUP($F$242,労務比率2,AX228,FALSE),VLOOKUP($F$242,労務比率,AX228,FALSE))))</f>
        <v>0</v>
      </c>
      <c r="AM229" s="965"/>
      <c r="AN229" s="966">
        <f>IF(V228="賃金で算定",0,INT(AH229*AL229/100))</f>
        <v>0</v>
      </c>
      <c r="AO229" s="967"/>
      <c r="AP229" s="967"/>
      <c r="AQ229" s="967"/>
      <c r="AR229" s="967"/>
      <c r="AS229" s="685"/>
      <c r="AV229" s="24"/>
      <c r="AW229" s="25"/>
      <c r="AY229" s="462">
        <f t="shared" ref="AY229" si="110">AH229</f>
        <v>0</v>
      </c>
      <c r="AZ229" s="461">
        <f>IF(AV228&lt;=設定シート!C$101,AH229,IF(AND(AV228&gt;=設定シート!E$101,AV228&lt;=設定シート!G$101),AH229*105/108,AH229))</f>
        <v>0</v>
      </c>
      <c r="BA229" s="460"/>
      <c r="BB229" s="461">
        <f t="shared" ref="BB229" si="111">IF($AL229="賃金で算定",0,INT(AY229*$AL229/100))</f>
        <v>0</v>
      </c>
      <c r="BC229" s="461">
        <f>IF(AY229=AZ229,BB229,AZ229*$AL229/100)</f>
        <v>0</v>
      </c>
      <c r="BL229" s="22">
        <f>IF(AY229=AZ229,0,1)</f>
        <v>0</v>
      </c>
      <c r="BM229" s="22" t="str">
        <f>IF(BL229=1,AL229,"")</f>
        <v/>
      </c>
    </row>
    <row r="230" spans="2:74" ht="18" customHeight="1">
      <c r="B230" s="968"/>
      <c r="C230" s="969"/>
      <c r="D230" s="969"/>
      <c r="E230" s="969"/>
      <c r="F230" s="969"/>
      <c r="G230" s="969"/>
      <c r="H230" s="969"/>
      <c r="I230" s="970"/>
      <c r="J230" s="968"/>
      <c r="K230" s="969"/>
      <c r="L230" s="969"/>
      <c r="M230" s="969"/>
      <c r="N230" s="974"/>
      <c r="O230" s="753"/>
      <c r="P230" s="731" t="s">
        <v>38</v>
      </c>
      <c r="Q230" s="754"/>
      <c r="R230" s="731" t="s">
        <v>8</v>
      </c>
      <c r="S230" s="755"/>
      <c r="T230" s="976" t="s">
        <v>40</v>
      </c>
      <c r="U230" s="1075"/>
      <c r="V230" s="977"/>
      <c r="W230" s="978"/>
      <c r="X230" s="978"/>
      <c r="Y230" s="29"/>
      <c r="Z230" s="775"/>
      <c r="AA230" s="683"/>
      <c r="AB230" s="683"/>
      <c r="AC230" s="21"/>
      <c r="AD230" s="775"/>
      <c r="AE230" s="683"/>
      <c r="AF230" s="683"/>
      <c r="AG230" s="776"/>
      <c r="AH230" s="979">
        <f>IF(V230="賃金で算定",V231+Z231-AD231,0)</f>
        <v>0</v>
      </c>
      <c r="AI230" s="980"/>
      <c r="AJ230" s="980"/>
      <c r="AK230" s="981"/>
      <c r="AL230" s="733"/>
      <c r="AM230" s="736"/>
      <c r="AN230" s="865"/>
      <c r="AO230" s="866"/>
      <c r="AP230" s="866"/>
      <c r="AQ230" s="866"/>
      <c r="AR230" s="866"/>
      <c r="AS230" s="772"/>
      <c r="AV230" s="24" t="str">
        <f>IF(OR(O230="",Q230=""),"", IF(O230&lt;20,DATE(O230+118,Q230,IF(S230="",1,S230)),DATE(O230+88,Q230,IF(S230="",1,S230))))</f>
        <v/>
      </c>
      <c r="AW230" s="821" t="str">
        <f>IF(AV230&lt;=設定シート!C$15,"昔",IF(OR(LEFT($F$242,2)="31",LEFT($F$242,2)="34",LEFT($F$242,2)="36",LEFT($F$242,2)="37"),IF(AV230&lt;=設定シート!E$23,"1",IF(AV230&lt;=設定シート!G$23,"2",IF(AV230&lt;=設定シート!M$23,"3","4"))),IF(AV230&lt;=設定シート!E$15,"1",IF(AV230&lt;=設定シート!G$15,"2","3"))))</f>
        <v>3</v>
      </c>
      <c r="AX230" s="822">
        <f>IF(OR(LEFT($F$242,2)="31",LEFT($F$242,2)="34",LEFT($F$242,2)="36",LEFT($F$242,2)="37"),IF(AV230&lt;=設定シート!$C$23,5,IF(AV230&lt;=設定シート!$E$23,7,IF(AV230&lt;=設定シート!$G$23,9,IF(AND(AV230&lt;=設定シート!$I$23,V230=""),11,IF(AND(AV230&lt;=設定シート!$I$23,V230="賃金で算定"),13,IF(AV230&lt;=設定シート!$K$23,15,IF(AV230&lt;=設定シート!$M$23,17,19))))))),IF(AV230&lt;=設定シート!$C$23,5,IF(AV230&lt;=設定シート!$E$15,7,IF(AV230&lt;=設定シート!$G$15,9,11))))</f>
        <v>11</v>
      </c>
      <c r="AY230" s="760"/>
      <c r="AZ230" s="761"/>
      <c r="BA230" s="762">
        <f t="shared" ref="BA230" si="112">AN230</f>
        <v>0</v>
      </c>
      <c r="BB230" s="761"/>
      <c r="BC230" s="761"/>
      <c r="BO230" s="1">
        <f>IF(O230&lt;=VALUE(概算年度),O230+2018,O230+1988)</f>
        <v>2018</v>
      </c>
      <c r="BP230" s="1" t="b">
        <f>IF(BO230=2019,1)</f>
        <v>0</v>
      </c>
      <c r="BQ230" s="3">
        <f>IF(BO230&lt;=2018,1)</f>
        <v>1</v>
      </c>
      <c r="BR230" s="3" t="b">
        <f>IF(BO230&gt;=2020,1)</f>
        <v>0</v>
      </c>
      <c r="BS230" s="3" t="b">
        <f>IF(AND(O230=31,Q230=1,O231=31),1,IF(AND(O230=31,Q230=2,O231=31),2,IF(AND(O230=31,Q230=3,O231=31),3,IF(AND(O230=31,Q230=4,O231=31),4,IF(AND(O230&gt;VALUE(概算年度),O230&lt;31,O231=31),5)))))</f>
        <v>0</v>
      </c>
      <c r="BT230" s="3" t="b">
        <f>IF(OR(O230=31,O230=1),IF(AND(O231=1,OR(Q230=1,Q230=2,Q230=3,Q230=4,Q230=5)),1,IF(AND(O231=1,Q230=6),6,IF(AND(O231=1,Q230=7),7,IF(AND(O231=1,Q230=8),8,IF(AND(O231=1,Q230=9),9,IF(AND(O231=1,Q230=10),10,IF(AND(O231=1,Q230=11),11,IF(AND(O231=1,Q230=12),12)))))))),IF(O231=1,13))</f>
        <v>0</v>
      </c>
      <c r="BU230" s="3" t="b">
        <f>IF(AND(VALUE(概算年度)='報告書（事業主控）'!O230,VALUE(概算年度)='報告書（事業主控）'!O231),IF('報告書（事業主控）'!Q230=1,1,IF('報告書（事業主控）'!Q230=2,2,IF('報告書（事業主控）'!Q230=3,3))))</f>
        <v>0</v>
      </c>
      <c r="BV230" s="3" t="b">
        <f>IF(BS230=1,"平31_1",IF(BS230=2,"平31_2",IF(BS230=3,"平31_3",IF(BS230=4,"平31_4",IF(BS230=5,"平31_1",IF(BT230=1,"_5月",IF(BT230=6,"_6月",IF(BT230=7,"_7月",IF(BT230=8,"_8月",IF(BT230=9,"_9月",IF(BT230=10,"_10月",IF(BT230=11,"_11月",IF(BT230=12,"_12月",IF(BT230=13,"_5月",IF(AND(O230=O231,O231&lt;&gt;VALUE(概算年度)),IF(Q230=1,"_1月",IF(Q230=2,"_2月",IF(Q230=3,"_3月",IF(Q230=4,"_4月",IF(Q230=5,"_5月",IF(Q230=6,"_6月",IF(Q230=7,"_7月",IF(Q230=8,"_8月",IF(Q230=9,"_9月",IF(Q230=10,"_10月",IF(Q230=11,"_11月",IF(Q230=12,"_12月")))))))))))),IF(BU230=1,"対象年1_3月",IF(BU230=2,"対象年2_3月",IF(BU230=3,"対象年3月",IF(O231=VALUE(概算年度),"対象年1_3月","_1月")))))))))))))))))))</f>
        <v>0</v>
      </c>
    </row>
    <row r="231" spans="2:74" ht="18" customHeight="1">
      <c r="B231" s="971"/>
      <c r="C231" s="972"/>
      <c r="D231" s="972"/>
      <c r="E231" s="972"/>
      <c r="F231" s="972"/>
      <c r="G231" s="972"/>
      <c r="H231" s="972"/>
      <c r="I231" s="973"/>
      <c r="J231" s="971"/>
      <c r="K231" s="972"/>
      <c r="L231" s="972"/>
      <c r="M231" s="972"/>
      <c r="N231" s="975"/>
      <c r="O231" s="219"/>
      <c r="P231" s="11" t="s">
        <v>7</v>
      </c>
      <c r="Q231" s="23"/>
      <c r="R231" s="11" t="s">
        <v>8</v>
      </c>
      <c r="S231" s="220"/>
      <c r="T231" s="982" t="s">
        <v>28</v>
      </c>
      <c r="U231" s="982"/>
      <c r="V231" s="956"/>
      <c r="W231" s="957"/>
      <c r="X231" s="957"/>
      <c r="Y231" s="958"/>
      <c r="Z231" s="959"/>
      <c r="AA231" s="960"/>
      <c r="AB231" s="960"/>
      <c r="AC231" s="960"/>
      <c r="AD231" s="959">
        <v>0</v>
      </c>
      <c r="AE231" s="960"/>
      <c r="AF231" s="960"/>
      <c r="AG231" s="961"/>
      <c r="AH231" s="962">
        <f>IF(V230="賃金で算定",0,V231+Z231-AD231)</f>
        <v>0</v>
      </c>
      <c r="AI231" s="962"/>
      <c r="AJ231" s="962"/>
      <c r="AK231" s="963"/>
      <c r="AL231" s="964">
        <f>IF(V230="賃金で算定","賃金で算定",IF(OR(V231=0,$F$242="",AV230=""),0,IF(OR(LEFT($F$242,2)="31",LEFT($F$242,2)="34",LEFT($F$242,2)="36",LEFT($F$242,2)="37"),VLOOKUP($F$242,労務比率2,AX230,FALSE),VLOOKUP($F$242,労務比率,AX230,FALSE))))</f>
        <v>0</v>
      </c>
      <c r="AM231" s="965"/>
      <c r="AN231" s="966">
        <f>IF(V230="賃金で算定",0,INT(AH231*AL231/100))</f>
        <v>0</v>
      </c>
      <c r="AO231" s="967"/>
      <c r="AP231" s="967"/>
      <c r="AQ231" s="967"/>
      <c r="AR231" s="967"/>
      <c r="AS231" s="685"/>
      <c r="AV231" s="24"/>
      <c r="AW231" s="25"/>
      <c r="AY231" s="462">
        <f t="shared" ref="AY231" si="113">AH231</f>
        <v>0</v>
      </c>
      <c r="AZ231" s="461">
        <f>IF(AV230&lt;=設定シート!C$101,AH231,IF(AND(AV230&gt;=設定シート!E$101,AV230&lt;=設定シート!G$101),AH231*105/108,AH231))</f>
        <v>0</v>
      </c>
      <c r="BA231" s="460"/>
      <c r="BB231" s="461">
        <f t="shared" ref="BB231" si="114">IF($AL231="賃金で算定",0,INT(AY231*$AL231/100))</f>
        <v>0</v>
      </c>
      <c r="BC231" s="461">
        <f>IF(AY231=AZ231,BB231,AZ231*$AL231/100)</f>
        <v>0</v>
      </c>
      <c r="BL231" s="22">
        <f>IF(AY231=AZ231,0,1)</f>
        <v>0</v>
      </c>
      <c r="BM231" s="22" t="str">
        <f>IF(BL231=1,AL231,"")</f>
        <v/>
      </c>
    </row>
    <row r="232" spans="2:74" ht="18" customHeight="1">
      <c r="B232" s="968"/>
      <c r="C232" s="969"/>
      <c r="D232" s="969"/>
      <c r="E232" s="969"/>
      <c r="F232" s="969"/>
      <c r="G232" s="969"/>
      <c r="H232" s="969"/>
      <c r="I232" s="970"/>
      <c r="J232" s="968"/>
      <c r="K232" s="969"/>
      <c r="L232" s="969"/>
      <c r="M232" s="969"/>
      <c r="N232" s="974"/>
      <c r="O232" s="753"/>
      <c r="P232" s="731" t="s">
        <v>38</v>
      </c>
      <c r="Q232" s="754"/>
      <c r="R232" s="731" t="s">
        <v>8</v>
      </c>
      <c r="S232" s="755"/>
      <c r="T232" s="976" t="s">
        <v>40</v>
      </c>
      <c r="U232" s="1075"/>
      <c r="V232" s="977"/>
      <c r="W232" s="978"/>
      <c r="X232" s="978"/>
      <c r="Y232" s="792"/>
      <c r="Z232" s="769"/>
      <c r="AA232" s="770"/>
      <c r="AB232" s="770"/>
      <c r="AC232" s="768"/>
      <c r="AD232" s="769"/>
      <c r="AE232" s="770"/>
      <c r="AF232" s="770"/>
      <c r="AG232" s="771"/>
      <c r="AH232" s="979">
        <f>IF(V232="賃金で算定",V233+Z233-AD233,0)</f>
        <v>0</v>
      </c>
      <c r="AI232" s="980"/>
      <c r="AJ232" s="980"/>
      <c r="AK232" s="981"/>
      <c r="AL232" s="733"/>
      <c r="AM232" s="736"/>
      <c r="AN232" s="865"/>
      <c r="AO232" s="866"/>
      <c r="AP232" s="866"/>
      <c r="AQ232" s="866"/>
      <c r="AR232" s="866"/>
      <c r="AS232" s="772"/>
      <c r="AV232" s="24" t="str">
        <f>IF(OR(O232="",Q232=""),"", IF(O232&lt;20,DATE(O232+118,Q232,IF(S232="",1,S232)),DATE(O232+88,Q232,IF(S232="",1,S232))))</f>
        <v/>
      </c>
      <c r="AW232" s="821" t="str">
        <f>IF(AV232&lt;=設定シート!C$15,"昔",IF(OR(LEFT($F$242,2)="31",LEFT($F$242,2)="34",LEFT($F$242,2)="36",LEFT($F$242,2)="37"),IF(AV232&lt;=設定シート!E$23,"1",IF(AV232&lt;=設定シート!G$23,"2",IF(AV232&lt;=設定シート!M$23,"3","4"))),IF(AV232&lt;=設定シート!E$15,"1",IF(AV232&lt;=設定シート!G$15,"2","3"))))</f>
        <v>3</v>
      </c>
      <c r="AX232" s="822">
        <f>IF(OR(LEFT($F$242,2)="31",LEFT($F$242,2)="34",LEFT($F$242,2)="36",LEFT($F$242,2)="37"),IF(AV232&lt;=設定シート!$C$23,5,IF(AV232&lt;=設定シート!$E$23,7,IF(AV232&lt;=設定シート!$G$23,9,IF(AND(AV232&lt;=設定シート!$I$23,V232=""),11,IF(AND(AV232&lt;=設定シート!$I$23,V232="賃金で算定"),13,IF(AV232&lt;=設定シート!$K$23,15,IF(AV232&lt;=設定シート!$M$23,17,19))))))),IF(AV232&lt;=設定シート!$C$23,5,IF(AV232&lt;=設定シート!$E$15,7,IF(AV232&lt;=設定シート!$G$15,9,11))))</f>
        <v>11</v>
      </c>
      <c r="AY232" s="760"/>
      <c r="AZ232" s="761"/>
      <c r="BA232" s="762">
        <f t="shared" ref="BA232" si="115">AN232</f>
        <v>0</v>
      </c>
      <c r="BB232" s="761"/>
      <c r="BC232" s="761"/>
      <c r="BO232" s="1">
        <f>IF(O232&lt;=VALUE(概算年度),O232+2018,O232+1988)</f>
        <v>2018</v>
      </c>
      <c r="BP232" s="1" t="b">
        <f>IF(BO232=2019,1)</f>
        <v>0</v>
      </c>
      <c r="BQ232" s="3">
        <f>IF(BO232&lt;=2018,1)</f>
        <v>1</v>
      </c>
      <c r="BR232" s="3" t="b">
        <f>IF(BO232&gt;=2020,1)</f>
        <v>0</v>
      </c>
      <c r="BS232" s="3" t="b">
        <f>IF(AND(O232=31,Q232=1,O233=31),1,IF(AND(O232=31,Q232=2,O233=31),2,IF(AND(O232=31,Q232=3,O233=31),3,IF(AND(O232=31,Q232=4,O233=31),4,IF(AND(O232&gt;VALUE(概算年度),O232&lt;31,O233=31),5)))))</f>
        <v>0</v>
      </c>
      <c r="BT232" s="3" t="b">
        <f>IF(OR(O232=31,O232=1),IF(AND(O233=1,OR(Q232=1,Q232=2,Q232=3,Q232=4,Q232=5)),1,IF(AND(O233=1,Q232=6),6,IF(AND(O233=1,Q232=7),7,IF(AND(O233=1,Q232=8),8,IF(AND(O233=1,Q232=9),9,IF(AND(O233=1,Q232=10),10,IF(AND(O233=1,Q232=11),11,IF(AND(O233=1,Q232=12),12)))))))),IF(O233=1,13))</f>
        <v>0</v>
      </c>
      <c r="BU232" s="3" t="b">
        <f>IF(AND(VALUE(概算年度)='報告書（事業主控）'!O232,VALUE(概算年度)='報告書（事業主控）'!O233),IF('報告書（事業主控）'!Q232=1,1,IF('報告書（事業主控）'!Q232=2,2,IF('報告書（事業主控）'!Q232=3,3))))</f>
        <v>0</v>
      </c>
      <c r="BV232" s="3" t="b">
        <f>IF(BS232=1,"平31_1",IF(BS232=2,"平31_2",IF(BS232=3,"平31_3",IF(BS232=4,"平31_4",IF(BS232=5,"平31_1",IF(BT232=1,"_5月",IF(BT232=6,"_6月",IF(BT232=7,"_7月",IF(BT232=8,"_8月",IF(BT232=9,"_9月",IF(BT232=10,"_10月",IF(BT232=11,"_11月",IF(BT232=12,"_12月",IF(BT232=13,"_5月",IF(AND(O232=O233,O233&lt;&gt;VALUE(概算年度)),IF(Q232=1,"_1月",IF(Q232=2,"_2月",IF(Q232=3,"_3月",IF(Q232=4,"_4月",IF(Q232=5,"_5月",IF(Q232=6,"_6月",IF(Q232=7,"_7月",IF(Q232=8,"_8月",IF(Q232=9,"_9月",IF(Q232=10,"_10月",IF(Q232=11,"_11月",IF(Q232=12,"_12月")))))))))))),IF(BU232=1,"対象年1_3月",IF(BU232=2,"対象年2_3月",IF(BU232=3,"対象年3月",IF(O233=VALUE(概算年度),"対象年1_3月","_1月")))))))))))))))))))</f>
        <v>0</v>
      </c>
    </row>
    <row r="233" spans="2:74" ht="18" customHeight="1">
      <c r="B233" s="971"/>
      <c r="C233" s="972"/>
      <c r="D233" s="972"/>
      <c r="E233" s="972"/>
      <c r="F233" s="972"/>
      <c r="G233" s="972"/>
      <c r="H233" s="972"/>
      <c r="I233" s="973"/>
      <c r="J233" s="971"/>
      <c r="K233" s="972"/>
      <c r="L233" s="972"/>
      <c r="M233" s="972"/>
      <c r="N233" s="975"/>
      <c r="O233" s="219"/>
      <c r="P233" s="11" t="s">
        <v>7</v>
      </c>
      <c r="Q233" s="23"/>
      <c r="R233" s="11" t="s">
        <v>8</v>
      </c>
      <c r="S233" s="220"/>
      <c r="T233" s="982" t="s">
        <v>28</v>
      </c>
      <c r="U233" s="982"/>
      <c r="V233" s="956"/>
      <c r="W233" s="957"/>
      <c r="X233" s="957"/>
      <c r="Y233" s="958"/>
      <c r="Z233" s="956"/>
      <c r="AA233" s="957"/>
      <c r="AB233" s="957"/>
      <c r="AC233" s="957"/>
      <c r="AD233" s="959">
        <v>0</v>
      </c>
      <c r="AE233" s="960"/>
      <c r="AF233" s="960"/>
      <c r="AG233" s="961"/>
      <c r="AH233" s="962">
        <f>IF(V232="賃金で算定",0,V233+Z233-AD233)</f>
        <v>0</v>
      </c>
      <c r="AI233" s="962"/>
      <c r="AJ233" s="962"/>
      <c r="AK233" s="963"/>
      <c r="AL233" s="964">
        <f>IF(V232="賃金で算定","賃金で算定",IF(OR(V233=0,$F$242="",AV232=""),0,IF(OR(LEFT($F$242,2)="31",LEFT($F$242,2)="34",LEFT($F$242,2)="36",LEFT($F$242,2)="37"),VLOOKUP($F$242,労務比率2,AX232,FALSE),VLOOKUP($F$242,労務比率,AX232,FALSE))))</f>
        <v>0</v>
      </c>
      <c r="AM233" s="965"/>
      <c r="AN233" s="966">
        <f>IF(V232="賃金で算定",0,INT(AH233*AL233/100))</f>
        <v>0</v>
      </c>
      <c r="AO233" s="967"/>
      <c r="AP233" s="967"/>
      <c r="AQ233" s="967"/>
      <c r="AR233" s="967"/>
      <c r="AS233" s="685"/>
      <c r="AV233" s="24"/>
      <c r="AW233" s="25"/>
      <c r="AY233" s="462">
        <f t="shared" ref="AY233" si="116">AH233</f>
        <v>0</v>
      </c>
      <c r="AZ233" s="461">
        <f>IF(AV232&lt;=設定シート!C$101,AH233,IF(AND(AV232&gt;=設定シート!E$101,AV232&lt;=設定シート!G$101),AH233*105/108,AH233))</f>
        <v>0</v>
      </c>
      <c r="BA233" s="460"/>
      <c r="BB233" s="461">
        <f t="shared" ref="BB233" si="117">IF($AL233="賃金で算定",0,INT(AY233*$AL233/100))</f>
        <v>0</v>
      </c>
      <c r="BC233" s="461">
        <f>IF(AY233=AZ233,BB233,AZ233*$AL233/100)</f>
        <v>0</v>
      </c>
      <c r="BL233" s="22">
        <f>IF(AY233=AZ233,0,1)</f>
        <v>0</v>
      </c>
      <c r="BM233" s="22" t="str">
        <f>IF(BL233=1,AL233,"")</f>
        <v/>
      </c>
    </row>
    <row r="234" spans="2:74" ht="18" customHeight="1">
      <c r="B234" s="968"/>
      <c r="C234" s="969"/>
      <c r="D234" s="969"/>
      <c r="E234" s="969"/>
      <c r="F234" s="969"/>
      <c r="G234" s="969"/>
      <c r="H234" s="969"/>
      <c r="I234" s="970"/>
      <c r="J234" s="968"/>
      <c r="K234" s="969"/>
      <c r="L234" s="969"/>
      <c r="M234" s="969"/>
      <c r="N234" s="974"/>
      <c r="O234" s="753"/>
      <c r="P234" s="731" t="s">
        <v>38</v>
      </c>
      <c r="Q234" s="754"/>
      <c r="R234" s="731" t="s">
        <v>8</v>
      </c>
      <c r="S234" s="755"/>
      <c r="T234" s="976" t="s">
        <v>40</v>
      </c>
      <c r="U234" s="1075"/>
      <c r="V234" s="977"/>
      <c r="W234" s="978"/>
      <c r="X234" s="978"/>
      <c r="Y234" s="792"/>
      <c r="Z234" s="769"/>
      <c r="AA234" s="770"/>
      <c r="AB234" s="770"/>
      <c r="AC234" s="768"/>
      <c r="AD234" s="769"/>
      <c r="AE234" s="770"/>
      <c r="AF234" s="770"/>
      <c r="AG234" s="771"/>
      <c r="AH234" s="979">
        <f>IF(V234="賃金で算定",V235+Z235-AD235,0)</f>
        <v>0</v>
      </c>
      <c r="AI234" s="980"/>
      <c r="AJ234" s="980"/>
      <c r="AK234" s="981"/>
      <c r="AL234" s="733"/>
      <c r="AM234" s="736"/>
      <c r="AN234" s="865"/>
      <c r="AO234" s="866"/>
      <c r="AP234" s="866"/>
      <c r="AQ234" s="866"/>
      <c r="AR234" s="866"/>
      <c r="AS234" s="772"/>
      <c r="AV234" s="24" t="str">
        <f>IF(OR(O234="",Q234=""),"", IF(O234&lt;20,DATE(O234+118,Q234,IF(S234="",1,S234)),DATE(O234+88,Q234,IF(S234="",1,S234))))</f>
        <v/>
      </c>
      <c r="AW234" s="821" t="str">
        <f>IF(AV234&lt;=設定シート!C$15,"昔",IF(OR(LEFT($F$242,2)="31",LEFT($F$242,2)="34",LEFT($F$242,2)="36",LEFT($F$242,2)="37"),IF(AV234&lt;=設定シート!E$23,"1",IF(AV234&lt;=設定シート!G$23,"2",IF(AV234&lt;=設定シート!M$23,"3","4"))),IF(AV234&lt;=設定シート!E$15,"1",IF(AV234&lt;=設定シート!G$15,"2","3"))))</f>
        <v>3</v>
      </c>
      <c r="AX234" s="822">
        <f>IF(OR(LEFT($F$242,2)="31",LEFT($F$242,2)="34",LEFT($F$242,2)="36",LEFT($F$242,2)="37"),IF(AV234&lt;=設定シート!$C$23,5,IF(AV234&lt;=設定シート!$E$23,7,IF(AV234&lt;=設定シート!$G$23,9,IF(AND(AV234&lt;=設定シート!$I$23,V234=""),11,IF(AND(AV234&lt;=設定シート!$I$23,V234="賃金で算定"),13,IF(AV234&lt;=設定シート!$K$23,15,IF(AV234&lt;=設定シート!$M$23,17,19))))))),IF(AV234&lt;=設定シート!$C$23,5,IF(AV234&lt;=設定シート!$E$15,7,IF(AV234&lt;=設定シート!$G$15,9,11))))</f>
        <v>11</v>
      </c>
      <c r="AY234" s="760"/>
      <c r="AZ234" s="761"/>
      <c r="BA234" s="762">
        <f t="shared" ref="BA234" si="118">AN234</f>
        <v>0</v>
      </c>
      <c r="BB234" s="761"/>
      <c r="BC234" s="761"/>
      <c r="BO234" s="1">
        <f>IF(O234&lt;=VALUE(概算年度),O234+2018,O234+1988)</f>
        <v>2018</v>
      </c>
      <c r="BP234" s="1" t="b">
        <f>IF(BO234=2019,1)</f>
        <v>0</v>
      </c>
      <c r="BQ234" s="3">
        <f>IF(BO234&lt;=2018,1)</f>
        <v>1</v>
      </c>
      <c r="BR234" s="3" t="b">
        <f>IF(BO234&gt;=2020,1)</f>
        <v>0</v>
      </c>
      <c r="BS234" s="3" t="b">
        <f>IF(AND(O234=31,Q234=1,O235=31),1,IF(AND(O234=31,Q234=2,O235=31),2,IF(AND(O234=31,Q234=3,O235=31),3,IF(AND(O234=31,Q234=4,O235=31),4,IF(AND(O234&gt;VALUE(概算年度),O234&lt;31,O235=31),5)))))</f>
        <v>0</v>
      </c>
      <c r="BT234" s="3" t="b">
        <f>IF(OR(O234=31,O234=1),IF(AND(O235=1,OR(Q234=1,Q234=2,Q234=3,Q234=4,Q234=5)),1,IF(AND(O235=1,Q234=6),6,IF(AND(O235=1,Q234=7),7,IF(AND(O235=1,Q234=8),8,IF(AND(O235=1,Q234=9),9,IF(AND(O235=1,Q234=10),10,IF(AND(O235=1,Q234=11),11,IF(AND(O235=1,Q234=12),12)))))))),IF(O235=1,13))</f>
        <v>0</v>
      </c>
      <c r="BU234" s="3" t="b">
        <f>IF(AND(VALUE(概算年度)='報告書（事業主控）'!O234,VALUE(概算年度)='報告書（事業主控）'!O235),IF('報告書（事業主控）'!Q234=1,1,IF('報告書（事業主控）'!Q234=2,2,IF('報告書（事業主控）'!Q234=3,3))))</f>
        <v>0</v>
      </c>
      <c r="BV234" s="3" t="b">
        <f>IF(BS234=1,"平31_1",IF(BS234=2,"平31_2",IF(BS234=3,"平31_3",IF(BS234=4,"平31_4",IF(BS234=5,"平31_1",IF(BT234=1,"_5月",IF(BT234=6,"_6月",IF(BT234=7,"_7月",IF(BT234=8,"_8月",IF(BT234=9,"_9月",IF(BT234=10,"_10月",IF(BT234=11,"_11月",IF(BT234=12,"_12月",IF(BT234=13,"_5月",IF(AND(O234=O235,O235&lt;&gt;VALUE(概算年度)),IF(Q234=1,"_1月",IF(Q234=2,"_2月",IF(Q234=3,"_3月",IF(Q234=4,"_4月",IF(Q234=5,"_5月",IF(Q234=6,"_6月",IF(Q234=7,"_7月",IF(Q234=8,"_8月",IF(Q234=9,"_9月",IF(Q234=10,"_10月",IF(Q234=11,"_11月",IF(Q234=12,"_12月")))))))))))),IF(BU234=1,"対象年1_3月",IF(BU234=2,"対象年2_3月",IF(BU234=3,"対象年3月",IF(O235=VALUE(概算年度),"対象年1_3月","_1月")))))))))))))))))))</f>
        <v>0</v>
      </c>
    </row>
    <row r="235" spans="2:74" ht="18" customHeight="1">
      <c r="B235" s="971"/>
      <c r="C235" s="972"/>
      <c r="D235" s="972"/>
      <c r="E235" s="972"/>
      <c r="F235" s="972"/>
      <c r="G235" s="972"/>
      <c r="H235" s="972"/>
      <c r="I235" s="973"/>
      <c r="J235" s="971"/>
      <c r="K235" s="972"/>
      <c r="L235" s="972"/>
      <c r="M235" s="972"/>
      <c r="N235" s="975"/>
      <c r="O235" s="219"/>
      <c r="P235" s="11" t="s">
        <v>7</v>
      </c>
      <c r="Q235" s="23"/>
      <c r="R235" s="11" t="s">
        <v>8</v>
      </c>
      <c r="S235" s="220"/>
      <c r="T235" s="982" t="s">
        <v>28</v>
      </c>
      <c r="U235" s="982"/>
      <c r="V235" s="956"/>
      <c r="W235" s="957"/>
      <c r="X235" s="957"/>
      <c r="Y235" s="958"/>
      <c r="Z235" s="956"/>
      <c r="AA235" s="957"/>
      <c r="AB235" s="957"/>
      <c r="AC235" s="957"/>
      <c r="AD235" s="959">
        <v>0</v>
      </c>
      <c r="AE235" s="960"/>
      <c r="AF235" s="960"/>
      <c r="AG235" s="961"/>
      <c r="AH235" s="962">
        <f>IF(V234="賃金で算定",0,V235+Z235-AD235)</f>
        <v>0</v>
      </c>
      <c r="AI235" s="962"/>
      <c r="AJ235" s="962"/>
      <c r="AK235" s="963"/>
      <c r="AL235" s="964">
        <f>IF(V234="賃金で算定","賃金で算定",IF(OR(V235=0,$F$242="",AV234=""),0,IF(OR(LEFT($F$242,2)="31",LEFT($F$242,2)="34",LEFT($F$242,2)="36",LEFT($F$242,2)="37"),VLOOKUP($F$242,労務比率2,AX234,FALSE),VLOOKUP($F$242,労務比率,AX234,FALSE))))</f>
        <v>0</v>
      </c>
      <c r="AM235" s="965"/>
      <c r="AN235" s="966">
        <f>IF(V234="賃金で算定",0,INT(AH235*AL235/100))</f>
        <v>0</v>
      </c>
      <c r="AO235" s="967"/>
      <c r="AP235" s="967"/>
      <c r="AQ235" s="967"/>
      <c r="AR235" s="967"/>
      <c r="AS235" s="685"/>
      <c r="AV235" s="24"/>
      <c r="AW235" s="25"/>
      <c r="AY235" s="462">
        <f t="shared" ref="AY235" si="119">AH235</f>
        <v>0</v>
      </c>
      <c r="AZ235" s="461">
        <f>IF(AV234&lt;=設定シート!C$101,AH235,IF(AND(AV234&gt;=設定シート!E$101,AV234&lt;=設定シート!G$101),AH235*105/108,AH235))</f>
        <v>0</v>
      </c>
      <c r="BA235" s="460"/>
      <c r="BB235" s="461">
        <f t="shared" ref="BB235" si="120">IF($AL235="賃金で算定",0,INT(AY235*$AL235/100))</f>
        <v>0</v>
      </c>
      <c r="BC235" s="461">
        <f>IF(AY235=AZ235,BB235,AZ235*$AL235/100)</f>
        <v>0</v>
      </c>
      <c r="BL235" s="22">
        <f>IF(AY235=AZ235,0,1)</f>
        <v>0</v>
      </c>
      <c r="BM235" s="22" t="str">
        <f>IF(BL235=1,AL235,"")</f>
        <v/>
      </c>
    </row>
    <row r="236" spans="2:74" ht="18" customHeight="1">
      <c r="B236" s="968"/>
      <c r="C236" s="969"/>
      <c r="D236" s="969"/>
      <c r="E236" s="969"/>
      <c r="F236" s="969"/>
      <c r="G236" s="969"/>
      <c r="H236" s="969"/>
      <c r="I236" s="970"/>
      <c r="J236" s="968"/>
      <c r="K236" s="969"/>
      <c r="L236" s="969"/>
      <c r="M236" s="969"/>
      <c r="N236" s="974"/>
      <c r="O236" s="753"/>
      <c r="P236" s="731" t="s">
        <v>38</v>
      </c>
      <c r="Q236" s="754"/>
      <c r="R236" s="731" t="s">
        <v>8</v>
      </c>
      <c r="S236" s="755"/>
      <c r="T236" s="976" t="s">
        <v>40</v>
      </c>
      <c r="U236" s="1075"/>
      <c r="V236" s="977"/>
      <c r="W236" s="978"/>
      <c r="X236" s="978"/>
      <c r="Y236" s="792"/>
      <c r="Z236" s="769"/>
      <c r="AA236" s="770"/>
      <c r="AB236" s="770"/>
      <c r="AC236" s="768"/>
      <c r="AD236" s="769"/>
      <c r="AE236" s="770"/>
      <c r="AF236" s="770"/>
      <c r="AG236" s="771"/>
      <c r="AH236" s="979">
        <f>IF(V236="賃金で算定",V237+Z237-AD237,0)</f>
        <v>0</v>
      </c>
      <c r="AI236" s="980"/>
      <c r="AJ236" s="980"/>
      <c r="AK236" s="981"/>
      <c r="AL236" s="733"/>
      <c r="AM236" s="736"/>
      <c r="AN236" s="865"/>
      <c r="AO236" s="866"/>
      <c r="AP236" s="866"/>
      <c r="AQ236" s="866"/>
      <c r="AR236" s="866"/>
      <c r="AS236" s="772"/>
      <c r="AV236" s="24" t="str">
        <f>IF(OR(O236="",Q236=""),"", IF(O236&lt;20,DATE(O236+118,Q236,IF(S236="",1,S236)),DATE(O236+88,Q236,IF(S236="",1,S236))))</f>
        <v/>
      </c>
      <c r="AW236" s="821" t="str">
        <f>IF(AV236&lt;=設定シート!C$15,"昔",IF(OR(LEFT($F$242,2)="31",LEFT($F$242,2)="34",LEFT($F$242,2)="36",LEFT($F$242,2)="37"),IF(AV236&lt;=設定シート!E$23,"1",IF(AV236&lt;=設定シート!G$23,"2",IF(AV236&lt;=設定シート!M$23,"3","4"))),IF(AV236&lt;=設定シート!E$15,"1",IF(AV236&lt;=設定シート!G$15,"2","3"))))</f>
        <v>3</v>
      </c>
      <c r="AX236" s="822">
        <f>IF(OR(LEFT($F$242,2)="31",LEFT($F$242,2)="34",LEFT($F$242,2)="36",LEFT($F$242,2)="37"),IF(AV236&lt;=設定シート!$C$23,5,IF(AV236&lt;=設定シート!$E$23,7,IF(AV236&lt;=設定シート!$G$23,9,IF(AND(AV236&lt;=設定シート!$I$23,V236=""),11,IF(AND(AV236&lt;=設定シート!$I$23,V236="賃金で算定"),13,IF(AV236&lt;=設定シート!$K$23,15,IF(AV236&lt;=設定シート!$M$23,17,19))))))),IF(AV236&lt;=設定シート!$C$23,5,IF(AV236&lt;=設定シート!$E$15,7,IF(AV236&lt;=設定シート!$G$15,9,11))))</f>
        <v>11</v>
      </c>
      <c r="AY236" s="760"/>
      <c r="AZ236" s="761"/>
      <c r="BA236" s="762">
        <f t="shared" ref="BA236" si="121">AN236</f>
        <v>0</v>
      </c>
      <c r="BB236" s="761"/>
      <c r="BC236" s="761"/>
      <c r="BO236" s="1">
        <f>IF(O236&lt;=VALUE(概算年度),O236+2018,O236+1988)</f>
        <v>2018</v>
      </c>
      <c r="BP236" s="1" t="b">
        <f>IF(BO236=2019,1)</f>
        <v>0</v>
      </c>
      <c r="BQ236" s="3">
        <f>IF(BO236&lt;=2018,1)</f>
        <v>1</v>
      </c>
      <c r="BR236" s="3" t="b">
        <f>IF(BO236&gt;=2020,1)</f>
        <v>0</v>
      </c>
      <c r="BS236" s="3" t="b">
        <f>IF(AND(O236=31,Q236=1,O237=31),1,IF(AND(O236=31,Q236=2,O237=31),2,IF(AND(O236=31,Q236=3,O237=31),3,IF(AND(O236=31,Q236=4,O237=31),4,IF(AND(O236&gt;VALUE(概算年度),O236&lt;31,O237=31),5)))))</f>
        <v>0</v>
      </c>
      <c r="BT236" s="3" t="b">
        <f>IF(OR(O236=31,O236=1),IF(AND(O237=1,OR(Q236=1,Q236=2,Q236=3,Q236=4,Q236=5)),1,IF(AND(O237=1,Q236=6),6,IF(AND(O237=1,Q236=7),7,IF(AND(O237=1,Q236=8),8,IF(AND(O237=1,Q236=9),9,IF(AND(O237=1,Q236=10),10,IF(AND(O237=1,Q236=11),11,IF(AND(O237=1,Q236=12),12)))))))),IF(O237=1,13))</f>
        <v>0</v>
      </c>
      <c r="BU236" s="3" t="b">
        <f>IF(AND(VALUE(概算年度)='報告書（事業主控）'!O236,VALUE(概算年度)='報告書（事業主控）'!O237),IF('報告書（事業主控）'!Q236=1,1,IF('報告書（事業主控）'!Q236=2,2,IF('報告書（事業主控）'!Q236=3,3))))</f>
        <v>0</v>
      </c>
      <c r="BV236" s="3" t="b">
        <f>IF(BS236=1,"平31_1",IF(BS236=2,"平31_2",IF(BS236=3,"平31_3",IF(BS236=4,"平31_4",IF(BS236=5,"平31_1",IF(BT236=1,"_5月",IF(BT236=6,"_6月",IF(BT236=7,"_7月",IF(BT236=8,"_8月",IF(BT236=9,"_9月",IF(BT236=10,"_10月",IF(BT236=11,"_11月",IF(BT236=12,"_12月",IF(BT236=13,"_5月",IF(AND(O236=O237,O237&lt;&gt;VALUE(概算年度)),IF(Q236=1,"_1月",IF(Q236=2,"_2月",IF(Q236=3,"_3月",IF(Q236=4,"_4月",IF(Q236=5,"_5月",IF(Q236=6,"_6月",IF(Q236=7,"_7月",IF(Q236=8,"_8月",IF(Q236=9,"_9月",IF(Q236=10,"_10月",IF(Q236=11,"_11月",IF(Q236=12,"_12月")))))))))))),IF(BU236=1,"対象年1_3月",IF(BU236=2,"対象年2_3月",IF(BU236=3,"対象年3月",IF(O237=VALUE(概算年度),"対象年1_3月","_1月")))))))))))))))))))</f>
        <v>0</v>
      </c>
    </row>
    <row r="237" spans="2:74" ht="18" customHeight="1">
      <c r="B237" s="971"/>
      <c r="C237" s="972"/>
      <c r="D237" s="972"/>
      <c r="E237" s="972"/>
      <c r="F237" s="972"/>
      <c r="G237" s="972"/>
      <c r="H237" s="972"/>
      <c r="I237" s="973"/>
      <c r="J237" s="971"/>
      <c r="K237" s="972"/>
      <c r="L237" s="972"/>
      <c r="M237" s="972"/>
      <c r="N237" s="975"/>
      <c r="O237" s="219"/>
      <c r="P237" s="11" t="s">
        <v>7</v>
      </c>
      <c r="Q237" s="23"/>
      <c r="R237" s="11" t="s">
        <v>8</v>
      </c>
      <c r="S237" s="220"/>
      <c r="T237" s="982" t="s">
        <v>28</v>
      </c>
      <c r="U237" s="982"/>
      <c r="V237" s="956"/>
      <c r="W237" s="957"/>
      <c r="X237" s="957"/>
      <c r="Y237" s="958"/>
      <c r="Z237" s="956"/>
      <c r="AA237" s="957"/>
      <c r="AB237" s="957"/>
      <c r="AC237" s="957"/>
      <c r="AD237" s="959">
        <v>0</v>
      </c>
      <c r="AE237" s="960"/>
      <c r="AF237" s="960"/>
      <c r="AG237" s="961"/>
      <c r="AH237" s="962">
        <f>IF(V236="賃金で算定",0,V237+Z237-AD237)</f>
        <v>0</v>
      </c>
      <c r="AI237" s="962"/>
      <c r="AJ237" s="962"/>
      <c r="AK237" s="963"/>
      <c r="AL237" s="964">
        <f>IF(V236="賃金で算定","賃金で算定",IF(OR(V237=0,$F$242="",AV236=""),0,IF(OR(LEFT($F$242,2)="31",LEFT($F$242,2)="34",LEFT($F$242,2)="36",LEFT($F$242,2)="37"),VLOOKUP($F$242,労務比率2,AX236,FALSE),VLOOKUP($F$242,労務比率,AX236,FALSE))))</f>
        <v>0</v>
      </c>
      <c r="AM237" s="965"/>
      <c r="AN237" s="966">
        <f>IF(V236="賃金で算定",0,INT(AH237*AL237/100))</f>
        <v>0</v>
      </c>
      <c r="AO237" s="967"/>
      <c r="AP237" s="967"/>
      <c r="AQ237" s="967"/>
      <c r="AR237" s="967"/>
      <c r="AS237" s="685"/>
      <c r="AV237" s="24"/>
      <c r="AW237" s="25"/>
      <c r="AY237" s="462">
        <f t="shared" ref="AY237" si="122">AH237</f>
        <v>0</v>
      </c>
      <c r="AZ237" s="461">
        <f>IF(AV236&lt;=設定シート!C$101,AH237,IF(AND(AV236&gt;=設定シート!E$101,AV236&lt;=設定シート!G$101),AH237*105/108,AH237))</f>
        <v>0</v>
      </c>
      <c r="BA237" s="460"/>
      <c r="BB237" s="461">
        <f t="shared" ref="BB237" si="123">IF($AL237="賃金で算定",0,INT(AY237*$AL237/100))</f>
        <v>0</v>
      </c>
      <c r="BC237" s="461">
        <f>IF(AY237=AZ237,BB237,AZ237*$AL237/100)</f>
        <v>0</v>
      </c>
      <c r="BL237" s="22">
        <f>IF(AY237=AZ237,0,1)</f>
        <v>0</v>
      </c>
      <c r="BM237" s="22" t="str">
        <f>IF(BL237=1,AL237,"")</f>
        <v/>
      </c>
    </row>
    <row r="238" spans="2:74" ht="18" customHeight="1">
      <c r="B238" s="968"/>
      <c r="C238" s="969"/>
      <c r="D238" s="969"/>
      <c r="E238" s="969"/>
      <c r="F238" s="969"/>
      <c r="G238" s="969"/>
      <c r="H238" s="969"/>
      <c r="I238" s="970"/>
      <c r="J238" s="968"/>
      <c r="K238" s="969"/>
      <c r="L238" s="969"/>
      <c r="M238" s="969"/>
      <c r="N238" s="974"/>
      <c r="O238" s="753"/>
      <c r="P238" s="731" t="s">
        <v>38</v>
      </c>
      <c r="Q238" s="754"/>
      <c r="R238" s="731" t="s">
        <v>8</v>
      </c>
      <c r="S238" s="755"/>
      <c r="T238" s="976" t="s">
        <v>40</v>
      </c>
      <c r="U238" s="1075"/>
      <c r="V238" s="977"/>
      <c r="W238" s="978"/>
      <c r="X238" s="978"/>
      <c r="Y238" s="792"/>
      <c r="Z238" s="769"/>
      <c r="AA238" s="770"/>
      <c r="AB238" s="770"/>
      <c r="AC238" s="768"/>
      <c r="AD238" s="769"/>
      <c r="AE238" s="770"/>
      <c r="AF238" s="770"/>
      <c r="AG238" s="771"/>
      <c r="AH238" s="979">
        <f>IF(V238="賃金で算定",V239+Z239-AD239,0)</f>
        <v>0</v>
      </c>
      <c r="AI238" s="980"/>
      <c r="AJ238" s="980"/>
      <c r="AK238" s="981"/>
      <c r="AL238" s="733"/>
      <c r="AM238" s="736"/>
      <c r="AN238" s="865"/>
      <c r="AO238" s="866"/>
      <c r="AP238" s="866"/>
      <c r="AQ238" s="866"/>
      <c r="AR238" s="866"/>
      <c r="AS238" s="772"/>
      <c r="AV238" s="24" t="str">
        <f>IF(OR(O238="",Q238=""),"", IF(O238&lt;20,DATE(O238+118,Q238,IF(S238="",1,S238)),DATE(O238+88,Q238,IF(S238="",1,S238))))</f>
        <v/>
      </c>
      <c r="AW238" s="821" t="str">
        <f>IF(AV238&lt;=設定シート!C$15,"昔",IF(OR(LEFT($F$242,2)="31",LEFT($F$242,2)="34",LEFT($F$242,2)="36",LEFT($F$242,2)="37"),IF(AV238&lt;=設定シート!E$23,"1",IF(AV238&lt;=設定シート!G$23,"2",IF(AV238&lt;=設定シート!M$23,"3","4"))),IF(AV238&lt;=設定シート!E$15,"1",IF(AV238&lt;=設定シート!G$15,"2","3"))))</f>
        <v>3</v>
      </c>
      <c r="AX238" s="822">
        <f>IF(OR(LEFT($F$242,2)="31",LEFT($F$242,2)="34",LEFT($F$242,2)="36",LEFT($F$242,2)="37"),IF(AV238&lt;=設定シート!$C$23,5,IF(AV238&lt;=設定シート!$E$23,7,IF(AV238&lt;=設定シート!$G$23,9,IF(AND(AV238&lt;=設定シート!$I$23,V238=""),11,IF(AND(AV238&lt;=設定シート!$I$23,V238="賃金で算定"),13,IF(AV238&lt;=設定シート!$K$23,15,IF(AV238&lt;=設定シート!$M$23,17,19))))))),IF(AV238&lt;=設定シート!$C$23,5,IF(AV238&lt;=設定シート!$E$15,7,IF(AV238&lt;=設定シート!$G$15,9,11))))</f>
        <v>11</v>
      </c>
      <c r="AY238" s="760"/>
      <c r="AZ238" s="761"/>
      <c r="BA238" s="762">
        <f t="shared" ref="BA238" si="124">AN238</f>
        <v>0</v>
      </c>
      <c r="BB238" s="761"/>
      <c r="BC238" s="761"/>
      <c r="BO238" s="1">
        <f>IF(O238&lt;=VALUE(概算年度),O238+2018,O238+1988)</f>
        <v>2018</v>
      </c>
      <c r="BP238" s="1" t="b">
        <f>IF(BO238=2019,1)</f>
        <v>0</v>
      </c>
      <c r="BQ238" s="3">
        <f>IF(BO238&lt;=2018,1)</f>
        <v>1</v>
      </c>
      <c r="BR238" s="3" t="b">
        <f>IF(BO238&gt;=2020,1)</f>
        <v>0</v>
      </c>
      <c r="BS238" s="3" t="b">
        <f>IF(AND(O238=31,Q238=1,O239=31),1,IF(AND(O238=31,Q238=2,O239=31),2,IF(AND(O238=31,Q238=3,O239=31),3,IF(AND(O238=31,Q238=4,O239=31),4,IF(AND(O238&gt;VALUE(概算年度),O238&lt;31,O239=31),5)))))</f>
        <v>0</v>
      </c>
      <c r="BT238" s="3" t="b">
        <f>IF(OR(O238=31,O238=1),IF(AND(O239=1,OR(Q238=1,Q238=2,Q238=3,Q238=4,Q238=5)),1,IF(AND(O239=1,Q238=6),6,IF(AND(O239=1,Q238=7),7,IF(AND(O239=1,Q238=8),8,IF(AND(O239=1,Q238=9),9,IF(AND(O239=1,Q238=10),10,IF(AND(O239=1,Q238=11),11,IF(AND(O239=1,Q238=12),12)))))))),IF(O239=1,13))</f>
        <v>0</v>
      </c>
      <c r="BU238" s="3" t="b">
        <f>IF(AND(VALUE(概算年度)='報告書（事業主控）'!O238,VALUE(概算年度)='報告書（事業主控）'!O239),IF('報告書（事業主控）'!Q238=1,1,IF('報告書（事業主控）'!Q238=2,2,IF('報告書（事業主控）'!Q238=3,3))))</f>
        <v>0</v>
      </c>
      <c r="BV238" s="3" t="b">
        <f>IF(BS238=1,"平31_1",IF(BS238=2,"平31_2",IF(BS238=3,"平31_3",IF(BS238=4,"平31_4",IF(BS238=5,"平31_1",IF(BT238=1,"_5月",IF(BT238=6,"_6月",IF(BT238=7,"_7月",IF(BT238=8,"_8月",IF(BT238=9,"_9月",IF(BT238=10,"_10月",IF(BT238=11,"_11月",IF(BT238=12,"_12月",IF(BT238=13,"_5月",IF(AND(O238=O239,O239&lt;&gt;VALUE(概算年度)),IF(Q238=1,"_1月",IF(Q238=2,"_2月",IF(Q238=3,"_3月",IF(Q238=4,"_4月",IF(Q238=5,"_5月",IF(Q238=6,"_6月",IF(Q238=7,"_7月",IF(Q238=8,"_8月",IF(Q238=9,"_9月",IF(Q238=10,"_10月",IF(Q238=11,"_11月",IF(Q238=12,"_12月")))))))))))),IF(BU238=1,"対象年1_3月",IF(BU238=2,"対象年2_3月",IF(BU238=3,"対象年3月",IF(O239=VALUE(概算年度),"対象年1_3月","_1月")))))))))))))))))))</f>
        <v>0</v>
      </c>
    </row>
    <row r="239" spans="2:74" ht="18" customHeight="1">
      <c r="B239" s="971"/>
      <c r="C239" s="972"/>
      <c r="D239" s="972"/>
      <c r="E239" s="972"/>
      <c r="F239" s="972"/>
      <c r="G239" s="972"/>
      <c r="H239" s="972"/>
      <c r="I239" s="973"/>
      <c r="J239" s="971"/>
      <c r="K239" s="972"/>
      <c r="L239" s="972"/>
      <c r="M239" s="972"/>
      <c r="N239" s="975"/>
      <c r="O239" s="219"/>
      <c r="P239" s="11" t="s">
        <v>7</v>
      </c>
      <c r="Q239" s="23"/>
      <c r="R239" s="11" t="s">
        <v>8</v>
      </c>
      <c r="S239" s="220"/>
      <c r="T239" s="982" t="s">
        <v>28</v>
      </c>
      <c r="U239" s="982"/>
      <c r="V239" s="956"/>
      <c r="W239" s="957"/>
      <c r="X239" s="957"/>
      <c r="Y239" s="958"/>
      <c r="Z239" s="956"/>
      <c r="AA239" s="957"/>
      <c r="AB239" s="957"/>
      <c r="AC239" s="957"/>
      <c r="AD239" s="959">
        <v>0</v>
      </c>
      <c r="AE239" s="960"/>
      <c r="AF239" s="960"/>
      <c r="AG239" s="961"/>
      <c r="AH239" s="962">
        <f>IF(V238="賃金で算定",0,V239+Z239-AD239)</f>
        <v>0</v>
      </c>
      <c r="AI239" s="962"/>
      <c r="AJ239" s="962"/>
      <c r="AK239" s="963"/>
      <c r="AL239" s="964">
        <f>IF(V238="賃金で算定","賃金で算定",IF(OR(V239=0,$F$242="",AV238=""),0,IF(OR(LEFT($F$242,2)="31",LEFT($F$242,2)="34",LEFT($F$242,2)="36",LEFT($F$242,2)="37"),VLOOKUP($F$242,労務比率2,AX238,FALSE),VLOOKUP($F$242,労務比率,AX238,FALSE))))</f>
        <v>0</v>
      </c>
      <c r="AM239" s="965"/>
      <c r="AN239" s="966">
        <f>IF(V238="賃金で算定",0,INT(AH239*AL239/100))</f>
        <v>0</v>
      </c>
      <c r="AO239" s="967"/>
      <c r="AP239" s="967"/>
      <c r="AQ239" s="967"/>
      <c r="AR239" s="967"/>
      <c r="AS239" s="685"/>
      <c r="AV239" s="24"/>
      <c r="AW239" s="25"/>
      <c r="AY239" s="462">
        <f t="shared" ref="AY239" si="125">AH239</f>
        <v>0</v>
      </c>
      <c r="AZ239" s="461">
        <f>IF(AV238&lt;=設定シート!C$101,AH239,IF(AND(AV238&gt;=設定シート!E$101,AV238&lt;=設定シート!G$101),AH239*105/108,AH239))</f>
        <v>0</v>
      </c>
      <c r="BA239" s="460"/>
      <c r="BB239" s="461">
        <f t="shared" ref="BB239" si="126">IF($AL239="賃金で算定",0,INT(AY239*$AL239/100))</f>
        <v>0</v>
      </c>
      <c r="BC239" s="461">
        <f>IF(AY239=AZ239,BB239,AZ239*$AL239/100)</f>
        <v>0</v>
      </c>
      <c r="BL239" s="22">
        <f>IF(AY239=AZ239,0,1)</f>
        <v>0</v>
      </c>
      <c r="BM239" s="22" t="str">
        <f>IF(BL239=1,AL239,"")</f>
        <v/>
      </c>
    </row>
    <row r="240" spans="2:74" ht="18" customHeight="1">
      <c r="B240" s="968"/>
      <c r="C240" s="969"/>
      <c r="D240" s="969"/>
      <c r="E240" s="969"/>
      <c r="F240" s="969"/>
      <c r="G240" s="969"/>
      <c r="H240" s="969"/>
      <c r="I240" s="970"/>
      <c r="J240" s="968"/>
      <c r="K240" s="969"/>
      <c r="L240" s="969"/>
      <c r="M240" s="969"/>
      <c r="N240" s="974"/>
      <c r="O240" s="753"/>
      <c r="P240" s="731" t="s">
        <v>38</v>
      </c>
      <c r="Q240" s="754"/>
      <c r="R240" s="731" t="s">
        <v>8</v>
      </c>
      <c r="S240" s="755"/>
      <c r="T240" s="976" t="s">
        <v>40</v>
      </c>
      <c r="U240" s="1075"/>
      <c r="V240" s="977"/>
      <c r="W240" s="978"/>
      <c r="X240" s="978"/>
      <c r="Y240" s="792"/>
      <c r="Z240" s="769"/>
      <c r="AA240" s="770"/>
      <c r="AB240" s="770"/>
      <c r="AC240" s="768"/>
      <c r="AD240" s="769"/>
      <c r="AE240" s="770"/>
      <c r="AF240" s="770"/>
      <c r="AG240" s="771"/>
      <c r="AH240" s="979">
        <f>IF(V240="賃金で算定",V241+Z241-AD241,0)</f>
        <v>0</v>
      </c>
      <c r="AI240" s="980"/>
      <c r="AJ240" s="980"/>
      <c r="AK240" s="981"/>
      <c r="AL240" s="733"/>
      <c r="AM240" s="736"/>
      <c r="AN240" s="865"/>
      <c r="AO240" s="866"/>
      <c r="AP240" s="866"/>
      <c r="AQ240" s="866"/>
      <c r="AR240" s="866"/>
      <c r="AS240" s="772"/>
      <c r="AV240" s="24" t="str">
        <f>IF(OR(O240="",Q240=""),"", IF(O240&lt;20,DATE(O240+118,Q240,IF(S240="",1,S240)),DATE(O240+88,Q240,IF(S240="",1,S240))))</f>
        <v/>
      </c>
      <c r="AW240" s="821" t="str">
        <f>IF(AV240&lt;=設定シート!C$15,"昔",IF(OR(LEFT($F$242,2)="31",LEFT($F$242,2)="34",LEFT($F$242,2)="36",LEFT($F$242,2)="37"),IF(AV240&lt;=設定シート!E$23,"1",IF(AV240&lt;=設定シート!G$23,"2",IF(AV240&lt;=設定シート!M$23,"3","4"))),IF(AV240&lt;=設定シート!E$15,"1",IF(AV240&lt;=設定シート!G$15,"2","3"))))</f>
        <v>3</v>
      </c>
      <c r="AX240" s="822">
        <f>IF(OR(LEFT($F$242,2)="31",LEFT($F$242,2)="34",LEFT($F$242,2)="36",LEFT($F$242,2)="37"),IF(AV240&lt;=設定シート!$C$23,5,IF(AV240&lt;=設定シート!$E$23,7,IF(AV240&lt;=設定シート!$G$23,9,IF(AND(AV240&lt;=設定シート!$I$23,V240=""),11,IF(AND(AV240&lt;=設定シート!$I$23,V240="賃金で算定"),13,IF(AV240&lt;=設定シート!$K$23,15,IF(AV240&lt;=設定シート!$M$23,17,19))))))),IF(AV240&lt;=設定シート!$C$23,5,IF(AV240&lt;=設定シート!$E$15,7,IF(AV240&lt;=設定シート!$G$15,9,11))))</f>
        <v>11</v>
      </c>
      <c r="AY240" s="760"/>
      <c r="AZ240" s="761"/>
      <c r="BA240" s="762">
        <f t="shared" ref="BA240" si="127">AN240</f>
        <v>0</v>
      </c>
      <c r="BB240" s="761"/>
      <c r="BC240" s="761"/>
      <c r="BO240" s="1">
        <f>IF(O240&lt;=VALUE(概算年度),O240+2018,O240+1988)</f>
        <v>2018</v>
      </c>
      <c r="BP240" s="1" t="b">
        <f>IF(BO240=2019,1)</f>
        <v>0</v>
      </c>
      <c r="BQ240" s="3">
        <f>IF(BO240&lt;=2018,1)</f>
        <v>1</v>
      </c>
      <c r="BR240" s="3" t="b">
        <f>IF(BO240&gt;=2020,1)</f>
        <v>0</v>
      </c>
      <c r="BS240" s="3" t="b">
        <f>IF(AND(O240=31,Q240=1,O241=31),1,IF(AND(O240=31,Q240=2,O241=31),2,IF(AND(O240=31,Q240=3,O241=31),3,IF(AND(O240=31,Q240=4,O241=31),4,IF(AND(O240&gt;VALUE(概算年度),O240&lt;31,O241=31),5)))))</f>
        <v>0</v>
      </c>
      <c r="BT240" s="3" t="b">
        <f>IF(OR(O240=31,O240=1),IF(AND(O241=1,OR(Q240=1,Q240=2,Q240=3,Q240=4,Q240=5)),1,IF(AND(O241=1,Q240=6),6,IF(AND(O241=1,Q240=7),7,IF(AND(O241=1,Q240=8),8,IF(AND(O241=1,Q240=9),9,IF(AND(O241=1,Q240=10),10,IF(AND(O241=1,Q240=11),11,IF(AND(O241=1,Q240=12),12)))))))),IF(O241=1,13))</f>
        <v>0</v>
      </c>
      <c r="BU240" s="3" t="b">
        <f>IF(AND(VALUE(概算年度)='報告書（事業主控）'!O240,VALUE(概算年度)='報告書（事業主控）'!O241),IF('報告書（事業主控）'!Q240=1,1,IF('報告書（事業主控）'!Q240=2,2,IF('報告書（事業主控）'!Q240=3,3))))</f>
        <v>0</v>
      </c>
      <c r="BV240" s="3" t="b">
        <f>IF(BS240=1,"平31_1",IF(BS240=2,"平31_2",IF(BS240=3,"平31_3",IF(BS240=4,"平31_4",IF(BS240=5,"平31_1",IF(BT240=1,"_5月",IF(BT240=6,"_6月",IF(BT240=7,"_7月",IF(BT240=8,"_8月",IF(BT240=9,"_9月",IF(BT240=10,"_10月",IF(BT240=11,"_11月",IF(BT240=12,"_12月",IF(BT240=13,"_5月",IF(AND(O240=O241,O241&lt;&gt;VALUE(概算年度)),IF(Q240=1,"_1月",IF(Q240=2,"_2月",IF(Q240=3,"_3月",IF(Q240=4,"_4月",IF(Q240=5,"_5月",IF(Q240=6,"_6月",IF(Q240=7,"_7月",IF(Q240=8,"_8月",IF(Q240=9,"_9月",IF(Q240=10,"_10月",IF(Q240=11,"_11月",IF(Q240=12,"_12月")))))))))))),IF(BU240=1,"対象年1_3月",IF(BU240=2,"対象年2_3月",IF(BU240=3,"対象年3月",IF(O241=VALUE(概算年度),"対象年1_3月","_1月")))))))))))))))))))</f>
        <v>0</v>
      </c>
    </row>
    <row r="241" spans="2:65" ht="18" customHeight="1">
      <c r="B241" s="971"/>
      <c r="C241" s="972"/>
      <c r="D241" s="972"/>
      <c r="E241" s="972"/>
      <c r="F241" s="972"/>
      <c r="G241" s="972"/>
      <c r="H241" s="972"/>
      <c r="I241" s="973"/>
      <c r="J241" s="971"/>
      <c r="K241" s="972"/>
      <c r="L241" s="972"/>
      <c r="M241" s="972"/>
      <c r="N241" s="975"/>
      <c r="O241" s="219"/>
      <c r="P241" s="11" t="s">
        <v>7</v>
      </c>
      <c r="Q241" s="23"/>
      <c r="R241" s="11" t="s">
        <v>8</v>
      </c>
      <c r="S241" s="220"/>
      <c r="T241" s="982" t="s">
        <v>28</v>
      </c>
      <c r="U241" s="982"/>
      <c r="V241" s="956"/>
      <c r="W241" s="957"/>
      <c r="X241" s="957"/>
      <c r="Y241" s="958"/>
      <c r="Z241" s="956"/>
      <c r="AA241" s="957"/>
      <c r="AB241" s="957"/>
      <c r="AC241" s="957"/>
      <c r="AD241" s="959">
        <v>0</v>
      </c>
      <c r="AE241" s="960"/>
      <c r="AF241" s="960"/>
      <c r="AG241" s="961"/>
      <c r="AH241" s="966">
        <f>IF(V240="賃金で算定",0,V241+Z241-AD241)</f>
        <v>0</v>
      </c>
      <c r="AI241" s="967"/>
      <c r="AJ241" s="967"/>
      <c r="AK241" s="987"/>
      <c r="AL241" s="964">
        <f>IF(V240="賃金で算定","賃金で算定",IF(OR(V241=0,$F$242="",AV240=""),0,IF(OR(LEFT($F$242,2)="31",LEFT($F$242,2)="34",LEFT($F$242,2)="36",LEFT($F$242,2)="37"),VLOOKUP($F$242,労務比率2,AX240,FALSE),VLOOKUP($F$242,労務比率,AX240,FALSE))))</f>
        <v>0</v>
      </c>
      <c r="AM241" s="965"/>
      <c r="AN241" s="966">
        <f>IF(V240="賃金で算定",0,INT(AH241*AL241/100))</f>
        <v>0</v>
      </c>
      <c r="AO241" s="967"/>
      <c r="AP241" s="967"/>
      <c r="AQ241" s="967"/>
      <c r="AR241" s="967"/>
      <c r="AS241" s="685"/>
      <c r="AV241" s="24"/>
      <c r="AW241" s="25"/>
      <c r="AY241" s="462">
        <f t="shared" ref="AY241" si="128">AH241</f>
        <v>0</v>
      </c>
      <c r="AZ241" s="461">
        <f>IF(AV240&lt;=設定シート!C$101,AH241,IF(AND(AV240&gt;=設定シート!E$101,AV240&lt;=設定シート!G$101),AH241*105/108,AH241))</f>
        <v>0</v>
      </c>
      <c r="BA241" s="460"/>
      <c r="BB241" s="461">
        <f t="shared" ref="BB241" si="129">IF($AL241="賃金で算定",0,INT(AY241*$AL241/100))</f>
        <v>0</v>
      </c>
      <c r="BC241" s="461">
        <f>IF(AY241=AZ241,BB241,AZ241*$AL241/100)</f>
        <v>0</v>
      </c>
      <c r="BL241" s="22">
        <f>IF(AY241=AZ241,0,1)</f>
        <v>0</v>
      </c>
      <c r="BM241" s="22" t="str">
        <f>IF(BL241=1,AL241,"")</f>
        <v/>
      </c>
    </row>
    <row r="242" spans="2:65" ht="18" customHeight="1">
      <c r="B242" s="877" t="s">
        <v>866</v>
      </c>
      <c r="C242" s="988"/>
      <c r="D242" s="988"/>
      <c r="E242" s="989"/>
      <c r="F242" s="1069"/>
      <c r="G242" s="997"/>
      <c r="H242" s="997"/>
      <c r="I242" s="997"/>
      <c r="J242" s="997"/>
      <c r="K242" s="997"/>
      <c r="L242" s="997"/>
      <c r="M242" s="997"/>
      <c r="N242" s="998"/>
      <c r="O242" s="877" t="s">
        <v>867</v>
      </c>
      <c r="P242" s="988"/>
      <c r="Q242" s="988"/>
      <c r="R242" s="988"/>
      <c r="S242" s="988"/>
      <c r="T242" s="988"/>
      <c r="U242" s="989"/>
      <c r="V242" s="1072">
        <f>AH242</f>
        <v>0</v>
      </c>
      <c r="W242" s="1073"/>
      <c r="X242" s="1073"/>
      <c r="Y242" s="1074"/>
      <c r="Z242" s="769"/>
      <c r="AA242" s="770"/>
      <c r="AB242" s="770"/>
      <c r="AC242" s="768"/>
      <c r="AD242" s="769"/>
      <c r="AE242" s="770"/>
      <c r="AF242" s="770"/>
      <c r="AG242" s="768"/>
      <c r="AH242" s="979">
        <f>AH224+AH226+AH228+AH230+AH232+AH234+AH236+AH238+AH240</f>
        <v>0</v>
      </c>
      <c r="AI242" s="980"/>
      <c r="AJ242" s="980"/>
      <c r="AK242" s="981"/>
      <c r="AL242" s="738"/>
      <c r="AM242" s="740"/>
      <c r="AN242" s="979">
        <f>AN224+AN226+AN228+AN230+AN232+AN234+AN236+AN238+AN240</f>
        <v>0</v>
      </c>
      <c r="AO242" s="980"/>
      <c r="AP242" s="980"/>
      <c r="AQ242" s="980"/>
      <c r="AR242" s="980"/>
      <c r="AS242" s="772"/>
      <c r="AW242" s="25"/>
      <c r="AY242" s="760"/>
      <c r="AZ242" s="777"/>
      <c r="BA242" s="778">
        <f>BA224+BA226+BA228+BA230+BA232+BA234+BA236+BA238+BA240</f>
        <v>0</v>
      </c>
      <c r="BB242" s="762">
        <f>BB225+BB227+BB229+BB231+BB233+BB235+BB237+BB239+BB241</f>
        <v>0</v>
      </c>
      <c r="BC242" s="762">
        <f>SUMIF(BL225:BL241,0,BC225:BC241)+ROUNDDOWN(ROUNDDOWN(BL242*105/108,0)*BM242/100,0)</f>
        <v>0</v>
      </c>
      <c r="BL242" s="22">
        <f>SUMIF(BL225:BL241,1,AH225:AK241)</f>
        <v>0</v>
      </c>
      <c r="BM242" s="22">
        <f>IF(COUNT(BM225:BM241)=0,0,SUM(BM225:BM241)/COUNT(BM225:BM241))</f>
        <v>0</v>
      </c>
    </row>
    <row r="243" spans="2:65" ht="18" customHeight="1">
      <c r="B243" s="990"/>
      <c r="C243" s="991"/>
      <c r="D243" s="991"/>
      <c r="E243" s="992"/>
      <c r="F243" s="1070"/>
      <c r="G243" s="1000"/>
      <c r="H243" s="1000"/>
      <c r="I243" s="1000"/>
      <c r="J243" s="1000"/>
      <c r="K243" s="1000"/>
      <c r="L243" s="1000"/>
      <c r="M243" s="1000"/>
      <c r="N243" s="1001"/>
      <c r="O243" s="990"/>
      <c r="P243" s="991"/>
      <c r="Q243" s="991"/>
      <c r="R243" s="991"/>
      <c r="S243" s="991"/>
      <c r="T243" s="991"/>
      <c r="U243" s="992"/>
      <c r="V243" s="983">
        <f>V225+V227+V229+V231+V233+V235+V237+V239+V241-V242</f>
        <v>0</v>
      </c>
      <c r="W243" s="962"/>
      <c r="X243" s="962"/>
      <c r="Y243" s="963"/>
      <c r="Z243" s="983">
        <f>Z225+Z227+Z229+Z231+Z233+Z235+Z237+Z239+Z241</f>
        <v>0</v>
      </c>
      <c r="AA243" s="962"/>
      <c r="AB243" s="962"/>
      <c r="AC243" s="962"/>
      <c r="AD243" s="983">
        <f>AD225+AD227+AD229+AD231+AD233+AD235+AD237+AD239+AD241</f>
        <v>0</v>
      </c>
      <c r="AE243" s="962"/>
      <c r="AF243" s="962"/>
      <c r="AG243" s="962"/>
      <c r="AH243" s="983">
        <f>AY243</f>
        <v>0</v>
      </c>
      <c r="AI243" s="962"/>
      <c r="AJ243" s="962"/>
      <c r="AK243" s="962"/>
      <c r="AL243" s="742"/>
      <c r="AM243" s="743"/>
      <c r="AN243" s="983">
        <f>BB243</f>
        <v>0</v>
      </c>
      <c r="AO243" s="962"/>
      <c r="AP243" s="962"/>
      <c r="AQ243" s="962"/>
      <c r="AR243" s="962"/>
      <c r="AS243" s="793"/>
      <c r="AW243" s="25"/>
      <c r="AY243" s="779">
        <f>AY225+AY227+AY229+AY231+AY233+AY235+AY237+AY239+AY241</f>
        <v>0</v>
      </c>
      <c r="AZ243" s="780"/>
      <c r="BA243" s="780"/>
      <c r="BB243" s="781">
        <f>BB242</f>
        <v>0</v>
      </c>
      <c r="BC243" s="782"/>
    </row>
    <row r="244" spans="2:65" ht="18" customHeight="1">
      <c r="B244" s="993"/>
      <c r="C244" s="994"/>
      <c r="D244" s="994"/>
      <c r="E244" s="995"/>
      <c r="F244" s="1071"/>
      <c r="G244" s="1002"/>
      <c r="H244" s="1002"/>
      <c r="I244" s="1002"/>
      <c r="J244" s="1002"/>
      <c r="K244" s="1002"/>
      <c r="L244" s="1002"/>
      <c r="M244" s="1002"/>
      <c r="N244" s="1003"/>
      <c r="O244" s="993"/>
      <c r="P244" s="994"/>
      <c r="Q244" s="994"/>
      <c r="R244" s="994"/>
      <c r="S244" s="994"/>
      <c r="T244" s="994"/>
      <c r="U244" s="995"/>
      <c r="V244" s="966"/>
      <c r="W244" s="967"/>
      <c r="X244" s="967"/>
      <c r="Y244" s="987"/>
      <c r="Z244" s="966"/>
      <c r="AA244" s="967"/>
      <c r="AB244" s="967"/>
      <c r="AC244" s="967"/>
      <c r="AD244" s="966"/>
      <c r="AE244" s="967"/>
      <c r="AF244" s="967"/>
      <c r="AG244" s="967"/>
      <c r="AH244" s="966">
        <f>AZ244</f>
        <v>0</v>
      </c>
      <c r="AI244" s="967"/>
      <c r="AJ244" s="967"/>
      <c r="AK244" s="987"/>
      <c r="AL244" s="686"/>
      <c r="AM244" s="687"/>
      <c r="AN244" s="966">
        <f>BC244</f>
        <v>0</v>
      </c>
      <c r="AO244" s="967"/>
      <c r="AP244" s="967"/>
      <c r="AQ244" s="967"/>
      <c r="AR244" s="967"/>
      <c r="AS244" s="685"/>
      <c r="AU244" s="222"/>
      <c r="AW244" s="25"/>
      <c r="AY244" s="464"/>
      <c r="AZ244" s="465">
        <f>IF(AZ225+AZ227+AZ229+AZ231+AZ233+AZ235+AZ237+AZ239+AZ241=AY243,0,ROUNDDOWN(AZ225+AZ227+AZ229+AZ231+AZ233+AZ235+AZ237+AZ239+AZ241,0))</f>
        <v>0</v>
      </c>
      <c r="BA244" s="463"/>
      <c r="BB244" s="463"/>
      <c r="BC244" s="465">
        <f>IF(BC242=BB243,0,BC242)</f>
        <v>0</v>
      </c>
    </row>
    <row r="245" spans="2:65" ht="18" customHeight="1">
      <c r="AD245" s="1" t="str">
        <f>IF(AND($F242="",$V242+$V243&gt;0),"事業の種類を選択してください。","")</f>
        <v/>
      </c>
      <c r="AN245" s="867">
        <f>IF(AN242=0,0,AN242+IF(AN244=0,AN243,AN244))</f>
        <v>0</v>
      </c>
      <c r="AO245" s="867"/>
      <c r="AP245" s="867"/>
      <c r="AQ245" s="867"/>
      <c r="AR245" s="867"/>
      <c r="AW245" s="25"/>
    </row>
    <row r="246" spans="2:65" ht="31.95" customHeight="1">
      <c r="AN246" s="30"/>
      <c r="AO246" s="30"/>
      <c r="AP246" s="30"/>
      <c r="AQ246" s="30"/>
      <c r="AR246" s="30"/>
      <c r="AW246" s="25"/>
    </row>
    <row r="247" spans="2:65" ht="7.5" customHeight="1">
      <c r="X247" s="3"/>
      <c r="Y247" s="3"/>
      <c r="AW247" s="25"/>
    </row>
    <row r="248" spans="2:65" ht="10.5" customHeight="1">
      <c r="X248" s="3"/>
      <c r="Y248" s="3"/>
      <c r="AW248" s="25"/>
    </row>
    <row r="249" spans="2:65" ht="5.25" customHeight="1">
      <c r="X249" s="3"/>
      <c r="Y249" s="3"/>
      <c r="AW249" s="25"/>
    </row>
    <row r="250" spans="2:65" ht="5.25" customHeight="1">
      <c r="X250" s="3"/>
      <c r="Y250" s="3"/>
      <c r="AW250" s="25"/>
    </row>
    <row r="251" spans="2:65" ht="5.25" customHeight="1">
      <c r="X251" s="3"/>
      <c r="Y251" s="3"/>
      <c r="AW251" s="25"/>
    </row>
    <row r="252" spans="2:65" ht="5.25" customHeight="1">
      <c r="X252" s="3"/>
      <c r="Y252" s="3"/>
      <c r="AW252" s="25"/>
    </row>
    <row r="253" spans="2:65" ht="17.25" customHeight="1">
      <c r="B253" s="2" t="s">
        <v>42</v>
      </c>
      <c r="S253" s="9"/>
      <c r="T253" s="9"/>
      <c r="U253" s="9"/>
      <c r="V253" s="9"/>
      <c r="W253" s="9"/>
      <c r="AL253" s="26"/>
      <c r="AW253" s="25"/>
    </row>
    <row r="254" spans="2:65" ht="12.75" customHeight="1">
      <c r="M254" s="27"/>
      <c r="N254" s="27"/>
      <c r="O254" s="27"/>
      <c r="P254" s="27"/>
      <c r="Q254" s="27"/>
      <c r="R254" s="27"/>
      <c r="S254" s="27"/>
      <c r="T254" s="28"/>
      <c r="U254" s="28"/>
      <c r="V254" s="28"/>
      <c r="W254" s="28"/>
      <c r="X254" s="28"/>
      <c r="Y254" s="28"/>
      <c r="Z254" s="28"/>
      <c r="AA254" s="27"/>
      <c r="AB254" s="27"/>
      <c r="AC254" s="27"/>
      <c r="AL254" s="26"/>
      <c r="AM254" s="859" t="s">
        <v>860</v>
      </c>
      <c r="AN254" s="860"/>
      <c r="AO254" s="860"/>
      <c r="AP254" s="861"/>
      <c r="AW254" s="25"/>
    </row>
    <row r="255" spans="2:65" ht="12.75" customHeight="1">
      <c r="M255" s="27"/>
      <c r="N255" s="27"/>
      <c r="O255" s="27"/>
      <c r="P255" s="27"/>
      <c r="Q255" s="27"/>
      <c r="R255" s="27"/>
      <c r="S255" s="27"/>
      <c r="T255" s="28"/>
      <c r="U255" s="28"/>
      <c r="V255" s="28"/>
      <c r="W255" s="28"/>
      <c r="X255" s="28"/>
      <c r="Y255" s="28"/>
      <c r="Z255" s="28"/>
      <c r="AA255" s="27"/>
      <c r="AB255" s="27"/>
      <c r="AC255" s="27"/>
      <c r="AL255" s="26"/>
      <c r="AM255" s="862"/>
      <c r="AN255" s="863"/>
      <c r="AO255" s="863"/>
      <c r="AP255" s="864"/>
      <c r="AW255" s="25"/>
    </row>
    <row r="256" spans="2:65" ht="12.75" customHeight="1">
      <c r="M256" s="27"/>
      <c r="N256" s="27"/>
      <c r="O256" s="27"/>
      <c r="P256" s="27"/>
      <c r="Q256" s="27"/>
      <c r="R256" s="27"/>
      <c r="S256" s="27"/>
      <c r="T256" s="27"/>
      <c r="U256" s="27"/>
      <c r="V256" s="27"/>
      <c r="W256" s="27"/>
      <c r="X256" s="27"/>
      <c r="Y256" s="27"/>
      <c r="Z256" s="27"/>
      <c r="AA256" s="27"/>
      <c r="AB256" s="27"/>
      <c r="AC256" s="27"/>
      <c r="AL256" s="26"/>
      <c r="AM256" s="698"/>
      <c r="AN256" s="698"/>
      <c r="AW256" s="25"/>
    </row>
    <row r="257" spans="2:74" ht="6" customHeight="1">
      <c r="M257" s="27"/>
      <c r="N257" s="27"/>
      <c r="O257" s="27"/>
      <c r="P257" s="27"/>
      <c r="Q257" s="27"/>
      <c r="R257" s="27"/>
      <c r="S257" s="27"/>
      <c r="T257" s="27"/>
      <c r="U257" s="27"/>
      <c r="V257" s="27"/>
      <c r="W257" s="27"/>
      <c r="X257" s="27"/>
      <c r="Y257" s="27"/>
      <c r="Z257" s="27"/>
      <c r="AA257" s="27"/>
      <c r="AB257" s="27"/>
      <c r="AC257" s="27"/>
      <c r="AL257" s="26"/>
      <c r="AM257" s="26"/>
      <c r="AW257" s="25"/>
    </row>
    <row r="258" spans="2:74" ht="12.75" customHeight="1">
      <c r="B258" s="873" t="s">
        <v>9</v>
      </c>
      <c r="C258" s="874"/>
      <c r="D258" s="874"/>
      <c r="E258" s="874"/>
      <c r="F258" s="874"/>
      <c r="G258" s="874"/>
      <c r="H258" s="874"/>
      <c r="I258" s="874"/>
      <c r="J258" s="878" t="s">
        <v>17</v>
      </c>
      <c r="K258" s="878"/>
      <c r="L258" s="724" t="s">
        <v>10</v>
      </c>
      <c r="M258" s="878" t="s">
        <v>18</v>
      </c>
      <c r="N258" s="878"/>
      <c r="O258" s="879" t="s">
        <v>19</v>
      </c>
      <c r="P258" s="878"/>
      <c r="Q258" s="878"/>
      <c r="R258" s="878"/>
      <c r="S258" s="878"/>
      <c r="T258" s="878"/>
      <c r="U258" s="878" t="s">
        <v>20</v>
      </c>
      <c r="V258" s="878"/>
      <c r="W258" s="878"/>
      <c r="AD258" s="11"/>
      <c r="AE258" s="11"/>
      <c r="AF258" s="11"/>
      <c r="AG258" s="11"/>
      <c r="AH258" s="11"/>
      <c r="AI258" s="11"/>
      <c r="AJ258" s="11"/>
      <c r="AL258" s="1013">
        <f ca="1">$AL$9</f>
        <v>30</v>
      </c>
      <c r="AM258" s="881"/>
      <c r="AN258" s="948" t="s">
        <v>11</v>
      </c>
      <c r="AO258" s="948"/>
      <c r="AP258" s="881">
        <v>7</v>
      </c>
      <c r="AQ258" s="881"/>
      <c r="AR258" s="948" t="s">
        <v>12</v>
      </c>
      <c r="AS258" s="951"/>
      <c r="AW258" s="25"/>
    </row>
    <row r="259" spans="2:74" ht="13.95" customHeight="1">
      <c r="B259" s="874"/>
      <c r="C259" s="874"/>
      <c r="D259" s="874"/>
      <c r="E259" s="874"/>
      <c r="F259" s="874"/>
      <c r="G259" s="874"/>
      <c r="H259" s="874"/>
      <c r="I259" s="874"/>
      <c r="J259" s="1061">
        <f>$J$10</f>
        <v>0</v>
      </c>
      <c r="K259" s="1049">
        <f>$K$10</f>
        <v>0</v>
      </c>
      <c r="L259" s="1063">
        <f>$L$10</f>
        <v>0</v>
      </c>
      <c r="M259" s="1052">
        <f>$M$10</f>
        <v>0</v>
      </c>
      <c r="N259" s="1049">
        <f>$N$10</f>
        <v>0</v>
      </c>
      <c r="O259" s="1052">
        <f>$O$10</f>
        <v>0</v>
      </c>
      <c r="P259" s="1014">
        <f>$P$10</f>
        <v>0</v>
      </c>
      <c r="Q259" s="1014">
        <f>$Q$10</f>
        <v>0</v>
      </c>
      <c r="R259" s="1014">
        <f>$R$10</f>
        <v>0</v>
      </c>
      <c r="S259" s="1014">
        <f>$S$10</f>
        <v>0</v>
      </c>
      <c r="T259" s="1049">
        <f>$T$10</f>
        <v>0</v>
      </c>
      <c r="U259" s="1052">
        <f>$U$10</f>
        <v>0</v>
      </c>
      <c r="V259" s="1014">
        <f>$V$10</f>
        <v>0</v>
      </c>
      <c r="W259" s="1049">
        <f>$W$10</f>
        <v>0</v>
      </c>
      <c r="AD259" s="11"/>
      <c r="AE259" s="11"/>
      <c r="AF259" s="11"/>
      <c r="AG259" s="11"/>
      <c r="AH259" s="11"/>
      <c r="AI259" s="11"/>
      <c r="AJ259" s="11"/>
      <c r="AL259" s="882"/>
      <c r="AM259" s="883"/>
      <c r="AN259" s="949"/>
      <c r="AO259" s="949"/>
      <c r="AP259" s="883"/>
      <c r="AQ259" s="883"/>
      <c r="AR259" s="949"/>
      <c r="AS259" s="952"/>
      <c r="AW259" s="25"/>
    </row>
    <row r="260" spans="2:74" ht="9" customHeight="1">
      <c r="B260" s="874"/>
      <c r="C260" s="874"/>
      <c r="D260" s="874"/>
      <c r="E260" s="874"/>
      <c r="F260" s="874"/>
      <c r="G260" s="874"/>
      <c r="H260" s="874"/>
      <c r="I260" s="874"/>
      <c r="J260" s="1062"/>
      <c r="K260" s="1050"/>
      <c r="L260" s="1064"/>
      <c r="M260" s="1053"/>
      <c r="N260" s="1050"/>
      <c r="O260" s="1053"/>
      <c r="P260" s="1015"/>
      <c r="Q260" s="1015"/>
      <c r="R260" s="1015"/>
      <c r="S260" s="1015"/>
      <c r="T260" s="1050"/>
      <c r="U260" s="1053"/>
      <c r="V260" s="1015"/>
      <c r="W260" s="1050"/>
      <c r="AD260" s="11"/>
      <c r="AE260" s="11"/>
      <c r="AF260" s="11"/>
      <c r="AG260" s="11"/>
      <c r="AH260" s="11"/>
      <c r="AI260" s="11"/>
      <c r="AJ260" s="11"/>
      <c r="AL260" s="884"/>
      <c r="AM260" s="885"/>
      <c r="AN260" s="950"/>
      <c r="AO260" s="950"/>
      <c r="AP260" s="885"/>
      <c r="AQ260" s="885"/>
      <c r="AR260" s="950"/>
      <c r="AS260" s="953"/>
      <c r="AW260" s="25"/>
    </row>
    <row r="261" spans="2:74" ht="6" customHeight="1">
      <c r="B261" s="876"/>
      <c r="C261" s="876"/>
      <c r="D261" s="876"/>
      <c r="E261" s="876"/>
      <c r="F261" s="876"/>
      <c r="G261" s="876"/>
      <c r="H261" s="876"/>
      <c r="I261" s="876"/>
      <c r="J261" s="1062"/>
      <c r="K261" s="1051"/>
      <c r="L261" s="1065"/>
      <c r="M261" s="1054"/>
      <c r="N261" s="1051"/>
      <c r="O261" s="1054"/>
      <c r="P261" s="1016"/>
      <c r="Q261" s="1016"/>
      <c r="R261" s="1016"/>
      <c r="S261" s="1016"/>
      <c r="T261" s="1051"/>
      <c r="U261" s="1054"/>
      <c r="V261" s="1016"/>
      <c r="W261" s="1051"/>
      <c r="AW261" s="25"/>
    </row>
    <row r="262" spans="2:74" ht="15" customHeight="1">
      <c r="B262" s="927" t="s">
        <v>43</v>
      </c>
      <c r="C262" s="928"/>
      <c r="D262" s="928"/>
      <c r="E262" s="928"/>
      <c r="F262" s="928"/>
      <c r="G262" s="928"/>
      <c r="H262" s="928"/>
      <c r="I262" s="929"/>
      <c r="J262" s="927" t="s">
        <v>13</v>
      </c>
      <c r="K262" s="928"/>
      <c r="L262" s="928"/>
      <c r="M262" s="928"/>
      <c r="N262" s="936"/>
      <c r="O262" s="939" t="s">
        <v>44</v>
      </c>
      <c r="P262" s="928"/>
      <c r="Q262" s="928"/>
      <c r="R262" s="928"/>
      <c r="S262" s="928"/>
      <c r="T262" s="928"/>
      <c r="U262" s="929"/>
      <c r="V262" s="725" t="s">
        <v>863</v>
      </c>
      <c r="W262" s="726"/>
      <c r="X262" s="726"/>
      <c r="Y262" s="942" t="s">
        <v>844</v>
      </c>
      <c r="Z262" s="942"/>
      <c r="AA262" s="942"/>
      <c r="AB262" s="942"/>
      <c r="AC262" s="942"/>
      <c r="AD262" s="942"/>
      <c r="AE262" s="942"/>
      <c r="AF262" s="942"/>
      <c r="AG262" s="942"/>
      <c r="AH262" s="942"/>
      <c r="AI262" s="726"/>
      <c r="AJ262" s="726"/>
      <c r="AK262" s="727"/>
      <c r="AL262" s="1066" t="s">
        <v>497</v>
      </c>
      <c r="AM262" s="1066"/>
      <c r="AN262" s="943" t="s">
        <v>845</v>
      </c>
      <c r="AO262" s="943"/>
      <c r="AP262" s="943"/>
      <c r="AQ262" s="943"/>
      <c r="AR262" s="943"/>
      <c r="AS262" s="944"/>
      <c r="AW262" s="25"/>
    </row>
    <row r="263" spans="2:74" ht="13.95" customHeight="1">
      <c r="B263" s="930"/>
      <c r="C263" s="931"/>
      <c r="D263" s="931"/>
      <c r="E263" s="931"/>
      <c r="F263" s="931"/>
      <c r="G263" s="931"/>
      <c r="H263" s="931"/>
      <c r="I263" s="932"/>
      <c r="J263" s="930"/>
      <c r="K263" s="931"/>
      <c r="L263" s="931"/>
      <c r="M263" s="931"/>
      <c r="N263" s="937"/>
      <c r="O263" s="940"/>
      <c r="P263" s="931"/>
      <c r="Q263" s="931"/>
      <c r="R263" s="931"/>
      <c r="S263" s="931"/>
      <c r="T263" s="931"/>
      <c r="U263" s="932"/>
      <c r="V263" s="890" t="s">
        <v>14</v>
      </c>
      <c r="W263" s="1076"/>
      <c r="X263" s="1076"/>
      <c r="Y263" s="1077"/>
      <c r="Z263" s="896" t="s">
        <v>23</v>
      </c>
      <c r="AA263" s="897"/>
      <c r="AB263" s="897"/>
      <c r="AC263" s="898"/>
      <c r="AD263" s="1081" t="s">
        <v>24</v>
      </c>
      <c r="AE263" s="1082"/>
      <c r="AF263" s="1082"/>
      <c r="AG263" s="1083"/>
      <c r="AH263" s="908" t="s">
        <v>170</v>
      </c>
      <c r="AI263" s="909"/>
      <c r="AJ263" s="909"/>
      <c r="AK263" s="910"/>
      <c r="AL263" s="1067" t="s">
        <v>498</v>
      </c>
      <c r="AM263" s="1067"/>
      <c r="AN263" s="918" t="s">
        <v>26</v>
      </c>
      <c r="AO263" s="919"/>
      <c r="AP263" s="919"/>
      <c r="AQ263" s="919"/>
      <c r="AR263" s="920"/>
      <c r="AS263" s="921"/>
      <c r="AW263" s="25"/>
      <c r="AY263" s="749" t="s">
        <v>524</v>
      </c>
      <c r="AZ263" s="749" t="s">
        <v>524</v>
      </c>
      <c r="BA263" s="749" t="s">
        <v>522</v>
      </c>
      <c r="BB263" s="922" t="s">
        <v>523</v>
      </c>
      <c r="BC263" s="923"/>
    </row>
    <row r="264" spans="2:74" ht="13.95" customHeight="1">
      <c r="B264" s="933"/>
      <c r="C264" s="934"/>
      <c r="D264" s="934"/>
      <c r="E264" s="934"/>
      <c r="F264" s="934"/>
      <c r="G264" s="934"/>
      <c r="H264" s="934"/>
      <c r="I264" s="935"/>
      <c r="J264" s="933"/>
      <c r="K264" s="934"/>
      <c r="L264" s="934"/>
      <c r="M264" s="934"/>
      <c r="N264" s="938"/>
      <c r="O264" s="941"/>
      <c r="P264" s="934"/>
      <c r="Q264" s="934"/>
      <c r="R264" s="934"/>
      <c r="S264" s="934"/>
      <c r="T264" s="934"/>
      <c r="U264" s="935"/>
      <c r="V264" s="1078"/>
      <c r="W264" s="1079"/>
      <c r="X264" s="1079"/>
      <c r="Y264" s="1080"/>
      <c r="Z264" s="899"/>
      <c r="AA264" s="900"/>
      <c r="AB264" s="900"/>
      <c r="AC264" s="901"/>
      <c r="AD264" s="1084"/>
      <c r="AE264" s="1085"/>
      <c r="AF264" s="1085"/>
      <c r="AG264" s="1086"/>
      <c r="AH264" s="911"/>
      <c r="AI264" s="912"/>
      <c r="AJ264" s="912"/>
      <c r="AK264" s="913"/>
      <c r="AL264" s="1068"/>
      <c r="AM264" s="1068"/>
      <c r="AN264" s="924"/>
      <c r="AO264" s="924"/>
      <c r="AP264" s="924"/>
      <c r="AQ264" s="924"/>
      <c r="AR264" s="924"/>
      <c r="AS264" s="925"/>
      <c r="AW264" s="25"/>
      <c r="AY264" s="459"/>
      <c r="AZ264" s="460" t="s">
        <v>518</v>
      </c>
      <c r="BA264" s="460" t="s">
        <v>521</v>
      </c>
      <c r="BB264" s="750" t="s">
        <v>519</v>
      </c>
      <c r="BC264" s="460" t="s">
        <v>518</v>
      </c>
      <c r="BL264" s="22" t="s">
        <v>529</v>
      </c>
      <c r="BM264" s="22" t="s">
        <v>246</v>
      </c>
    </row>
    <row r="265" spans="2:74" ht="18" customHeight="1">
      <c r="B265" s="968"/>
      <c r="C265" s="969"/>
      <c r="D265" s="969"/>
      <c r="E265" s="969"/>
      <c r="F265" s="969"/>
      <c r="G265" s="969"/>
      <c r="H265" s="969"/>
      <c r="I265" s="970"/>
      <c r="J265" s="968"/>
      <c r="K265" s="969"/>
      <c r="L265" s="969"/>
      <c r="M265" s="969"/>
      <c r="N265" s="974"/>
      <c r="O265" s="753"/>
      <c r="P265" s="731" t="s">
        <v>38</v>
      </c>
      <c r="Q265" s="754"/>
      <c r="R265" s="731" t="s">
        <v>8</v>
      </c>
      <c r="S265" s="755"/>
      <c r="T265" s="976" t="s">
        <v>46</v>
      </c>
      <c r="U265" s="1075"/>
      <c r="V265" s="977"/>
      <c r="W265" s="978"/>
      <c r="X265" s="978"/>
      <c r="Y265" s="787" t="s">
        <v>15</v>
      </c>
      <c r="Z265" s="757"/>
      <c r="AA265" s="758"/>
      <c r="AB265" s="758"/>
      <c r="AC265" s="756" t="s">
        <v>15</v>
      </c>
      <c r="AD265" s="757"/>
      <c r="AE265" s="758"/>
      <c r="AF265" s="758"/>
      <c r="AG265" s="759" t="s">
        <v>15</v>
      </c>
      <c r="AH265" s="979">
        <f>IF(V265="賃金で算定",V266+Z266-AD266,0)</f>
        <v>0</v>
      </c>
      <c r="AI265" s="980"/>
      <c r="AJ265" s="980"/>
      <c r="AK265" s="981"/>
      <c r="AL265" s="733"/>
      <c r="AM265" s="736"/>
      <c r="AN265" s="865"/>
      <c r="AO265" s="866"/>
      <c r="AP265" s="866"/>
      <c r="AQ265" s="866"/>
      <c r="AR265" s="866"/>
      <c r="AS265" s="759" t="s">
        <v>15</v>
      </c>
      <c r="AV265" s="24" t="str">
        <f>IF(OR(O265="",Q265=""),"", IF(O265&lt;20,DATE(O265+118,Q265,IF(S265="",1,S265)),DATE(O265+88,Q265,IF(S265="",1,S265))))</f>
        <v/>
      </c>
      <c r="AW265" s="821" t="str">
        <f>IF(AV265&lt;=設定シート!C$15,"昔",IF(OR(LEFT($F$283,2)="31",LEFT($F$283,2)="34",LEFT($F$283,2)="36",LEFT($F$283,2)="37"),IF(AV265&lt;=設定シート!E$23,"1",IF(AV265&lt;=設定シート!G$23,"2",IF(AV265&lt;=設定シート!M$23,"3","4"))),IF(AV265&lt;=設定シート!E$15,"1",IF(AV265&lt;=設定シート!G$15,"2","3"))))</f>
        <v>3</v>
      </c>
      <c r="AX265" s="822">
        <f>IF(OR(LEFT($F$283,2)="31",LEFT($F$283,2)="34",LEFT($F$283,2)="36",LEFT($F$283,2)="37"),IF(AV265&lt;=設定シート!$C$23,5,IF(AV265&lt;=設定シート!$E$23,7,IF(AV265&lt;=設定シート!$G$23,9,IF(AND(AV265&lt;=設定シート!$I$23,V265=""),11,IF(AND(AV265&lt;=設定シート!$I$23,V265="賃金で算定"),13,IF(AV265&lt;=設定シート!$K$23,15,IF(AV265&lt;=設定シート!$M$23,17,19))))))),IF(AV265&lt;=設定シート!$C$23,5,IF(AV265&lt;=設定シート!$E$15,7,IF(AV265&lt;=設定シート!$G$15,9,11))))</f>
        <v>11</v>
      </c>
      <c r="AY265" s="760"/>
      <c r="AZ265" s="761"/>
      <c r="BA265" s="762">
        <f>AN265</f>
        <v>0</v>
      </c>
      <c r="BB265" s="761"/>
      <c r="BC265" s="761"/>
      <c r="BO265" s="1">
        <f>IF(O265&lt;=VALUE(概算年度),O265+2018,O265+1988)</f>
        <v>2018</v>
      </c>
      <c r="BP265" s="1" t="b">
        <f>IF(BO265=2019,1)</f>
        <v>0</v>
      </c>
      <c r="BQ265" s="3">
        <f>IF(BO265&lt;=2018,1)</f>
        <v>1</v>
      </c>
      <c r="BR265" s="3" t="b">
        <f>IF(BO265&gt;=2020,1)</f>
        <v>0</v>
      </c>
      <c r="BS265" s="3" t="b">
        <f>IF(AND(O265=31,Q265=1,O266=31),1,IF(AND(O265=31,Q265=2,O266=31),2,IF(AND(O265=31,Q265=3,O266=31),3,IF(AND(O265=31,Q265=4,O266=31),4,IF(AND(O265&gt;VALUE(概算年度),O265&lt;31,O266=31),5)))))</f>
        <v>0</v>
      </c>
      <c r="BT265" s="3" t="b">
        <f>IF(OR(O265=31,O265=1),IF(AND(O266=1,OR(Q265=1,Q265=2,Q265=3,Q265=4,Q265=5)),1,IF(AND(O266=1,Q265=6),6,IF(AND(O266=1,Q265=7),7,IF(AND(O266=1,Q265=8),8,IF(AND(O266=1,Q265=9),9,IF(AND(O266=1,Q265=10),10,IF(AND(O266=1,Q265=11),11,IF(AND(O266=1,Q265=12),12)))))))),IF(O266=1,13))</f>
        <v>0</v>
      </c>
      <c r="BU265" s="3" t="b">
        <f>IF(AND(VALUE(概算年度)='報告書（事業主控）'!O265,VALUE(概算年度)='報告書（事業主控）'!O266),IF('報告書（事業主控）'!Q265=1,1,IF('報告書（事業主控）'!Q265=2,2,IF('報告書（事業主控）'!Q265=3,3))))</f>
        <v>0</v>
      </c>
      <c r="BV265" s="3" t="b">
        <f>IF(BS265=1,"平31_1",IF(BS265=2,"平31_2",IF(BS265=3,"平31_3",IF(BS265=4,"平31_4",IF(BS265=5,"平31_1",IF(BT265=1,"_5月",IF(BT265=6,"_6月",IF(BT265=7,"_7月",IF(BT265=8,"_8月",IF(BT265=9,"_9月",IF(BT265=10,"_10月",IF(BT265=11,"_11月",IF(BT265=12,"_12月",IF(BT265=13,"_5月",IF(AND(O265=O266,O266&lt;&gt;VALUE(概算年度)),IF(Q265=1,"_1月",IF(Q265=2,"_2月",IF(Q265=3,"_3月",IF(Q265=4,"_4月",IF(Q265=5,"_5月",IF(Q265=6,"_6月",IF(Q265=7,"_7月",IF(Q265=8,"_8月",IF(Q265=9,"_9月",IF(Q265=10,"_10月",IF(Q265=11,"_11月",IF(Q265=12,"_12月")))))))))))),IF(BU265=1,"対象年1_3月",IF(BU265=2,"対象年2_3月",IF(BU265=3,"対象年3月",IF(O266=VALUE(概算年度),"対象年1_3月","_1月")))))))))))))))))))</f>
        <v>0</v>
      </c>
    </row>
    <row r="266" spans="2:74" ht="18" customHeight="1">
      <c r="B266" s="971"/>
      <c r="C266" s="972"/>
      <c r="D266" s="972"/>
      <c r="E266" s="972"/>
      <c r="F266" s="972"/>
      <c r="G266" s="972"/>
      <c r="H266" s="972"/>
      <c r="I266" s="973"/>
      <c r="J266" s="971"/>
      <c r="K266" s="972"/>
      <c r="L266" s="972"/>
      <c r="M266" s="972"/>
      <c r="N266" s="975"/>
      <c r="O266" s="219"/>
      <c r="P266" s="11" t="s">
        <v>7</v>
      </c>
      <c r="Q266" s="23"/>
      <c r="R266" s="11" t="s">
        <v>8</v>
      </c>
      <c r="S266" s="220"/>
      <c r="T266" s="982" t="s">
        <v>28</v>
      </c>
      <c r="U266" s="982"/>
      <c r="V266" s="956"/>
      <c r="W266" s="957"/>
      <c r="X266" s="957"/>
      <c r="Y266" s="958"/>
      <c r="Z266" s="959"/>
      <c r="AA266" s="960"/>
      <c r="AB266" s="960"/>
      <c r="AC266" s="960"/>
      <c r="AD266" s="959">
        <v>0</v>
      </c>
      <c r="AE266" s="960"/>
      <c r="AF266" s="960"/>
      <c r="AG266" s="961"/>
      <c r="AH266" s="962">
        <f>IF(V265="賃金で算定",0,V266+Z266-AD266)</f>
        <v>0</v>
      </c>
      <c r="AI266" s="962"/>
      <c r="AJ266" s="962"/>
      <c r="AK266" s="963"/>
      <c r="AL266" s="964">
        <f>IF(V265="賃金で算定","賃金で算定",IF(OR(V266=0,$F$283="",AV265=""),0,IF(OR(LEFT($F$283,2)="31",LEFT($F$283,2)="34",LEFT($F$283,2)="36",LEFT($F$283,2)="37"),VLOOKUP($F$283,労務比率2,AX265,FALSE),VLOOKUP($F$283,労務比率,AX265,FALSE))))</f>
        <v>0</v>
      </c>
      <c r="AM266" s="965"/>
      <c r="AN266" s="966">
        <f>IF(V265="賃金で算定",0,INT(AH266*AL266/100))</f>
        <v>0</v>
      </c>
      <c r="AO266" s="967"/>
      <c r="AP266" s="967"/>
      <c r="AQ266" s="967"/>
      <c r="AR266" s="967"/>
      <c r="AS266" s="685"/>
      <c r="AV266" s="24"/>
      <c r="AW266" s="25"/>
      <c r="AY266" s="462">
        <f>AH266</f>
        <v>0</v>
      </c>
      <c r="AZ266" s="461">
        <f>IF(AV265&lt;=設定シート!C$101,AH266,IF(AND(AV265&gt;=設定シート!E$101,AV265&lt;=設定シート!G$101),AH266*105/108,AH266))</f>
        <v>0</v>
      </c>
      <c r="BA266" s="460"/>
      <c r="BB266" s="461">
        <f>IF($AL266="賃金で算定",0,INT(AY266*$AL266/100))</f>
        <v>0</v>
      </c>
      <c r="BC266" s="461">
        <f>IF(AY266=AZ266,BB266,AZ266*$AL266/100)</f>
        <v>0</v>
      </c>
      <c r="BL266" s="22">
        <f>IF(AY266=AZ266,0,1)</f>
        <v>0</v>
      </c>
      <c r="BM266" s="22" t="str">
        <f>IF(BL266=1,AL266,"")</f>
        <v/>
      </c>
    </row>
    <row r="267" spans="2:74" ht="18" customHeight="1">
      <c r="B267" s="968"/>
      <c r="C267" s="969"/>
      <c r="D267" s="969"/>
      <c r="E267" s="969"/>
      <c r="F267" s="969"/>
      <c r="G267" s="969"/>
      <c r="H267" s="969"/>
      <c r="I267" s="970"/>
      <c r="J267" s="968"/>
      <c r="K267" s="969"/>
      <c r="L267" s="969"/>
      <c r="M267" s="969"/>
      <c r="N267" s="974"/>
      <c r="O267" s="753"/>
      <c r="P267" s="731" t="s">
        <v>38</v>
      </c>
      <c r="Q267" s="754"/>
      <c r="R267" s="731" t="s">
        <v>8</v>
      </c>
      <c r="S267" s="755"/>
      <c r="T267" s="976" t="s">
        <v>40</v>
      </c>
      <c r="U267" s="1075"/>
      <c r="V267" s="977"/>
      <c r="W267" s="978"/>
      <c r="X267" s="978"/>
      <c r="Y267" s="792"/>
      <c r="Z267" s="769"/>
      <c r="AA267" s="770"/>
      <c r="AB267" s="770"/>
      <c r="AC267" s="768"/>
      <c r="AD267" s="769"/>
      <c r="AE267" s="770"/>
      <c r="AF267" s="770"/>
      <c r="AG267" s="771"/>
      <c r="AH267" s="979">
        <f>IF(V267="賃金で算定",V268+Z268-AD268,0)</f>
        <v>0</v>
      </c>
      <c r="AI267" s="980"/>
      <c r="AJ267" s="980"/>
      <c r="AK267" s="981"/>
      <c r="AL267" s="733"/>
      <c r="AM267" s="736"/>
      <c r="AN267" s="865"/>
      <c r="AO267" s="866"/>
      <c r="AP267" s="866"/>
      <c r="AQ267" s="866"/>
      <c r="AR267" s="866"/>
      <c r="AS267" s="772"/>
      <c r="AV267" s="24" t="str">
        <f>IF(OR(O267="",Q267=""),"", IF(O267&lt;20,DATE(O267+118,Q267,IF(S267="",1,S267)),DATE(O267+88,Q267,IF(S267="",1,S267))))</f>
        <v/>
      </c>
      <c r="AW267" s="821" t="str">
        <f>IF(AV267&lt;=設定シート!C$15,"昔",IF(OR(LEFT($F$283,2)="31",LEFT($F$283,2)="34",LEFT($F$283,2)="36",LEFT($F$283,2)="37"),IF(AV267&lt;=設定シート!E$23,"1",IF(AV267&lt;=設定シート!G$23,"2",IF(AV267&lt;=設定シート!M$23,"3","4"))),IF(AV267&lt;=設定シート!E$15,"1",IF(AV267&lt;=設定シート!G$15,"2","3"))))</f>
        <v>3</v>
      </c>
      <c r="AX267" s="822">
        <f>IF(OR(LEFT($F$283,2)="31",LEFT($F$283,2)="34",LEFT($F$283,2)="36",LEFT($F$283,2)="37"),IF(AV267&lt;=設定シート!$C$23,5,IF(AV267&lt;=設定シート!$E$23,7,IF(AV267&lt;=設定シート!$G$23,9,IF(AND(AV267&lt;=設定シート!$I$23,V267=""),11,IF(AND(AV267&lt;=設定シート!$I$23,V267="賃金で算定"),13,IF(AV267&lt;=設定シート!$K$23,15,IF(AV267&lt;=設定シート!$M$23,17,19))))))),IF(AV267&lt;=設定シート!$C$23,5,IF(AV267&lt;=設定シート!$E$15,7,IF(AV267&lt;=設定シート!$G$15,9,11))))</f>
        <v>11</v>
      </c>
      <c r="AY267" s="760"/>
      <c r="AZ267" s="761"/>
      <c r="BA267" s="762">
        <f t="shared" ref="BA267" si="130">AN267</f>
        <v>0</v>
      </c>
      <c r="BB267" s="761"/>
      <c r="BC267" s="761"/>
      <c r="BL267" s="22"/>
      <c r="BM267" s="22"/>
      <c r="BO267" s="1">
        <f>IF(O267&lt;=VALUE(概算年度),O267+2018,O267+1988)</f>
        <v>2018</v>
      </c>
      <c r="BP267" s="1" t="b">
        <f>IF(BO267=2019,1)</f>
        <v>0</v>
      </c>
      <c r="BQ267" s="3">
        <f>IF(BO267&lt;=2018,1)</f>
        <v>1</v>
      </c>
      <c r="BR267" s="3" t="b">
        <f>IF(BO267&gt;=2020,1)</f>
        <v>0</v>
      </c>
      <c r="BS267" s="3" t="b">
        <f>IF(AND(O267=31,Q267=1,O268=31),1,IF(AND(O267=31,Q267=2,O268=31),2,IF(AND(O267=31,Q267=3,O268=31),3,IF(AND(O267=31,Q267=4,O268=31),4,IF(AND(O267&gt;VALUE(概算年度),O267&lt;31,O268=31),5)))))</f>
        <v>0</v>
      </c>
      <c r="BT267" s="3" t="b">
        <f>IF(OR(O267=31,O267=1),IF(AND(O268=1,OR(Q267=1,Q267=2,Q267=3,Q267=4,Q267=5)),1,IF(AND(O268=1,Q267=6),6,IF(AND(O268=1,Q267=7),7,IF(AND(O268=1,Q267=8),8,IF(AND(O268=1,Q267=9),9,IF(AND(O268=1,Q267=10),10,IF(AND(O268=1,Q267=11),11,IF(AND(O268=1,Q267=12),12)))))))),IF(O268=1,13))</f>
        <v>0</v>
      </c>
      <c r="BU267" s="3" t="b">
        <f>IF(AND(VALUE(概算年度)='報告書（事業主控）'!O267,VALUE(概算年度)='報告書（事業主控）'!O268),IF('報告書（事業主控）'!Q267=1,1,IF('報告書（事業主控）'!Q267=2,2,IF('報告書（事業主控）'!Q267=3,3))))</f>
        <v>0</v>
      </c>
      <c r="BV267" s="3" t="b">
        <f>IF(BS267=1,"平31_1",IF(BS267=2,"平31_2",IF(BS267=3,"平31_3",IF(BS267=4,"平31_4",IF(BS267=5,"平31_1",IF(BT267=1,"_5月",IF(BT267=6,"_6月",IF(BT267=7,"_7月",IF(BT267=8,"_8月",IF(BT267=9,"_9月",IF(BT267=10,"_10月",IF(BT267=11,"_11月",IF(BT267=12,"_12月",IF(BT267=13,"_5月",IF(AND(O267=O268,O268&lt;&gt;VALUE(概算年度)),IF(Q267=1,"_1月",IF(Q267=2,"_2月",IF(Q267=3,"_3月",IF(Q267=4,"_4月",IF(Q267=5,"_5月",IF(Q267=6,"_6月",IF(Q267=7,"_7月",IF(Q267=8,"_8月",IF(Q267=9,"_9月",IF(Q267=10,"_10月",IF(Q267=11,"_11月",IF(Q267=12,"_12月")))))))))))),IF(BU267=1,"対象年1_3月",IF(BU267=2,"対象年2_3月",IF(BU267=3,"対象年3月",IF(O268=VALUE(概算年度),"対象年1_3月","_1月")))))))))))))))))))</f>
        <v>0</v>
      </c>
    </row>
    <row r="268" spans="2:74" ht="18" customHeight="1">
      <c r="B268" s="971"/>
      <c r="C268" s="972"/>
      <c r="D268" s="972"/>
      <c r="E268" s="972"/>
      <c r="F268" s="972"/>
      <c r="G268" s="972"/>
      <c r="H268" s="972"/>
      <c r="I268" s="973"/>
      <c r="J268" s="971"/>
      <c r="K268" s="972"/>
      <c r="L268" s="972"/>
      <c r="M268" s="972"/>
      <c r="N268" s="975"/>
      <c r="O268" s="219"/>
      <c r="P268" s="11" t="s">
        <v>7</v>
      </c>
      <c r="Q268" s="23"/>
      <c r="R268" s="11" t="s">
        <v>8</v>
      </c>
      <c r="S268" s="220"/>
      <c r="T268" s="982" t="s">
        <v>28</v>
      </c>
      <c r="U268" s="982"/>
      <c r="V268" s="956"/>
      <c r="W268" s="957"/>
      <c r="X268" s="957"/>
      <c r="Y268" s="958"/>
      <c r="Z268" s="959"/>
      <c r="AA268" s="960"/>
      <c r="AB268" s="960"/>
      <c r="AC268" s="960"/>
      <c r="AD268" s="959">
        <v>0</v>
      </c>
      <c r="AE268" s="960"/>
      <c r="AF268" s="960"/>
      <c r="AG268" s="961"/>
      <c r="AH268" s="962">
        <f>IF(V267="賃金で算定",0,V268+Z268-AD268)</f>
        <v>0</v>
      </c>
      <c r="AI268" s="962"/>
      <c r="AJ268" s="962"/>
      <c r="AK268" s="963"/>
      <c r="AL268" s="964">
        <f>IF(V267="賃金で算定","賃金で算定",IF(OR(V268=0,$F$283="",AV267=""),0,IF(OR(LEFT($F$283,2)="31",LEFT($F$283,2)="34",LEFT($F$283,2)="36",LEFT($F$283,2)="37"),VLOOKUP($F$283,労務比率2,AX267,FALSE),VLOOKUP($F$283,労務比率,AX267,FALSE))))</f>
        <v>0</v>
      </c>
      <c r="AM268" s="965"/>
      <c r="AN268" s="966">
        <f>IF(V267="賃金で算定",0,INT(AH268*AL268/100))</f>
        <v>0</v>
      </c>
      <c r="AO268" s="967"/>
      <c r="AP268" s="967"/>
      <c r="AQ268" s="967"/>
      <c r="AR268" s="967"/>
      <c r="AS268" s="685"/>
      <c r="AV268" s="24"/>
      <c r="AW268" s="25"/>
      <c r="AY268" s="462">
        <f t="shared" ref="AY268" si="131">AH268</f>
        <v>0</v>
      </c>
      <c r="AZ268" s="461">
        <f>IF(AV267&lt;=設定シート!C$101,AH268,IF(AND(AV267&gt;=設定シート!E$101,AV267&lt;=設定シート!G$101),AH268*105/108,AH268))</f>
        <v>0</v>
      </c>
      <c r="BA268" s="460"/>
      <c r="BB268" s="461">
        <f t="shared" ref="BB268" si="132">IF($AL268="賃金で算定",0,INT(AY268*$AL268/100))</f>
        <v>0</v>
      </c>
      <c r="BC268" s="461">
        <f>IF(AY268=AZ268,BB268,AZ268*$AL268/100)</f>
        <v>0</v>
      </c>
      <c r="BL268" s="22">
        <f>IF(AY268=AZ268,0,1)</f>
        <v>0</v>
      </c>
      <c r="BM268" s="22" t="str">
        <f>IF(BL268=1,AL268,"")</f>
        <v/>
      </c>
    </row>
    <row r="269" spans="2:74" ht="18" customHeight="1">
      <c r="B269" s="968"/>
      <c r="C269" s="969"/>
      <c r="D269" s="969"/>
      <c r="E269" s="969"/>
      <c r="F269" s="969"/>
      <c r="G269" s="969"/>
      <c r="H269" s="969"/>
      <c r="I269" s="970"/>
      <c r="J269" s="968"/>
      <c r="K269" s="969"/>
      <c r="L269" s="969"/>
      <c r="M269" s="969"/>
      <c r="N269" s="974"/>
      <c r="O269" s="753"/>
      <c r="P269" s="731" t="s">
        <v>38</v>
      </c>
      <c r="Q269" s="754"/>
      <c r="R269" s="731" t="s">
        <v>8</v>
      </c>
      <c r="S269" s="755"/>
      <c r="T269" s="976" t="s">
        <v>40</v>
      </c>
      <c r="U269" s="1075"/>
      <c r="V269" s="977"/>
      <c r="W269" s="978"/>
      <c r="X269" s="978"/>
      <c r="Y269" s="792"/>
      <c r="Z269" s="769"/>
      <c r="AA269" s="770"/>
      <c r="AB269" s="770"/>
      <c r="AC269" s="768"/>
      <c r="AD269" s="769"/>
      <c r="AE269" s="770"/>
      <c r="AF269" s="770"/>
      <c r="AG269" s="771"/>
      <c r="AH269" s="979">
        <f>IF(V269="賃金で算定",V270+Z270-AD270,0)</f>
        <v>0</v>
      </c>
      <c r="AI269" s="980"/>
      <c r="AJ269" s="980"/>
      <c r="AK269" s="981"/>
      <c r="AL269" s="733"/>
      <c r="AM269" s="736"/>
      <c r="AN269" s="865"/>
      <c r="AO269" s="866"/>
      <c r="AP269" s="866"/>
      <c r="AQ269" s="866"/>
      <c r="AR269" s="866"/>
      <c r="AS269" s="772"/>
      <c r="AV269" s="24" t="str">
        <f>IF(OR(O269="",Q269=""),"", IF(O269&lt;20,DATE(O269+118,Q269,IF(S269="",1,S269)),DATE(O269+88,Q269,IF(S269="",1,S269))))</f>
        <v/>
      </c>
      <c r="AW269" s="821" t="str">
        <f>IF(AV269&lt;=設定シート!C$15,"昔",IF(OR(LEFT($F$283,2)="31",LEFT($F$283,2)="34",LEFT($F$283,2)="36",LEFT($F$283,2)="37"),IF(AV269&lt;=設定シート!E$23,"1",IF(AV269&lt;=設定シート!G$23,"2",IF(AV269&lt;=設定シート!M$23,"3","4"))),IF(AV269&lt;=設定シート!E$15,"1",IF(AV269&lt;=設定シート!G$15,"2","3"))))</f>
        <v>3</v>
      </c>
      <c r="AX269" s="822">
        <f>IF(OR(LEFT($F$283,2)="31",LEFT($F$283,2)="34",LEFT($F$283,2)="36",LEFT($F$283,2)="37"),IF(AV269&lt;=設定シート!$C$23,5,IF(AV269&lt;=設定シート!$E$23,7,IF(AV269&lt;=設定シート!$G$23,9,IF(AND(AV269&lt;=設定シート!$I$23,V269=""),11,IF(AND(AV269&lt;=設定シート!$I$23,V269="賃金で算定"),13,IF(AV269&lt;=設定シート!$K$23,15,IF(AV269&lt;=設定シート!$M$23,17,19))))))),IF(AV269&lt;=設定シート!$C$23,5,IF(AV269&lt;=設定シート!$E$15,7,IF(AV269&lt;=設定シート!$G$15,9,11))))</f>
        <v>11</v>
      </c>
      <c r="AY269" s="760"/>
      <c r="AZ269" s="761"/>
      <c r="BA269" s="762">
        <f t="shared" ref="BA269" si="133">AN269</f>
        <v>0</v>
      </c>
      <c r="BB269" s="761"/>
      <c r="BC269" s="761"/>
      <c r="BO269" s="1">
        <f>IF(O269&lt;=VALUE(概算年度),O269+2018,O269+1988)</f>
        <v>2018</v>
      </c>
      <c r="BP269" s="1" t="b">
        <f>IF(BO269=2019,1)</f>
        <v>0</v>
      </c>
      <c r="BQ269" s="3">
        <f>IF(BO269&lt;=2018,1)</f>
        <v>1</v>
      </c>
      <c r="BR269" s="3" t="b">
        <f>IF(BO269&gt;=2020,1)</f>
        <v>0</v>
      </c>
      <c r="BS269" s="3" t="b">
        <f>IF(AND(O269=31,Q269=1,O270=31),1,IF(AND(O269=31,Q269=2,O270=31),2,IF(AND(O269=31,Q269=3,O270=31),3,IF(AND(O269=31,Q269=4,O270=31),4,IF(AND(O269&gt;VALUE(概算年度),O269&lt;31,O270=31),5)))))</f>
        <v>0</v>
      </c>
      <c r="BT269" s="3" t="b">
        <f>IF(OR(O269=31,O269=1),IF(AND(O270=1,OR(Q269=1,Q269=2,Q269=3,Q269=4,Q269=5)),1,IF(AND(O270=1,Q269=6),6,IF(AND(O270=1,Q269=7),7,IF(AND(O270=1,Q269=8),8,IF(AND(O270=1,Q269=9),9,IF(AND(O270=1,Q269=10),10,IF(AND(O270=1,Q269=11),11,IF(AND(O270=1,Q269=12),12)))))))),IF(O270=1,13))</f>
        <v>0</v>
      </c>
      <c r="BU269" s="3" t="b">
        <f>IF(AND(VALUE(概算年度)='報告書（事業主控）'!O269,VALUE(概算年度)='報告書（事業主控）'!O270),IF('報告書（事業主控）'!Q269=1,1,IF('報告書（事業主控）'!Q269=2,2,IF('報告書（事業主控）'!Q269=3,3))))</f>
        <v>0</v>
      </c>
      <c r="BV269" s="3" t="b">
        <f>IF(BS269=1,"平31_1",IF(BS269=2,"平31_2",IF(BS269=3,"平31_3",IF(BS269=4,"平31_4",IF(BS269=5,"平31_1",IF(BT269=1,"_5月",IF(BT269=6,"_6月",IF(BT269=7,"_7月",IF(BT269=8,"_8月",IF(BT269=9,"_9月",IF(BT269=10,"_10月",IF(BT269=11,"_11月",IF(BT269=12,"_12月",IF(BT269=13,"_5月",IF(AND(O269=O270,O270&lt;&gt;VALUE(概算年度)),IF(Q269=1,"_1月",IF(Q269=2,"_2月",IF(Q269=3,"_3月",IF(Q269=4,"_4月",IF(Q269=5,"_5月",IF(Q269=6,"_6月",IF(Q269=7,"_7月",IF(Q269=8,"_8月",IF(Q269=9,"_9月",IF(Q269=10,"_10月",IF(Q269=11,"_11月",IF(Q269=12,"_12月")))))))))))),IF(BU269=1,"対象年1_3月",IF(BU269=2,"対象年2_3月",IF(BU269=3,"対象年3月",IF(O270=VALUE(概算年度),"対象年1_3月","_1月")))))))))))))))))))</f>
        <v>0</v>
      </c>
    </row>
    <row r="270" spans="2:74" ht="18" customHeight="1">
      <c r="B270" s="971"/>
      <c r="C270" s="972"/>
      <c r="D270" s="972"/>
      <c r="E270" s="972"/>
      <c r="F270" s="972"/>
      <c r="G270" s="972"/>
      <c r="H270" s="972"/>
      <c r="I270" s="973"/>
      <c r="J270" s="971"/>
      <c r="K270" s="972"/>
      <c r="L270" s="972"/>
      <c r="M270" s="972"/>
      <c r="N270" s="975"/>
      <c r="O270" s="219"/>
      <c r="P270" s="11" t="s">
        <v>7</v>
      </c>
      <c r="Q270" s="23"/>
      <c r="R270" s="11" t="s">
        <v>8</v>
      </c>
      <c r="S270" s="220"/>
      <c r="T270" s="982" t="s">
        <v>28</v>
      </c>
      <c r="U270" s="982"/>
      <c r="V270" s="956"/>
      <c r="W270" s="957"/>
      <c r="X270" s="957"/>
      <c r="Y270" s="958"/>
      <c r="Z270" s="956"/>
      <c r="AA270" s="957"/>
      <c r="AB270" s="957"/>
      <c r="AC270" s="957"/>
      <c r="AD270" s="956">
        <v>0</v>
      </c>
      <c r="AE270" s="957"/>
      <c r="AF270" s="957"/>
      <c r="AG270" s="958"/>
      <c r="AH270" s="962">
        <f>IF(V269="賃金で算定",0,V270+Z270-AD270)</f>
        <v>0</v>
      </c>
      <c r="AI270" s="962"/>
      <c r="AJ270" s="962"/>
      <c r="AK270" s="963"/>
      <c r="AL270" s="964">
        <f>IF(V269="賃金で算定","賃金で算定",IF(OR(V270=0,$F$283="",AV269=""),0,IF(OR(LEFT($F$283,2)="31",LEFT($F$283,2)="34",LEFT($F$283,2)="36",LEFT($F$283,2)="37"),VLOOKUP($F$283,労務比率2,AX269,FALSE),VLOOKUP($F$283,労務比率,AX269,FALSE))))</f>
        <v>0</v>
      </c>
      <c r="AM270" s="965"/>
      <c r="AN270" s="966">
        <f>IF(V269="賃金で算定",0,INT(AH270*AL270/100))</f>
        <v>0</v>
      </c>
      <c r="AO270" s="967"/>
      <c r="AP270" s="967"/>
      <c r="AQ270" s="967"/>
      <c r="AR270" s="967"/>
      <c r="AS270" s="685"/>
      <c r="AV270" s="24"/>
      <c r="AW270" s="25"/>
      <c r="AY270" s="462">
        <f t="shared" ref="AY270" si="134">AH270</f>
        <v>0</v>
      </c>
      <c r="AZ270" s="461">
        <f>IF(AV269&lt;=設定シート!C$101,AH270,IF(AND(AV269&gt;=設定シート!E$101,AV269&lt;=設定シート!G$101),AH270*105/108,AH270))</f>
        <v>0</v>
      </c>
      <c r="BA270" s="460"/>
      <c r="BB270" s="461">
        <f t="shared" ref="BB270" si="135">IF($AL270="賃金で算定",0,INT(AY270*$AL270/100))</f>
        <v>0</v>
      </c>
      <c r="BC270" s="461">
        <f>IF(AY270=AZ270,BB270,AZ270*$AL270/100)</f>
        <v>0</v>
      </c>
      <c r="BL270" s="22">
        <f>IF(AY270=AZ270,0,1)</f>
        <v>0</v>
      </c>
      <c r="BM270" s="22" t="str">
        <f>IF(BL270=1,AL270,"")</f>
        <v/>
      </c>
    </row>
    <row r="271" spans="2:74" ht="18" customHeight="1">
      <c r="B271" s="968"/>
      <c r="C271" s="969"/>
      <c r="D271" s="969"/>
      <c r="E271" s="969"/>
      <c r="F271" s="969"/>
      <c r="G271" s="969"/>
      <c r="H271" s="969"/>
      <c r="I271" s="970"/>
      <c r="J271" s="968"/>
      <c r="K271" s="969"/>
      <c r="L271" s="969"/>
      <c r="M271" s="969"/>
      <c r="N271" s="974"/>
      <c r="O271" s="753"/>
      <c r="P271" s="731" t="s">
        <v>38</v>
      </c>
      <c r="Q271" s="754"/>
      <c r="R271" s="731" t="s">
        <v>8</v>
      </c>
      <c r="S271" s="755"/>
      <c r="T271" s="976" t="s">
        <v>40</v>
      </c>
      <c r="U271" s="1075"/>
      <c r="V271" s="977"/>
      <c r="W271" s="978"/>
      <c r="X271" s="978"/>
      <c r="Y271" s="29"/>
      <c r="Z271" s="775"/>
      <c r="AA271" s="683"/>
      <c r="AB271" s="683"/>
      <c r="AC271" s="21"/>
      <c r="AD271" s="775"/>
      <c r="AE271" s="683"/>
      <c r="AF271" s="683"/>
      <c r="AG271" s="776"/>
      <c r="AH271" s="979">
        <f>IF(V271="賃金で算定",V272+Z272-AD272,0)</f>
        <v>0</v>
      </c>
      <c r="AI271" s="980"/>
      <c r="AJ271" s="980"/>
      <c r="AK271" s="981"/>
      <c r="AL271" s="733"/>
      <c r="AM271" s="736"/>
      <c r="AN271" s="865"/>
      <c r="AO271" s="866"/>
      <c r="AP271" s="866"/>
      <c r="AQ271" s="866"/>
      <c r="AR271" s="866"/>
      <c r="AS271" s="772"/>
      <c r="AV271" s="24" t="str">
        <f>IF(OR(O271="",Q271=""),"", IF(O271&lt;20,DATE(O271+118,Q271,IF(S271="",1,S271)),DATE(O271+88,Q271,IF(S271="",1,S271))))</f>
        <v/>
      </c>
      <c r="AW271" s="821" t="str">
        <f>IF(AV271&lt;=設定シート!C$15,"昔",IF(OR(LEFT($F$283,2)="31",LEFT($F$283,2)="34",LEFT($F$283,2)="36",LEFT($F$283,2)="37"),IF(AV271&lt;=設定シート!E$23,"1",IF(AV271&lt;=設定シート!G$23,"2",IF(AV271&lt;=設定シート!M$23,"3","4"))),IF(AV271&lt;=設定シート!E$15,"1",IF(AV271&lt;=設定シート!G$15,"2","3"))))</f>
        <v>3</v>
      </c>
      <c r="AX271" s="822">
        <f>IF(OR(LEFT($F$283,2)="31",LEFT($F$283,2)="34",LEFT($F$283,2)="36",LEFT($F$283,2)="37"),IF(AV271&lt;=設定シート!$C$23,5,IF(AV271&lt;=設定シート!$E$23,7,IF(AV271&lt;=設定シート!$G$23,9,IF(AND(AV271&lt;=設定シート!$I$23,V271=""),11,IF(AND(AV271&lt;=設定シート!$I$23,V271="賃金で算定"),13,IF(AV271&lt;=設定シート!$K$23,15,IF(AV271&lt;=設定シート!$M$23,17,19))))))),IF(AV271&lt;=設定シート!$C$23,5,IF(AV271&lt;=設定シート!$E$15,7,IF(AV271&lt;=設定シート!$G$15,9,11))))</f>
        <v>11</v>
      </c>
      <c r="AY271" s="760"/>
      <c r="AZ271" s="761"/>
      <c r="BA271" s="762">
        <f t="shared" ref="BA271" si="136">AN271</f>
        <v>0</v>
      </c>
      <c r="BB271" s="761"/>
      <c r="BC271" s="761"/>
      <c r="BO271" s="1">
        <f>IF(O271&lt;=VALUE(概算年度),O271+2018,O271+1988)</f>
        <v>2018</v>
      </c>
      <c r="BP271" s="1" t="b">
        <f>IF(BO271=2019,1)</f>
        <v>0</v>
      </c>
      <c r="BQ271" s="3">
        <f>IF(BO271&lt;=2018,1)</f>
        <v>1</v>
      </c>
      <c r="BR271" s="3" t="b">
        <f>IF(BO271&gt;=2020,1)</f>
        <v>0</v>
      </c>
      <c r="BS271" s="3" t="b">
        <f>IF(AND(O271=31,Q271=1,O272=31),1,IF(AND(O271=31,Q271=2,O272=31),2,IF(AND(O271=31,Q271=3,O272=31),3,IF(AND(O271=31,Q271=4,O272=31),4,IF(AND(O271&gt;VALUE(概算年度),O271&lt;31,O272=31),5)))))</f>
        <v>0</v>
      </c>
      <c r="BT271" s="3" t="b">
        <f>IF(OR(O271=31,O271=1),IF(AND(O272=1,OR(Q271=1,Q271=2,Q271=3,Q271=4,Q271=5)),1,IF(AND(O272=1,Q271=6),6,IF(AND(O272=1,Q271=7),7,IF(AND(O272=1,Q271=8),8,IF(AND(O272=1,Q271=9),9,IF(AND(O272=1,Q271=10),10,IF(AND(O272=1,Q271=11),11,IF(AND(O272=1,Q271=12),12)))))))),IF(O272=1,13))</f>
        <v>0</v>
      </c>
      <c r="BU271" s="3" t="b">
        <f>IF(AND(VALUE(概算年度)='報告書（事業主控）'!O271,VALUE(概算年度)='報告書（事業主控）'!O272),IF('報告書（事業主控）'!Q271=1,1,IF('報告書（事業主控）'!Q271=2,2,IF('報告書（事業主控）'!Q271=3,3))))</f>
        <v>0</v>
      </c>
      <c r="BV271" s="3" t="b">
        <f>IF(BS271=1,"平31_1",IF(BS271=2,"平31_2",IF(BS271=3,"平31_3",IF(BS271=4,"平31_4",IF(BS271=5,"平31_1",IF(BT271=1,"_5月",IF(BT271=6,"_6月",IF(BT271=7,"_7月",IF(BT271=8,"_8月",IF(BT271=9,"_9月",IF(BT271=10,"_10月",IF(BT271=11,"_11月",IF(BT271=12,"_12月",IF(BT271=13,"_5月",IF(AND(O271=O272,O272&lt;&gt;VALUE(概算年度)),IF(Q271=1,"_1月",IF(Q271=2,"_2月",IF(Q271=3,"_3月",IF(Q271=4,"_4月",IF(Q271=5,"_5月",IF(Q271=6,"_6月",IF(Q271=7,"_7月",IF(Q271=8,"_8月",IF(Q271=9,"_9月",IF(Q271=10,"_10月",IF(Q271=11,"_11月",IF(Q271=12,"_12月")))))))))))),IF(BU271=1,"対象年1_3月",IF(BU271=2,"対象年2_3月",IF(BU271=3,"対象年3月",IF(O272=VALUE(概算年度),"対象年1_3月","_1月")))))))))))))))))))</f>
        <v>0</v>
      </c>
    </row>
    <row r="272" spans="2:74" ht="18" customHeight="1">
      <c r="B272" s="971"/>
      <c r="C272" s="972"/>
      <c r="D272" s="972"/>
      <c r="E272" s="972"/>
      <c r="F272" s="972"/>
      <c r="G272" s="972"/>
      <c r="H272" s="972"/>
      <c r="I272" s="973"/>
      <c r="J272" s="971"/>
      <c r="K272" s="972"/>
      <c r="L272" s="972"/>
      <c r="M272" s="972"/>
      <c r="N272" s="975"/>
      <c r="O272" s="219"/>
      <c r="P272" s="11" t="s">
        <v>7</v>
      </c>
      <c r="Q272" s="23"/>
      <c r="R272" s="11" t="s">
        <v>8</v>
      </c>
      <c r="S272" s="220"/>
      <c r="T272" s="982" t="s">
        <v>28</v>
      </c>
      <c r="U272" s="982"/>
      <c r="V272" s="956"/>
      <c r="W272" s="957"/>
      <c r="X272" s="957"/>
      <c r="Y272" s="958"/>
      <c r="Z272" s="959"/>
      <c r="AA272" s="960"/>
      <c r="AB272" s="960"/>
      <c r="AC272" s="960"/>
      <c r="AD272" s="959">
        <v>0</v>
      </c>
      <c r="AE272" s="960"/>
      <c r="AF272" s="960"/>
      <c r="AG272" s="961"/>
      <c r="AH272" s="962">
        <f>IF(V271="賃金で算定",0,V272+Z272-AD272)</f>
        <v>0</v>
      </c>
      <c r="AI272" s="962"/>
      <c r="AJ272" s="962"/>
      <c r="AK272" s="963"/>
      <c r="AL272" s="964">
        <f>IF(V271="賃金で算定","賃金で算定",IF(OR(V272=0,$F$283="",AV271=""),0,IF(OR(LEFT($F$283,2)="31",LEFT($F$283,2)="34",LEFT($F$283,2)="36",LEFT($F$283,2)="37"),VLOOKUP($F$283,労務比率2,AX271,FALSE),VLOOKUP($F$283,労務比率,AX271,FALSE))))</f>
        <v>0</v>
      </c>
      <c r="AM272" s="965"/>
      <c r="AN272" s="966">
        <f>IF(V271="賃金で算定",0,INT(AH272*AL272/100))</f>
        <v>0</v>
      </c>
      <c r="AO272" s="967"/>
      <c r="AP272" s="967"/>
      <c r="AQ272" s="967"/>
      <c r="AR272" s="967"/>
      <c r="AS272" s="685"/>
      <c r="AV272" s="24"/>
      <c r="AW272" s="25"/>
      <c r="AY272" s="462">
        <f t="shared" ref="AY272" si="137">AH272</f>
        <v>0</v>
      </c>
      <c r="AZ272" s="461">
        <f>IF(AV271&lt;=設定シート!C$101,AH272,IF(AND(AV271&gt;=設定シート!E$101,AV271&lt;=設定シート!G$101),AH272*105/108,AH272))</f>
        <v>0</v>
      </c>
      <c r="BA272" s="460"/>
      <c r="BB272" s="461">
        <f t="shared" ref="BB272" si="138">IF($AL272="賃金で算定",0,INT(AY272*$AL272/100))</f>
        <v>0</v>
      </c>
      <c r="BC272" s="461">
        <f>IF(AY272=AZ272,BB272,AZ272*$AL272/100)</f>
        <v>0</v>
      </c>
      <c r="BL272" s="22">
        <f>IF(AY272=AZ272,0,1)</f>
        <v>0</v>
      </c>
      <c r="BM272" s="22" t="str">
        <f>IF(BL272=1,AL272,"")</f>
        <v/>
      </c>
    </row>
    <row r="273" spans="2:74" ht="18" customHeight="1">
      <c r="B273" s="968"/>
      <c r="C273" s="969"/>
      <c r="D273" s="969"/>
      <c r="E273" s="969"/>
      <c r="F273" s="969"/>
      <c r="G273" s="969"/>
      <c r="H273" s="969"/>
      <c r="I273" s="970"/>
      <c r="J273" s="968"/>
      <c r="K273" s="969"/>
      <c r="L273" s="969"/>
      <c r="M273" s="969"/>
      <c r="N273" s="974"/>
      <c r="O273" s="753"/>
      <c r="P273" s="731" t="s">
        <v>38</v>
      </c>
      <c r="Q273" s="754"/>
      <c r="R273" s="731" t="s">
        <v>8</v>
      </c>
      <c r="S273" s="755"/>
      <c r="T273" s="976" t="s">
        <v>40</v>
      </c>
      <c r="U273" s="1075"/>
      <c r="V273" s="977"/>
      <c r="W273" s="978"/>
      <c r="X273" s="978"/>
      <c r="Y273" s="792"/>
      <c r="Z273" s="769"/>
      <c r="AA273" s="770"/>
      <c r="AB273" s="770"/>
      <c r="AC273" s="768"/>
      <c r="AD273" s="769"/>
      <c r="AE273" s="770"/>
      <c r="AF273" s="770"/>
      <c r="AG273" s="771"/>
      <c r="AH273" s="979">
        <f>IF(V273="賃金で算定",V274+Z274-AD274,0)</f>
        <v>0</v>
      </c>
      <c r="AI273" s="980"/>
      <c r="AJ273" s="980"/>
      <c r="AK273" s="981"/>
      <c r="AL273" s="733"/>
      <c r="AM273" s="736"/>
      <c r="AN273" s="865"/>
      <c r="AO273" s="866"/>
      <c r="AP273" s="866"/>
      <c r="AQ273" s="866"/>
      <c r="AR273" s="866"/>
      <c r="AS273" s="772"/>
      <c r="AV273" s="24" t="str">
        <f>IF(OR(O273="",Q273=""),"", IF(O273&lt;20,DATE(O273+118,Q273,IF(S273="",1,S273)),DATE(O273+88,Q273,IF(S273="",1,S273))))</f>
        <v/>
      </c>
      <c r="AW273" s="821" t="str">
        <f>IF(AV273&lt;=設定シート!C$15,"昔",IF(OR(LEFT($F$283,2)="31",LEFT($F$283,2)="34",LEFT($F$283,2)="36",LEFT($F$283,2)="37"),IF(AV273&lt;=設定シート!E$23,"1",IF(AV273&lt;=設定シート!G$23,"2",IF(AV273&lt;=設定シート!M$23,"3","4"))),IF(AV273&lt;=設定シート!E$15,"1",IF(AV273&lt;=設定シート!G$15,"2","3"))))</f>
        <v>3</v>
      </c>
      <c r="AX273" s="822">
        <f>IF(OR(LEFT($F$283,2)="31",LEFT($F$283,2)="34",LEFT($F$283,2)="36",LEFT($F$283,2)="37"),IF(AV273&lt;=設定シート!$C$23,5,IF(AV273&lt;=設定シート!$E$23,7,IF(AV273&lt;=設定シート!$G$23,9,IF(AND(AV273&lt;=設定シート!$I$23,V273=""),11,IF(AND(AV273&lt;=設定シート!$I$23,V273="賃金で算定"),13,IF(AV273&lt;=設定シート!$K$23,15,IF(AV273&lt;=設定シート!$M$23,17,19))))))),IF(AV273&lt;=設定シート!$C$23,5,IF(AV273&lt;=設定シート!$E$15,7,IF(AV273&lt;=設定シート!$G$15,9,11))))</f>
        <v>11</v>
      </c>
      <c r="AY273" s="760"/>
      <c r="AZ273" s="761"/>
      <c r="BA273" s="762">
        <f t="shared" ref="BA273" si="139">AN273</f>
        <v>0</v>
      </c>
      <c r="BB273" s="761"/>
      <c r="BC273" s="761"/>
      <c r="BO273" s="1">
        <f>IF(O273&lt;=VALUE(概算年度),O273+2018,O273+1988)</f>
        <v>2018</v>
      </c>
      <c r="BP273" s="1" t="b">
        <f>IF(BO273=2019,1)</f>
        <v>0</v>
      </c>
      <c r="BQ273" s="3">
        <f>IF(BO273&lt;=2018,1)</f>
        <v>1</v>
      </c>
      <c r="BR273" s="3" t="b">
        <f>IF(BO273&gt;=2020,1)</f>
        <v>0</v>
      </c>
      <c r="BS273" s="3" t="b">
        <f>IF(AND(O273=31,Q273=1,O274=31),1,IF(AND(O273=31,Q273=2,O274=31),2,IF(AND(O273=31,Q273=3,O274=31),3,IF(AND(O273=31,Q273=4,O274=31),4,IF(AND(O273&gt;VALUE(概算年度),O273&lt;31,O274=31),5)))))</f>
        <v>0</v>
      </c>
      <c r="BT273" s="3" t="b">
        <f>IF(OR(O273=31,O273=1),IF(AND(O274=1,OR(Q273=1,Q273=2,Q273=3,Q273=4,Q273=5)),1,IF(AND(O274=1,Q273=6),6,IF(AND(O274=1,Q273=7),7,IF(AND(O274=1,Q273=8),8,IF(AND(O274=1,Q273=9),9,IF(AND(O274=1,Q273=10),10,IF(AND(O274=1,Q273=11),11,IF(AND(O274=1,Q273=12),12)))))))),IF(O274=1,13))</f>
        <v>0</v>
      </c>
      <c r="BU273" s="3" t="b">
        <f>IF(AND(VALUE(概算年度)='報告書（事業主控）'!O273,VALUE(概算年度)='報告書（事業主控）'!O274),IF('報告書（事業主控）'!Q273=1,1,IF('報告書（事業主控）'!Q273=2,2,IF('報告書（事業主控）'!Q273=3,3))))</f>
        <v>0</v>
      </c>
      <c r="BV273" s="3" t="b">
        <f>IF(BS273=1,"平31_1",IF(BS273=2,"平31_2",IF(BS273=3,"平31_3",IF(BS273=4,"平31_4",IF(BS273=5,"平31_1",IF(BT273=1,"_5月",IF(BT273=6,"_6月",IF(BT273=7,"_7月",IF(BT273=8,"_8月",IF(BT273=9,"_9月",IF(BT273=10,"_10月",IF(BT273=11,"_11月",IF(BT273=12,"_12月",IF(BT273=13,"_5月",IF(AND(O273=O274,O274&lt;&gt;VALUE(概算年度)),IF(Q273=1,"_1月",IF(Q273=2,"_2月",IF(Q273=3,"_3月",IF(Q273=4,"_4月",IF(Q273=5,"_5月",IF(Q273=6,"_6月",IF(Q273=7,"_7月",IF(Q273=8,"_8月",IF(Q273=9,"_9月",IF(Q273=10,"_10月",IF(Q273=11,"_11月",IF(Q273=12,"_12月")))))))))))),IF(BU273=1,"対象年1_3月",IF(BU273=2,"対象年2_3月",IF(BU273=3,"対象年3月",IF(O274=VALUE(概算年度),"対象年1_3月","_1月")))))))))))))))))))</f>
        <v>0</v>
      </c>
    </row>
    <row r="274" spans="2:74" ht="18" customHeight="1">
      <c r="B274" s="971"/>
      <c r="C274" s="972"/>
      <c r="D274" s="972"/>
      <c r="E274" s="972"/>
      <c r="F274" s="972"/>
      <c r="G274" s="972"/>
      <c r="H274" s="972"/>
      <c r="I274" s="973"/>
      <c r="J274" s="971"/>
      <c r="K274" s="972"/>
      <c r="L274" s="972"/>
      <c r="M274" s="972"/>
      <c r="N274" s="975"/>
      <c r="O274" s="219"/>
      <c r="P274" s="11" t="s">
        <v>7</v>
      </c>
      <c r="Q274" s="23"/>
      <c r="R274" s="11" t="s">
        <v>8</v>
      </c>
      <c r="S274" s="220"/>
      <c r="T274" s="982" t="s">
        <v>28</v>
      </c>
      <c r="U274" s="982"/>
      <c r="V274" s="956"/>
      <c r="W274" s="957"/>
      <c r="X274" s="957"/>
      <c r="Y274" s="958"/>
      <c r="Z274" s="956"/>
      <c r="AA274" s="957"/>
      <c r="AB274" s="957"/>
      <c r="AC274" s="957"/>
      <c r="AD274" s="959">
        <v>0</v>
      </c>
      <c r="AE274" s="960"/>
      <c r="AF274" s="960"/>
      <c r="AG274" s="961"/>
      <c r="AH274" s="962">
        <f>IF(V273="賃金で算定",0,V274+Z274-AD274)</f>
        <v>0</v>
      </c>
      <c r="AI274" s="962"/>
      <c r="AJ274" s="962"/>
      <c r="AK274" s="963"/>
      <c r="AL274" s="964">
        <f>IF(V273="賃金で算定","賃金で算定",IF(OR(V274=0,$F$283="",AV273=""),0,IF(OR(LEFT($F$283,2)="31",LEFT($F$283,2)="34",LEFT($F$283,2)="36",LEFT($F$283,2)="37"),VLOOKUP($F$283,労務比率2,AX273,FALSE),VLOOKUP($F$283,労務比率,AX273,FALSE))))</f>
        <v>0</v>
      </c>
      <c r="AM274" s="965"/>
      <c r="AN274" s="966">
        <f>IF(V273="賃金で算定",0,INT(AH274*AL274/100))</f>
        <v>0</v>
      </c>
      <c r="AO274" s="967"/>
      <c r="AP274" s="967"/>
      <c r="AQ274" s="967"/>
      <c r="AR274" s="967"/>
      <c r="AS274" s="685"/>
      <c r="AV274" s="24"/>
      <c r="AW274" s="25"/>
      <c r="AY274" s="462">
        <f t="shared" ref="AY274" si="140">AH274</f>
        <v>0</v>
      </c>
      <c r="AZ274" s="461">
        <f>IF(AV273&lt;=設定シート!C$101,AH274,IF(AND(AV273&gt;=設定シート!E$101,AV273&lt;=設定シート!G$101),AH274*105/108,AH274))</f>
        <v>0</v>
      </c>
      <c r="BA274" s="460"/>
      <c r="BB274" s="461">
        <f t="shared" ref="BB274" si="141">IF($AL274="賃金で算定",0,INT(AY274*$AL274/100))</f>
        <v>0</v>
      </c>
      <c r="BC274" s="461">
        <f>IF(AY274=AZ274,BB274,AZ274*$AL274/100)</f>
        <v>0</v>
      </c>
      <c r="BL274" s="22">
        <f>IF(AY274=AZ274,0,1)</f>
        <v>0</v>
      </c>
      <c r="BM274" s="22" t="str">
        <f>IF(BL274=1,AL274,"")</f>
        <v/>
      </c>
    </row>
    <row r="275" spans="2:74" ht="18" customHeight="1">
      <c r="B275" s="968"/>
      <c r="C275" s="969"/>
      <c r="D275" s="969"/>
      <c r="E275" s="969"/>
      <c r="F275" s="969"/>
      <c r="G275" s="969"/>
      <c r="H275" s="969"/>
      <c r="I275" s="970"/>
      <c r="J275" s="968"/>
      <c r="K275" s="969"/>
      <c r="L275" s="969"/>
      <c r="M275" s="969"/>
      <c r="N275" s="974"/>
      <c r="O275" s="753"/>
      <c r="P275" s="731" t="s">
        <v>38</v>
      </c>
      <c r="Q275" s="754"/>
      <c r="R275" s="731" t="s">
        <v>8</v>
      </c>
      <c r="S275" s="755"/>
      <c r="T275" s="976" t="s">
        <v>40</v>
      </c>
      <c r="U275" s="1075"/>
      <c r="V275" s="977"/>
      <c r="W275" s="978"/>
      <c r="X275" s="978"/>
      <c r="Y275" s="792"/>
      <c r="Z275" s="769"/>
      <c r="AA275" s="770"/>
      <c r="AB275" s="770"/>
      <c r="AC275" s="768"/>
      <c r="AD275" s="769"/>
      <c r="AE275" s="770"/>
      <c r="AF275" s="770"/>
      <c r="AG275" s="771"/>
      <c r="AH275" s="979">
        <f>IF(V275="賃金で算定",V276+Z276-AD276,0)</f>
        <v>0</v>
      </c>
      <c r="AI275" s="980"/>
      <c r="AJ275" s="980"/>
      <c r="AK275" s="981"/>
      <c r="AL275" s="733"/>
      <c r="AM275" s="736"/>
      <c r="AN275" s="865"/>
      <c r="AO275" s="866"/>
      <c r="AP275" s="866"/>
      <c r="AQ275" s="866"/>
      <c r="AR275" s="866"/>
      <c r="AS275" s="772"/>
      <c r="AV275" s="24" t="str">
        <f>IF(OR(O275="",Q275=""),"", IF(O275&lt;20,DATE(O275+118,Q275,IF(S275="",1,S275)),DATE(O275+88,Q275,IF(S275="",1,S275))))</f>
        <v/>
      </c>
      <c r="AW275" s="821" t="str">
        <f>IF(AV275&lt;=設定シート!C$15,"昔",IF(OR(LEFT($F$283,2)="31",LEFT($F$283,2)="34",LEFT($F$283,2)="36",LEFT($F$283,2)="37"),IF(AV275&lt;=設定シート!E$23,"1",IF(AV275&lt;=設定シート!G$23,"2",IF(AV275&lt;=設定シート!M$23,"3","4"))),IF(AV275&lt;=設定シート!E$15,"1",IF(AV275&lt;=設定シート!G$15,"2","3"))))</f>
        <v>3</v>
      </c>
      <c r="AX275" s="822">
        <f>IF(OR(LEFT($F$283,2)="31",LEFT($F$283,2)="34",LEFT($F$283,2)="36",LEFT($F$283,2)="37"),IF(AV275&lt;=設定シート!$C$23,5,IF(AV275&lt;=設定シート!$E$23,7,IF(AV275&lt;=設定シート!$G$23,9,IF(AND(AV275&lt;=設定シート!$I$23,V275=""),11,IF(AND(AV275&lt;=設定シート!$I$23,V275="賃金で算定"),13,IF(AV275&lt;=設定シート!$K$23,15,IF(AV275&lt;=設定シート!$M$23,17,19))))))),IF(AV275&lt;=設定シート!$C$23,5,IF(AV275&lt;=設定シート!$E$15,7,IF(AV275&lt;=設定シート!$G$15,9,11))))</f>
        <v>11</v>
      </c>
      <c r="AY275" s="760"/>
      <c r="AZ275" s="761"/>
      <c r="BA275" s="762">
        <f t="shared" ref="BA275" si="142">AN275</f>
        <v>0</v>
      </c>
      <c r="BB275" s="761"/>
      <c r="BC275" s="761"/>
      <c r="BO275" s="1">
        <f>IF(O275&lt;=VALUE(概算年度),O275+2018,O275+1988)</f>
        <v>2018</v>
      </c>
      <c r="BP275" s="1" t="b">
        <f>IF(BO275=2019,1)</f>
        <v>0</v>
      </c>
      <c r="BQ275" s="3">
        <f>IF(BO275&lt;=2018,1)</f>
        <v>1</v>
      </c>
      <c r="BR275" s="3" t="b">
        <f>IF(BO275&gt;=2020,1)</f>
        <v>0</v>
      </c>
      <c r="BS275" s="3" t="b">
        <f>IF(AND(O275=31,Q275=1,O276=31),1,IF(AND(O275=31,Q275=2,O276=31),2,IF(AND(O275=31,Q275=3,O276=31),3,IF(AND(O275=31,Q275=4,O276=31),4,IF(AND(O275&gt;VALUE(概算年度),O275&lt;31,O276=31),5)))))</f>
        <v>0</v>
      </c>
      <c r="BT275" s="3" t="b">
        <f>IF(OR(O275=31,O275=1),IF(AND(O276=1,OR(Q275=1,Q275=2,Q275=3,Q275=4,Q275=5)),1,IF(AND(O276=1,Q275=6),6,IF(AND(O276=1,Q275=7),7,IF(AND(O276=1,Q275=8),8,IF(AND(O276=1,Q275=9),9,IF(AND(O276=1,Q275=10),10,IF(AND(O276=1,Q275=11),11,IF(AND(O276=1,Q275=12),12)))))))),IF(O276=1,13))</f>
        <v>0</v>
      </c>
      <c r="BU275" s="3" t="b">
        <f>IF(AND(VALUE(概算年度)='報告書（事業主控）'!O275,VALUE(概算年度)='報告書（事業主控）'!O276),IF('報告書（事業主控）'!Q275=1,1,IF('報告書（事業主控）'!Q275=2,2,IF('報告書（事業主控）'!Q275=3,3))))</f>
        <v>0</v>
      </c>
      <c r="BV275" s="3" t="b">
        <f>IF(BS275=1,"平31_1",IF(BS275=2,"平31_2",IF(BS275=3,"平31_3",IF(BS275=4,"平31_4",IF(BS275=5,"平31_1",IF(BT275=1,"_5月",IF(BT275=6,"_6月",IF(BT275=7,"_7月",IF(BT275=8,"_8月",IF(BT275=9,"_9月",IF(BT275=10,"_10月",IF(BT275=11,"_11月",IF(BT275=12,"_12月",IF(BT275=13,"_5月",IF(AND(O275=O276,O276&lt;&gt;VALUE(概算年度)),IF(Q275=1,"_1月",IF(Q275=2,"_2月",IF(Q275=3,"_3月",IF(Q275=4,"_4月",IF(Q275=5,"_5月",IF(Q275=6,"_6月",IF(Q275=7,"_7月",IF(Q275=8,"_8月",IF(Q275=9,"_9月",IF(Q275=10,"_10月",IF(Q275=11,"_11月",IF(Q275=12,"_12月")))))))))))),IF(BU275=1,"対象年1_3月",IF(BU275=2,"対象年2_3月",IF(BU275=3,"対象年3月",IF(O276=VALUE(概算年度),"対象年1_3月","_1月")))))))))))))))))))</f>
        <v>0</v>
      </c>
    </row>
    <row r="276" spans="2:74" ht="18" customHeight="1">
      <c r="B276" s="971"/>
      <c r="C276" s="972"/>
      <c r="D276" s="972"/>
      <c r="E276" s="972"/>
      <c r="F276" s="972"/>
      <c r="G276" s="972"/>
      <c r="H276" s="972"/>
      <c r="I276" s="973"/>
      <c r="J276" s="971"/>
      <c r="K276" s="972"/>
      <c r="L276" s="972"/>
      <c r="M276" s="972"/>
      <c r="N276" s="975"/>
      <c r="O276" s="219"/>
      <c r="P276" s="11" t="s">
        <v>7</v>
      </c>
      <c r="Q276" s="23"/>
      <c r="R276" s="11" t="s">
        <v>8</v>
      </c>
      <c r="S276" s="220"/>
      <c r="T276" s="982" t="s">
        <v>28</v>
      </c>
      <c r="U276" s="982"/>
      <c r="V276" s="956"/>
      <c r="W276" s="957"/>
      <c r="X276" s="957"/>
      <c r="Y276" s="958"/>
      <c r="Z276" s="956"/>
      <c r="AA276" s="957"/>
      <c r="AB276" s="957"/>
      <c r="AC276" s="957"/>
      <c r="AD276" s="959">
        <v>0</v>
      </c>
      <c r="AE276" s="960"/>
      <c r="AF276" s="960"/>
      <c r="AG276" s="961"/>
      <c r="AH276" s="962">
        <f>IF(V275="賃金で算定",0,V276+Z276-AD276)</f>
        <v>0</v>
      </c>
      <c r="AI276" s="962"/>
      <c r="AJ276" s="962"/>
      <c r="AK276" s="963"/>
      <c r="AL276" s="964">
        <f>IF(V275="賃金で算定","賃金で算定",IF(OR(V276=0,$F$283="",AV275=""),0,IF(OR(LEFT($F$283,2)="31",LEFT($F$283,2)="34",LEFT($F$283,2)="36",LEFT($F$283,2)="37"),VLOOKUP($F$283,労務比率2,AX275,FALSE),VLOOKUP($F$283,労務比率,AX275,FALSE))))</f>
        <v>0</v>
      </c>
      <c r="AM276" s="965"/>
      <c r="AN276" s="966">
        <f>IF(V275="賃金で算定",0,INT(AH276*AL276/100))</f>
        <v>0</v>
      </c>
      <c r="AO276" s="967"/>
      <c r="AP276" s="967"/>
      <c r="AQ276" s="967"/>
      <c r="AR276" s="967"/>
      <c r="AS276" s="685"/>
      <c r="AV276" s="24"/>
      <c r="AW276" s="25"/>
      <c r="AY276" s="462">
        <f t="shared" ref="AY276" si="143">AH276</f>
        <v>0</v>
      </c>
      <c r="AZ276" s="461">
        <f>IF(AV275&lt;=設定シート!C$101,AH276,IF(AND(AV275&gt;=設定シート!E$101,AV275&lt;=設定シート!G$101),AH276*105/108,AH276))</f>
        <v>0</v>
      </c>
      <c r="BA276" s="460"/>
      <c r="BB276" s="461">
        <f t="shared" ref="BB276" si="144">IF($AL276="賃金で算定",0,INT(AY276*$AL276/100))</f>
        <v>0</v>
      </c>
      <c r="BC276" s="461">
        <f>IF(AY276=AZ276,BB276,AZ276*$AL276/100)</f>
        <v>0</v>
      </c>
      <c r="BL276" s="22">
        <f>IF(AY276=AZ276,0,1)</f>
        <v>0</v>
      </c>
      <c r="BM276" s="22" t="str">
        <f>IF(BL276=1,AL276,"")</f>
        <v/>
      </c>
    </row>
    <row r="277" spans="2:74" ht="18" customHeight="1">
      <c r="B277" s="968"/>
      <c r="C277" s="969"/>
      <c r="D277" s="969"/>
      <c r="E277" s="969"/>
      <c r="F277" s="969"/>
      <c r="G277" s="969"/>
      <c r="H277" s="969"/>
      <c r="I277" s="970"/>
      <c r="J277" s="968"/>
      <c r="K277" s="969"/>
      <c r="L277" s="969"/>
      <c r="M277" s="969"/>
      <c r="N277" s="974"/>
      <c r="O277" s="753"/>
      <c r="P277" s="731" t="s">
        <v>38</v>
      </c>
      <c r="Q277" s="754"/>
      <c r="R277" s="731" t="s">
        <v>8</v>
      </c>
      <c r="S277" s="755"/>
      <c r="T277" s="976" t="s">
        <v>40</v>
      </c>
      <c r="U277" s="1075"/>
      <c r="V277" s="977"/>
      <c r="W277" s="978"/>
      <c r="X277" s="978"/>
      <c r="Y277" s="792"/>
      <c r="Z277" s="769"/>
      <c r="AA277" s="770"/>
      <c r="AB277" s="770"/>
      <c r="AC277" s="768"/>
      <c r="AD277" s="769"/>
      <c r="AE277" s="770"/>
      <c r="AF277" s="770"/>
      <c r="AG277" s="771"/>
      <c r="AH277" s="979">
        <f>IF(V277="賃金で算定",V278+Z278-AD278,0)</f>
        <v>0</v>
      </c>
      <c r="AI277" s="980"/>
      <c r="AJ277" s="980"/>
      <c r="AK277" s="981"/>
      <c r="AL277" s="733"/>
      <c r="AM277" s="736"/>
      <c r="AN277" s="865"/>
      <c r="AO277" s="866"/>
      <c r="AP277" s="866"/>
      <c r="AQ277" s="866"/>
      <c r="AR277" s="866"/>
      <c r="AS277" s="772"/>
      <c r="AV277" s="24" t="str">
        <f>IF(OR(O277="",Q277=""),"", IF(O277&lt;20,DATE(O277+118,Q277,IF(S277="",1,S277)),DATE(O277+88,Q277,IF(S277="",1,S277))))</f>
        <v/>
      </c>
      <c r="AW277" s="821" t="str">
        <f>IF(AV277&lt;=設定シート!C$15,"昔",IF(OR(LEFT($F$283,2)="31",LEFT($F$283,2)="34",LEFT($F$283,2)="36",LEFT($F$283,2)="37"),IF(AV277&lt;=設定シート!E$23,"1",IF(AV277&lt;=設定シート!G$23,"2",IF(AV277&lt;=設定シート!M$23,"3","4"))),IF(AV277&lt;=設定シート!E$15,"1",IF(AV277&lt;=設定シート!G$15,"2","3"))))</f>
        <v>3</v>
      </c>
      <c r="AX277" s="822">
        <f>IF(OR(LEFT($F$283,2)="31",LEFT($F$283,2)="34",LEFT($F$283,2)="36",LEFT($F$283,2)="37"),IF(AV277&lt;=設定シート!$C$23,5,IF(AV277&lt;=設定シート!$E$23,7,IF(AV277&lt;=設定シート!$G$23,9,IF(AND(AV277&lt;=設定シート!$I$23,V277=""),11,IF(AND(AV277&lt;=設定シート!$I$23,V277="賃金で算定"),13,IF(AV277&lt;=設定シート!$K$23,15,IF(AV277&lt;=設定シート!$M$23,17,19))))))),IF(AV277&lt;=設定シート!$C$23,5,IF(AV277&lt;=設定シート!$E$15,7,IF(AV277&lt;=設定シート!$G$15,9,11))))</f>
        <v>11</v>
      </c>
      <c r="AY277" s="760"/>
      <c r="AZ277" s="761"/>
      <c r="BA277" s="762">
        <f t="shared" ref="BA277" si="145">AN277</f>
        <v>0</v>
      </c>
      <c r="BB277" s="761"/>
      <c r="BC277" s="761"/>
      <c r="BO277" s="1">
        <f>IF(O277&lt;=VALUE(概算年度),O277+2018,O277+1988)</f>
        <v>2018</v>
      </c>
      <c r="BP277" s="1" t="b">
        <f>IF(BO277=2019,1)</f>
        <v>0</v>
      </c>
      <c r="BQ277" s="3">
        <f>IF(BO277&lt;=2018,1)</f>
        <v>1</v>
      </c>
      <c r="BR277" s="3" t="b">
        <f>IF(BO277&gt;=2020,1)</f>
        <v>0</v>
      </c>
      <c r="BS277" s="3" t="b">
        <f>IF(AND(O277=31,Q277=1,O278=31),1,IF(AND(O277=31,Q277=2,O278=31),2,IF(AND(O277=31,Q277=3,O278=31),3,IF(AND(O277=31,Q277=4,O278=31),4,IF(AND(O277&gt;VALUE(概算年度),O277&lt;31,O278=31),5)))))</f>
        <v>0</v>
      </c>
      <c r="BT277" s="3" t="b">
        <f>IF(OR(O277=31,O277=1),IF(AND(O278=1,OR(Q277=1,Q277=2,Q277=3,Q277=4,Q277=5)),1,IF(AND(O278=1,Q277=6),6,IF(AND(O278=1,Q277=7),7,IF(AND(O278=1,Q277=8),8,IF(AND(O278=1,Q277=9),9,IF(AND(O278=1,Q277=10),10,IF(AND(O278=1,Q277=11),11,IF(AND(O278=1,Q277=12),12)))))))),IF(O278=1,13))</f>
        <v>0</v>
      </c>
      <c r="BU277" s="3" t="b">
        <f>IF(AND(VALUE(概算年度)='報告書（事業主控）'!O277,VALUE(概算年度)='報告書（事業主控）'!O278),IF('報告書（事業主控）'!Q277=1,1,IF('報告書（事業主控）'!Q277=2,2,IF('報告書（事業主控）'!Q277=3,3))))</f>
        <v>0</v>
      </c>
      <c r="BV277" s="3" t="b">
        <f>IF(BS277=1,"平31_1",IF(BS277=2,"平31_2",IF(BS277=3,"平31_3",IF(BS277=4,"平31_4",IF(BS277=5,"平31_1",IF(BT277=1,"_5月",IF(BT277=6,"_6月",IF(BT277=7,"_7月",IF(BT277=8,"_8月",IF(BT277=9,"_9月",IF(BT277=10,"_10月",IF(BT277=11,"_11月",IF(BT277=12,"_12月",IF(BT277=13,"_5月",IF(AND(O277=O278,O278&lt;&gt;VALUE(概算年度)),IF(Q277=1,"_1月",IF(Q277=2,"_2月",IF(Q277=3,"_3月",IF(Q277=4,"_4月",IF(Q277=5,"_5月",IF(Q277=6,"_6月",IF(Q277=7,"_7月",IF(Q277=8,"_8月",IF(Q277=9,"_9月",IF(Q277=10,"_10月",IF(Q277=11,"_11月",IF(Q277=12,"_12月")))))))))))),IF(BU277=1,"対象年1_3月",IF(BU277=2,"対象年2_3月",IF(BU277=3,"対象年3月",IF(O278=VALUE(概算年度),"対象年1_3月","_1月")))))))))))))))))))</f>
        <v>0</v>
      </c>
    </row>
    <row r="278" spans="2:74" ht="18" customHeight="1">
      <c r="B278" s="971"/>
      <c r="C278" s="972"/>
      <c r="D278" s="972"/>
      <c r="E278" s="972"/>
      <c r="F278" s="972"/>
      <c r="G278" s="972"/>
      <c r="H278" s="972"/>
      <c r="I278" s="973"/>
      <c r="J278" s="971"/>
      <c r="K278" s="972"/>
      <c r="L278" s="972"/>
      <c r="M278" s="972"/>
      <c r="N278" s="975"/>
      <c r="O278" s="219"/>
      <c r="P278" s="11" t="s">
        <v>7</v>
      </c>
      <c r="Q278" s="23"/>
      <c r="R278" s="11" t="s">
        <v>8</v>
      </c>
      <c r="S278" s="220"/>
      <c r="T278" s="982" t="s">
        <v>28</v>
      </c>
      <c r="U278" s="982"/>
      <c r="V278" s="956"/>
      <c r="W278" s="957"/>
      <c r="X278" s="957"/>
      <c r="Y278" s="958"/>
      <c r="Z278" s="956"/>
      <c r="AA278" s="957"/>
      <c r="AB278" s="957"/>
      <c r="AC278" s="957"/>
      <c r="AD278" s="959">
        <v>0</v>
      </c>
      <c r="AE278" s="960"/>
      <c r="AF278" s="960"/>
      <c r="AG278" s="961"/>
      <c r="AH278" s="962">
        <f>IF(V277="賃金で算定",0,V278+Z278-AD278)</f>
        <v>0</v>
      </c>
      <c r="AI278" s="962"/>
      <c r="AJ278" s="962"/>
      <c r="AK278" s="963"/>
      <c r="AL278" s="964">
        <f>IF(V277="賃金で算定","賃金で算定",IF(OR(V278=0,$F$283="",AV277=""),0,IF(OR(LEFT($F$283,2)="31",LEFT($F$283,2)="34",LEFT($F$283,2)="36",LEFT($F$283,2)="37"),VLOOKUP($F$283,労務比率2,AX277,FALSE),VLOOKUP($F$283,労務比率,AX277,FALSE))))</f>
        <v>0</v>
      </c>
      <c r="AM278" s="965"/>
      <c r="AN278" s="966">
        <f>IF(V277="賃金で算定",0,INT(AH278*AL278/100))</f>
        <v>0</v>
      </c>
      <c r="AO278" s="967"/>
      <c r="AP278" s="967"/>
      <c r="AQ278" s="967"/>
      <c r="AR278" s="967"/>
      <c r="AS278" s="685"/>
      <c r="AV278" s="24"/>
      <c r="AW278" s="25"/>
      <c r="AY278" s="462">
        <f t="shared" ref="AY278" si="146">AH278</f>
        <v>0</v>
      </c>
      <c r="AZ278" s="461">
        <f>IF(AV277&lt;=設定シート!C$101,AH278,IF(AND(AV277&gt;=設定シート!E$101,AV277&lt;=設定シート!G$101),AH278*105/108,AH278))</f>
        <v>0</v>
      </c>
      <c r="BA278" s="460"/>
      <c r="BB278" s="461">
        <f t="shared" ref="BB278" si="147">IF($AL278="賃金で算定",0,INT(AY278*$AL278/100))</f>
        <v>0</v>
      </c>
      <c r="BC278" s="461">
        <f>IF(AY278=AZ278,BB278,AZ278*$AL278/100)</f>
        <v>0</v>
      </c>
      <c r="BL278" s="22">
        <f>IF(AY278=AZ278,0,1)</f>
        <v>0</v>
      </c>
      <c r="BM278" s="22" t="str">
        <f>IF(BL278=1,AL278,"")</f>
        <v/>
      </c>
    </row>
    <row r="279" spans="2:74" ht="18" customHeight="1">
      <c r="B279" s="968"/>
      <c r="C279" s="969"/>
      <c r="D279" s="969"/>
      <c r="E279" s="969"/>
      <c r="F279" s="969"/>
      <c r="G279" s="969"/>
      <c r="H279" s="969"/>
      <c r="I279" s="970"/>
      <c r="J279" s="968"/>
      <c r="K279" s="969"/>
      <c r="L279" s="969"/>
      <c r="M279" s="969"/>
      <c r="N279" s="974"/>
      <c r="O279" s="753"/>
      <c r="P279" s="731" t="s">
        <v>38</v>
      </c>
      <c r="Q279" s="754"/>
      <c r="R279" s="731" t="s">
        <v>8</v>
      </c>
      <c r="S279" s="755"/>
      <c r="T279" s="976" t="s">
        <v>40</v>
      </c>
      <c r="U279" s="1075"/>
      <c r="V279" s="977"/>
      <c r="W279" s="978"/>
      <c r="X279" s="978"/>
      <c r="Y279" s="792"/>
      <c r="Z279" s="769"/>
      <c r="AA279" s="770"/>
      <c r="AB279" s="770"/>
      <c r="AC279" s="768"/>
      <c r="AD279" s="769"/>
      <c r="AE279" s="770"/>
      <c r="AF279" s="770"/>
      <c r="AG279" s="771"/>
      <c r="AH279" s="979">
        <f>IF(V279="賃金で算定",V280+Z280-AD280,0)</f>
        <v>0</v>
      </c>
      <c r="AI279" s="980"/>
      <c r="AJ279" s="980"/>
      <c r="AK279" s="981"/>
      <c r="AL279" s="733"/>
      <c r="AM279" s="736"/>
      <c r="AN279" s="865"/>
      <c r="AO279" s="866"/>
      <c r="AP279" s="866"/>
      <c r="AQ279" s="866"/>
      <c r="AR279" s="866"/>
      <c r="AS279" s="772"/>
      <c r="AV279" s="24" t="str">
        <f>IF(OR(O279="",Q279=""),"", IF(O279&lt;20,DATE(O279+118,Q279,IF(S279="",1,S279)),DATE(O279+88,Q279,IF(S279="",1,S279))))</f>
        <v/>
      </c>
      <c r="AW279" s="821" t="str">
        <f>IF(AV279&lt;=設定シート!C$15,"昔",IF(OR(LEFT($F$283,2)="31",LEFT($F$283,2)="34",LEFT($F$283,2)="36",LEFT($F$283,2)="37"),IF(AV279&lt;=設定シート!E$23,"1",IF(AV279&lt;=設定シート!G$23,"2",IF(AV279&lt;=設定シート!M$23,"3","4"))),IF(AV279&lt;=設定シート!E$15,"1",IF(AV279&lt;=設定シート!G$15,"2","3"))))</f>
        <v>3</v>
      </c>
      <c r="AX279" s="822">
        <f>IF(OR(LEFT($F$283,2)="31",LEFT($F$283,2)="34",LEFT($F$283,2)="36",LEFT($F$283,2)="37"),IF(AV279&lt;=設定シート!$C$23,5,IF(AV279&lt;=設定シート!$E$23,7,IF(AV279&lt;=設定シート!$G$23,9,IF(AND(AV279&lt;=設定シート!$I$23,V279=""),11,IF(AND(AV279&lt;=設定シート!$I$23,V279="賃金で算定"),13,IF(AV279&lt;=設定シート!$K$23,15,IF(AV279&lt;=設定シート!$M$23,17,19))))))),IF(AV279&lt;=設定シート!$C$23,5,IF(AV279&lt;=設定シート!$E$15,7,IF(AV279&lt;=設定シート!$G$15,9,11))))</f>
        <v>11</v>
      </c>
      <c r="AY279" s="760"/>
      <c r="AZ279" s="761"/>
      <c r="BA279" s="762">
        <f t="shared" ref="BA279" si="148">AN279</f>
        <v>0</v>
      </c>
      <c r="BB279" s="761"/>
      <c r="BC279" s="761"/>
      <c r="BO279" s="1">
        <f>IF(O279&lt;=VALUE(概算年度),O279+2018,O279+1988)</f>
        <v>2018</v>
      </c>
      <c r="BP279" s="1" t="b">
        <f>IF(BO279=2019,1)</f>
        <v>0</v>
      </c>
      <c r="BQ279" s="3">
        <f>IF(BO279&lt;=2018,1)</f>
        <v>1</v>
      </c>
      <c r="BR279" s="3" t="b">
        <f>IF(BO279&gt;=2020,1)</f>
        <v>0</v>
      </c>
      <c r="BS279" s="3" t="b">
        <f>IF(AND(O279=31,Q279=1,O280=31),1,IF(AND(O279=31,Q279=2,O280=31),2,IF(AND(O279=31,Q279=3,O280=31),3,IF(AND(O279=31,Q279=4,O280=31),4,IF(AND(O279&gt;VALUE(概算年度),O279&lt;31,O280=31),5)))))</f>
        <v>0</v>
      </c>
      <c r="BT279" s="3" t="b">
        <f>IF(OR(O279=31,O279=1),IF(AND(O280=1,OR(Q279=1,Q279=2,Q279=3,Q279=4,Q279=5)),1,IF(AND(O280=1,Q279=6),6,IF(AND(O280=1,Q279=7),7,IF(AND(O280=1,Q279=8),8,IF(AND(O280=1,Q279=9),9,IF(AND(O280=1,Q279=10),10,IF(AND(O280=1,Q279=11),11,IF(AND(O280=1,Q279=12),12)))))))),IF(O280=1,13))</f>
        <v>0</v>
      </c>
      <c r="BU279" s="3" t="b">
        <f>IF(AND(VALUE(概算年度)='報告書（事業主控）'!O279,VALUE(概算年度)='報告書（事業主控）'!O280),IF('報告書（事業主控）'!Q279=1,1,IF('報告書（事業主控）'!Q279=2,2,IF('報告書（事業主控）'!Q279=3,3))))</f>
        <v>0</v>
      </c>
      <c r="BV279" s="3" t="b">
        <f>IF(BS279=1,"平31_1",IF(BS279=2,"平31_2",IF(BS279=3,"平31_3",IF(BS279=4,"平31_4",IF(BS279=5,"平31_1",IF(BT279=1,"_5月",IF(BT279=6,"_6月",IF(BT279=7,"_7月",IF(BT279=8,"_8月",IF(BT279=9,"_9月",IF(BT279=10,"_10月",IF(BT279=11,"_11月",IF(BT279=12,"_12月",IF(BT279=13,"_5月",IF(AND(O279=O280,O280&lt;&gt;VALUE(概算年度)),IF(Q279=1,"_1月",IF(Q279=2,"_2月",IF(Q279=3,"_3月",IF(Q279=4,"_4月",IF(Q279=5,"_5月",IF(Q279=6,"_6月",IF(Q279=7,"_7月",IF(Q279=8,"_8月",IF(Q279=9,"_9月",IF(Q279=10,"_10月",IF(Q279=11,"_11月",IF(Q279=12,"_12月")))))))))))),IF(BU279=1,"対象年1_3月",IF(BU279=2,"対象年2_3月",IF(BU279=3,"対象年3月",IF(O280=VALUE(概算年度),"対象年1_3月","_1月")))))))))))))))))))</f>
        <v>0</v>
      </c>
    </row>
    <row r="280" spans="2:74" ht="18" customHeight="1">
      <c r="B280" s="971"/>
      <c r="C280" s="972"/>
      <c r="D280" s="972"/>
      <c r="E280" s="972"/>
      <c r="F280" s="972"/>
      <c r="G280" s="972"/>
      <c r="H280" s="972"/>
      <c r="I280" s="973"/>
      <c r="J280" s="971"/>
      <c r="K280" s="972"/>
      <c r="L280" s="972"/>
      <c r="M280" s="972"/>
      <c r="N280" s="975"/>
      <c r="O280" s="219"/>
      <c r="P280" s="11" t="s">
        <v>7</v>
      </c>
      <c r="Q280" s="23"/>
      <c r="R280" s="11" t="s">
        <v>8</v>
      </c>
      <c r="S280" s="220"/>
      <c r="T280" s="982" t="s">
        <v>28</v>
      </c>
      <c r="U280" s="982"/>
      <c r="V280" s="956"/>
      <c r="W280" s="957"/>
      <c r="X280" s="957"/>
      <c r="Y280" s="958"/>
      <c r="Z280" s="956"/>
      <c r="AA280" s="957"/>
      <c r="AB280" s="957"/>
      <c r="AC280" s="957"/>
      <c r="AD280" s="959">
        <v>0</v>
      </c>
      <c r="AE280" s="960"/>
      <c r="AF280" s="960"/>
      <c r="AG280" s="961"/>
      <c r="AH280" s="962">
        <f>IF(V279="賃金で算定",0,V280+Z280-AD280)</f>
        <v>0</v>
      </c>
      <c r="AI280" s="962"/>
      <c r="AJ280" s="962"/>
      <c r="AK280" s="963"/>
      <c r="AL280" s="964">
        <f>IF(V279="賃金で算定","賃金で算定",IF(OR(V280=0,$F$283="",AV279=""),0,IF(OR(LEFT($F$283,2)="31",LEFT($F$283,2)="34",LEFT($F$283,2)="36",LEFT($F$283,2)="37"),VLOOKUP($F$283,労務比率2,AX279,FALSE),VLOOKUP($F$283,労務比率,AX279,FALSE))))</f>
        <v>0</v>
      </c>
      <c r="AM280" s="965"/>
      <c r="AN280" s="966">
        <f>IF(V279="賃金で算定",0,INT(AH280*AL280/100))</f>
        <v>0</v>
      </c>
      <c r="AO280" s="967"/>
      <c r="AP280" s="967"/>
      <c r="AQ280" s="967"/>
      <c r="AR280" s="967"/>
      <c r="AS280" s="685"/>
      <c r="AV280" s="24"/>
      <c r="AW280" s="25"/>
      <c r="AY280" s="462">
        <f t="shared" ref="AY280" si="149">AH280</f>
        <v>0</v>
      </c>
      <c r="AZ280" s="461">
        <f>IF(AV279&lt;=設定シート!C$101,AH280,IF(AND(AV279&gt;=設定シート!E$101,AV279&lt;=設定シート!G$101),AH280*105/108,AH280))</f>
        <v>0</v>
      </c>
      <c r="BA280" s="460"/>
      <c r="BB280" s="461">
        <f t="shared" ref="BB280" si="150">IF($AL280="賃金で算定",0,INT(AY280*$AL280/100))</f>
        <v>0</v>
      </c>
      <c r="BC280" s="461">
        <f>IF(AY280=AZ280,BB280,AZ280*$AL280/100)</f>
        <v>0</v>
      </c>
      <c r="BL280" s="22">
        <f>IF(AY280=AZ280,0,1)</f>
        <v>0</v>
      </c>
      <c r="BM280" s="22" t="str">
        <f>IF(BL280=1,AL280,"")</f>
        <v/>
      </c>
    </row>
    <row r="281" spans="2:74" ht="18" customHeight="1">
      <c r="B281" s="968"/>
      <c r="C281" s="969"/>
      <c r="D281" s="969"/>
      <c r="E281" s="969"/>
      <c r="F281" s="969"/>
      <c r="G281" s="969"/>
      <c r="H281" s="969"/>
      <c r="I281" s="970"/>
      <c r="J281" s="968"/>
      <c r="K281" s="969"/>
      <c r="L281" s="969"/>
      <c r="M281" s="969"/>
      <c r="N281" s="974"/>
      <c r="O281" s="753"/>
      <c r="P281" s="731" t="s">
        <v>38</v>
      </c>
      <c r="Q281" s="754"/>
      <c r="R281" s="731" t="s">
        <v>8</v>
      </c>
      <c r="S281" s="755"/>
      <c r="T281" s="976" t="s">
        <v>40</v>
      </c>
      <c r="U281" s="1075"/>
      <c r="V281" s="977"/>
      <c r="W281" s="978"/>
      <c r="X281" s="978"/>
      <c r="Y281" s="792"/>
      <c r="Z281" s="769"/>
      <c r="AA281" s="770"/>
      <c r="AB281" s="770"/>
      <c r="AC281" s="768"/>
      <c r="AD281" s="769"/>
      <c r="AE281" s="770"/>
      <c r="AF281" s="770"/>
      <c r="AG281" s="771"/>
      <c r="AH281" s="979">
        <f>IF(V281="賃金で算定",V282+Z282-AD282,0)</f>
        <v>0</v>
      </c>
      <c r="AI281" s="980"/>
      <c r="AJ281" s="980"/>
      <c r="AK281" s="981"/>
      <c r="AL281" s="733"/>
      <c r="AM281" s="736"/>
      <c r="AN281" s="865"/>
      <c r="AO281" s="866"/>
      <c r="AP281" s="866"/>
      <c r="AQ281" s="866"/>
      <c r="AR281" s="866"/>
      <c r="AS281" s="772"/>
      <c r="AV281" s="24" t="str">
        <f>IF(OR(O281="",Q281=""),"", IF(O281&lt;20,DATE(O281+118,Q281,IF(S281="",1,S281)),DATE(O281+88,Q281,IF(S281="",1,S281))))</f>
        <v/>
      </c>
      <c r="AW281" s="821" t="str">
        <f>IF(AV281&lt;=設定シート!C$15,"昔",IF(OR(LEFT($F$283,2)="31",LEFT($F$283,2)="34",LEFT($F$283,2)="36",LEFT($F$283,2)="37"),IF(AV281&lt;=設定シート!E$23,"1",IF(AV281&lt;=設定シート!G$23,"2",IF(AV281&lt;=設定シート!M$23,"3","4"))),IF(AV281&lt;=設定シート!E$15,"1",IF(AV281&lt;=設定シート!G$15,"2","3"))))</f>
        <v>3</v>
      </c>
      <c r="AX281" s="822">
        <f>IF(OR(LEFT($F$283,2)="31",LEFT($F$283,2)="34",LEFT($F$283,2)="36",LEFT($F$283,2)="37"),IF(AV281&lt;=設定シート!$C$23,5,IF(AV281&lt;=設定シート!$E$23,7,IF(AV281&lt;=設定シート!$G$23,9,IF(AND(AV281&lt;=設定シート!$I$23,V281=""),11,IF(AND(AV281&lt;=設定シート!$I$23,V281="賃金で算定"),13,IF(AV281&lt;=設定シート!$K$23,15,IF(AV281&lt;=設定シート!$M$23,17,19))))))),IF(AV281&lt;=設定シート!$C$23,5,IF(AV281&lt;=設定シート!$E$15,7,IF(AV281&lt;=設定シート!$G$15,9,11))))</f>
        <v>11</v>
      </c>
      <c r="AY281" s="760"/>
      <c r="AZ281" s="761"/>
      <c r="BA281" s="762">
        <f t="shared" ref="BA281" si="151">AN281</f>
        <v>0</v>
      </c>
      <c r="BB281" s="761"/>
      <c r="BC281" s="761"/>
      <c r="BO281" s="1">
        <f>IF(O281&lt;=VALUE(概算年度),O281+2018,O281+1988)</f>
        <v>2018</v>
      </c>
      <c r="BP281" s="1" t="b">
        <f>IF(BO281=2019,1)</f>
        <v>0</v>
      </c>
      <c r="BQ281" s="3">
        <f>IF(BO281&lt;=2018,1)</f>
        <v>1</v>
      </c>
      <c r="BR281" s="3" t="b">
        <f>IF(BO281&gt;=2020,1)</f>
        <v>0</v>
      </c>
      <c r="BS281" s="3" t="b">
        <f>IF(AND(O281=31,Q281=1,O282=31),1,IF(AND(O281=31,Q281=2,O282=31),2,IF(AND(O281=31,Q281=3,O282=31),3,IF(AND(O281=31,Q281=4,O282=31),4,IF(AND(O281&gt;VALUE(概算年度),O281&lt;31,O282=31),5)))))</f>
        <v>0</v>
      </c>
      <c r="BT281" s="3" t="b">
        <f>IF(OR(O281=31,O281=1),IF(AND(O282=1,OR(Q281=1,Q281=2,Q281=3,Q281=4,Q281=5)),1,IF(AND(O282=1,Q281=6),6,IF(AND(O282=1,Q281=7),7,IF(AND(O282=1,Q281=8),8,IF(AND(O282=1,Q281=9),9,IF(AND(O282=1,Q281=10),10,IF(AND(O282=1,Q281=11),11,IF(AND(O282=1,Q281=12),12)))))))),IF(O282=1,13))</f>
        <v>0</v>
      </c>
      <c r="BU281" s="3" t="b">
        <f>IF(AND(VALUE(概算年度)='報告書（事業主控）'!O281,VALUE(概算年度)='報告書（事業主控）'!O282),IF('報告書（事業主控）'!Q281=1,1,IF('報告書（事業主控）'!Q281=2,2,IF('報告書（事業主控）'!Q281=3,3))))</f>
        <v>0</v>
      </c>
      <c r="BV281" s="3" t="b">
        <f>IF(BS281=1,"平31_1",IF(BS281=2,"平31_2",IF(BS281=3,"平31_3",IF(BS281=4,"平31_4",IF(BS281=5,"平31_1",IF(BT281=1,"_5月",IF(BT281=6,"_6月",IF(BT281=7,"_7月",IF(BT281=8,"_8月",IF(BT281=9,"_9月",IF(BT281=10,"_10月",IF(BT281=11,"_11月",IF(BT281=12,"_12月",IF(BT281=13,"_5月",IF(AND(O281=O282,O282&lt;&gt;VALUE(概算年度)),IF(Q281=1,"_1月",IF(Q281=2,"_2月",IF(Q281=3,"_3月",IF(Q281=4,"_4月",IF(Q281=5,"_5月",IF(Q281=6,"_6月",IF(Q281=7,"_7月",IF(Q281=8,"_8月",IF(Q281=9,"_9月",IF(Q281=10,"_10月",IF(Q281=11,"_11月",IF(Q281=12,"_12月")))))))))))),IF(BU281=1,"対象年1_3月",IF(BU281=2,"対象年2_3月",IF(BU281=3,"対象年3月",IF(O282=VALUE(概算年度),"対象年1_3月","_1月")))))))))))))))))))</f>
        <v>0</v>
      </c>
    </row>
    <row r="282" spans="2:74" ht="18" customHeight="1">
      <c r="B282" s="971"/>
      <c r="C282" s="972"/>
      <c r="D282" s="972"/>
      <c r="E282" s="972"/>
      <c r="F282" s="972"/>
      <c r="G282" s="972"/>
      <c r="H282" s="972"/>
      <c r="I282" s="973"/>
      <c r="J282" s="971"/>
      <c r="K282" s="972"/>
      <c r="L282" s="972"/>
      <c r="M282" s="972"/>
      <c r="N282" s="975"/>
      <c r="O282" s="219"/>
      <c r="P282" s="11" t="s">
        <v>7</v>
      </c>
      <c r="Q282" s="23"/>
      <c r="R282" s="11" t="s">
        <v>8</v>
      </c>
      <c r="S282" s="220"/>
      <c r="T282" s="982" t="s">
        <v>28</v>
      </c>
      <c r="U282" s="982"/>
      <c r="V282" s="956"/>
      <c r="W282" s="957"/>
      <c r="X282" s="957"/>
      <c r="Y282" s="958"/>
      <c r="Z282" s="956"/>
      <c r="AA282" s="957"/>
      <c r="AB282" s="957"/>
      <c r="AC282" s="957"/>
      <c r="AD282" s="959">
        <v>0</v>
      </c>
      <c r="AE282" s="960"/>
      <c r="AF282" s="960"/>
      <c r="AG282" s="961"/>
      <c r="AH282" s="966">
        <f>IF(V281="賃金で算定",0,V282+Z282-AD282)</f>
        <v>0</v>
      </c>
      <c r="AI282" s="967"/>
      <c r="AJ282" s="967"/>
      <c r="AK282" s="987"/>
      <c r="AL282" s="964">
        <f>IF(V281="賃金で算定","賃金で算定",IF(OR(V282=0,$F$283="",AV281=""),0,IF(OR(LEFT($F$283,2)="31",LEFT($F$283,2)="34",LEFT($F$283,2)="36",LEFT($F$283,2)="37"),VLOOKUP($F$283,労務比率2,AX281,FALSE),VLOOKUP($F$283,労務比率,AX281,FALSE))))</f>
        <v>0</v>
      </c>
      <c r="AM282" s="965"/>
      <c r="AN282" s="966">
        <f>IF(V281="賃金で算定",0,INT(AH282*AL282/100))</f>
        <v>0</v>
      </c>
      <c r="AO282" s="967"/>
      <c r="AP282" s="967"/>
      <c r="AQ282" s="967"/>
      <c r="AR282" s="967"/>
      <c r="AS282" s="685"/>
      <c r="AV282" s="24"/>
      <c r="AW282" s="25"/>
      <c r="AY282" s="462">
        <f t="shared" ref="AY282" si="152">AH282</f>
        <v>0</v>
      </c>
      <c r="AZ282" s="461">
        <f>IF(AV281&lt;=設定シート!C$101,AH282,IF(AND(AV281&gt;=設定シート!E$101,AV281&lt;=設定シート!G$101),AH282*105/108,AH282))</f>
        <v>0</v>
      </c>
      <c r="BA282" s="460"/>
      <c r="BB282" s="461">
        <f t="shared" ref="BB282" si="153">IF($AL282="賃金で算定",0,INT(AY282*$AL282/100))</f>
        <v>0</v>
      </c>
      <c r="BC282" s="461">
        <f>IF(AY282=AZ282,BB282,AZ282*$AL282/100)</f>
        <v>0</v>
      </c>
      <c r="BL282" s="22">
        <f>IF(AY282=AZ282,0,1)</f>
        <v>0</v>
      </c>
      <c r="BM282" s="22" t="str">
        <f>IF(BL282=1,AL282,"")</f>
        <v/>
      </c>
    </row>
    <row r="283" spans="2:74" ht="18" customHeight="1">
      <c r="B283" s="877" t="s">
        <v>832</v>
      </c>
      <c r="C283" s="988"/>
      <c r="D283" s="988"/>
      <c r="E283" s="989"/>
      <c r="F283" s="1069"/>
      <c r="G283" s="997"/>
      <c r="H283" s="997"/>
      <c r="I283" s="997"/>
      <c r="J283" s="997"/>
      <c r="K283" s="997"/>
      <c r="L283" s="997"/>
      <c r="M283" s="997"/>
      <c r="N283" s="998"/>
      <c r="O283" s="877" t="s">
        <v>833</v>
      </c>
      <c r="P283" s="988"/>
      <c r="Q283" s="988"/>
      <c r="R283" s="988"/>
      <c r="S283" s="988"/>
      <c r="T283" s="988"/>
      <c r="U283" s="989"/>
      <c r="V283" s="1072">
        <f>AH283</f>
        <v>0</v>
      </c>
      <c r="W283" s="1073"/>
      <c r="X283" s="1073"/>
      <c r="Y283" s="1074"/>
      <c r="Z283" s="769"/>
      <c r="AA283" s="770"/>
      <c r="AB283" s="770"/>
      <c r="AC283" s="768"/>
      <c r="AD283" s="769"/>
      <c r="AE283" s="770"/>
      <c r="AF283" s="770"/>
      <c r="AG283" s="768"/>
      <c r="AH283" s="979">
        <f>AH265+AH267+AH269+AH271+AH273+AH275+AH277+AH279+AH281</f>
        <v>0</v>
      </c>
      <c r="AI283" s="980"/>
      <c r="AJ283" s="980"/>
      <c r="AK283" s="981"/>
      <c r="AL283" s="738"/>
      <c r="AM283" s="740"/>
      <c r="AN283" s="979">
        <f>AN265+AN267+AN269+AN271+AN273+AN275+AN277+AN279+AN281</f>
        <v>0</v>
      </c>
      <c r="AO283" s="980"/>
      <c r="AP283" s="980"/>
      <c r="AQ283" s="980"/>
      <c r="AR283" s="980"/>
      <c r="AS283" s="772"/>
      <c r="AW283" s="25"/>
      <c r="AY283" s="760"/>
      <c r="AZ283" s="777"/>
      <c r="BA283" s="778">
        <f>BA265+BA267+BA269+BA271+BA273+BA275+BA277+BA279+BA281</f>
        <v>0</v>
      </c>
      <c r="BB283" s="762">
        <f>BB266+BB268+BB270+BB272+BB274+BB276+BB278+BB280+BB282</f>
        <v>0</v>
      </c>
      <c r="BC283" s="762">
        <f>SUMIF(BL266:BL282,0,BC266:BC282)+ROUNDDOWN(ROUNDDOWN(BL283*105/108,0)*BM283/100,0)</f>
        <v>0</v>
      </c>
      <c r="BL283" s="22">
        <f>SUMIF(BL266:BL282,1,AH266:AK282)</f>
        <v>0</v>
      </c>
      <c r="BM283" s="22">
        <f>IF(COUNT(BM266:BM282)=0,0,SUM(BM266:BM282)/COUNT(BM266:BM282))</f>
        <v>0</v>
      </c>
    </row>
    <row r="284" spans="2:74" ht="18" customHeight="1">
      <c r="B284" s="990"/>
      <c r="C284" s="991"/>
      <c r="D284" s="991"/>
      <c r="E284" s="992"/>
      <c r="F284" s="1070"/>
      <c r="G284" s="1000"/>
      <c r="H284" s="1000"/>
      <c r="I284" s="1000"/>
      <c r="J284" s="1000"/>
      <c r="K284" s="1000"/>
      <c r="L284" s="1000"/>
      <c r="M284" s="1000"/>
      <c r="N284" s="1001"/>
      <c r="O284" s="990"/>
      <c r="P284" s="991"/>
      <c r="Q284" s="991"/>
      <c r="R284" s="991"/>
      <c r="S284" s="991"/>
      <c r="T284" s="991"/>
      <c r="U284" s="992"/>
      <c r="V284" s="983">
        <f>V266+V268+V270+V272+V274+V276+V278+V280+V282-V283</f>
        <v>0</v>
      </c>
      <c r="W284" s="962"/>
      <c r="X284" s="962"/>
      <c r="Y284" s="963"/>
      <c r="Z284" s="983">
        <f>Z266+Z268+Z270+Z272+Z274+Z276+Z278+Z280+Z282</f>
        <v>0</v>
      </c>
      <c r="AA284" s="962"/>
      <c r="AB284" s="962"/>
      <c r="AC284" s="962"/>
      <c r="AD284" s="983">
        <f>AD266+AD268+AD270+AD272+AD274+AD276+AD278+AD280+AD282</f>
        <v>0</v>
      </c>
      <c r="AE284" s="962"/>
      <c r="AF284" s="962"/>
      <c r="AG284" s="962"/>
      <c r="AH284" s="983">
        <f>AY284</f>
        <v>0</v>
      </c>
      <c r="AI284" s="962"/>
      <c r="AJ284" s="962"/>
      <c r="AK284" s="962"/>
      <c r="AL284" s="742"/>
      <c r="AM284" s="743"/>
      <c r="AN284" s="983">
        <f>BB284</f>
        <v>0</v>
      </c>
      <c r="AO284" s="962"/>
      <c r="AP284" s="962"/>
      <c r="AQ284" s="962"/>
      <c r="AR284" s="962"/>
      <c r="AS284" s="793"/>
      <c r="AW284" s="25"/>
      <c r="AY284" s="779">
        <f>AY266+AY268+AY270+AY272+AY274+AY276+AY278+AY280+AY282</f>
        <v>0</v>
      </c>
      <c r="AZ284" s="780"/>
      <c r="BA284" s="780"/>
      <c r="BB284" s="781">
        <f>BB283</f>
        <v>0</v>
      </c>
      <c r="BC284" s="782"/>
    </row>
    <row r="285" spans="2:74" ht="18" customHeight="1">
      <c r="B285" s="993"/>
      <c r="C285" s="994"/>
      <c r="D285" s="994"/>
      <c r="E285" s="995"/>
      <c r="F285" s="1071"/>
      <c r="G285" s="1002"/>
      <c r="H285" s="1002"/>
      <c r="I285" s="1002"/>
      <c r="J285" s="1002"/>
      <c r="K285" s="1002"/>
      <c r="L285" s="1002"/>
      <c r="M285" s="1002"/>
      <c r="N285" s="1003"/>
      <c r="O285" s="993"/>
      <c r="P285" s="994"/>
      <c r="Q285" s="994"/>
      <c r="R285" s="994"/>
      <c r="S285" s="994"/>
      <c r="T285" s="994"/>
      <c r="U285" s="995"/>
      <c r="V285" s="966"/>
      <c r="W285" s="967"/>
      <c r="X285" s="967"/>
      <c r="Y285" s="987"/>
      <c r="Z285" s="966"/>
      <c r="AA285" s="967"/>
      <c r="AB285" s="967"/>
      <c r="AC285" s="967"/>
      <c r="AD285" s="966"/>
      <c r="AE285" s="967"/>
      <c r="AF285" s="967"/>
      <c r="AG285" s="967"/>
      <c r="AH285" s="966">
        <f>AZ285</f>
        <v>0</v>
      </c>
      <c r="AI285" s="967"/>
      <c r="AJ285" s="967"/>
      <c r="AK285" s="987"/>
      <c r="AL285" s="686"/>
      <c r="AM285" s="687"/>
      <c r="AN285" s="966">
        <f>BC285</f>
        <v>0</v>
      </c>
      <c r="AO285" s="967"/>
      <c r="AP285" s="967"/>
      <c r="AQ285" s="967"/>
      <c r="AR285" s="967"/>
      <c r="AS285" s="685"/>
      <c r="AU285" s="222"/>
      <c r="AW285" s="25"/>
      <c r="AY285" s="464"/>
      <c r="AZ285" s="465">
        <f>IF(AZ266+AZ268+AZ270+AZ272+AZ274+AZ276+AZ278+AZ280+AZ282=AY284,0,ROUNDDOWN(AZ266+AZ268+AZ270+AZ272+AZ274+AZ276+AZ278+AZ280+AZ282,0))</f>
        <v>0</v>
      </c>
      <c r="BA285" s="463"/>
      <c r="BB285" s="463"/>
      <c r="BC285" s="465">
        <f>IF(BC283=BB284,0,BC283)</f>
        <v>0</v>
      </c>
    </row>
    <row r="286" spans="2:74" ht="18" customHeight="1">
      <c r="AD286" s="1" t="str">
        <f>IF(AND($F283="",$V283+$V284&gt;0),"事業の種類を選択してください。","")</f>
        <v/>
      </c>
      <c r="AN286" s="867">
        <f>IF(AN283=0,0,AN283+IF(AN285=0,AN284,AN285))</f>
        <v>0</v>
      </c>
      <c r="AO286" s="867"/>
      <c r="AP286" s="867"/>
      <c r="AQ286" s="867"/>
      <c r="AR286" s="867"/>
      <c r="AW286" s="25"/>
    </row>
    <row r="287" spans="2:74" ht="31.95" customHeight="1">
      <c r="AN287" s="30"/>
      <c r="AO287" s="30"/>
      <c r="AP287" s="30"/>
      <c r="AQ287" s="30"/>
      <c r="AR287" s="30"/>
      <c r="AW287" s="25"/>
    </row>
    <row r="288" spans="2:74" ht="7.5" customHeight="1">
      <c r="X288" s="3"/>
      <c r="Y288" s="3"/>
      <c r="AW288" s="25"/>
    </row>
    <row r="289" spans="2:55" ht="10.5" customHeight="1">
      <c r="X289" s="3"/>
      <c r="Y289" s="3"/>
      <c r="AW289" s="25"/>
    </row>
    <row r="290" spans="2:55" ht="5.25" customHeight="1">
      <c r="X290" s="3"/>
      <c r="Y290" s="3"/>
      <c r="AW290" s="25"/>
    </row>
    <row r="291" spans="2:55" ht="5.25" customHeight="1">
      <c r="X291" s="3"/>
      <c r="Y291" s="3"/>
      <c r="AW291" s="25"/>
    </row>
    <row r="292" spans="2:55" ht="5.25" customHeight="1">
      <c r="X292" s="3"/>
      <c r="Y292" s="3"/>
      <c r="AW292" s="25"/>
    </row>
    <row r="293" spans="2:55" ht="5.25" customHeight="1">
      <c r="X293" s="3"/>
      <c r="Y293" s="3"/>
      <c r="AW293" s="25"/>
    </row>
    <row r="294" spans="2:55" ht="17.25" customHeight="1">
      <c r="B294" s="2" t="s">
        <v>42</v>
      </c>
      <c r="S294" s="9"/>
      <c r="T294" s="9"/>
      <c r="U294" s="9"/>
      <c r="V294" s="9"/>
      <c r="W294" s="9"/>
      <c r="AL294" s="26"/>
      <c r="AW294" s="25"/>
    </row>
    <row r="295" spans="2:55" ht="12.75" customHeight="1">
      <c r="M295" s="27"/>
      <c r="N295" s="27"/>
      <c r="O295" s="27"/>
      <c r="P295" s="27"/>
      <c r="Q295" s="27"/>
      <c r="R295" s="27"/>
      <c r="S295" s="27"/>
      <c r="T295" s="28"/>
      <c r="U295" s="28"/>
      <c r="V295" s="28"/>
      <c r="W295" s="28"/>
      <c r="X295" s="28"/>
      <c r="Y295" s="28"/>
      <c r="Z295" s="28"/>
      <c r="AA295" s="27"/>
      <c r="AB295" s="27"/>
      <c r="AC295" s="27"/>
      <c r="AL295" s="26"/>
      <c r="AM295" s="859" t="s">
        <v>860</v>
      </c>
      <c r="AN295" s="860"/>
      <c r="AO295" s="860"/>
      <c r="AP295" s="861"/>
      <c r="AW295" s="25"/>
    </row>
    <row r="296" spans="2:55" ht="12.75" customHeight="1">
      <c r="M296" s="27"/>
      <c r="N296" s="27"/>
      <c r="O296" s="27"/>
      <c r="P296" s="27"/>
      <c r="Q296" s="27"/>
      <c r="R296" s="27"/>
      <c r="S296" s="27"/>
      <c r="T296" s="28"/>
      <c r="U296" s="28"/>
      <c r="V296" s="28"/>
      <c r="W296" s="28"/>
      <c r="X296" s="28"/>
      <c r="Y296" s="28"/>
      <c r="Z296" s="28"/>
      <c r="AA296" s="27"/>
      <c r="AB296" s="27"/>
      <c r="AC296" s="27"/>
      <c r="AL296" s="26"/>
      <c r="AM296" s="862"/>
      <c r="AN296" s="863"/>
      <c r="AO296" s="863"/>
      <c r="AP296" s="864"/>
      <c r="AW296" s="25"/>
    </row>
    <row r="297" spans="2:55" ht="12.75" customHeight="1">
      <c r="M297" s="27"/>
      <c r="N297" s="27"/>
      <c r="O297" s="27"/>
      <c r="P297" s="27"/>
      <c r="Q297" s="27"/>
      <c r="R297" s="27"/>
      <c r="S297" s="27"/>
      <c r="T297" s="27"/>
      <c r="U297" s="27"/>
      <c r="V297" s="27"/>
      <c r="W297" s="27"/>
      <c r="X297" s="27"/>
      <c r="Y297" s="27"/>
      <c r="Z297" s="27"/>
      <c r="AA297" s="27"/>
      <c r="AB297" s="27"/>
      <c r="AC297" s="27"/>
      <c r="AL297" s="26"/>
      <c r="AM297" s="698"/>
      <c r="AN297" s="698"/>
      <c r="AW297" s="25"/>
    </row>
    <row r="298" spans="2:55" ht="6" customHeight="1">
      <c r="M298" s="27"/>
      <c r="N298" s="27"/>
      <c r="O298" s="27"/>
      <c r="P298" s="27"/>
      <c r="Q298" s="27"/>
      <c r="R298" s="27"/>
      <c r="S298" s="27"/>
      <c r="T298" s="27"/>
      <c r="U298" s="27"/>
      <c r="V298" s="27"/>
      <c r="W298" s="27"/>
      <c r="X298" s="27"/>
      <c r="Y298" s="27"/>
      <c r="Z298" s="27"/>
      <c r="AA298" s="27"/>
      <c r="AB298" s="27"/>
      <c r="AC298" s="27"/>
      <c r="AL298" s="26"/>
      <c r="AM298" s="26"/>
      <c r="AW298" s="25"/>
    </row>
    <row r="299" spans="2:55" ht="12.75" customHeight="1">
      <c r="B299" s="873" t="s">
        <v>9</v>
      </c>
      <c r="C299" s="874"/>
      <c r="D299" s="874"/>
      <c r="E299" s="874"/>
      <c r="F299" s="874"/>
      <c r="G299" s="874"/>
      <c r="H299" s="874"/>
      <c r="I299" s="874"/>
      <c r="J299" s="878" t="s">
        <v>17</v>
      </c>
      <c r="K299" s="878"/>
      <c r="L299" s="724" t="s">
        <v>10</v>
      </c>
      <c r="M299" s="878" t="s">
        <v>18</v>
      </c>
      <c r="N299" s="878"/>
      <c r="O299" s="879" t="s">
        <v>19</v>
      </c>
      <c r="P299" s="878"/>
      <c r="Q299" s="878"/>
      <c r="R299" s="878"/>
      <c r="S299" s="878"/>
      <c r="T299" s="878"/>
      <c r="U299" s="878" t="s">
        <v>20</v>
      </c>
      <c r="V299" s="878"/>
      <c r="W299" s="878"/>
      <c r="AD299" s="11"/>
      <c r="AE299" s="11"/>
      <c r="AF299" s="11"/>
      <c r="AG299" s="11"/>
      <c r="AH299" s="11"/>
      <c r="AI299" s="11"/>
      <c r="AJ299" s="11"/>
      <c r="AL299" s="1013">
        <f ca="1">$AL$9</f>
        <v>30</v>
      </c>
      <c r="AM299" s="881"/>
      <c r="AN299" s="948" t="s">
        <v>11</v>
      </c>
      <c r="AO299" s="948"/>
      <c r="AP299" s="881">
        <v>8</v>
      </c>
      <c r="AQ299" s="881"/>
      <c r="AR299" s="948" t="s">
        <v>12</v>
      </c>
      <c r="AS299" s="951"/>
      <c r="AW299" s="25"/>
    </row>
    <row r="300" spans="2:55" ht="13.95" customHeight="1">
      <c r="B300" s="874"/>
      <c r="C300" s="874"/>
      <c r="D300" s="874"/>
      <c r="E300" s="874"/>
      <c r="F300" s="874"/>
      <c r="G300" s="874"/>
      <c r="H300" s="874"/>
      <c r="I300" s="874"/>
      <c r="J300" s="1061">
        <f>$J$10</f>
        <v>0</v>
      </c>
      <c r="K300" s="1049">
        <f>$K$10</f>
        <v>0</v>
      </c>
      <c r="L300" s="1063">
        <f>$L$10</f>
        <v>0</v>
      </c>
      <c r="M300" s="1052">
        <f>$M$10</f>
        <v>0</v>
      </c>
      <c r="N300" s="1049">
        <f>$N$10</f>
        <v>0</v>
      </c>
      <c r="O300" s="1052">
        <f>$O$10</f>
        <v>0</v>
      </c>
      <c r="P300" s="1014">
        <f>$P$10</f>
        <v>0</v>
      </c>
      <c r="Q300" s="1014">
        <f>$Q$10</f>
        <v>0</v>
      </c>
      <c r="R300" s="1014">
        <f>$R$10</f>
        <v>0</v>
      </c>
      <c r="S300" s="1014">
        <f>$S$10</f>
        <v>0</v>
      </c>
      <c r="T300" s="1049">
        <f>$T$10</f>
        <v>0</v>
      </c>
      <c r="U300" s="1052">
        <f>$U$10</f>
        <v>0</v>
      </c>
      <c r="V300" s="1014">
        <f>$V$10</f>
        <v>0</v>
      </c>
      <c r="W300" s="1049">
        <f>$W$10</f>
        <v>0</v>
      </c>
      <c r="AD300" s="11"/>
      <c r="AE300" s="11"/>
      <c r="AF300" s="11"/>
      <c r="AG300" s="11"/>
      <c r="AH300" s="11"/>
      <c r="AI300" s="11"/>
      <c r="AJ300" s="11"/>
      <c r="AL300" s="882"/>
      <c r="AM300" s="883"/>
      <c r="AN300" s="949"/>
      <c r="AO300" s="949"/>
      <c r="AP300" s="883"/>
      <c r="AQ300" s="883"/>
      <c r="AR300" s="949"/>
      <c r="AS300" s="952"/>
      <c r="AW300" s="25"/>
    </row>
    <row r="301" spans="2:55" ht="9" customHeight="1">
      <c r="B301" s="874"/>
      <c r="C301" s="874"/>
      <c r="D301" s="874"/>
      <c r="E301" s="874"/>
      <c r="F301" s="874"/>
      <c r="G301" s="874"/>
      <c r="H301" s="874"/>
      <c r="I301" s="874"/>
      <c r="J301" s="1062"/>
      <c r="K301" s="1050"/>
      <c r="L301" s="1064"/>
      <c r="M301" s="1053"/>
      <c r="N301" s="1050"/>
      <c r="O301" s="1053"/>
      <c r="P301" s="1015"/>
      <c r="Q301" s="1015"/>
      <c r="R301" s="1015"/>
      <c r="S301" s="1015"/>
      <c r="T301" s="1050"/>
      <c r="U301" s="1053"/>
      <c r="V301" s="1015"/>
      <c r="W301" s="1050"/>
      <c r="AD301" s="11"/>
      <c r="AE301" s="11"/>
      <c r="AF301" s="11"/>
      <c r="AG301" s="11"/>
      <c r="AH301" s="11"/>
      <c r="AI301" s="11"/>
      <c r="AJ301" s="11"/>
      <c r="AL301" s="884"/>
      <c r="AM301" s="885"/>
      <c r="AN301" s="950"/>
      <c r="AO301" s="950"/>
      <c r="AP301" s="885"/>
      <c r="AQ301" s="885"/>
      <c r="AR301" s="950"/>
      <c r="AS301" s="953"/>
      <c r="AW301" s="25"/>
    </row>
    <row r="302" spans="2:55" ht="6" customHeight="1">
      <c r="B302" s="876"/>
      <c r="C302" s="876"/>
      <c r="D302" s="876"/>
      <c r="E302" s="876"/>
      <c r="F302" s="876"/>
      <c r="G302" s="876"/>
      <c r="H302" s="876"/>
      <c r="I302" s="876"/>
      <c r="J302" s="1062"/>
      <c r="K302" s="1051"/>
      <c r="L302" s="1065"/>
      <c r="M302" s="1054"/>
      <c r="N302" s="1051"/>
      <c r="O302" s="1054"/>
      <c r="P302" s="1016"/>
      <c r="Q302" s="1016"/>
      <c r="R302" s="1016"/>
      <c r="S302" s="1016"/>
      <c r="T302" s="1051"/>
      <c r="U302" s="1054"/>
      <c r="V302" s="1016"/>
      <c r="W302" s="1051"/>
      <c r="AW302" s="25"/>
    </row>
    <row r="303" spans="2:55" ht="15" customHeight="1">
      <c r="B303" s="927" t="s">
        <v>43</v>
      </c>
      <c r="C303" s="928"/>
      <c r="D303" s="928"/>
      <c r="E303" s="928"/>
      <c r="F303" s="928"/>
      <c r="G303" s="928"/>
      <c r="H303" s="928"/>
      <c r="I303" s="929"/>
      <c r="J303" s="927" t="s">
        <v>13</v>
      </c>
      <c r="K303" s="928"/>
      <c r="L303" s="928"/>
      <c r="M303" s="928"/>
      <c r="N303" s="936"/>
      <c r="O303" s="939" t="s">
        <v>44</v>
      </c>
      <c r="P303" s="928"/>
      <c r="Q303" s="928"/>
      <c r="R303" s="928"/>
      <c r="S303" s="928"/>
      <c r="T303" s="928"/>
      <c r="U303" s="929"/>
      <c r="V303" s="725" t="s">
        <v>843</v>
      </c>
      <c r="W303" s="726"/>
      <c r="X303" s="726"/>
      <c r="Y303" s="942" t="s">
        <v>844</v>
      </c>
      <c r="Z303" s="942"/>
      <c r="AA303" s="942"/>
      <c r="AB303" s="942"/>
      <c r="AC303" s="942"/>
      <c r="AD303" s="942"/>
      <c r="AE303" s="942"/>
      <c r="AF303" s="942"/>
      <c r="AG303" s="942"/>
      <c r="AH303" s="942"/>
      <c r="AI303" s="726"/>
      <c r="AJ303" s="726"/>
      <c r="AK303" s="727"/>
      <c r="AL303" s="1066" t="s">
        <v>497</v>
      </c>
      <c r="AM303" s="1066"/>
      <c r="AN303" s="943" t="s">
        <v>845</v>
      </c>
      <c r="AO303" s="943"/>
      <c r="AP303" s="943"/>
      <c r="AQ303" s="943"/>
      <c r="AR303" s="943"/>
      <c r="AS303" s="944"/>
      <c r="AW303" s="25"/>
    </row>
    <row r="304" spans="2:55" ht="13.95" customHeight="1">
      <c r="B304" s="930"/>
      <c r="C304" s="931"/>
      <c r="D304" s="931"/>
      <c r="E304" s="931"/>
      <c r="F304" s="931"/>
      <c r="G304" s="931"/>
      <c r="H304" s="931"/>
      <c r="I304" s="932"/>
      <c r="J304" s="930"/>
      <c r="K304" s="931"/>
      <c r="L304" s="931"/>
      <c r="M304" s="931"/>
      <c r="N304" s="937"/>
      <c r="O304" s="940"/>
      <c r="P304" s="931"/>
      <c r="Q304" s="931"/>
      <c r="R304" s="931"/>
      <c r="S304" s="931"/>
      <c r="T304" s="931"/>
      <c r="U304" s="932"/>
      <c r="V304" s="890" t="s">
        <v>14</v>
      </c>
      <c r="W304" s="1076"/>
      <c r="X304" s="1076"/>
      <c r="Y304" s="1077"/>
      <c r="Z304" s="896" t="s">
        <v>23</v>
      </c>
      <c r="AA304" s="897"/>
      <c r="AB304" s="897"/>
      <c r="AC304" s="898"/>
      <c r="AD304" s="1081" t="s">
        <v>24</v>
      </c>
      <c r="AE304" s="1082"/>
      <c r="AF304" s="1082"/>
      <c r="AG304" s="1083"/>
      <c r="AH304" s="908" t="s">
        <v>170</v>
      </c>
      <c r="AI304" s="909"/>
      <c r="AJ304" s="909"/>
      <c r="AK304" s="910"/>
      <c r="AL304" s="1067" t="s">
        <v>498</v>
      </c>
      <c r="AM304" s="1067"/>
      <c r="AN304" s="918" t="s">
        <v>26</v>
      </c>
      <c r="AO304" s="919"/>
      <c r="AP304" s="919"/>
      <c r="AQ304" s="919"/>
      <c r="AR304" s="920"/>
      <c r="AS304" s="921"/>
      <c r="AW304" s="25"/>
      <c r="AY304" s="749" t="s">
        <v>524</v>
      </c>
      <c r="AZ304" s="749" t="s">
        <v>524</v>
      </c>
      <c r="BA304" s="749" t="s">
        <v>522</v>
      </c>
      <c r="BB304" s="922" t="s">
        <v>523</v>
      </c>
      <c r="BC304" s="923"/>
    </row>
    <row r="305" spans="2:74" ht="13.95" customHeight="1">
      <c r="B305" s="933"/>
      <c r="C305" s="934"/>
      <c r="D305" s="934"/>
      <c r="E305" s="934"/>
      <c r="F305" s="934"/>
      <c r="G305" s="934"/>
      <c r="H305" s="934"/>
      <c r="I305" s="935"/>
      <c r="J305" s="933"/>
      <c r="K305" s="934"/>
      <c r="L305" s="934"/>
      <c r="M305" s="934"/>
      <c r="N305" s="938"/>
      <c r="O305" s="941"/>
      <c r="P305" s="934"/>
      <c r="Q305" s="934"/>
      <c r="R305" s="934"/>
      <c r="S305" s="934"/>
      <c r="T305" s="934"/>
      <c r="U305" s="935"/>
      <c r="V305" s="1078"/>
      <c r="W305" s="1079"/>
      <c r="X305" s="1079"/>
      <c r="Y305" s="1080"/>
      <c r="Z305" s="899"/>
      <c r="AA305" s="900"/>
      <c r="AB305" s="900"/>
      <c r="AC305" s="901"/>
      <c r="AD305" s="1084"/>
      <c r="AE305" s="1085"/>
      <c r="AF305" s="1085"/>
      <c r="AG305" s="1086"/>
      <c r="AH305" s="911"/>
      <c r="AI305" s="912"/>
      <c r="AJ305" s="912"/>
      <c r="AK305" s="913"/>
      <c r="AL305" s="1068"/>
      <c r="AM305" s="1068"/>
      <c r="AN305" s="924"/>
      <c r="AO305" s="924"/>
      <c r="AP305" s="924"/>
      <c r="AQ305" s="924"/>
      <c r="AR305" s="924"/>
      <c r="AS305" s="925"/>
      <c r="AW305" s="25"/>
      <c r="AY305" s="459"/>
      <c r="AZ305" s="460" t="s">
        <v>518</v>
      </c>
      <c r="BA305" s="460" t="s">
        <v>521</v>
      </c>
      <c r="BB305" s="750" t="s">
        <v>519</v>
      </c>
      <c r="BC305" s="460" t="s">
        <v>518</v>
      </c>
      <c r="BL305" s="22" t="s">
        <v>529</v>
      </c>
      <c r="BM305" s="22" t="s">
        <v>246</v>
      </c>
    </row>
    <row r="306" spans="2:74" ht="18" customHeight="1">
      <c r="B306" s="968"/>
      <c r="C306" s="969"/>
      <c r="D306" s="969"/>
      <c r="E306" s="969"/>
      <c r="F306" s="969"/>
      <c r="G306" s="969"/>
      <c r="H306" s="969"/>
      <c r="I306" s="970"/>
      <c r="J306" s="968"/>
      <c r="K306" s="969"/>
      <c r="L306" s="969"/>
      <c r="M306" s="969"/>
      <c r="N306" s="974"/>
      <c r="O306" s="753"/>
      <c r="P306" s="731" t="s">
        <v>38</v>
      </c>
      <c r="Q306" s="754"/>
      <c r="R306" s="731" t="s">
        <v>8</v>
      </c>
      <c r="S306" s="755"/>
      <c r="T306" s="976" t="s">
        <v>46</v>
      </c>
      <c r="U306" s="1075"/>
      <c r="V306" s="977"/>
      <c r="W306" s="978"/>
      <c r="X306" s="978"/>
      <c r="Y306" s="787" t="s">
        <v>15</v>
      </c>
      <c r="Z306" s="757"/>
      <c r="AA306" s="758"/>
      <c r="AB306" s="758"/>
      <c r="AC306" s="756" t="s">
        <v>15</v>
      </c>
      <c r="AD306" s="757"/>
      <c r="AE306" s="758"/>
      <c r="AF306" s="758"/>
      <c r="AG306" s="759" t="s">
        <v>15</v>
      </c>
      <c r="AH306" s="979">
        <f>IF(V306="賃金で算定",V307+Z307-AD307,0)</f>
        <v>0</v>
      </c>
      <c r="AI306" s="980"/>
      <c r="AJ306" s="980"/>
      <c r="AK306" s="981"/>
      <c r="AL306" s="733"/>
      <c r="AM306" s="736"/>
      <c r="AN306" s="865"/>
      <c r="AO306" s="866"/>
      <c r="AP306" s="866"/>
      <c r="AQ306" s="866"/>
      <c r="AR306" s="866"/>
      <c r="AS306" s="759" t="s">
        <v>15</v>
      </c>
      <c r="AV306" s="24" t="str">
        <f>IF(OR(O306="",Q306=""),"", IF(O306&lt;20,DATE(O306+118,Q306,IF(S306="",1,S306)),DATE(O306+88,Q306,IF(S306="",1,S306))))</f>
        <v/>
      </c>
      <c r="AW306" s="821" t="str">
        <f>IF(AV306&lt;=設定シート!C$15,"昔",IF(OR(LEFT($F$324,2)="31",LEFT($F$324,2)="34",LEFT($F$324,2)="36",LEFT($F$324,2)="37"),IF(AV306&lt;=設定シート!E$23,"1",IF(AV306&lt;=設定シート!G$23,"2",IF(AV306&lt;=設定シート!M$23,"3","4"))),IF(AV306&lt;=設定シート!E$15,"1",IF(AV306&lt;=設定シート!G$15,"2","3"))))</f>
        <v>3</v>
      </c>
      <c r="AX306" s="822">
        <f>IF(OR(LEFT($F$324,2)="31",LEFT($F$324,2)="34",LEFT($F$324,2)="36",LEFT($F$324,2)="37"),IF(AV306&lt;=設定シート!$C$23,5,IF(AV306&lt;=設定シート!$E$23,7,IF(AV306&lt;=設定シート!$G$23,9,IF(AND(AV306&lt;=設定シート!$I$23,V306=""),11,IF(AND(AV306&lt;=設定シート!$I$23,V306="賃金で算定"),13,IF(AV306&lt;=設定シート!$K$23,15,IF(AV306&lt;=設定シート!$M$23,17,19))))))),IF(AV306&lt;=設定シート!$C$23,5,IF(AV306&lt;=設定シート!$E$15,7,IF(AV306&lt;=設定シート!$G$15,9,11))))</f>
        <v>11</v>
      </c>
      <c r="AY306" s="760"/>
      <c r="AZ306" s="761"/>
      <c r="BA306" s="762">
        <f>AN306</f>
        <v>0</v>
      </c>
      <c r="BB306" s="761"/>
      <c r="BC306" s="761"/>
      <c r="BO306" s="1">
        <f>IF(O306&lt;=VALUE(概算年度),O306+2018,O306+1988)</f>
        <v>2018</v>
      </c>
      <c r="BP306" s="1" t="b">
        <f>IF(BO306=2019,1)</f>
        <v>0</v>
      </c>
      <c r="BQ306" s="3">
        <f>IF(BO306&lt;=2018,1)</f>
        <v>1</v>
      </c>
      <c r="BR306" s="3" t="b">
        <f>IF(BO306&gt;=2020,1)</f>
        <v>0</v>
      </c>
      <c r="BS306" s="3" t="b">
        <f>IF(AND(O306=31,Q306=1,O307=31),1,IF(AND(O306=31,Q306=2,O307=31),2,IF(AND(O306=31,Q306=3,O307=31),3,IF(AND(O306=31,Q306=4,O307=31),4,IF(AND(O306&gt;VALUE(概算年度),O306&lt;31,O307=31),5)))))</f>
        <v>0</v>
      </c>
      <c r="BT306" s="3" t="b">
        <f>IF(OR(O306=31,O306=1),IF(AND(O307=1,OR(Q306=1,Q306=2,Q306=3,Q306=4,Q306=5)),1,IF(AND(O307=1,Q306=6),6,IF(AND(O307=1,Q306=7),7,IF(AND(O307=1,Q306=8),8,IF(AND(O307=1,Q306=9),9,IF(AND(O307=1,Q306=10),10,IF(AND(O307=1,Q306=11),11,IF(AND(O307=1,Q306=12),12)))))))),IF(O307=1,13))</f>
        <v>0</v>
      </c>
      <c r="BU306" s="3" t="b">
        <f>IF(AND(VALUE(概算年度)='報告書（事業主控）'!O306,VALUE(概算年度)='報告書（事業主控）'!O307),IF('報告書（事業主控）'!Q306=1,1,IF('報告書（事業主控）'!Q306=2,2,IF('報告書（事業主控）'!Q306=3,3))))</f>
        <v>0</v>
      </c>
      <c r="BV306" s="3" t="b">
        <f>IF(BS306=1,"平31_1",IF(BS306=2,"平31_2",IF(BS306=3,"平31_3",IF(BS306=4,"平31_4",IF(BS306=5,"平31_1",IF(BT306=1,"_5月",IF(BT306=6,"_6月",IF(BT306=7,"_7月",IF(BT306=8,"_8月",IF(BT306=9,"_9月",IF(BT306=10,"_10月",IF(BT306=11,"_11月",IF(BT306=12,"_12月",IF(BT306=13,"_5月",IF(AND(O306=O307,O307&lt;&gt;VALUE(概算年度)),IF(Q306=1,"_1月",IF(Q306=2,"_2月",IF(Q306=3,"_3月",IF(Q306=4,"_4月",IF(Q306=5,"_5月",IF(Q306=6,"_6月",IF(Q306=7,"_7月",IF(Q306=8,"_8月",IF(Q306=9,"_9月",IF(Q306=10,"_10月",IF(Q306=11,"_11月",IF(Q306=12,"_12月")))))))))))),IF(BU306=1,"対象年1_3月",IF(BU306=2,"対象年2_3月",IF(BU306=3,"対象年3月",IF(O307=VALUE(概算年度),"対象年1_3月","_1月")))))))))))))))))))</f>
        <v>0</v>
      </c>
    </row>
    <row r="307" spans="2:74" ht="18" customHeight="1">
      <c r="B307" s="971"/>
      <c r="C307" s="972"/>
      <c r="D307" s="972"/>
      <c r="E307" s="972"/>
      <c r="F307" s="972"/>
      <c r="G307" s="972"/>
      <c r="H307" s="972"/>
      <c r="I307" s="973"/>
      <c r="J307" s="971"/>
      <c r="K307" s="972"/>
      <c r="L307" s="972"/>
      <c r="M307" s="972"/>
      <c r="N307" s="975"/>
      <c r="O307" s="219"/>
      <c r="P307" s="11" t="s">
        <v>7</v>
      </c>
      <c r="Q307" s="23"/>
      <c r="R307" s="11" t="s">
        <v>8</v>
      </c>
      <c r="S307" s="220"/>
      <c r="T307" s="982" t="s">
        <v>28</v>
      </c>
      <c r="U307" s="982"/>
      <c r="V307" s="956"/>
      <c r="W307" s="957"/>
      <c r="X307" s="957"/>
      <c r="Y307" s="958"/>
      <c r="Z307" s="959"/>
      <c r="AA307" s="960"/>
      <c r="AB307" s="960"/>
      <c r="AC307" s="960"/>
      <c r="AD307" s="956">
        <v>0</v>
      </c>
      <c r="AE307" s="957"/>
      <c r="AF307" s="957"/>
      <c r="AG307" s="958"/>
      <c r="AH307" s="962">
        <f>IF(V306="賃金で算定",0,V307+Z307-AD307)</f>
        <v>0</v>
      </c>
      <c r="AI307" s="962"/>
      <c r="AJ307" s="962"/>
      <c r="AK307" s="963"/>
      <c r="AL307" s="964">
        <f>IF(V306="賃金で算定","賃金で算定",IF(OR(V307=0,$F$324="",AV306=""),0,IF(OR(LEFT($F$324,2)="31",LEFT($F$324,2)="34",LEFT($F$324,2)="36",LEFT($F$324,2)="37"),VLOOKUP($F$324,労務比率2,AX306,FALSE),VLOOKUP($F$324,労務比率,AX306,FALSE))))</f>
        <v>0</v>
      </c>
      <c r="AM307" s="965"/>
      <c r="AN307" s="966">
        <f>IF(V306="賃金で算定",0,INT(AH307*AL307/100))</f>
        <v>0</v>
      </c>
      <c r="AO307" s="967"/>
      <c r="AP307" s="967"/>
      <c r="AQ307" s="967"/>
      <c r="AR307" s="967"/>
      <c r="AS307" s="685"/>
      <c r="AV307" s="24"/>
      <c r="AW307" s="25"/>
      <c r="AY307" s="462">
        <f>AH307</f>
        <v>0</v>
      </c>
      <c r="AZ307" s="461">
        <f>IF(AV306&lt;=設定シート!C$101,AH307,IF(AND(AV306&gt;=設定シート!E$101,AV306&lt;=設定シート!G$101),AH307*105/108,AH307))</f>
        <v>0</v>
      </c>
      <c r="BA307" s="460"/>
      <c r="BB307" s="461">
        <f>IF($AL307="賃金で算定",0,INT(AY307*$AL307/100))</f>
        <v>0</v>
      </c>
      <c r="BC307" s="461">
        <f>IF(AY307=AZ307,BB307,AZ307*$AL307/100)</f>
        <v>0</v>
      </c>
      <c r="BL307" s="22">
        <f>IF(AY307=AZ307,0,1)</f>
        <v>0</v>
      </c>
      <c r="BM307" s="22" t="str">
        <f>IF(BL307=1,AL307,"")</f>
        <v/>
      </c>
    </row>
    <row r="308" spans="2:74" ht="18" customHeight="1">
      <c r="B308" s="968"/>
      <c r="C308" s="969"/>
      <c r="D308" s="969"/>
      <c r="E308" s="969"/>
      <c r="F308" s="969"/>
      <c r="G308" s="969"/>
      <c r="H308" s="969"/>
      <c r="I308" s="970"/>
      <c r="J308" s="968"/>
      <c r="K308" s="969"/>
      <c r="L308" s="969"/>
      <c r="M308" s="969"/>
      <c r="N308" s="974"/>
      <c r="O308" s="753"/>
      <c r="P308" s="731" t="s">
        <v>38</v>
      </c>
      <c r="Q308" s="754"/>
      <c r="R308" s="731" t="s">
        <v>8</v>
      </c>
      <c r="S308" s="755"/>
      <c r="T308" s="976" t="s">
        <v>40</v>
      </c>
      <c r="U308" s="1075"/>
      <c r="V308" s="977"/>
      <c r="W308" s="978"/>
      <c r="X308" s="978"/>
      <c r="Y308" s="792"/>
      <c r="Z308" s="769"/>
      <c r="AA308" s="770"/>
      <c r="AB308" s="770"/>
      <c r="AC308" s="768"/>
      <c r="AD308" s="769"/>
      <c r="AE308" s="770"/>
      <c r="AF308" s="770"/>
      <c r="AG308" s="771"/>
      <c r="AH308" s="979">
        <f>IF(V308="賃金で算定",V309+Z309-AD309,0)</f>
        <v>0</v>
      </c>
      <c r="AI308" s="980"/>
      <c r="AJ308" s="980"/>
      <c r="AK308" s="981"/>
      <c r="AL308" s="733"/>
      <c r="AM308" s="736"/>
      <c r="AN308" s="865"/>
      <c r="AO308" s="866"/>
      <c r="AP308" s="866"/>
      <c r="AQ308" s="866"/>
      <c r="AR308" s="866"/>
      <c r="AS308" s="772"/>
      <c r="AV308" s="24" t="str">
        <f>IF(OR(O308="",Q308=""),"", IF(O308&lt;20,DATE(O308+118,Q308,IF(S308="",1,S308)),DATE(O308+88,Q308,IF(S308="",1,S308))))</f>
        <v/>
      </c>
      <c r="AW308" s="821" t="str">
        <f>IF(AV308&lt;=設定シート!C$15,"昔",IF(OR(LEFT($F$324,2)="31",LEFT($F$324,2)="34",LEFT($F$324,2)="36",LEFT($F$324,2)="37"),IF(AV308&lt;=設定シート!E$23,"1",IF(AV308&lt;=設定シート!G$23,"2",IF(AV308&lt;=設定シート!M$23,"3","4"))),IF(AV308&lt;=設定シート!E$15,"1",IF(AV308&lt;=設定シート!G$15,"2","3"))))</f>
        <v>3</v>
      </c>
      <c r="AX308" s="822">
        <f>IF(OR(LEFT($F$324,2)="31",LEFT($F$324,2)="34",LEFT($F$324,2)="36",LEFT($F$324,2)="37"),IF(AV308&lt;=設定シート!$C$23,5,IF(AV308&lt;=設定シート!$E$23,7,IF(AV308&lt;=設定シート!$G$23,9,IF(AND(AV308&lt;=設定シート!$I$23,V308=""),11,IF(AND(AV308&lt;=設定シート!$I$23,V308="賃金で算定"),13,IF(AV308&lt;=設定シート!$K$23,15,IF(AV308&lt;=設定シート!$M$23,17,19))))))),IF(AV308&lt;=設定シート!$C$23,5,IF(AV308&lt;=設定シート!$E$15,7,IF(AV308&lt;=設定シート!$G$15,9,11))))</f>
        <v>11</v>
      </c>
      <c r="AY308" s="760"/>
      <c r="AZ308" s="761"/>
      <c r="BA308" s="762">
        <f t="shared" ref="BA308" si="154">AN308</f>
        <v>0</v>
      </c>
      <c r="BB308" s="761"/>
      <c r="BC308" s="761"/>
      <c r="BL308" s="22"/>
      <c r="BM308" s="22"/>
      <c r="BO308" s="1">
        <f>IF(O308&lt;=VALUE(概算年度),O308+2018,O308+1988)</f>
        <v>2018</v>
      </c>
      <c r="BP308" s="1" t="b">
        <f>IF(BO308=2019,1)</f>
        <v>0</v>
      </c>
      <c r="BQ308" s="3">
        <f>IF(BO308&lt;=2018,1)</f>
        <v>1</v>
      </c>
      <c r="BR308" s="3" t="b">
        <f>IF(BO308&gt;=2020,1)</f>
        <v>0</v>
      </c>
      <c r="BS308" s="3" t="b">
        <f>IF(AND(O308=31,Q308=1,O309=31),1,IF(AND(O308=31,Q308=2,O309=31),2,IF(AND(O308=31,Q308=3,O309=31),3,IF(AND(O308=31,Q308=4,O309=31),4,IF(AND(O308&gt;VALUE(概算年度),O308&lt;31,O309=31),5)))))</f>
        <v>0</v>
      </c>
      <c r="BT308" s="3" t="b">
        <f>IF(OR(O308=31,O308=1),IF(AND(O309=1,OR(Q308=1,Q308=2,Q308=3,Q308=4,Q308=5)),1,IF(AND(O309=1,Q308=6),6,IF(AND(O309=1,Q308=7),7,IF(AND(O309=1,Q308=8),8,IF(AND(O309=1,Q308=9),9,IF(AND(O309=1,Q308=10),10,IF(AND(O309=1,Q308=11),11,IF(AND(O309=1,Q308=12),12)))))))),IF(O309=1,13))</f>
        <v>0</v>
      </c>
      <c r="BU308" s="3" t="b">
        <f>IF(AND(VALUE(概算年度)='報告書（事業主控）'!O308,VALUE(概算年度)='報告書（事業主控）'!O309),IF('報告書（事業主控）'!Q308=1,1,IF('報告書（事業主控）'!Q308=2,2,IF('報告書（事業主控）'!Q308=3,3))))</f>
        <v>0</v>
      </c>
      <c r="BV308" s="3" t="b">
        <f>IF(BS308=1,"平31_1",IF(BS308=2,"平31_2",IF(BS308=3,"平31_3",IF(BS308=4,"平31_4",IF(BS308=5,"平31_1",IF(BT308=1,"_5月",IF(BT308=6,"_6月",IF(BT308=7,"_7月",IF(BT308=8,"_8月",IF(BT308=9,"_9月",IF(BT308=10,"_10月",IF(BT308=11,"_11月",IF(BT308=12,"_12月",IF(BT308=13,"_5月",IF(AND(O308=O309,O309&lt;&gt;VALUE(概算年度)),IF(Q308=1,"_1月",IF(Q308=2,"_2月",IF(Q308=3,"_3月",IF(Q308=4,"_4月",IF(Q308=5,"_5月",IF(Q308=6,"_6月",IF(Q308=7,"_7月",IF(Q308=8,"_8月",IF(Q308=9,"_9月",IF(Q308=10,"_10月",IF(Q308=11,"_11月",IF(Q308=12,"_12月")))))))))))),IF(BU308=1,"対象年1_3月",IF(BU308=2,"対象年2_3月",IF(BU308=3,"対象年3月",IF(O309=VALUE(概算年度),"対象年1_3月","_1月")))))))))))))))))))</f>
        <v>0</v>
      </c>
    </row>
    <row r="309" spans="2:74" ht="18" customHeight="1">
      <c r="B309" s="971"/>
      <c r="C309" s="972"/>
      <c r="D309" s="972"/>
      <c r="E309" s="972"/>
      <c r="F309" s="972"/>
      <c r="G309" s="972"/>
      <c r="H309" s="972"/>
      <c r="I309" s="973"/>
      <c r="J309" s="971"/>
      <c r="K309" s="972"/>
      <c r="L309" s="972"/>
      <c r="M309" s="972"/>
      <c r="N309" s="975"/>
      <c r="O309" s="219"/>
      <c r="P309" s="11" t="s">
        <v>7</v>
      </c>
      <c r="Q309" s="23"/>
      <c r="R309" s="11" t="s">
        <v>8</v>
      </c>
      <c r="S309" s="220"/>
      <c r="T309" s="982" t="s">
        <v>28</v>
      </c>
      <c r="U309" s="982"/>
      <c r="V309" s="956"/>
      <c r="W309" s="957"/>
      <c r="X309" s="957"/>
      <c r="Y309" s="958"/>
      <c r="Z309" s="959"/>
      <c r="AA309" s="960"/>
      <c r="AB309" s="960"/>
      <c r="AC309" s="960"/>
      <c r="AD309" s="956">
        <v>0</v>
      </c>
      <c r="AE309" s="957"/>
      <c r="AF309" s="957"/>
      <c r="AG309" s="958"/>
      <c r="AH309" s="962">
        <f>IF(V308="賃金で算定",0,V309+Z309-AD309)</f>
        <v>0</v>
      </c>
      <c r="AI309" s="962"/>
      <c r="AJ309" s="962"/>
      <c r="AK309" s="963"/>
      <c r="AL309" s="964">
        <f>IF(V308="賃金で算定","賃金で算定",IF(OR(V309=0,$F$324="",AV308=""),0,IF(OR(LEFT($F$324,2)="31",LEFT($F$324,2)="34",LEFT($F$324,2)="36",LEFT($F$324,2)="37"),VLOOKUP($F$324,労務比率2,AX308,FALSE),VLOOKUP($F$324,労務比率,AX308,FALSE))))</f>
        <v>0</v>
      </c>
      <c r="AM309" s="965"/>
      <c r="AN309" s="966">
        <f>IF(V308="賃金で算定",0,INT(AH309*AL309/100))</f>
        <v>0</v>
      </c>
      <c r="AO309" s="967"/>
      <c r="AP309" s="967"/>
      <c r="AQ309" s="967"/>
      <c r="AR309" s="967"/>
      <c r="AS309" s="685"/>
      <c r="AV309" s="24"/>
      <c r="AW309" s="25"/>
      <c r="AY309" s="462">
        <f t="shared" ref="AY309" si="155">AH309</f>
        <v>0</v>
      </c>
      <c r="AZ309" s="461">
        <f>IF(AV308&lt;=設定シート!C$101,AH309,IF(AND(AV308&gt;=設定シート!E$101,AV308&lt;=設定シート!G$101),AH309*105/108,AH309))</f>
        <v>0</v>
      </c>
      <c r="BA309" s="460"/>
      <c r="BB309" s="461">
        <f t="shared" ref="BB309" si="156">IF($AL309="賃金で算定",0,INT(AY309*$AL309/100))</f>
        <v>0</v>
      </c>
      <c r="BC309" s="461">
        <f>IF(AY309=AZ309,BB309,AZ309*$AL309/100)</f>
        <v>0</v>
      </c>
      <c r="BL309" s="22">
        <f>IF(AY309=AZ309,0,1)</f>
        <v>0</v>
      </c>
      <c r="BM309" s="22" t="str">
        <f>IF(BL309=1,AL309,"")</f>
        <v/>
      </c>
    </row>
    <row r="310" spans="2:74" ht="18" customHeight="1">
      <c r="B310" s="968"/>
      <c r="C310" s="969"/>
      <c r="D310" s="969"/>
      <c r="E310" s="969"/>
      <c r="F310" s="969"/>
      <c r="G310" s="969"/>
      <c r="H310" s="969"/>
      <c r="I310" s="970"/>
      <c r="J310" s="968"/>
      <c r="K310" s="969"/>
      <c r="L310" s="969"/>
      <c r="M310" s="969"/>
      <c r="N310" s="974"/>
      <c r="O310" s="753"/>
      <c r="P310" s="731" t="s">
        <v>38</v>
      </c>
      <c r="Q310" s="754"/>
      <c r="R310" s="731" t="s">
        <v>8</v>
      </c>
      <c r="S310" s="755"/>
      <c r="T310" s="976" t="s">
        <v>40</v>
      </c>
      <c r="U310" s="1075"/>
      <c r="V310" s="977"/>
      <c r="W310" s="978"/>
      <c r="X310" s="978"/>
      <c r="Y310" s="792"/>
      <c r="Z310" s="769"/>
      <c r="AA310" s="770"/>
      <c r="AB310" s="770"/>
      <c r="AC310" s="768"/>
      <c r="AD310" s="769"/>
      <c r="AE310" s="770"/>
      <c r="AF310" s="770"/>
      <c r="AG310" s="771"/>
      <c r="AH310" s="979">
        <f>IF(V310="賃金で算定",V311+Z311-AD311,0)</f>
        <v>0</v>
      </c>
      <c r="AI310" s="980"/>
      <c r="AJ310" s="980"/>
      <c r="AK310" s="981"/>
      <c r="AL310" s="733"/>
      <c r="AM310" s="736"/>
      <c r="AN310" s="865"/>
      <c r="AO310" s="866"/>
      <c r="AP310" s="866"/>
      <c r="AQ310" s="866"/>
      <c r="AR310" s="866"/>
      <c r="AS310" s="772"/>
      <c r="AV310" s="24" t="str">
        <f>IF(OR(O310="",Q310=""),"", IF(O310&lt;20,DATE(O310+118,Q310,IF(S310="",1,S310)),DATE(O310+88,Q310,IF(S310="",1,S310))))</f>
        <v/>
      </c>
      <c r="AW310" s="821" t="str">
        <f>IF(AV310&lt;=設定シート!C$15,"昔",IF(OR(LEFT($F$324,2)="31",LEFT($F$324,2)="34",LEFT($F$324,2)="36",LEFT($F$324,2)="37"),IF(AV310&lt;=設定シート!E$23,"1",IF(AV310&lt;=設定シート!G$23,"2",IF(AV310&lt;=設定シート!M$23,"3","4"))),IF(AV310&lt;=設定シート!E$15,"1",IF(AV310&lt;=設定シート!G$15,"2","3"))))</f>
        <v>3</v>
      </c>
      <c r="AX310" s="822">
        <f>IF(OR(LEFT($F$324,2)="31",LEFT($F$324,2)="34",LEFT($F$324,2)="36",LEFT($F$324,2)="37"),IF(AV310&lt;=設定シート!$C$23,5,IF(AV310&lt;=設定シート!$E$23,7,IF(AV310&lt;=設定シート!$G$23,9,IF(AND(AV310&lt;=設定シート!$I$23,V310=""),11,IF(AND(AV310&lt;=設定シート!$I$23,V310="賃金で算定"),13,IF(AV310&lt;=設定シート!$K$23,15,IF(AV310&lt;=設定シート!$M$23,17,19))))))),IF(AV310&lt;=設定シート!$C$23,5,IF(AV310&lt;=設定シート!$E$15,7,IF(AV310&lt;=設定シート!$G$15,9,11))))</f>
        <v>11</v>
      </c>
      <c r="AY310" s="760"/>
      <c r="AZ310" s="761"/>
      <c r="BA310" s="762">
        <f t="shared" ref="BA310" si="157">AN310</f>
        <v>0</v>
      </c>
      <c r="BB310" s="761"/>
      <c r="BC310" s="761"/>
      <c r="BO310" s="1">
        <f>IF(O310&lt;=VALUE(概算年度),O310+2018,O310+1988)</f>
        <v>2018</v>
      </c>
      <c r="BP310" s="1" t="b">
        <f>IF(BO310=2019,1)</f>
        <v>0</v>
      </c>
      <c r="BQ310" s="3">
        <f>IF(BO310&lt;=2018,1)</f>
        <v>1</v>
      </c>
      <c r="BR310" s="3" t="b">
        <f>IF(BO310&gt;=2020,1)</f>
        <v>0</v>
      </c>
      <c r="BS310" s="3" t="b">
        <f>IF(AND(O310=31,Q310=1,O311=31),1,IF(AND(O310=31,Q310=2,O311=31),2,IF(AND(O310=31,Q310=3,O311=31),3,IF(AND(O310=31,Q310=4,O311=31),4,IF(AND(O310&gt;VALUE(概算年度),O310&lt;31,O311=31),5)))))</f>
        <v>0</v>
      </c>
      <c r="BT310" s="3" t="b">
        <f>IF(OR(O310=31,O310=1),IF(AND(O311=1,OR(Q310=1,Q310=2,Q310=3,Q310=4,Q310=5)),1,IF(AND(O311=1,Q310=6),6,IF(AND(O311=1,Q310=7),7,IF(AND(O311=1,Q310=8),8,IF(AND(O311=1,Q310=9),9,IF(AND(O311=1,Q310=10),10,IF(AND(O311=1,Q310=11),11,IF(AND(O311=1,Q310=12),12)))))))),IF(O311=1,13))</f>
        <v>0</v>
      </c>
      <c r="BU310" s="3" t="b">
        <f>IF(AND(VALUE(概算年度)='報告書（事業主控）'!O310,VALUE(概算年度)='報告書（事業主控）'!O311),IF('報告書（事業主控）'!Q310=1,1,IF('報告書（事業主控）'!Q310=2,2,IF('報告書（事業主控）'!Q310=3,3))))</f>
        <v>0</v>
      </c>
      <c r="BV310" s="3" t="b">
        <f>IF(BS310=1,"平31_1",IF(BS310=2,"平31_2",IF(BS310=3,"平31_3",IF(BS310=4,"平31_4",IF(BS310=5,"平31_1",IF(BT310=1,"_5月",IF(BT310=6,"_6月",IF(BT310=7,"_7月",IF(BT310=8,"_8月",IF(BT310=9,"_9月",IF(BT310=10,"_10月",IF(BT310=11,"_11月",IF(BT310=12,"_12月",IF(BT310=13,"_5月",IF(AND(O310=O311,O311&lt;&gt;VALUE(概算年度)),IF(Q310=1,"_1月",IF(Q310=2,"_2月",IF(Q310=3,"_3月",IF(Q310=4,"_4月",IF(Q310=5,"_5月",IF(Q310=6,"_6月",IF(Q310=7,"_7月",IF(Q310=8,"_8月",IF(Q310=9,"_9月",IF(Q310=10,"_10月",IF(Q310=11,"_11月",IF(Q310=12,"_12月")))))))))))),IF(BU310=1,"対象年1_3月",IF(BU310=2,"対象年2_3月",IF(BU310=3,"対象年3月",IF(O311=VALUE(概算年度),"対象年1_3月","_1月")))))))))))))))))))</f>
        <v>0</v>
      </c>
    </row>
    <row r="311" spans="2:74" ht="18" customHeight="1">
      <c r="B311" s="971"/>
      <c r="C311" s="972"/>
      <c r="D311" s="972"/>
      <c r="E311" s="972"/>
      <c r="F311" s="972"/>
      <c r="G311" s="972"/>
      <c r="H311" s="972"/>
      <c r="I311" s="973"/>
      <c r="J311" s="971"/>
      <c r="K311" s="972"/>
      <c r="L311" s="972"/>
      <c r="M311" s="972"/>
      <c r="N311" s="975"/>
      <c r="O311" s="219"/>
      <c r="P311" s="11" t="s">
        <v>7</v>
      </c>
      <c r="Q311" s="23"/>
      <c r="R311" s="11" t="s">
        <v>8</v>
      </c>
      <c r="S311" s="220"/>
      <c r="T311" s="982" t="s">
        <v>28</v>
      </c>
      <c r="U311" s="982"/>
      <c r="V311" s="956"/>
      <c r="W311" s="957"/>
      <c r="X311" s="957"/>
      <c r="Y311" s="958"/>
      <c r="Z311" s="956"/>
      <c r="AA311" s="957"/>
      <c r="AB311" s="957"/>
      <c r="AC311" s="957"/>
      <c r="AD311" s="956">
        <v>0</v>
      </c>
      <c r="AE311" s="957"/>
      <c r="AF311" s="957"/>
      <c r="AG311" s="958"/>
      <c r="AH311" s="962">
        <f>IF(V310="賃金で算定",0,V311+Z311-AD311)</f>
        <v>0</v>
      </c>
      <c r="AI311" s="962"/>
      <c r="AJ311" s="962"/>
      <c r="AK311" s="963"/>
      <c r="AL311" s="964">
        <f>IF(V310="賃金で算定","賃金で算定",IF(OR(V311=0,$F$324="",AV310=""),0,IF(OR(LEFT($F$324,2)="31",LEFT($F$324,2)="34",LEFT($F$324,2)="36",LEFT($F$324,2)="37"),VLOOKUP($F$324,労務比率2,AX310,FALSE),VLOOKUP($F$324,労務比率,AX310,FALSE))))</f>
        <v>0</v>
      </c>
      <c r="AM311" s="965"/>
      <c r="AN311" s="966">
        <f>IF(V310="賃金で算定",0,INT(AH311*AL311/100))</f>
        <v>0</v>
      </c>
      <c r="AO311" s="967"/>
      <c r="AP311" s="967"/>
      <c r="AQ311" s="967"/>
      <c r="AR311" s="967"/>
      <c r="AS311" s="685"/>
      <c r="AV311" s="24"/>
      <c r="AW311" s="25"/>
      <c r="AY311" s="462">
        <f t="shared" ref="AY311" si="158">AH311</f>
        <v>0</v>
      </c>
      <c r="AZ311" s="461">
        <f>IF(AV310&lt;=設定シート!C$101,AH311,IF(AND(AV310&gt;=設定シート!E$101,AV310&lt;=設定シート!G$101),AH311*105/108,AH311))</f>
        <v>0</v>
      </c>
      <c r="BA311" s="460"/>
      <c r="BB311" s="461">
        <f t="shared" ref="BB311" si="159">IF($AL311="賃金で算定",0,INT(AY311*$AL311/100))</f>
        <v>0</v>
      </c>
      <c r="BC311" s="461">
        <f>IF(AY311=AZ311,BB311,AZ311*$AL311/100)</f>
        <v>0</v>
      </c>
      <c r="BL311" s="22">
        <f>IF(AY311=AZ311,0,1)</f>
        <v>0</v>
      </c>
      <c r="BM311" s="22" t="str">
        <f>IF(BL311=1,AL311,"")</f>
        <v/>
      </c>
    </row>
    <row r="312" spans="2:74" ht="18" customHeight="1">
      <c r="B312" s="968"/>
      <c r="C312" s="969"/>
      <c r="D312" s="969"/>
      <c r="E312" s="969"/>
      <c r="F312" s="969"/>
      <c r="G312" s="969"/>
      <c r="H312" s="969"/>
      <c r="I312" s="970"/>
      <c r="J312" s="968"/>
      <c r="K312" s="969"/>
      <c r="L312" s="969"/>
      <c r="M312" s="969"/>
      <c r="N312" s="974"/>
      <c r="O312" s="753"/>
      <c r="P312" s="731" t="s">
        <v>38</v>
      </c>
      <c r="Q312" s="754"/>
      <c r="R312" s="731" t="s">
        <v>8</v>
      </c>
      <c r="S312" s="755"/>
      <c r="T312" s="976" t="s">
        <v>40</v>
      </c>
      <c r="U312" s="1075"/>
      <c r="V312" s="977"/>
      <c r="W312" s="978"/>
      <c r="X312" s="978"/>
      <c r="Y312" s="29"/>
      <c r="Z312" s="775"/>
      <c r="AA312" s="683"/>
      <c r="AB312" s="683"/>
      <c r="AC312" s="21"/>
      <c r="AD312" s="775"/>
      <c r="AE312" s="683"/>
      <c r="AF312" s="683"/>
      <c r="AG312" s="776"/>
      <c r="AH312" s="979">
        <f>IF(V312="賃金で算定",V313+Z313-AD313,0)</f>
        <v>0</v>
      </c>
      <c r="AI312" s="980"/>
      <c r="AJ312" s="980"/>
      <c r="AK312" s="981"/>
      <c r="AL312" s="733"/>
      <c r="AM312" s="736"/>
      <c r="AN312" s="865"/>
      <c r="AO312" s="866"/>
      <c r="AP312" s="866"/>
      <c r="AQ312" s="866"/>
      <c r="AR312" s="866"/>
      <c r="AS312" s="772"/>
      <c r="AV312" s="24" t="str">
        <f>IF(OR(O312="",Q312=""),"", IF(O312&lt;20,DATE(O312+118,Q312,IF(S312="",1,S312)),DATE(O312+88,Q312,IF(S312="",1,S312))))</f>
        <v/>
      </c>
      <c r="AW312" s="821" t="str">
        <f>IF(AV312&lt;=設定シート!C$15,"昔",IF(OR(LEFT($F$324,2)="31",LEFT($F$324,2)="34",LEFT($F$324,2)="36",LEFT($F$324,2)="37"),IF(AV312&lt;=設定シート!E$23,"1",IF(AV312&lt;=設定シート!G$23,"2",IF(AV312&lt;=設定シート!M$23,"3","4"))),IF(AV312&lt;=設定シート!E$15,"1",IF(AV312&lt;=設定シート!G$15,"2","3"))))</f>
        <v>3</v>
      </c>
      <c r="AX312" s="822">
        <f>IF(OR(LEFT($F$324,2)="31",LEFT($F$324,2)="34",LEFT($F$324,2)="36",LEFT($F$324,2)="37"),IF(AV312&lt;=設定シート!$C$23,5,IF(AV312&lt;=設定シート!$E$23,7,IF(AV312&lt;=設定シート!$G$23,9,IF(AND(AV312&lt;=設定シート!$I$23,V312=""),11,IF(AND(AV312&lt;=設定シート!$I$23,V312="賃金で算定"),13,IF(AV312&lt;=設定シート!$K$23,15,IF(AV312&lt;=設定シート!$M$23,17,19))))))),IF(AV312&lt;=設定シート!$C$23,5,IF(AV312&lt;=設定シート!$E$15,7,IF(AV312&lt;=設定シート!$G$15,9,11))))</f>
        <v>11</v>
      </c>
      <c r="AY312" s="760"/>
      <c r="AZ312" s="761"/>
      <c r="BA312" s="762">
        <f t="shared" ref="BA312" si="160">AN312</f>
        <v>0</v>
      </c>
      <c r="BB312" s="761"/>
      <c r="BC312" s="761"/>
      <c r="BO312" s="1">
        <f>IF(O312&lt;=VALUE(概算年度),O312+2018,O312+1988)</f>
        <v>2018</v>
      </c>
      <c r="BP312" s="1" t="b">
        <f>IF(BO312=2019,1)</f>
        <v>0</v>
      </c>
      <c r="BQ312" s="3">
        <f>IF(BO312&lt;=2018,1)</f>
        <v>1</v>
      </c>
      <c r="BR312" s="3" t="b">
        <f>IF(BO312&gt;=2020,1)</f>
        <v>0</v>
      </c>
      <c r="BS312" s="3" t="b">
        <f>IF(AND(O312=31,Q312=1,O313=31),1,IF(AND(O312=31,Q312=2,O313=31),2,IF(AND(O312=31,Q312=3,O313=31),3,IF(AND(O312=31,Q312=4,O313=31),4,IF(AND(O312&gt;VALUE(概算年度),O312&lt;31,O313=31),5)))))</f>
        <v>0</v>
      </c>
      <c r="BT312" s="3" t="b">
        <f>IF(OR(O312=31,O312=1),IF(AND(O313=1,OR(Q312=1,Q312=2,Q312=3,Q312=4,Q312=5)),1,IF(AND(O313=1,Q312=6),6,IF(AND(O313=1,Q312=7),7,IF(AND(O313=1,Q312=8),8,IF(AND(O313=1,Q312=9),9,IF(AND(O313=1,Q312=10),10,IF(AND(O313=1,Q312=11),11,IF(AND(O313=1,Q312=12),12)))))))),IF(O313=1,13))</f>
        <v>0</v>
      </c>
      <c r="BU312" s="3" t="b">
        <f>IF(AND(VALUE(概算年度)='報告書（事業主控）'!O312,VALUE(概算年度)='報告書（事業主控）'!O313),IF('報告書（事業主控）'!Q312=1,1,IF('報告書（事業主控）'!Q312=2,2,IF('報告書（事業主控）'!Q312=3,3))))</f>
        <v>0</v>
      </c>
      <c r="BV312" s="3" t="b">
        <f>IF(BS312=1,"平31_1",IF(BS312=2,"平31_2",IF(BS312=3,"平31_3",IF(BS312=4,"平31_4",IF(BS312=5,"平31_1",IF(BT312=1,"_5月",IF(BT312=6,"_6月",IF(BT312=7,"_7月",IF(BT312=8,"_8月",IF(BT312=9,"_9月",IF(BT312=10,"_10月",IF(BT312=11,"_11月",IF(BT312=12,"_12月",IF(BT312=13,"_5月",IF(AND(O312=O313,O313&lt;&gt;VALUE(概算年度)),IF(Q312=1,"_1月",IF(Q312=2,"_2月",IF(Q312=3,"_3月",IF(Q312=4,"_4月",IF(Q312=5,"_5月",IF(Q312=6,"_6月",IF(Q312=7,"_7月",IF(Q312=8,"_8月",IF(Q312=9,"_9月",IF(Q312=10,"_10月",IF(Q312=11,"_11月",IF(Q312=12,"_12月")))))))))))),IF(BU312=1,"対象年1_3月",IF(BU312=2,"対象年2_3月",IF(BU312=3,"対象年3月",IF(O313=VALUE(概算年度),"対象年1_3月","_1月")))))))))))))))))))</f>
        <v>0</v>
      </c>
    </row>
    <row r="313" spans="2:74" ht="18" customHeight="1">
      <c r="B313" s="971"/>
      <c r="C313" s="972"/>
      <c r="D313" s="972"/>
      <c r="E313" s="972"/>
      <c r="F313" s="972"/>
      <c r="G313" s="972"/>
      <c r="H313" s="972"/>
      <c r="I313" s="973"/>
      <c r="J313" s="971"/>
      <c r="K313" s="972"/>
      <c r="L313" s="972"/>
      <c r="M313" s="972"/>
      <c r="N313" s="975"/>
      <c r="O313" s="219"/>
      <c r="P313" s="11" t="s">
        <v>7</v>
      </c>
      <c r="Q313" s="23"/>
      <c r="R313" s="11" t="s">
        <v>8</v>
      </c>
      <c r="S313" s="220"/>
      <c r="T313" s="982" t="s">
        <v>28</v>
      </c>
      <c r="U313" s="982"/>
      <c r="V313" s="956"/>
      <c r="W313" s="957"/>
      <c r="X313" s="957"/>
      <c r="Y313" s="958"/>
      <c r="Z313" s="959"/>
      <c r="AA313" s="960"/>
      <c r="AB313" s="960"/>
      <c r="AC313" s="960"/>
      <c r="AD313" s="956">
        <v>0</v>
      </c>
      <c r="AE313" s="957"/>
      <c r="AF313" s="957"/>
      <c r="AG313" s="958"/>
      <c r="AH313" s="962">
        <f>IF(V312="賃金で算定",0,V313+Z313-AD313)</f>
        <v>0</v>
      </c>
      <c r="AI313" s="962"/>
      <c r="AJ313" s="962"/>
      <c r="AK313" s="963"/>
      <c r="AL313" s="964">
        <f>IF(V312="賃金で算定","賃金で算定",IF(OR(V313=0,$F$324="",AV312=""),0,IF(OR(LEFT($F$324,2)="31",LEFT($F$324,2)="34",LEFT($F$324,2)="36",LEFT($F$324,2)="37"),VLOOKUP($F$324,労務比率2,AX312,FALSE),VLOOKUP($F$324,労務比率,AX312,FALSE))))</f>
        <v>0</v>
      </c>
      <c r="AM313" s="965"/>
      <c r="AN313" s="966">
        <f>IF(V312="賃金で算定",0,INT(AH313*AL313/100))</f>
        <v>0</v>
      </c>
      <c r="AO313" s="967"/>
      <c r="AP313" s="967"/>
      <c r="AQ313" s="967"/>
      <c r="AR313" s="967"/>
      <c r="AS313" s="685"/>
      <c r="AV313" s="24"/>
      <c r="AW313" s="25"/>
      <c r="AY313" s="462">
        <f t="shared" ref="AY313" si="161">AH313</f>
        <v>0</v>
      </c>
      <c r="AZ313" s="461">
        <f>IF(AV312&lt;=設定シート!C$101,AH313,IF(AND(AV312&gt;=設定シート!E$101,AV312&lt;=設定シート!G$101),AH313*105/108,AH313))</f>
        <v>0</v>
      </c>
      <c r="BA313" s="460"/>
      <c r="BB313" s="461">
        <f t="shared" ref="BB313" si="162">IF($AL313="賃金で算定",0,INT(AY313*$AL313/100))</f>
        <v>0</v>
      </c>
      <c r="BC313" s="461">
        <f>IF(AY313=AZ313,BB313,AZ313*$AL313/100)</f>
        <v>0</v>
      </c>
      <c r="BL313" s="22">
        <f>IF(AY313=AZ313,0,1)</f>
        <v>0</v>
      </c>
      <c r="BM313" s="22" t="str">
        <f>IF(BL313=1,AL313,"")</f>
        <v/>
      </c>
    </row>
    <row r="314" spans="2:74" ht="18" customHeight="1">
      <c r="B314" s="968"/>
      <c r="C314" s="969"/>
      <c r="D314" s="969"/>
      <c r="E314" s="969"/>
      <c r="F314" s="969"/>
      <c r="G314" s="969"/>
      <c r="H314" s="969"/>
      <c r="I314" s="970"/>
      <c r="J314" s="968"/>
      <c r="K314" s="969"/>
      <c r="L314" s="969"/>
      <c r="M314" s="969"/>
      <c r="N314" s="974"/>
      <c r="O314" s="753"/>
      <c r="P314" s="731" t="s">
        <v>38</v>
      </c>
      <c r="Q314" s="754"/>
      <c r="R314" s="731" t="s">
        <v>8</v>
      </c>
      <c r="S314" s="755"/>
      <c r="T314" s="976" t="s">
        <v>40</v>
      </c>
      <c r="U314" s="1075"/>
      <c r="V314" s="977"/>
      <c r="W314" s="978"/>
      <c r="X314" s="978"/>
      <c r="Y314" s="792"/>
      <c r="Z314" s="769"/>
      <c r="AA314" s="770"/>
      <c r="AB314" s="770"/>
      <c r="AC314" s="768"/>
      <c r="AD314" s="769"/>
      <c r="AE314" s="770"/>
      <c r="AF314" s="770"/>
      <c r="AG314" s="771"/>
      <c r="AH314" s="979">
        <f>IF(V314="賃金で算定",V315+Z315-AD315,0)</f>
        <v>0</v>
      </c>
      <c r="AI314" s="980"/>
      <c r="AJ314" s="980"/>
      <c r="AK314" s="981"/>
      <c r="AL314" s="733"/>
      <c r="AM314" s="736"/>
      <c r="AN314" s="865"/>
      <c r="AO314" s="866"/>
      <c r="AP314" s="866"/>
      <c r="AQ314" s="866"/>
      <c r="AR314" s="866"/>
      <c r="AS314" s="772"/>
      <c r="AV314" s="24" t="str">
        <f>IF(OR(O314="",Q314=""),"", IF(O314&lt;20,DATE(O314+118,Q314,IF(S314="",1,S314)),DATE(O314+88,Q314,IF(S314="",1,S314))))</f>
        <v/>
      </c>
      <c r="AW314" s="821" t="str">
        <f>IF(AV314&lt;=設定シート!C$15,"昔",IF(OR(LEFT($F$324,2)="31",LEFT($F$324,2)="34",LEFT($F$324,2)="36",LEFT($F$324,2)="37"),IF(AV314&lt;=設定シート!E$23,"1",IF(AV314&lt;=設定シート!G$23,"2",IF(AV314&lt;=設定シート!M$23,"3","4"))),IF(AV314&lt;=設定シート!E$15,"1",IF(AV314&lt;=設定シート!G$15,"2","3"))))</f>
        <v>3</v>
      </c>
      <c r="AX314" s="822">
        <f>IF(OR(LEFT($F$324,2)="31",LEFT($F$324,2)="34",LEFT($F$324,2)="36",LEFT($F$324,2)="37"),IF(AV314&lt;=設定シート!$C$23,5,IF(AV314&lt;=設定シート!$E$23,7,IF(AV314&lt;=設定シート!$G$23,9,IF(AND(AV314&lt;=設定シート!$I$23,V314=""),11,IF(AND(AV314&lt;=設定シート!$I$23,V314="賃金で算定"),13,IF(AV314&lt;=設定シート!$K$23,15,IF(AV314&lt;=設定シート!$M$23,17,19))))))),IF(AV314&lt;=設定シート!$C$23,5,IF(AV314&lt;=設定シート!$E$15,7,IF(AV314&lt;=設定シート!$G$15,9,11))))</f>
        <v>11</v>
      </c>
      <c r="AY314" s="760"/>
      <c r="AZ314" s="761"/>
      <c r="BA314" s="762">
        <f t="shared" ref="BA314" si="163">AN314</f>
        <v>0</v>
      </c>
      <c r="BB314" s="761"/>
      <c r="BC314" s="761"/>
      <c r="BO314" s="1">
        <f>IF(O314&lt;=VALUE(概算年度),O314+2018,O314+1988)</f>
        <v>2018</v>
      </c>
      <c r="BP314" s="1" t="b">
        <f>IF(BO314=2019,1)</f>
        <v>0</v>
      </c>
      <c r="BQ314" s="3">
        <f>IF(BO314&lt;=2018,1)</f>
        <v>1</v>
      </c>
      <c r="BR314" s="3" t="b">
        <f>IF(BO314&gt;=2020,1)</f>
        <v>0</v>
      </c>
      <c r="BS314" s="3" t="b">
        <f>IF(AND(O314=31,Q314=1,O315=31),1,IF(AND(O314=31,Q314=2,O315=31),2,IF(AND(O314=31,Q314=3,O315=31),3,IF(AND(O314=31,Q314=4,O315=31),4,IF(AND(O314&gt;VALUE(概算年度),O314&lt;31,O315=31),5)))))</f>
        <v>0</v>
      </c>
      <c r="BT314" s="3" t="b">
        <f>IF(OR(O314=31,O314=1),IF(AND(O315=1,OR(Q314=1,Q314=2,Q314=3,Q314=4,Q314=5)),1,IF(AND(O315=1,Q314=6),6,IF(AND(O315=1,Q314=7),7,IF(AND(O315=1,Q314=8),8,IF(AND(O315=1,Q314=9),9,IF(AND(O315=1,Q314=10),10,IF(AND(O315=1,Q314=11),11,IF(AND(O315=1,Q314=12),12)))))))),IF(O315=1,13))</f>
        <v>0</v>
      </c>
      <c r="BU314" s="3" t="b">
        <f>IF(AND(VALUE(概算年度)='報告書（事業主控）'!O314,VALUE(概算年度)='報告書（事業主控）'!O315),IF('報告書（事業主控）'!Q314=1,1,IF('報告書（事業主控）'!Q314=2,2,IF('報告書（事業主控）'!Q314=3,3))))</f>
        <v>0</v>
      </c>
      <c r="BV314" s="3" t="b">
        <f>IF(BS314=1,"平31_1",IF(BS314=2,"平31_2",IF(BS314=3,"平31_3",IF(BS314=4,"平31_4",IF(BS314=5,"平31_1",IF(BT314=1,"_5月",IF(BT314=6,"_6月",IF(BT314=7,"_7月",IF(BT314=8,"_8月",IF(BT314=9,"_9月",IF(BT314=10,"_10月",IF(BT314=11,"_11月",IF(BT314=12,"_12月",IF(BT314=13,"_5月",IF(AND(O314=O315,O315&lt;&gt;VALUE(概算年度)),IF(Q314=1,"_1月",IF(Q314=2,"_2月",IF(Q314=3,"_3月",IF(Q314=4,"_4月",IF(Q314=5,"_5月",IF(Q314=6,"_6月",IF(Q314=7,"_7月",IF(Q314=8,"_8月",IF(Q314=9,"_9月",IF(Q314=10,"_10月",IF(Q314=11,"_11月",IF(Q314=12,"_12月")))))))))))),IF(BU314=1,"対象年1_3月",IF(BU314=2,"対象年2_3月",IF(BU314=3,"対象年3月",IF(O315=VALUE(概算年度),"対象年1_3月","_1月")))))))))))))))))))</f>
        <v>0</v>
      </c>
    </row>
    <row r="315" spans="2:74" ht="18" customHeight="1">
      <c r="B315" s="971"/>
      <c r="C315" s="972"/>
      <c r="D315" s="972"/>
      <c r="E315" s="972"/>
      <c r="F315" s="972"/>
      <c r="G315" s="972"/>
      <c r="H315" s="972"/>
      <c r="I315" s="973"/>
      <c r="J315" s="971"/>
      <c r="K315" s="972"/>
      <c r="L315" s="972"/>
      <c r="M315" s="972"/>
      <c r="N315" s="975"/>
      <c r="O315" s="219"/>
      <c r="P315" s="11" t="s">
        <v>7</v>
      </c>
      <c r="Q315" s="23"/>
      <c r="R315" s="11" t="s">
        <v>8</v>
      </c>
      <c r="S315" s="220"/>
      <c r="T315" s="982" t="s">
        <v>28</v>
      </c>
      <c r="U315" s="982"/>
      <c r="V315" s="956"/>
      <c r="W315" s="957"/>
      <c r="X315" s="957"/>
      <c r="Y315" s="958"/>
      <c r="Z315" s="956"/>
      <c r="AA315" s="957"/>
      <c r="AB315" s="957"/>
      <c r="AC315" s="957"/>
      <c r="AD315" s="956">
        <v>0</v>
      </c>
      <c r="AE315" s="957"/>
      <c r="AF315" s="957"/>
      <c r="AG315" s="958"/>
      <c r="AH315" s="962">
        <f>IF(V314="賃金で算定",0,V315+Z315-AD315)</f>
        <v>0</v>
      </c>
      <c r="AI315" s="962"/>
      <c r="AJ315" s="962"/>
      <c r="AK315" s="963"/>
      <c r="AL315" s="964">
        <f>IF(V314="賃金で算定","賃金で算定",IF(OR(V315=0,$F$324="",AV314=""),0,IF(OR(LEFT($F$324,2)="31",LEFT($F$324,2)="34",LEFT($F$324,2)="36",LEFT($F$324,2)="37"),VLOOKUP($F$324,労務比率2,AX314,FALSE),VLOOKUP($F$324,労務比率,AX314,FALSE))))</f>
        <v>0</v>
      </c>
      <c r="AM315" s="965"/>
      <c r="AN315" s="966">
        <f>IF(V314="賃金で算定",0,INT(AH315*AL315/100))</f>
        <v>0</v>
      </c>
      <c r="AO315" s="967"/>
      <c r="AP315" s="967"/>
      <c r="AQ315" s="967"/>
      <c r="AR315" s="967"/>
      <c r="AS315" s="685"/>
      <c r="AV315" s="24"/>
      <c r="AW315" s="25"/>
      <c r="AY315" s="462">
        <f t="shared" ref="AY315" si="164">AH315</f>
        <v>0</v>
      </c>
      <c r="AZ315" s="461">
        <f>IF(AV314&lt;=設定シート!C$101,AH315,IF(AND(AV314&gt;=設定シート!E$101,AV314&lt;=設定シート!G$101),AH315*105/108,AH315))</f>
        <v>0</v>
      </c>
      <c r="BA315" s="460"/>
      <c r="BB315" s="461">
        <f t="shared" ref="BB315" si="165">IF($AL315="賃金で算定",0,INT(AY315*$AL315/100))</f>
        <v>0</v>
      </c>
      <c r="BC315" s="461">
        <f>IF(AY315=AZ315,BB315,AZ315*$AL315/100)</f>
        <v>0</v>
      </c>
      <c r="BL315" s="22">
        <f>IF(AY315=AZ315,0,1)</f>
        <v>0</v>
      </c>
      <c r="BM315" s="22" t="str">
        <f>IF(BL315=1,AL315,"")</f>
        <v/>
      </c>
    </row>
    <row r="316" spans="2:74" ht="18" customHeight="1">
      <c r="B316" s="968"/>
      <c r="C316" s="969"/>
      <c r="D316" s="969"/>
      <c r="E316" s="969"/>
      <c r="F316" s="969"/>
      <c r="G316" s="969"/>
      <c r="H316" s="969"/>
      <c r="I316" s="970"/>
      <c r="J316" s="968"/>
      <c r="K316" s="969"/>
      <c r="L316" s="969"/>
      <c r="M316" s="969"/>
      <c r="N316" s="974"/>
      <c r="O316" s="753"/>
      <c r="P316" s="731" t="s">
        <v>38</v>
      </c>
      <c r="Q316" s="754"/>
      <c r="R316" s="731" t="s">
        <v>8</v>
      </c>
      <c r="S316" s="755"/>
      <c r="T316" s="976" t="s">
        <v>40</v>
      </c>
      <c r="U316" s="1075"/>
      <c r="V316" s="977"/>
      <c r="W316" s="978"/>
      <c r="X316" s="978"/>
      <c r="Y316" s="792"/>
      <c r="Z316" s="769"/>
      <c r="AA316" s="770"/>
      <c r="AB316" s="770"/>
      <c r="AC316" s="768"/>
      <c r="AD316" s="769"/>
      <c r="AE316" s="770"/>
      <c r="AF316" s="770"/>
      <c r="AG316" s="771"/>
      <c r="AH316" s="979">
        <f>IF(V316="賃金で算定",V317+Z317-AD317,0)</f>
        <v>0</v>
      </c>
      <c r="AI316" s="980"/>
      <c r="AJ316" s="980"/>
      <c r="AK316" s="981"/>
      <c r="AL316" s="733"/>
      <c r="AM316" s="736"/>
      <c r="AN316" s="865"/>
      <c r="AO316" s="866"/>
      <c r="AP316" s="866"/>
      <c r="AQ316" s="866"/>
      <c r="AR316" s="866"/>
      <c r="AS316" s="772"/>
      <c r="AV316" s="24" t="str">
        <f>IF(OR(O316="",Q316=""),"", IF(O316&lt;20,DATE(O316+118,Q316,IF(S316="",1,S316)),DATE(O316+88,Q316,IF(S316="",1,S316))))</f>
        <v/>
      </c>
      <c r="AW316" s="821" t="str">
        <f>IF(AV316&lt;=設定シート!C$15,"昔",IF(OR(LEFT($F$324,2)="31",LEFT($F$324,2)="34",LEFT($F$324,2)="36",LEFT($F$324,2)="37"),IF(AV316&lt;=設定シート!E$23,"1",IF(AV316&lt;=設定シート!G$23,"2",IF(AV316&lt;=設定シート!M$23,"3","4"))),IF(AV316&lt;=設定シート!E$15,"1",IF(AV316&lt;=設定シート!G$15,"2","3"))))</f>
        <v>3</v>
      </c>
      <c r="AX316" s="822">
        <f>IF(OR(LEFT($F$324,2)="31",LEFT($F$324,2)="34",LEFT($F$324,2)="36",LEFT($F$324,2)="37"),IF(AV316&lt;=設定シート!$C$23,5,IF(AV316&lt;=設定シート!$E$23,7,IF(AV316&lt;=設定シート!$G$23,9,IF(AND(AV316&lt;=設定シート!$I$23,V316=""),11,IF(AND(AV316&lt;=設定シート!$I$23,V316="賃金で算定"),13,IF(AV316&lt;=設定シート!$K$23,15,IF(AV316&lt;=設定シート!$M$23,17,19))))))),IF(AV316&lt;=設定シート!$C$23,5,IF(AV316&lt;=設定シート!$E$15,7,IF(AV316&lt;=設定シート!$G$15,9,11))))</f>
        <v>11</v>
      </c>
      <c r="AY316" s="760"/>
      <c r="AZ316" s="761"/>
      <c r="BA316" s="762">
        <f t="shared" ref="BA316" si="166">AN316</f>
        <v>0</v>
      </c>
      <c r="BB316" s="761"/>
      <c r="BC316" s="761"/>
      <c r="BO316" s="1">
        <f>IF(O316&lt;=VALUE(概算年度),O316+2018,O316+1988)</f>
        <v>2018</v>
      </c>
      <c r="BP316" s="1" t="b">
        <f>IF(BO316=2019,1)</f>
        <v>0</v>
      </c>
      <c r="BQ316" s="3">
        <f>IF(BO316&lt;=2018,1)</f>
        <v>1</v>
      </c>
      <c r="BR316" s="3" t="b">
        <f>IF(BO316&gt;=2020,1)</f>
        <v>0</v>
      </c>
      <c r="BS316" s="3" t="b">
        <f>IF(AND(O316=31,Q316=1,O317=31),1,IF(AND(O316=31,Q316=2,O317=31),2,IF(AND(O316=31,Q316=3,O317=31),3,IF(AND(O316=31,Q316=4,O317=31),4,IF(AND(O316&gt;VALUE(概算年度),O316&lt;31,O317=31),5)))))</f>
        <v>0</v>
      </c>
      <c r="BT316" s="3" t="b">
        <f>IF(OR(O316=31,O316=1),IF(AND(O317=1,OR(Q316=1,Q316=2,Q316=3,Q316=4,Q316=5)),1,IF(AND(O317=1,Q316=6),6,IF(AND(O317=1,Q316=7),7,IF(AND(O317=1,Q316=8),8,IF(AND(O317=1,Q316=9),9,IF(AND(O317=1,Q316=10),10,IF(AND(O317=1,Q316=11),11,IF(AND(O317=1,Q316=12),12)))))))),IF(O317=1,13))</f>
        <v>0</v>
      </c>
      <c r="BU316" s="3" t="b">
        <f>IF(AND(VALUE(概算年度)='報告書（事業主控）'!O316,VALUE(概算年度)='報告書（事業主控）'!O317),IF('報告書（事業主控）'!Q316=1,1,IF('報告書（事業主控）'!Q316=2,2,IF('報告書（事業主控）'!Q316=3,3))))</f>
        <v>0</v>
      </c>
      <c r="BV316" s="3" t="b">
        <f>IF(BS316=1,"平31_1",IF(BS316=2,"平31_2",IF(BS316=3,"平31_3",IF(BS316=4,"平31_4",IF(BS316=5,"平31_1",IF(BT316=1,"_5月",IF(BT316=6,"_6月",IF(BT316=7,"_7月",IF(BT316=8,"_8月",IF(BT316=9,"_9月",IF(BT316=10,"_10月",IF(BT316=11,"_11月",IF(BT316=12,"_12月",IF(BT316=13,"_5月",IF(AND(O316=O317,O317&lt;&gt;VALUE(概算年度)),IF(Q316=1,"_1月",IF(Q316=2,"_2月",IF(Q316=3,"_3月",IF(Q316=4,"_4月",IF(Q316=5,"_5月",IF(Q316=6,"_6月",IF(Q316=7,"_7月",IF(Q316=8,"_8月",IF(Q316=9,"_9月",IF(Q316=10,"_10月",IF(Q316=11,"_11月",IF(Q316=12,"_12月")))))))))))),IF(BU316=1,"対象年1_3月",IF(BU316=2,"対象年2_3月",IF(BU316=3,"対象年3月",IF(O317=VALUE(概算年度),"対象年1_3月","_1月")))))))))))))))))))</f>
        <v>0</v>
      </c>
    </row>
    <row r="317" spans="2:74" ht="18" customHeight="1">
      <c r="B317" s="971"/>
      <c r="C317" s="972"/>
      <c r="D317" s="972"/>
      <c r="E317" s="972"/>
      <c r="F317" s="972"/>
      <c r="G317" s="972"/>
      <c r="H317" s="972"/>
      <c r="I317" s="973"/>
      <c r="J317" s="971"/>
      <c r="K317" s="972"/>
      <c r="L317" s="972"/>
      <c r="M317" s="972"/>
      <c r="N317" s="975"/>
      <c r="O317" s="219"/>
      <c r="P317" s="11" t="s">
        <v>7</v>
      </c>
      <c r="Q317" s="23"/>
      <c r="R317" s="11" t="s">
        <v>8</v>
      </c>
      <c r="S317" s="220"/>
      <c r="T317" s="982" t="s">
        <v>28</v>
      </c>
      <c r="U317" s="982"/>
      <c r="V317" s="956"/>
      <c r="W317" s="957"/>
      <c r="X317" s="957"/>
      <c r="Y317" s="958"/>
      <c r="Z317" s="956"/>
      <c r="AA317" s="957"/>
      <c r="AB317" s="957"/>
      <c r="AC317" s="957"/>
      <c r="AD317" s="956"/>
      <c r="AE317" s="957"/>
      <c r="AF317" s="957"/>
      <c r="AG317" s="958"/>
      <c r="AH317" s="962">
        <f>IF(V316="賃金で算定",0,V317+Z317-AD317)</f>
        <v>0</v>
      </c>
      <c r="AI317" s="962"/>
      <c r="AJ317" s="962"/>
      <c r="AK317" s="963"/>
      <c r="AL317" s="964">
        <f>IF(V316="賃金で算定","賃金で算定",IF(OR(V317=0,$F$324="",AV316=""),0,IF(OR(LEFT($F$324,2)="31",LEFT($F$324,2)="34",LEFT($F$324,2)="36",LEFT($F$324,2)="37"),VLOOKUP($F$324,労務比率2,AX316,FALSE),VLOOKUP($F$324,労務比率,AX316,FALSE))))</f>
        <v>0</v>
      </c>
      <c r="AM317" s="965"/>
      <c r="AN317" s="966">
        <f>IF(V316="賃金で算定",0,INT(AH317*AL317/100))</f>
        <v>0</v>
      </c>
      <c r="AO317" s="967"/>
      <c r="AP317" s="967"/>
      <c r="AQ317" s="967"/>
      <c r="AR317" s="967"/>
      <c r="AS317" s="685"/>
      <c r="AV317" s="24"/>
      <c r="AW317" s="25"/>
      <c r="AY317" s="462">
        <f t="shared" ref="AY317" si="167">AH317</f>
        <v>0</v>
      </c>
      <c r="AZ317" s="461">
        <f>IF(AV316&lt;=設定シート!C$101,AH317,IF(AND(AV316&gt;=設定シート!E$101,AV316&lt;=設定シート!G$101),AH317*105/108,AH317))</f>
        <v>0</v>
      </c>
      <c r="BA317" s="460"/>
      <c r="BB317" s="461">
        <f t="shared" ref="BB317" si="168">IF($AL317="賃金で算定",0,INT(AY317*$AL317/100))</f>
        <v>0</v>
      </c>
      <c r="BC317" s="461">
        <f>IF(AY317=AZ317,BB317,AZ317*$AL317/100)</f>
        <v>0</v>
      </c>
      <c r="BL317" s="22">
        <f>IF(AY317=AZ317,0,1)</f>
        <v>0</v>
      </c>
      <c r="BM317" s="22" t="str">
        <f>IF(BL317=1,AL317,"")</f>
        <v/>
      </c>
    </row>
    <row r="318" spans="2:74" ht="18" customHeight="1">
      <c r="B318" s="968"/>
      <c r="C318" s="969"/>
      <c r="D318" s="969"/>
      <c r="E318" s="969"/>
      <c r="F318" s="969"/>
      <c r="G318" s="969"/>
      <c r="H318" s="969"/>
      <c r="I318" s="970"/>
      <c r="J318" s="968"/>
      <c r="K318" s="969"/>
      <c r="L318" s="969"/>
      <c r="M318" s="969"/>
      <c r="N318" s="974"/>
      <c r="O318" s="753"/>
      <c r="P318" s="731" t="s">
        <v>38</v>
      </c>
      <c r="Q318" s="754"/>
      <c r="R318" s="731" t="s">
        <v>8</v>
      </c>
      <c r="S318" s="755"/>
      <c r="T318" s="976" t="s">
        <v>40</v>
      </c>
      <c r="U318" s="1075"/>
      <c r="V318" s="977"/>
      <c r="W318" s="978"/>
      <c r="X318" s="978"/>
      <c r="Y318" s="792"/>
      <c r="Z318" s="769"/>
      <c r="AA318" s="770"/>
      <c r="AB318" s="770"/>
      <c r="AC318" s="768"/>
      <c r="AD318" s="769"/>
      <c r="AE318" s="770"/>
      <c r="AF318" s="770"/>
      <c r="AG318" s="771"/>
      <c r="AH318" s="979">
        <f>IF(V318="賃金で算定",V319+Z319-AD319,0)</f>
        <v>0</v>
      </c>
      <c r="AI318" s="980"/>
      <c r="AJ318" s="980"/>
      <c r="AK318" s="981"/>
      <c r="AL318" s="733"/>
      <c r="AM318" s="736"/>
      <c r="AN318" s="865"/>
      <c r="AO318" s="866"/>
      <c r="AP318" s="866"/>
      <c r="AQ318" s="866"/>
      <c r="AR318" s="866"/>
      <c r="AS318" s="772"/>
      <c r="AV318" s="24" t="str">
        <f>IF(OR(O318="",Q318=""),"", IF(O318&lt;20,DATE(O318+118,Q318,IF(S318="",1,S318)),DATE(O318+88,Q318,IF(S318="",1,S318))))</f>
        <v/>
      </c>
      <c r="AW318" s="821" t="str">
        <f>IF(AV318&lt;=設定シート!C$15,"昔",IF(OR(LEFT($F$324,2)="31",LEFT($F$324,2)="34",LEFT($F$324,2)="36",LEFT($F$324,2)="37"),IF(AV318&lt;=設定シート!E$23,"1",IF(AV318&lt;=設定シート!G$23,"2",IF(AV318&lt;=設定シート!M$23,"3","4"))),IF(AV318&lt;=設定シート!E$15,"1",IF(AV318&lt;=設定シート!G$15,"2","3"))))</f>
        <v>3</v>
      </c>
      <c r="AX318" s="822">
        <f>IF(OR(LEFT($F$324,2)="31",LEFT($F$324,2)="34",LEFT($F$324,2)="36",LEFT($F$324,2)="37"),IF(AV318&lt;=設定シート!$C$23,5,IF(AV318&lt;=設定シート!$E$23,7,IF(AV318&lt;=設定シート!$G$23,9,IF(AND(AV318&lt;=設定シート!$I$23,V318=""),11,IF(AND(AV318&lt;=設定シート!$I$23,V318="賃金で算定"),13,IF(AV318&lt;=設定シート!$K$23,15,IF(AV318&lt;=設定シート!$M$23,17,19))))))),IF(AV318&lt;=設定シート!$C$23,5,IF(AV318&lt;=設定シート!$E$15,7,IF(AV318&lt;=設定シート!$G$15,9,11))))</f>
        <v>11</v>
      </c>
      <c r="AY318" s="760"/>
      <c r="AZ318" s="761"/>
      <c r="BA318" s="762">
        <f t="shared" ref="BA318" si="169">AN318</f>
        <v>0</v>
      </c>
      <c r="BB318" s="761"/>
      <c r="BC318" s="761"/>
      <c r="BO318" s="1">
        <f>IF(O318&lt;=VALUE(概算年度),O318+2018,O318+1988)</f>
        <v>2018</v>
      </c>
      <c r="BP318" s="1" t="b">
        <f>IF(BO318=2019,1)</f>
        <v>0</v>
      </c>
      <c r="BQ318" s="3">
        <f>IF(BO318&lt;=2018,1)</f>
        <v>1</v>
      </c>
      <c r="BR318" s="3" t="b">
        <f>IF(BO318&gt;=2020,1)</f>
        <v>0</v>
      </c>
      <c r="BS318" s="3" t="b">
        <f>IF(AND(O318=31,Q318=1,O319=31),1,IF(AND(O318=31,Q318=2,O319=31),2,IF(AND(O318=31,Q318=3,O319=31),3,IF(AND(O318=31,Q318=4,O319=31),4,IF(AND(O318&gt;VALUE(概算年度),O318&lt;31,O319=31),5)))))</f>
        <v>0</v>
      </c>
      <c r="BT318" s="3" t="b">
        <f>IF(OR(O318=31,O318=1),IF(AND(O319=1,OR(Q318=1,Q318=2,Q318=3,Q318=4,Q318=5)),1,IF(AND(O319=1,Q318=6),6,IF(AND(O319=1,Q318=7),7,IF(AND(O319=1,Q318=8),8,IF(AND(O319=1,Q318=9),9,IF(AND(O319=1,Q318=10),10,IF(AND(O319=1,Q318=11),11,IF(AND(O319=1,Q318=12),12)))))))),IF(O319=1,13))</f>
        <v>0</v>
      </c>
      <c r="BU318" s="3" t="b">
        <f>IF(AND(VALUE(概算年度)='報告書（事業主控）'!O318,VALUE(概算年度)='報告書（事業主控）'!O319),IF('報告書（事業主控）'!Q318=1,1,IF('報告書（事業主控）'!Q318=2,2,IF('報告書（事業主控）'!Q318=3,3))))</f>
        <v>0</v>
      </c>
      <c r="BV318" s="3" t="b">
        <f>IF(BS318=1,"平31_1",IF(BS318=2,"平31_2",IF(BS318=3,"平31_3",IF(BS318=4,"平31_4",IF(BS318=5,"平31_1",IF(BT318=1,"_5月",IF(BT318=6,"_6月",IF(BT318=7,"_7月",IF(BT318=8,"_8月",IF(BT318=9,"_9月",IF(BT318=10,"_10月",IF(BT318=11,"_11月",IF(BT318=12,"_12月",IF(BT318=13,"_5月",IF(AND(O318=O319,O319&lt;&gt;VALUE(概算年度)),IF(Q318=1,"_1月",IF(Q318=2,"_2月",IF(Q318=3,"_3月",IF(Q318=4,"_4月",IF(Q318=5,"_5月",IF(Q318=6,"_6月",IF(Q318=7,"_7月",IF(Q318=8,"_8月",IF(Q318=9,"_9月",IF(Q318=10,"_10月",IF(Q318=11,"_11月",IF(Q318=12,"_12月")))))))))))),IF(BU318=1,"対象年1_3月",IF(BU318=2,"対象年2_3月",IF(BU318=3,"対象年3月",IF(O319=VALUE(概算年度),"対象年1_3月","_1月")))))))))))))))))))</f>
        <v>0</v>
      </c>
    </row>
    <row r="319" spans="2:74" ht="18" customHeight="1">
      <c r="B319" s="971"/>
      <c r="C319" s="972"/>
      <c r="D319" s="972"/>
      <c r="E319" s="972"/>
      <c r="F319" s="972"/>
      <c r="G319" s="972"/>
      <c r="H319" s="972"/>
      <c r="I319" s="973"/>
      <c r="J319" s="971"/>
      <c r="K319" s="972"/>
      <c r="L319" s="972"/>
      <c r="M319" s="972"/>
      <c r="N319" s="975"/>
      <c r="O319" s="219"/>
      <c r="P319" s="11" t="s">
        <v>7</v>
      </c>
      <c r="Q319" s="23"/>
      <c r="R319" s="11" t="s">
        <v>8</v>
      </c>
      <c r="S319" s="220"/>
      <c r="T319" s="982" t="s">
        <v>28</v>
      </c>
      <c r="U319" s="982"/>
      <c r="V319" s="956"/>
      <c r="W319" s="957"/>
      <c r="X319" s="957"/>
      <c r="Y319" s="958"/>
      <c r="Z319" s="956"/>
      <c r="AA319" s="957"/>
      <c r="AB319" s="957"/>
      <c r="AC319" s="957"/>
      <c r="AD319" s="956">
        <v>0</v>
      </c>
      <c r="AE319" s="957"/>
      <c r="AF319" s="957"/>
      <c r="AG319" s="958"/>
      <c r="AH319" s="962">
        <f>IF(V318="賃金で算定",0,V319+Z319-AD319)</f>
        <v>0</v>
      </c>
      <c r="AI319" s="962"/>
      <c r="AJ319" s="962"/>
      <c r="AK319" s="963"/>
      <c r="AL319" s="964">
        <f>IF(V318="賃金で算定","賃金で算定",IF(OR(V319=0,$F$324="",AV318=""),0,IF(OR(LEFT($F$324,2)="31",LEFT($F$324,2)="34",LEFT($F$324,2)="36",LEFT($F$324,2)="37"),VLOOKUP($F$324,労務比率2,AX318,FALSE),VLOOKUP($F$324,労務比率,AX318,FALSE))))</f>
        <v>0</v>
      </c>
      <c r="AM319" s="965"/>
      <c r="AN319" s="966">
        <f>IF(V318="賃金で算定",0,INT(AH319*AL319/100))</f>
        <v>0</v>
      </c>
      <c r="AO319" s="967"/>
      <c r="AP319" s="967"/>
      <c r="AQ319" s="967"/>
      <c r="AR319" s="967"/>
      <c r="AS319" s="685"/>
      <c r="AV319" s="24"/>
      <c r="AW319" s="25"/>
      <c r="AY319" s="462">
        <f t="shared" ref="AY319" si="170">AH319</f>
        <v>0</v>
      </c>
      <c r="AZ319" s="461">
        <f>IF(AV318&lt;=設定シート!C$101,AH319,IF(AND(AV318&gt;=設定シート!E$101,AV318&lt;=設定シート!G$101),AH319*105/108,AH319))</f>
        <v>0</v>
      </c>
      <c r="BA319" s="460"/>
      <c r="BB319" s="461">
        <f t="shared" ref="BB319" si="171">IF($AL319="賃金で算定",0,INT(AY319*$AL319/100))</f>
        <v>0</v>
      </c>
      <c r="BC319" s="461">
        <f>IF(AY319=AZ319,BB319,AZ319*$AL319/100)</f>
        <v>0</v>
      </c>
      <c r="BL319" s="22">
        <f>IF(AY319=AZ319,0,1)</f>
        <v>0</v>
      </c>
      <c r="BM319" s="22" t="str">
        <f>IF(BL319=1,AL319,"")</f>
        <v/>
      </c>
    </row>
    <row r="320" spans="2:74" ht="18" customHeight="1">
      <c r="B320" s="968"/>
      <c r="C320" s="969"/>
      <c r="D320" s="969"/>
      <c r="E320" s="969"/>
      <c r="F320" s="969"/>
      <c r="G320" s="969"/>
      <c r="H320" s="969"/>
      <c r="I320" s="970"/>
      <c r="J320" s="968"/>
      <c r="K320" s="969"/>
      <c r="L320" s="969"/>
      <c r="M320" s="969"/>
      <c r="N320" s="974"/>
      <c r="O320" s="753"/>
      <c r="P320" s="731" t="s">
        <v>38</v>
      </c>
      <c r="Q320" s="754"/>
      <c r="R320" s="731" t="s">
        <v>8</v>
      </c>
      <c r="S320" s="755"/>
      <c r="T320" s="976" t="s">
        <v>40</v>
      </c>
      <c r="U320" s="1075"/>
      <c r="V320" s="977"/>
      <c r="W320" s="978"/>
      <c r="X320" s="978"/>
      <c r="Y320" s="792"/>
      <c r="Z320" s="769"/>
      <c r="AA320" s="770"/>
      <c r="AB320" s="770"/>
      <c r="AC320" s="768"/>
      <c r="AD320" s="769"/>
      <c r="AE320" s="770"/>
      <c r="AF320" s="770"/>
      <c r="AG320" s="771"/>
      <c r="AH320" s="979">
        <f>IF(V320="賃金で算定",V321+Z321-AD321,0)</f>
        <v>0</v>
      </c>
      <c r="AI320" s="980"/>
      <c r="AJ320" s="980"/>
      <c r="AK320" s="981"/>
      <c r="AL320" s="733"/>
      <c r="AM320" s="736"/>
      <c r="AN320" s="865"/>
      <c r="AO320" s="866"/>
      <c r="AP320" s="866"/>
      <c r="AQ320" s="866"/>
      <c r="AR320" s="866"/>
      <c r="AS320" s="772"/>
      <c r="AV320" s="24" t="str">
        <f>IF(OR(O320="",Q320=""),"", IF(O320&lt;20,DATE(O320+118,Q320,IF(S320="",1,S320)),DATE(O320+88,Q320,IF(S320="",1,S320))))</f>
        <v/>
      </c>
      <c r="AW320" s="821" t="str">
        <f>IF(AV320&lt;=設定シート!C$15,"昔",IF(OR(LEFT($F$324,2)="31",LEFT($F$324,2)="34",LEFT($F$324,2)="36",LEFT($F$324,2)="37"),IF(AV320&lt;=設定シート!E$23,"1",IF(AV320&lt;=設定シート!G$23,"2",IF(AV320&lt;=設定シート!M$23,"3","4"))),IF(AV320&lt;=設定シート!E$15,"1",IF(AV320&lt;=設定シート!G$15,"2","3"))))</f>
        <v>3</v>
      </c>
      <c r="AX320" s="822">
        <f>IF(OR(LEFT($F$324,2)="31",LEFT($F$324,2)="34",LEFT($F$324,2)="36",LEFT($F$324,2)="37"),IF(AV320&lt;=設定シート!$C$23,5,IF(AV320&lt;=設定シート!$E$23,7,IF(AV320&lt;=設定シート!$G$23,9,IF(AND(AV320&lt;=設定シート!$I$23,V320=""),11,IF(AND(AV320&lt;=設定シート!$I$23,V320="賃金で算定"),13,IF(AV320&lt;=設定シート!$K$23,15,IF(AV320&lt;=設定シート!$M$23,17,19))))))),IF(AV320&lt;=設定シート!$C$23,5,IF(AV320&lt;=設定シート!$E$15,7,IF(AV320&lt;=設定シート!$G$15,9,11))))</f>
        <v>11</v>
      </c>
      <c r="AY320" s="760"/>
      <c r="AZ320" s="761"/>
      <c r="BA320" s="762">
        <f t="shared" ref="BA320" si="172">AN320</f>
        <v>0</v>
      </c>
      <c r="BB320" s="761"/>
      <c r="BC320" s="761"/>
      <c r="BO320" s="1">
        <f>IF(O320&lt;=VALUE(概算年度),O320+2018,O320+1988)</f>
        <v>2018</v>
      </c>
      <c r="BP320" s="1" t="b">
        <f>IF(BO320=2019,1)</f>
        <v>0</v>
      </c>
      <c r="BQ320" s="3">
        <f>IF(BO320&lt;=2018,1)</f>
        <v>1</v>
      </c>
      <c r="BR320" s="3" t="b">
        <f>IF(BO320&gt;=2020,1)</f>
        <v>0</v>
      </c>
      <c r="BS320" s="3" t="b">
        <f>IF(AND(O320=31,Q320=1,O321=31),1,IF(AND(O320=31,Q320=2,O321=31),2,IF(AND(O320=31,Q320=3,O321=31),3,IF(AND(O320=31,Q320=4,O321=31),4,IF(AND(O320&gt;VALUE(概算年度),O320&lt;31,O321=31),5)))))</f>
        <v>0</v>
      </c>
      <c r="BT320" s="3" t="b">
        <f>IF(OR(O320=31,O320=1),IF(AND(O321=1,OR(Q320=1,Q320=2,Q320=3,Q320=4,Q320=5)),1,IF(AND(O321=1,Q320=6),6,IF(AND(O321=1,Q320=7),7,IF(AND(O321=1,Q320=8),8,IF(AND(O321=1,Q320=9),9,IF(AND(O321=1,Q320=10),10,IF(AND(O321=1,Q320=11),11,IF(AND(O321=1,Q320=12),12)))))))),IF(O321=1,13))</f>
        <v>0</v>
      </c>
      <c r="BU320" s="3" t="b">
        <f>IF(AND(VALUE(概算年度)='報告書（事業主控）'!O320,VALUE(概算年度)='報告書（事業主控）'!O321),IF('報告書（事業主控）'!Q320=1,1,IF('報告書（事業主控）'!Q320=2,2,IF('報告書（事業主控）'!Q320=3,3))))</f>
        <v>0</v>
      </c>
      <c r="BV320" s="3" t="b">
        <f>IF(BS320=1,"平31_1",IF(BS320=2,"平31_2",IF(BS320=3,"平31_3",IF(BS320=4,"平31_4",IF(BS320=5,"平31_1",IF(BT320=1,"_5月",IF(BT320=6,"_6月",IF(BT320=7,"_7月",IF(BT320=8,"_8月",IF(BT320=9,"_9月",IF(BT320=10,"_10月",IF(BT320=11,"_11月",IF(BT320=12,"_12月",IF(BT320=13,"_5月",IF(AND(O320=O321,O321&lt;&gt;VALUE(概算年度)),IF(Q320=1,"_1月",IF(Q320=2,"_2月",IF(Q320=3,"_3月",IF(Q320=4,"_4月",IF(Q320=5,"_5月",IF(Q320=6,"_6月",IF(Q320=7,"_7月",IF(Q320=8,"_8月",IF(Q320=9,"_9月",IF(Q320=10,"_10月",IF(Q320=11,"_11月",IF(Q320=12,"_12月")))))))))))),IF(BU320=1,"対象年1_3月",IF(BU320=2,"対象年2_3月",IF(BU320=3,"対象年3月",IF(O321=VALUE(概算年度),"対象年1_3月","_1月")))))))))))))))))))</f>
        <v>0</v>
      </c>
    </row>
    <row r="321" spans="2:74" ht="18" customHeight="1">
      <c r="B321" s="971"/>
      <c r="C321" s="972"/>
      <c r="D321" s="972"/>
      <c r="E321" s="972"/>
      <c r="F321" s="972"/>
      <c r="G321" s="972"/>
      <c r="H321" s="972"/>
      <c r="I321" s="973"/>
      <c r="J321" s="971"/>
      <c r="K321" s="972"/>
      <c r="L321" s="972"/>
      <c r="M321" s="972"/>
      <c r="N321" s="975"/>
      <c r="O321" s="219"/>
      <c r="P321" s="11" t="s">
        <v>7</v>
      </c>
      <c r="Q321" s="23"/>
      <c r="R321" s="11" t="s">
        <v>8</v>
      </c>
      <c r="S321" s="220"/>
      <c r="T321" s="982" t="s">
        <v>28</v>
      </c>
      <c r="U321" s="982"/>
      <c r="V321" s="956"/>
      <c r="W321" s="957"/>
      <c r="X321" s="957"/>
      <c r="Y321" s="958"/>
      <c r="Z321" s="956"/>
      <c r="AA321" s="957"/>
      <c r="AB321" s="957"/>
      <c r="AC321" s="957"/>
      <c r="AD321" s="956">
        <v>0</v>
      </c>
      <c r="AE321" s="957"/>
      <c r="AF321" s="957"/>
      <c r="AG321" s="958"/>
      <c r="AH321" s="962">
        <f>IF(V320="賃金で算定",0,V321+Z321-AD321)</f>
        <v>0</v>
      </c>
      <c r="AI321" s="962"/>
      <c r="AJ321" s="962"/>
      <c r="AK321" s="963"/>
      <c r="AL321" s="964">
        <f>IF(V320="賃金で算定","賃金で算定",IF(OR(V321=0,$F$324="",AV320=""),0,IF(OR(LEFT($F$324,2)="31",LEFT($F$324,2)="34",LEFT($F$324,2)="36",LEFT($F$324,2)="37"),VLOOKUP($F$324,労務比率2,AX320,FALSE),VLOOKUP($F$324,労務比率,AX320,FALSE))))</f>
        <v>0</v>
      </c>
      <c r="AM321" s="965"/>
      <c r="AN321" s="966">
        <f>IF(V320="賃金で算定",0,INT(AH321*AL321/100))</f>
        <v>0</v>
      </c>
      <c r="AO321" s="967"/>
      <c r="AP321" s="967"/>
      <c r="AQ321" s="967"/>
      <c r="AR321" s="967"/>
      <c r="AS321" s="685"/>
      <c r="AV321" s="24"/>
      <c r="AW321" s="25"/>
      <c r="AY321" s="462">
        <f t="shared" ref="AY321" si="173">AH321</f>
        <v>0</v>
      </c>
      <c r="AZ321" s="461">
        <f>IF(AV320&lt;=設定シート!C$101,AH321,IF(AND(AV320&gt;=設定シート!E$101,AV320&lt;=設定シート!G$101),AH321*105/108,AH321))</f>
        <v>0</v>
      </c>
      <c r="BA321" s="460"/>
      <c r="BB321" s="461">
        <f t="shared" ref="BB321" si="174">IF($AL321="賃金で算定",0,INT(AY321*$AL321/100))</f>
        <v>0</v>
      </c>
      <c r="BC321" s="461">
        <f>IF(AY321=AZ321,BB321,AZ321*$AL321/100)</f>
        <v>0</v>
      </c>
      <c r="BL321" s="22">
        <f>IF(AY321=AZ321,0,1)</f>
        <v>0</v>
      </c>
      <c r="BM321" s="22" t="str">
        <f>IF(BL321=1,AL321,"")</f>
        <v/>
      </c>
    </row>
    <row r="322" spans="2:74" ht="18" customHeight="1">
      <c r="B322" s="968"/>
      <c r="C322" s="969"/>
      <c r="D322" s="969"/>
      <c r="E322" s="969"/>
      <c r="F322" s="969"/>
      <c r="G322" s="969"/>
      <c r="H322" s="969"/>
      <c r="I322" s="970"/>
      <c r="J322" s="968"/>
      <c r="K322" s="969"/>
      <c r="L322" s="969"/>
      <c r="M322" s="969"/>
      <c r="N322" s="974"/>
      <c r="O322" s="753"/>
      <c r="P322" s="731" t="s">
        <v>38</v>
      </c>
      <c r="Q322" s="754"/>
      <c r="R322" s="731" t="s">
        <v>8</v>
      </c>
      <c r="S322" s="755"/>
      <c r="T322" s="976" t="s">
        <v>40</v>
      </c>
      <c r="U322" s="1075"/>
      <c r="V322" s="977"/>
      <c r="W322" s="978"/>
      <c r="X322" s="978"/>
      <c r="Y322" s="792"/>
      <c r="Z322" s="769"/>
      <c r="AA322" s="770"/>
      <c r="AB322" s="770"/>
      <c r="AC322" s="768"/>
      <c r="AD322" s="769"/>
      <c r="AE322" s="770"/>
      <c r="AF322" s="770"/>
      <c r="AG322" s="771"/>
      <c r="AH322" s="979">
        <f>IF(V322="賃金で算定",V323+Z323-AD323,0)</f>
        <v>0</v>
      </c>
      <c r="AI322" s="980"/>
      <c r="AJ322" s="980"/>
      <c r="AK322" s="981"/>
      <c r="AL322" s="733"/>
      <c r="AM322" s="736"/>
      <c r="AN322" s="865"/>
      <c r="AO322" s="866"/>
      <c r="AP322" s="866"/>
      <c r="AQ322" s="866"/>
      <c r="AR322" s="866"/>
      <c r="AS322" s="772"/>
      <c r="AV322" s="24" t="str">
        <f>IF(OR(O322="",Q322=""),"", IF(O322&lt;20,DATE(O322+118,Q322,IF(S322="",1,S322)),DATE(O322+88,Q322,IF(S322="",1,S322))))</f>
        <v/>
      </c>
      <c r="AW322" s="821" t="str">
        <f>IF(AV322&lt;=設定シート!C$15,"昔",IF(OR(LEFT($F$324,2)="31",LEFT($F$324,2)="34",LEFT($F$324,2)="36",LEFT($F$324,2)="37"),IF(AV322&lt;=設定シート!E$23,"1",IF(AV322&lt;=設定シート!G$23,"2",IF(AV322&lt;=設定シート!M$23,"3","4"))),IF(AV322&lt;=設定シート!E$15,"1",IF(AV322&lt;=設定シート!G$15,"2","3"))))</f>
        <v>3</v>
      </c>
      <c r="AX322" s="822">
        <f>IF(OR(LEFT($F$324,2)="31",LEFT($F$324,2)="34",LEFT($F$324,2)="36",LEFT($F$324,2)="37"),IF(AV322&lt;=設定シート!$C$23,5,IF(AV322&lt;=設定シート!$E$23,7,IF(AV322&lt;=設定シート!$G$23,9,IF(AND(AV322&lt;=設定シート!$I$23,V322=""),11,IF(AND(AV322&lt;=設定シート!$I$23,V322="賃金で算定"),13,IF(AV322&lt;=設定シート!$K$23,15,IF(AV322&lt;=設定シート!$M$23,17,19))))))),IF(AV322&lt;=設定シート!$C$23,5,IF(AV322&lt;=設定シート!$E$15,7,IF(AV322&lt;=設定シート!$G$15,9,11))))</f>
        <v>11</v>
      </c>
      <c r="AY322" s="760"/>
      <c r="AZ322" s="761"/>
      <c r="BA322" s="762">
        <f t="shared" ref="BA322" si="175">AN322</f>
        <v>0</v>
      </c>
      <c r="BB322" s="761"/>
      <c r="BC322" s="761"/>
      <c r="BO322" s="1">
        <f>IF(O322&lt;=VALUE(概算年度),O322+2018,O322+1988)</f>
        <v>2018</v>
      </c>
      <c r="BP322" s="1" t="b">
        <f>IF(BO322=2019,1)</f>
        <v>0</v>
      </c>
      <c r="BQ322" s="3">
        <f>IF(BO322&lt;=2018,1)</f>
        <v>1</v>
      </c>
      <c r="BR322" s="3" t="b">
        <f>IF(BO322&gt;=2020,1)</f>
        <v>0</v>
      </c>
      <c r="BS322" s="3" t="b">
        <f>IF(AND(O322=31,Q322=1,O323=31),1,IF(AND(O322=31,Q322=2,O323=31),2,IF(AND(O322=31,Q322=3,O323=31),3,IF(AND(O322=31,Q322=4,O323=31),4,IF(AND(O322&gt;VALUE(概算年度),O322&lt;31,O323=31),5)))))</f>
        <v>0</v>
      </c>
      <c r="BT322" s="3" t="b">
        <f>IF(OR(O322=31,O322=1),IF(AND(O323=1,OR(Q322=1,Q322=2,Q322=3,Q322=4,Q322=5)),1,IF(AND(O323=1,Q322=6),6,IF(AND(O323=1,Q322=7),7,IF(AND(O323=1,Q322=8),8,IF(AND(O323=1,Q322=9),9,IF(AND(O323=1,Q322=10),10,IF(AND(O323=1,Q322=11),11,IF(AND(O323=1,Q322=12),12)))))))),IF(O323=1,13))</f>
        <v>0</v>
      </c>
      <c r="BU322" s="3" t="b">
        <f>IF(AND(VALUE(概算年度)='報告書（事業主控）'!O322,VALUE(概算年度)='報告書（事業主控）'!O323),IF('報告書（事業主控）'!Q322=1,1,IF('報告書（事業主控）'!Q322=2,2,IF('報告書（事業主控）'!Q322=3,3))))</f>
        <v>0</v>
      </c>
      <c r="BV322" s="3" t="b">
        <f>IF(BS322=1,"平31_1",IF(BS322=2,"平31_2",IF(BS322=3,"平31_3",IF(BS322=4,"平31_4",IF(BS322=5,"平31_1",IF(BT322=1,"_5月",IF(BT322=6,"_6月",IF(BT322=7,"_7月",IF(BT322=8,"_8月",IF(BT322=9,"_9月",IF(BT322=10,"_10月",IF(BT322=11,"_11月",IF(BT322=12,"_12月",IF(BT322=13,"_5月",IF(AND(O322=O323,O323&lt;&gt;VALUE(概算年度)),IF(Q322=1,"_1月",IF(Q322=2,"_2月",IF(Q322=3,"_3月",IF(Q322=4,"_4月",IF(Q322=5,"_5月",IF(Q322=6,"_6月",IF(Q322=7,"_7月",IF(Q322=8,"_8月",IF(Q322=9,"_9月",IF(Q322=10,"_10月",IF(Q322=11,"_11月",IF(Q322=12,"_12月")))))))))))),IF(BU322=1,"対象年1_3月",IF(BU322=2,"対象年2_3月",IF(BU322=3,"対象年3月",IF(O323=VALUE(概算年度),"対象年1_3月","_1月")))))))))))))))))))</f>
        <v>0</v>
      </c>
    </row>
    <row r="323" spans="2:74" ht="18" customHeight="1">
      <c r="B323" s="971"/>
      <c r="C323" s="972"/>
      <c r="D323" s="972"/>
      <c r="E323" s="972"/>
      <c r="F323" s="972"/>
      <c r="G323" s="972"/>
      <c r="H323" s="972"/>
      <c r="I323" s="973"/>
      <c r="J323" s="971"/>
      <c r="K323" s="972"/>
      <c r="L323" s="972"/>
      <c r="M323" s="972"/>
      <c r="N323" s="975"/>
      <c r="O323" s="219"/>
      <c r="P323" s="11" t="s">
        <v>7</v>
      </c>
      <c r="Q323" s="23"/>
      <c r="R323" s="11" t="s">
        <v>8</v>
      </c>
      <c r="S323" s="220"/>
      <c r="T323" s="982" t="s">
        <v>28</v>
      </c>
      <c r="U323" s="982"/>
      <c r="V323" s="956"/>
      <c r="W323" s="957"/>
      <c r="X323" s="957"/>
      <c r="Y323" s="958"/>
      <c r="Z323" s="956"/>
      <c r="AA323" s="957"/>
      <c r="AB323" s="957"/>
      <c r="AC323" s="957"/>
      <c r="AD323" s="956"/>
      <c r="AE323" s="957"/>
      <c r="AF323" s="957"/>
      <c r="AG323" s="958"/>
      <c r="AH323" s="966">
        <f>IF(V322="賃金で算定",0,V323+Z323-AD323)</f>
        <v>0</v>
      </c>
      <c r="AI323" s="967"/>
      <c r="AJ323" s="967"/>
      <c r="AK323" s="987"/>
      <c r="AL323" s="964">
        <f>IF(V322="賃金で算定","賃金で算定",IF(OR(V323=0,$F$324="",AV322=""),0,IF(OR(LEFT($F$324,2)="31",LEFT($F$324,2)="34",LEFT($F$324,2)="36",LEFT($F$324,2)="37"),VLOOKUP($F$324,労務比率2,AX322,FALSE),VLOOKUP($F$324,労務比率,AX322,FALSE))))</f>
        <v>0</v>
      </c>
      <c r="AM323" s="965"/>
      <c r="AN323" s="966">
        <f>IF(V322="賃金で算定",0,INT(AH323*AL323/100))</f>
        <v>0</v>
      </c>
      <c r="AO323" s="967"/>
      <c r="AP323" s="967"/>
      <c r="AQ323" s="967"/>
      <c r="AR323" s="967"/>
      <c r="AS323" s="685"/>
      <c r="AV323" s="24"/>
      <c r="AW323" s="25"/>
      <c r="AY323" s="462">
        <f t="shared" ref="AY323" si="176">AH323</f>
        <v>0</v>
      </c>
      <c r="AZ323" s="461">
        <f>IF(AV322&lt;=設定シート!C$101,AH323,IF(AND(AV322&gt;=設定シート!E$101,AV322&lt;=設定シート!G$101),AH323*105/108,AH323))</f>
        <v>0</v>
      </c>
      <c r="BA323" s="460"/>
      <c r="BB323" s="461">
        <f t="shared" ref="BB323" si="177">IF($AL323="賃金で算定",0,INT(AY323*$AL323/100))</f>
        <v>0</v>
      </c>
      <c r="BC323" s="461">
        <f>IF(AY323=AZ323,BB323,AZ323*$AL323/100)</f>
        <v>0</v>
      </c>
      <c r="BL323" s="22">
        <f>IF(AY323=AZ323,0,1)</f>
        <v>0</v>
      </c>
      <c r="BM323" s="22" t="str">
        <f>IF(BL323=1,AL323,"")</f>
        <v/>
      </c>
    </row>
    <row r="324" spans="2:74" ht="18" customHeight="1">
      <c r="B324" s="877" t="s">
        <v>832</v>
      </c>
      <c r="C324" s="988"/>
      <c r="D324" s="988"/>
      <c r="E324" s="989"/>
      <c r="F324" s="1069"/>
      <c r="G324" s="997"/>
      <c r="H324" s="997"/>
      <c r="I324" s="997"/>
      <c r="J324" s="997"/>
      <c r="K324" s="997"/>
      <c r="L324" s="997"/>
      <c r="M324" s="997"/>
      <c r="N324" s="998"/>
      <c r="O324" s="877" t="s">
        <v>833</v>
      </c>
      <c r="P324" s="988"/>
      <c r="Q324" s="988"/>
      <c r="R324" s="988"/>
      <c r="S324" s="988"/>
      <c r="T324" s="988"/>
      <c r="U324" s="989"/>
      <c r="V324" s="1072">
        <f>AH324</f>
        <v>0</v>
      </c>
      <c r="W324" s="1073"/>
      <c r="X324" s="1073"/>
      <c r="Y324" s="1074"/>
      <c r="Z324" s="769"/>
      <c r="AA324" s="770"/>
      <c r="AB324" s="770"/>
      <c r="AC324" s="768"/>
      <c r="AD324" s="769"/>
      <c r="AE324" s="770"/>
      <c r="AF324" s="770"/>
      <c r="AG324" s="768"/>
      <c r="AH324" s="979">
        <f>AH306+AH308+AH310+AH312+AH314+AH316+AH318+AH320+AH322</f>
        <v>0</v>
      </c>
      <c r="AI324" s="980"/>
      <c r="AJ324" s="980"/>
      <c r="AK324" s="981"/>
      <c r="AL324" s="738"/>
      <c r="AM324" s="740"/>
      <c r="AN324" s="979">
        <f>AN306+AN308+AN310+AN312+AN314+AN316+AN318+AN320+AN322</f>
        <v>0</v>
      </c>
      <c r="AO324" s="980"/>
      <c r="AP324" s="980"/>
      <c r="AQ324" s="980"/>
      <c r="AR324" s="980"/>
      <c r="AS324" s="772"/>
      <c r="AW324" s="25"/>
      <c r="AY324" s="760"/>
      <c r="AZ324" s="777"/>
      <c r="BA324" s="778">
        <f>BA306+BA308+BA310+BA312+BA314+BA316+BA318+BA320+BA322</f>
        <v>0</v>
      </c>
      <c r="BB324" s="762">
        <f>BB307+BB309+BB311+BB313+BB315+BB317+BB319+BB321+BB323</f>
        <v>0</v>
      </c>
      <c r="BC324" s="762">
        <f>SUMIF(BL307:BL323,0,BC307:BC323)+ROUNDDOWN(ROUNDDOWN(BL324*105/108,0)*BM324/100,0)</f>
        <v>0</v>
      </c>
      <c r="BL324" s="22">
        <f>SUMIF(BL307:BL323,1,AH307:AK323)</f>
        <v>0</v>
      </c>
      <c r="BM324" s="22">
        <f>IF(COUNT(BM307:BM323)=0,0,SUM(BM307:BM323)/COUNT(BM307:BM323))</f>
        <v>0</v>
      </c>
    </row>
    <row r="325" spans="2:74" ht="18" customHeight="1">
      <c r="B325" s="990"/>
      <c r="C325" s="991"/>
      <c r="D325" s="991"/>
      <c r="E325" s="992"/>
      <c r="F325" s="1070"/>
      <c r="G325" s="1000"/>
      <c r="H325" s="1000"/>
      <c r="I325" s="1000"/>
      <c r="J325" s="1000"/>
      <c r="K325" s="1000"/>
      <c r="L325" s="1000"/>
      <c r="M325" s="1000"/>
      <c r="N325" s="1001"/>
      <c r="O325" s="990"/>
      <c r="P325" s="991"/>
      <c r="Q325" s="991"/>
      <c r="R325" s="991"/>
      <c r="S325" s="991"/>
      <c r="T325" s="991"/>
      <c r="U325" s="992"/>
      <c r="V325" s="983">
        <f>V307+V309+V311+V313+V315+V317+V319+V321+V323-V324</f>
        <v>0</v>
      </c>
      <c r="W325" s="962"/>
      <c r="X325" s="962"/>
      <c r="Y325" s="963"/>
      <c r="Z325" s="983">
        <f>Z307+Z309+Z311+Z313+Z315+Z317+Z319+Z321+Z323</f>
        <v>0</v>
      </c>
      <c r="AA325" s="962"/>
      <c r="AB325" s="962"/>
      <c r="AC325" s="962"/>
      <c r="AD325" s="983">
        <f>AD307+AD309+AD311+AD313+AD315+AD317+AD319+AD321+AD323</f>
        <v>0</v>
      </c>
      <c r="AE325" s="962"/>
      <c r="AF325" s="962"/>
      <c r="AG325" s="962"/>
      <c r="AH325" s="983">
        <f>AY325</f>
        <v>0</v>
      </c>
      <c r="AI325" s="962"/>
      <c r="AJ325" s="962"/>
      <c r="AK325" s="962"/>
      <c r="AL325" s="742"/>
      <c r="AM325" s="743"/>
      <c r="AN325" s="983">
        <f>BB325</f>
        <v>0</v>
      </c>
      <c r="AO325" s="962"/>
      <c r="AP325" s="962"/>
      <c r="AQ325" s="962"/>
      <c r="AR325" s="962"/>
      <c r="AS325" s="793"/>
      <c r="AW325" s="25"/>
      <c r="AY325" s="779">
        <f>AY307+AY309+AY311+AY313+AY315+AY317+AY319+AY321+AY323</f>
        <v>0</v>
      </c>
      <c r="AZ325" s="780"/>
      <c r="BA325" s="780"/>
      <c r="BB325" s="781">
        <f>BB324</f>
        <v>0</v>
      </c>
      <c r="BC325" s="782"/>
    </row>
    <row r="326" spans="2:74" ht="18" customHeight="1">
      <c r="B326" s="993"/>
      <c r="C326" s="994"/>
      <c r="D326" s="994"/>
      <c r="E326" s="995"/>
      <c r="F326" s="1071"/>
      <c r="G326" s="1002"/>
      <c r="H326" s="1002"/>
      <c r="I326" s="1002"/>
      <c r="J326" s="1002"/>
      <c r="K326" s="1002"/>
      <c r="L326" s="1002"/>
      <c r="M326" s="1002"/>
      <c r="N326" s="1003"/>
      <c r="O326" s="993"/>
      <c r="P326" s="994"/>
      <c r="Q326" s="994"/>
      <c r="R326" s="994"/>
      <c r="S326" s="994"/>
      <c r="T326" s="994"/>
      <c r="U326" s="995"/>
      <c r="V326" s="966"/>
      <c r="W326" s="967"/>
      <c r="X326" s="967"/>
      <c r="Y326" s="987"/>
      <c r="Z326" s="966"/>
      <c r="AA326" s="967"/>
      <c r="AB326" s="967"/>
      <c r="AC326" s="967"/>
      <c r="AD326" s="966"/>
      <c r="AE326" s="967"/>
      <c r="AF326" s="967"/>
      <c r="AG326" s="967"/>
      <c r="AH326" s="966">
        <f>AZ326</f>
        <v>0</v>
      </c>
      <c r="AI326" s="967"/>
      <c r="AJ326" s="967"/>
      <c r="AK326" s="987"/>
      <c r="AL326" s="686"/>
      <c r="AM326" s="687"/>
      <c r="AN326" s="966">
        <f>BC326</f>
        <v>0</v>
      </c>
      <c r="AO326" s="967"/>
      <c r="AP326" s="967"/>
      <c r="AQ326" s="967"/>
      <c r="AR326" s="967"/>
      <c r="AS326" s="685"/>
      <c r="AU326" s="222"/>
      <c r="AW326" s="25"/>
      <c r="AY326" s="464"/>
      <c r="AZ326" s="465">
        <f>IF(AZ307+AZ309+AZ311+AZ313+AZ315+AZ317+AZ319+AZ321+AZ323=AY325,0,ROUNDDOWN(AZ307+AZ309+AZ311+AZ313+AZ315+AZ317+AZ319+AZ321+AZ323,0))</f>
        <v>0</v>
      </c>
      <c r="BA326" s="463"/>
      <c r="BB326" s="463"/>
      <c r="BC326" s="465">
        <f>IF(BC324=BB325,0,BC324)</f>
        <v>0</v>
      </c>
    </row>
    <row r="327" spans="2:74" ht="18" customHeight="1">
      <c r="AD327" s="1" t="str">
        <f>IF(AND($F324="",$V324+$V325&gt;0),"事業の種類を選択してください。","")</f>
        <v/>
      </c>
      <c r="AN327" s="867">
        <f>IF(AN324=0,0,AN324+IF(AN326=0,AN325,AN326))</f>
        <v>0</v>
      </c>
      <c r="AO327" s="867"/>
      <c r="AP327" s="867"/>
      <c r="AQ327" s="867"/>
      <c r="AR327" s="867"/>
      <c r="AW327" s="25"/>
    </row>
    <row r="328" spans="2:74" ht="31.95" customHeight="1">
      <c r="AN328" s="30"/>
      <c r="AO328" s="30"/>
      <c r="AP328" s="30"/>
      <c r="AQ328" s="30"/>
      <c r="AR328" s="30"/>
      <c r="AW328" s="25"/>
    </row>
    <row r="329" spans="2:74" ht="7.5" customHeight="1">
      <c r="X329" s="3"/>
      <c r="Y329" s="3"/>
      <c r="AW329" s="25"/>
    </row>
    <row r="330" spans="2:74" ht="10.5" customHeight="1">
      <c r="X330" s="3"/>
      <c r="Y330" s="3"/>
      <c r="AW330" s="25"/>
    </row>
    <row r="331" spans="2:74" ht="5.25" customHeight="1">
      <c r="X331" s="3"/>
      <c r="Y331" s="3"/>
      <c r="AW331" s="25"/>
    </row>
    <row r="332" spans="2:74" ht="5.25" customHeight="1">
      <c r="X332" s="3"/>
      <c r="Y332" s="3"/>
      <c r="AW332" s="25"/>
    </row>
    <row r="333" spans="2:74" ht="5.25" customHeight="1">
      <c r="X333" s="3"/>
      <c r="Y333" s="3"/>
      <c r="AW333" s="25"/>
    </row>
    <row r="334" spans="2:74" ht="5.25" customHeight="1">
      <c r="X334" s="3"/>
      <c r="Y334" s="3"/>
      <c r="AW334" s="25"/>
    </row>
    <row r="335" spans="2:74" ht="17.25" customHeight="1">
      <c r="B335" s="2" t="s">
        <v>42</v>
      </c>
      <c r="S335" s="9"/>
      <c r="T335" s="9"/>
      <c r="U335" s="9"/>
      <c r="V335" s="9"/>
      <c r="W335" s="9"/>
      <c r="AL335" s="26"/>
      <c r="AW335" s="25"/>
    </row>
    <row r="336" spans="2:74" ht="12.75" customHeight="1">
      <c r="M336" s="27"/>
      <c r="N336" s="27"/>
      <c r="O336" s="27"/>
      <c r="P336" s="27"/>
      <c r="Q336" s="27"/>
      <c r="R336" s="27"/>
      <c r="S336" s="27"/>
      <c r="T336" s="28"/>
      <c r="U336" s="28"/>
      <c r="V336" s="28"/>
      <c r="W336" s="28"/>
      <c r="X336" s="28"/>
      <c r="Y336" s="28"/>
      <c r="Z336" s="28"/>
      <c r="AA336" s="27"/>
      <c r="AB336" s="27"/>
      <c r="AC336" s="27"/>
      <c r="AL336" s="26"/>
      <c r="AM336" s="859" t="s">
        <v>860</v>
      </c>
      <c r="AN336" s="860"/>
      <c r="AO336" s="860"/>
      <c r="AP336" s="861"/>
      <c r="AW336" s="25"/>
    </row>
    <row r="337" spans="2:74" ht="12.75" customHeight="1">
      <c r="M337" s="27"/>
      <c r="N337" s="27"/>
      <c r="O337" s="27"/>
      <c r="P337" s="27"/>
      <c r="Q337" s="27"/>
      <c r="R337" s="27"/>
      <c r="S337" s="27"/>
      <c r="T337" s="28"/>
      <c r="U337" s="28"/>
      <c r="V337" s="28"/>
      <c r="W337" s="28"/>
      <c r="X337" s="28"/>
      <c r="Y337" s="28"/>
      <c r="Z337" s="28"/>
      <c r="AA337" s="27"/>
      <c r="AB337" s="27"/>
      <c r="AC337" s="27"/>
      <c r="AL337" s="26"/>
      <c r="AM337" s="862"/>
      <c r="AN337" s="863"/>
      <c r="AO337" s="863"/>
      <c r="AP337" s="864"/>
      <c r="AW337" s="25"/>
    </row>
    <row r="338" spans="2:74" ht="12.75" customHeight="1">
      <c r="M338" s="27"/>
      <c r="N338" s="27"/>
      <c r="O338" s="27"/>
      <c r="P338" s="27"/>
      <c r="Q338" s="27"/>
      <c r="R338" s="27"/>
      <c r="S338" s="27"/>
      <c r="T338" s="27"/>
      <c r="U338" s="27"/>
      <c r="V338" s="27"/>
      <c r="W338" s="27"/>
      <c r="X338" s="27"/>
      <c r="Y338" s="27"/>
      <c r="Z338" s="27"/>
      <c r="AA338" s="27"/>
      <c r="AB338" s="27"/>
      <c r="AC338" s="27"/>
      <c r="AL338" s="26"/>
      <c r="AM338" s="698"/>
      <c r="AN338" s="698"/>
      <c r="AW338" s="25"/>
    </row>
    <row r="339" spans="2:74" ht="6" customHeight="1">
      <c r="M339" s="27"/>
      <c r="N339" s="27"/>
      <c r="O339" s="27"/>
      <c r="P339" s="27"/>
      <c r="Q339" s="27"/>
      <c r="R339" s="27"/>
      <c r="S339" s="27"/>
      <c r="T339" s="27"/>
      <c r="U339" s="27"/>
      <c r="V339" s="27"/>
      <c r="W339" s="27"/>
      <c r="X339" s="27"/>
      <c r="Y339" s="27"/>
      <c r="Z339" s="27"/>
      <c r="AA339" s="27"/>
      <c r="AB339" s="27"/>
      <c r="AC339" s="27"/>
      <c r="AL339" s="26"/>
      <c r="AM339" s="26"/>
      <c r="AW339" s="25"/>
    </row>
    <row r="340" spans="2:74" ht="12.75" customHeight="1">
      <c r="B340" s="873" t="s">
        <v>9</v>
      </c>
      <c r="C340" s="874"/>
      <c r="D340" s="874"/>
      <c r="E340" s="874"/>
      <c r="F340" s="874"/>
      <c r="G340" s="874"/>
      <c r="H340" s="874"/>
      <c r="I340" s="874"/>
      <c r="J340" s="878" t="s">
        <v>17</v>
      </c>
      <c r="K340" s="878"/>
      <c r="L340" s="724" t="s">
        <v>10</v>
      </c>
      <c r="M340" s="878" t="s">
        <v>18</v>
      </c>
      <c r="N340" s="878"/>
      <c r="O340" s="879" t="s">
        <v>19</v>
      </c>
      <c r="P340" s="878"/>
      <c r="Q340" s="878"/>
      <c r="R340" s="878"/>
      <c r="S340" s="878"/>
      <c r="T340" s="878"/>
      <c r="U340" s="878" t="s">
        <v>20</v>
      </c>
      <c r="V340" s="878"/>
      <c r="W340" s="878"/>
      <c r="AD340" s="11"/>
      <c r="AE340" s="11"/>
      <c r="AF340" s="11"/>
      <c r="AG340" s="11"/>
      <c r="AH340" s="11"/>
      <c r="AI340" s="11"/>
      <c r="AJ340" s="11"/>
      <c r="AL340" s="1013">
        <f ca="1">$AL$9</f>
        <v>30</v>
      </c>
      <c r="AM340" s="881"/>
      <c r="AN340" s="948" t="s">
        <v>11</v>
      </c>
      <c r="AO340" s="948"/>
      <c r="AP340" s="881">
        <v>9</v>
      </c>
      <c r="AQ340" s="881"/>
      <c r="AR340" s="948" t="s">
        <v>12</v>
      </c>
      <c r="AS340" s="951"/>
      <c r="AW340" s="25"/>
    </row>
    <row r="341" spans="2:74" ht="13.95" customHeight="1">
      <c r="B341" s="874"/>
      <c r="C341" s="874"/>
      <c r="D341" s="874"/>
      <c r="E341" s="874"/>
      <c r="F341" s="874"/>
      <c r="G341" s="874"/>
      <c r="H341" s="874"/>
      <c r="I341" s="874"/>
      <c r="J341" s="1061">
        <f>$J$10</f>
        <v>0</v>
      </c>
      <c r="K341" s="1049">
        <f>$K$10</f>
        <v>0</v>
      </c>
      <c r="L341" s="1063">
        <f>$L$10</f>
        <v>0</v>
      </c>
      <c r="M341" s="1052">
        <f>$M$10</f>
        <v>0</v>
      </c>
      <c r="N341" s="1049">
        <f>$N$10</f>
        <v>0</v>
      </c>
      <c r="O341" s="1052">
        <f>$O$10</f>
        <v>0</v>
      </c>
      <c r="P341" s="1014">
        <f>$P$10</f>
        <v>0</v>
      </c>
      <c r="Q341" s="1014">
        <f>$Q$10</f>
        <v>0</v>
      </c>
      <c r="R341" s="1014">
        <f>$R$10</f>
        <v>0</v>
      </c>
      <c r="S341" s="1014">
        <f>$S$10</f>
        <v>0</v>
      </c>
      <c r="T341" s="1049">
        <f>$T$10</f>
        <v>0</v>
      </c>
      <c r="U341" s="1052">
        <f>$U$10</f>
        <v>0</v>
      </c>
      <c r="V341" s="1014">
        <f>$V$10</f>
        <v>0</v>
      </c>
      <c r="W341" s="1049">
        <f>$W$10</f>
        <v>0</v>
      </c>
      <c r="AD341" s="11"/>
      <c r="AE341" s="11"/>
      <c r="AF341" s="11"/>
      <c r="AG341" s="11"/>
      <c r="AH341" s="11"/>
      <c r="AI341" s="11"/>
      <c r="AJ341" s="11"/>
      <c r="AL341" s="882"/>
      <c r="AM341" s="883"/>
      <c r="AN341" s="949"/>
      <c r="AO341" s="949"/>
      <c r="AP341" s="883"/>
      <c r="AQ341" s="883"/>
      <c r="AR341" s="949"/>
      <c r="AS341" s="952"/>
      <c r="AW341" s="25"/>
    </row>
    <row r="342" spans="2:74" ht="9" customHeight="1">
      <c r="B342" s="874"/>
      <c r="C342" s="874"/>
      <c r="D342" s="874"/>
      <c r="E342" s="874"/>
      <c r="F342" s="874"/>
      <c r="G342" s="874"/>
      <c r="H342" s="874"/>
      <c r="I342" s="874"/>
      <c r="J342" s="1062"/>
      <c r="K342" s="1050"/>
      <c r="L342" s="1064"/>
      <c r="M342" s="1053"/>
      <c r="N342" s="1050"/>
      <c r="O342" s="1053"/>
      <c r="P342" s="1015"/>
      <c r="Q342" s="1015"/>
      <c r="R342" s="1015"/>
      <c r="S342" s="1015"/>
      <c r="T342" s="1050"/>
      <c r="U342" s="1053"/>
      <c r="V342" s="1015"/>
      <c r="W342" s="1050"/>
      <c r="AD342" s="11"/>
      <c r="AE342" s="11"/>
      <c r="AF342" s="11"/>
      <c r="AG342" s="11"/>
      <c r="AH342" s="11"/>
      <c r="AI342" s="11"/>
      <c r="AJ342" s="11"/>
      <c r="AL342" s="884"/>
      <c r="AM342" s="885"/>
      <c r="AN342" s="950"/>
      <c r="AO342" s="950"/>
      <c r="AP342" s="885"/>
      <c r="AQ342" s="885"/>
      <c r="AR342" s="950"/>
      <c r="AS342" s="953"/>
      <c r="AW342" s="25"/>
    </row>
    <row r="343" spans="2:74" ht="6" customHeight="1">
      <c r="B343" s="876"/>
      <c r="C343" s="876"/>
      <c r="D343" s="876"/>
      <c r="E343" s="876"/>
      <c r="F343" s="876"/>
      <c r="G343" s="876"/>
      <c r="H343" s="876"/>
      <c r="I343" s="876"/>
      <c r="J343" s="1062"/>
      <c r="K343" s="1051"/>
      <c r="L343" s="1065"/>
      <c r="M343" s="1054"/>
      <c r="N343" s="1051"/>
      <c r="O343" s="1054"/>
      <c r="P343" s="1016"/>
      <c r="Q343" s="1016"/>
      <c r="R343" s="1016"/>
      <c r="S343" s="1016"/>
      <c r="T343" s="1051"/>
      <c r="U343" s="1054"/>
      <c r="V343" s="1016"/>
      <c r="W343" s="1051"/>
      <c r="AW343" s="25"/>
    </row>
    <row r="344" spans="2:74" ht="15" customHeight="1">
      <c r="B344" s="927" t="s">
        <v>43</v>
      </c>
      <c r="C344" s="928"/>
      <c r="D344" s="928"/>
      <c r="E344" s="928"/>
      <c r="F344" s="928"/>
      <c r="G344" s="928"/>
      <c r="H344" s="928"/>
      <c r="I344" s="929"/>
      <c r="J344" s="927" t="s">
        <v>13</v>
      </c>
      <c r="K344" s="928"/>
      <c r="L344" s="928"/>
      <c r="M344" s="928"/>
      <c r="N344" s="936"/>
      <c r="O344" s="939" t="s">
        <v>44</v>
      </c>
      <c r="P344" s="928"/>
      <c r="Q344" s="928"/>
      <c r="R344" s="928"/>
      <c r="S344" s="928"/>
      <c r="T344" s="928"/>
      <c r="U344" s="929"/>
      <c r="V344" s="725" t="s">
        <v>843</v>
      </c>
      <c r="W344" s="726"/>
      <c r="X344" s="726"/>
      <c r="Y344" s="942" t="s">
        <v>844</v>
      </c>
      <c r="Z344" s="942"/>
      <c r="AA344" s="942"/>
      <c r="AB344" s="942"/>
      <c r="AC344" s="942"/>
      <c r="AD344" s="942"/>
      <c r="AE344" s="942"/>
      <c r="AF344" s="942"/>
      <c r="AG344" s="942"/>
      <c r="AH344" s="942"/>
      <c r="AI344" s="726"/>
      <c r="AJ344" s="726"/>
      <c r="AK344" s="727"/>
      <c r="AL344" s="1066" t="s">
        <v>497</v>
      </c>
      <c r="AM344" s="1066"/>
      <c r="AN344" s="943" t="s">
        <v>845</v>
      </c>
      <c r="AO344" s="943"/>
      <c r="AP344" s="943"/>
      <c r="AQ344" s="943"/>
      <c r="AR344" s="943"/>
      <c r="AS344" s="944"/>
      <c r="AW344" s="25"/>
    </row>
    <row r="345" spans="2:74" ht="13.95" customHeight="1">
      <c r="B345" s="930"/>
      <c r="C345" s="931"/>
      <c r="D345" s="931"/>
      <c r="E345" s="931"/>
      <c r="F345" s="931"/>
      <c r="G345" s="931"/>
      <c r="H345" s="931"/>
      <c r="I345" s="932"/>
      <c r="J345" s="930"/>
      <c r="K345" s="931"/>
      <c r="L345" s="931"/>
      <c r="M345" s="931"/>
      <c r="N345" s="937"/>
      <c r="O345" s="940"/>
      <c r="P345" s="931"/>
      <c r="Q345" s="931"/>
      <c r="R345" s="931"/>
      <c r="S345" s="931"/>
      <c r="T345" s="931"/>
      <c r="U345" s="932"/>
      <c r="V345" s="890" t="s">
        <v>14</v>
      </c>
      <c r="W345" s="1076"/>
      <c r="X345" s="1076"/>
      <c r="Y345" s="1077"/>
      <c r="Z345" s="896" t="s">
        <v>23</v>
      </c>
      <c r="AA345" s="897"/>
      <c r="AB345" s="897"/>
      <c r="AC345" s="898"/>
      <c r="AD345" s="1081" t="s">
        <v>24</v>
      </c>
      <c r="AE345" s="1082"/>
      <c r="AF345" s="1082"/>
      <c r="AG345" s="1083"/>
      <c r="AH345" s="908" t="s">
        <v>170</v>
      </c>
      <c r="AI345" s="909"/>
      <c r="AJ345" s="909"/>
      <c r="AK345" s="910"/>
      <c r="AL345" s="1067" t="s">
        <v>498</v>
      </c>
      <c r="AM345" s="1067"/>
      <c r="AN345" s="918" t="s">
        <v>26</v>
      </c>
      <c r="AO345" s="919"/>
      <c r="AP345" s="919"/>
      <c r="AQ345" s="919"/>
      <c r="AR345" s="920"/>
      <c r="AS345" s="921"/>
      <c r="AW345" s="25"/>
      <c r="AY345" s="749" t="s">
        <v>524</v>
      </c>
      <c r="AZ345" s="749" t="s">
        <v>524</v>
      </c>
      <c r="BA345" s="749" t="s">
        <v>522</v>
      </c>
      <c r="BB345" s="922" t="s">
        <v>523</v>
      </c>
      <c r="BC345" s="923"/>
    </row>
    <row r="346" spans="2:74" ht="13.95" customHeight="1">
      <c r="B346" s="933"/>
      <c r="C346" s="934"/>
      <c r="D346" s="934"/>
      <c r="E346" s="934"/>
      <c r="F346" s="934"/>
      <c r="G346" s="934"/>
      <c r="H346" s="934"/>
      <c r="I346" s="935"/>
      <c r="J346" s="933"/>
      <c r="K346" s="934"/>
      <c r="L346" s="934"/>
      <c r="M346" s="934"/>
      <c r="N346" s="938"/>
      <c r="O346" s="941"/>
      <c r="P346" s="934"/>
      <c r="Q346" s="934"/>
      <c r="R346" s="934"/>
      <c r="S346" s="934"/>
      <c r="T346" s="934"/>
      <c r="U346" s="935"/>
      <c r="V346" s="1078"/>
      <c r="W346" s="1079"/>
      <c r="X346" s="1079"/>
      <c r="Y346" s="1080"/>
      <c r="Z346" s="899"/>
      <c r="AA346" s="900"/>
      <c r="AB346" s="900"/>
      <c r="AC346" s="901"/>
      <c r="AD346" s="1084"/>
      <c r="AE346" s="1085"/>
      <c r="AF346" s="1085"/>
      <c r="AG346" s="1086"/>
      <c r="AH346" s="911"/>
      <c r="AI346" s="912"/>
      <c r="AJ346" s="912"/>
      <c r="AK346" s="913"/>
      <c r="AL346" s="1068"/>
      <c r="AM346" s="1068"/>
      <c r="AN346" s="924"/>
      <c r="AO346" s="924"/>
      <c r="AP346" s="924"/>
      <c r="AQ346" s="924"/>
      <c r="AR346" s="924"/>
      <c r="AS346" s="925"/>
      <c r="AW346" s="25"/>
      <c r="AY346" s="459"/>
      <c r="AZ346" s="460" t="s">
        <v>518</v>
      </c>
      <c r="BA346" s="460" t="s">
        <v>521</v>
      </c>
      <c r="BB346" s="750" t="s">
        <v>519</v>
      </c>
      <c r="BC346" s="460" t="s">
        <v>518</v>
      </c>
      <c r="BL346" s="22" t="s">
        <v>529</v>
      </c>
      <c r="BM346" s="22" t="s">
        <v>246</v>
      </c>
    </row>
    <row r="347" spans="2:74" ht="18" customHeight="1">
      <c r="B347" s="968"/>
      <c r="C347" s="969"/>
      <c r="D347" s="969"/>
      <c r="E347" s="969"/>
      <c r="F347" s="969"/>
      <c r="G347" s="969"/>
      <c r="H347" s="969"/>
      <c r="I347" s="970"/>
      <c r="J347" s="968"/>
      <c r="K347" s="969"/>
      <c r="L347" s="969"/>
      <c r="M347" s="969"/>
      <c r="N347" s="974"/>
      <c r="O347" s="753"/>
      <c r="P347" s="731" t="s">
        <v>38</v>
      </c>
      <c r="Q347" s="754"/>
      <c r="R347" s="731" t="s">
        <v>8</v>
      </c>
      <c r="S347" s="755"/>
      <c r="T347" s="976" t="s">
        <v>46</v>
      </c>
      <c r="U347" s="1075"/>
      <c r="V347" s="977"/>
      <c r="W347" s="978"/>
      <c r="X347" s="978"/>
      <c r="Y347" s="787" t="s">
        <v>15</v>
      </c>
      <c r="Z347" s="757"/>
      <c r="AA347" s="758"/>
      <c r="AB347" s="758"/>
      <c r="AC347" s="756" t="s">
        <v>15</v>
      </c>
      <c r="AD347" s="757"/>
      <c r="AE347" s="758"/>
      <c r="AF347" s="758"/>
      <c r="AG347" s="759" t="s">
        <v>15</v>
      </c>
      <c r="AH347" s="979">
        <f>IF(V347="賃金で算定",V348+Z348-AD348,0)</f>
        <v>0</v>
      </c>
      <c r="AI347" s="980"/>
      <c r="AJ347" s="980"/>
      <c r="AK347" s="981"/>
      <c r="AL347" s="733"/>
      <c r="AM347" s="736"/>
      <c r="AN347" s="865"/>
      <c r="AO347" s="866"/>
      <c r="AP347" s="866"/>
      <c r="AQ347" s="866"/>
      <c r="AR347" s="866"/>
      <c r="AS347" s="759" t="s">
        <v>15</v>
      </c>
      <c r="AV347" s="24" t="str">
        <f>IF(OR(O347="",Q347=""),"", IF(O347&lt;20,DATE(O347+118,Q347,IF(S347="",1,S347)),DATE(O347+88,Q347,IF(S347="",1,S347))))</f>
        <v/>
      </c>
      <c r="AW347" s="821" t="str">
        <f>IF(AV347&lt;=設定シート!C$15,"昔",IF(OR(LEFT($F$365,2)="31",LEFT($F$365,2)="34",LEFT($F$365,2)="36",LEFT($F$365,2)="37"),IF(AV347&lt;=設定シート!E$23,"1",IF(AV347&lt;=設定シート!G$23,"2",IF(AV347&lt;=設定シート!M$23,"3","4"))),IF(AV347&lt;=設定シート!E$15,"1",IF(AV347&lt;=設定シート!G$15,"2","3"))))</f>
        <v>3</v>
      </c>
      <c r="AX347" s="822">
        <f>IF(OR(LEFT($F$365,2)="31",LEFT($F$365,2)="34",LEFT($F$365,2)="36",LEFT($F$365,2)="37"),IF(AV347&lt;=設定シート!$C$23,5,IF(AV347&lt;=設定シート!$E$23,7,IF(AV347&lt;=設定シート!$G$23,9,IF(AND(AV347&lt;=設定シート!$I$23,V347=""),11,IF(AND(AV347&lt;=設定シート!$I$23,V347="賃金で算定"),13,IF(AV347&lt;=設定シート!$K$23,15,IF(AV347&lt;=設定シート!$M$23,17,19))))))),IF(AV347&lt;=設定シート!$C$23,5,IF(AV347&lt;=設定シート!$E$15,7,IF(AV347&lt;=設定シート!$G$15,9,11))))</f>
        <v>11</v>
      </c>
      <c r="AY347" s="760"/>
      <c r="AZ347" s="761"/>
      <c r="BA347" s="762">
        <f>AN347</f>
        <v>0</v>
      </c>
      <c r="BB347" s="761"/>
      <c r="BC347" s="761"/>
      <c r="BO347" s="1">
        <f>IF(O347&lt;=VALUE(概算年度),O347+2018,O347+1988)</f>
        <v>2018</v>
      </c>
      <c r="BP347" s="1" t="b">
        <f>IF(BO347=2019,1)</f>
        <v>0</v>
      </c>
      <c r="BQ347" s="3">
        <f>IF(BO347&lt;=2018,1)</f>
        <v>1</v>
      </c>
      <c r="BR347" s="3" t="b">
        <f>IF(BO347&gt;=2020,1)</f>
        <v>0</v>
      </c>
      <c r="BS347" s="3" t="b">
        <f>IF(AND(O347=31,Q347=1,O348=31),1,IF(AND(O347=31,Q347=2,O348=31),2,IF(AND(O347=31,Q347=3,O348=31),3,IF(AND(O347=31,Q347=4,O348=31),4,IF(AND(O347&gt;VALUE(概算年度),O347&lt;31,O348=31),5)))))</f>
        <v>0</v>
      </c>
      <c r="BT347" s="3" t="b">
        <f>IF(OR(O347=31,O347=1),IF(AND(O348=1,OR(Q347=1,Q347=2,Q347=3,Q347=4,Q347=5)),1,IF(AND(O348=1,Q347=6),6,IF(AND(O348=1,Q347=7),7,IF(AND(O348=1,Q347=8),8,IF(AND(O348=1,Q347=9),9,IF(AND(O348=1,Q347=10),10,IF(AND(O348=1,Q347=11),11,IF(AND(O348=1,Q347=12),12)))))))),IF(O348=1,13))</f>
        <v>0</v>
      </c>
      <c r="BU347" s="3" t="b">
        <f>IF(AND(VALUE(概算年度)='報告書（事業主控）'!O347,VALUE(概算年度)='報告書（事業主控）'!O348),IF('報告書（事業主控）'!Q347=1,1,IF('報告書（事業主控）'!Q347=2,2,IF('報告書（事業主控）'!Q347=3,3))))</f>
        <v>0</v>
      </c>
      <c r="BV347" s="3" t="b">
        <f>IF(BS347=1,"平31_1",IF(BS347=2,"平31_2",IF(BS347=3,"平31_3",IF(BS347=4,"平31_4",IF(BS347=5,"平31_1",IF(BT347=1,"_5月",IF(BT347=6,"_6月",IF(BT347=7,"_7月",IF(BT347=8,"_8月",IF(BT347=9,"_9月",IF(BT347=10,"_10月",IF(BT347=11,"_11月",IF(BT347=12,"_12月",IF(BT347=13,"_5月",IF(AND(O347=O348,O348&lt;&gt;VALUE(概算年度)),IF(Q347=1,"_1月",IF(Q347=2,"_2月",IF(Q347=3,"_3月",IF(Q347=4,"_4月",IF(Q347=5,"_5月",IF(Q347=6,"_6月",IF(Q347=7,"_7月",IF(Q347=8,"_8月",IF(Q347=9,"_9月",IF(Q347=10,"_10月",IF(Q347=11,"_11月",IF(Q347=12,"_12月")))))))))))),IF(BU347=1,"対象年1_3月",IF(BU347=2,"対象年2_3月",IF(BU347=3,"対象年3月",IF(O348=VALUE(概算年度),"対象年1_3月","_1月")))))))))))))))))))</f>
        <v>0</v>
      </c>
    </row>
    <row r="348" spans="2:74" ht="18" customHeight="1">
      <c r="B348" s="971"/>
      <c r="C348" s="972"/>
      <c r="D348" s="972"/>
      <c r="E348" s="972"/>
      <c r="F348" s="972"/>
      <c r="G348" s="972"/>
      <c r="H348" s="972"/>
      <c r="I348" s="973"/>
      <c r="J348" s="971"/>
      <c r="K348" s="972"/>
      <c r="L348" s="972"/>
      <c r="M348" s="972"/>
      <c r="N348" s="975"/>
      <c r="O348" s="219"/>
      <c r="P348" s="11" t="s">
        <v>7</v>
      </c>
      <c r="Q348" s="23"/>
      <c r="R348" s="11" t="s">
        <v>8</v>
      </c>
      <c r="S348" s="220"/>
      <c r="T348" s="982" t="s">
        <v>28</v>
      </c>
      <c r="U348" s="982"/>
      <c r="V348" s="956"/>
      <c r="W348" s="957"/>
      <c r="X348" s="957"/>
      <c r="Y348" s="958"/>
      <c r="Z348" s="959"/>
      <c r="AA348" s="960"/>
      <c r="AB348" s="960"/>
      <c r="AC348" s="960"/>
      <c r="AD348" s="956">
        <v>0</v>
      </c>
      <c r="AE348" s="957"/>
      <c r="AF348" s="957"/>
      <c r="AG348" s="958"/>
      <c r="AH348" s="962">
        <f>IF(V347="賃金で算定",0,V348+Z348-AD348)</f>
        <v>0</v>
      </c>
      <c r="AI348" s="962"/>
      <c r="AJ348" s="962"/>
      <c r="AK348" s="963"/>
      <c r="AL348" s="964">
        <f>IF(V347="賃金で算定","賃金で算定",IF(OR(V348=0,$F$365="",AV347=""),0,IF(OR(LEFT($F$365,2)="31",LEFT($F$365,2)="34",LEFT($F$365,2)="36",LEFT($F$365,2)="37"),VLOOKUP($F$365,労務比率2,AX347,FALSE),VLOOKUP($F$365,労務比率,AX347,FALSE))))</f>
        <v>0</v>
      </c>
      <c r="AM348" s="965"/>
      <c r="AN348" s="966">
        <f>IF(V347="賃金で算定",0,INT(AH348*AL348/100))</f>
        <v>0</v>
      </c>
      <c r="AO348" s="967"/>
      <c r="AP348" s="967"/>
      <c r="AQ348" s="967"/>
      <c r="AR348" s="967"/>
      <c r="AS348" s="685"/>
      <c r="AV348" s="24"/>
      <c r="AW348" s="25"/>
      <c r="AY348" s="462">
        <f>AH348</f>
        <v>0</v>
      </c>
      <c r="AZ348" s="461">
        <f>IF(AV347&lt;=設定シート!C$101,AH348,IF(AND(AV347&gt;=設定シート!E$101,AV347&lt;=設定シート!G$101),AH348*105/108,AH348))</f>
        <v>0</v>
      </c>
      <c r="BA348" s="460"/>
      <c r="BB348" s="461">
        <f>IF($AL348="賃金で算定",0,INT(AY348*$AL348/100))</f>
        <v>0</v>
      </c>
      <c r="BC348" s="461">
        <f>IF(AY348=AZ348,BB348,AZ348*$AL348/100)</f>
        <v>0</v>
      </c>
      <c r="BL348" s="22">
        <f>IF(AY348=AZ348,0,1)</f>
        <v>0</v>
      </c>
      <c r="BM348" s="22" t="str">
        <f>IF(BL348=1,AL348,"")</f>
        <v/>
      </c>
    </row>
    <row r="349" spans="2:74" ht="18" customHeight="1">
      <c r="B349" s="968"/>
      <c r="C349" s="969"/>
      <c r="D349" s="969"/>
      <c r="E349" s="969"/>
      <c r="F349" s="969"/>
      <c r="G349" s="969"/>
      <c r="H349" s="969"/>
      <c r="I349" s="970"/>
      <c r="J349" s="968"/>
      <c r="K349" s="969"/>
      <c r="L349" s="969"/>
      <c r="M349" s="969"/>
      <c r="N349" s="974"/>
      <c r="O349" s="753"/>
      <c r="P349" s="731" t="s">
        <v>38</v>
      </c>
      <c r="Q349" s="754"/>
      <c r="R349" s="731" t="s">
        <v>8</v>
      </c>
      <c r="S349" s="755"/>
      <c r="T349" s="976" t="s">
        <v>40</v>
      </c>
      <c r="U349" s="1075"/>
      <c r="V349" s="977"/>
      <c r="W349" s="978"/>
      <c r="X349" s="978"/>
      <c r="Y349" s="792"/>
      <c r="Z349" s="769"/>
      <c r="AA349" s="770"/>
      <c r="AB349" s="770"/>
      <c r="AC349" s="768"/>
      <c r="AD349" s="769"/>
      <c r="AE349" s="770"/>
      <c r="AF349" s="770"/>
      <c r="AG349" s="771"/>
      <c r="AH349" s="979">
        <f>IF(V349="賃金で算定",V350+Z350-AD350,0)</f>
        <v>0</v>
      </c>
      <c r="AI349" s="980"/>
      <c r="AJ349" s="980"/>
      <c r="AK349" s="981"/>
      <c r="AL349" s="733"/>
      <c r="AM349" s="736"/>
      <c r="AN349" s="865"/>
      <c r="AO349" s="866"/>
      <c r="AP349" s="866"/>
      <c r="AQ349" s="866"/>
      <c r="AR349" s="866"/>
      <c r="AS349" s="772"/>
      <c r="AV349" s="24" t="str">
        <f>IF(OR(O349="",Q349=""),"", IF(O349&lt;20,DATE(O349+118,Q349,IF(S349="",1,S349)),DATE(O349+88,Q349,IF(S349="",1,S349))))</f>
        <v/>
      </c>
      <c r="AW349" s="821" t="str">
        <f>IF(AV349&lt;=設定シート!C$15,"昔",IF(OR(LEFT($F$365,2)="31",LEFT($F$365,2)="34",LEFT($F$365,2)="36",LEFT($F$365,2)="37"),IF(AV349&lt;=設定シート!E$23,"1",IF(AV349&lt;=設定シート!G$23,"2",IF(AV349&lt;=設定シート!M$23,"3","4"))),IF(AV349&lt;=設定シート!E$15,"1",IF(AV349&lt;=設定シート!G$15,"2","3"))))</f>
        <v>3</v>
      </c>
      <c r="AX349" s="822">
        <f>IF(OR(LEFT($F$365,2)="31",LEFT($F$365,2)="34",LEFT($F$365,2)="36",LEFT($F$365,2)="37"),IF(AV349&lt;=設定シート!$C$23,5,IF(AV349&lt;=設定シート!$E$23,7,IF(AV349&lt;=設定シート!$G$23,9,IF(AND(AV349&lt;=設定シート!$I$23,V349=""),11,IF(AND(AV349&lt;=設定シート!$I$23,V349="賃金で算定"),13,IF(AV349&lt;=設定シート!$K$23,15,IF(AV349&lt;=設定シート!$M$23,17,19))))))),IF(AV349&lt;=設定シート!$C$23,5,IF(AV349&lt;=設定シート!$E$15,7,IF(AV349&lt;=設定シート!$G$15,9,11))))</f>
        <v>11</v>
      </c>
      <c r="AY349" s="760"/>
      <c r="AZ349" s="761"/>
      <c r="BA349" s="762">
        <f t="shared" ref="BA349" si="178">AN349</f>
        <v>0</v>
      </c>
      <c r="BB349" s="761"/>
      <c r="BC349" s="761"/>
      <c r="BL349" s="22"/>
      <c r="BM349" s="22"/>
      <c r="BO349" s="1">
        <f>IF(O349&lt;=VALUE(概算年度),O349+2018,O349+1988)</f>
        <v>2018</v>
      </c>
      <c r="BP349" s="1" t="b">
        <f>IF(BO349=2019,1)</f>
        <v>0</v>
      </c>
      <c r="BQ349" s="3">
        <f>IF(BO349&lt;=2018,1)</f>
        <v>1</v>
      </c>
      <c r="BR349" s="3" t="b">
        <f>IF(BO349&gt;=2020,1)</f>
        <v>0</v>
      </c>
      <c r="BS349" s="3" t="b">
        <f>IF(AND(O349=31,Q349=1,O350=31),1,IF(AND(O349=31,Q349=2,O350=31),2,IF(AND(O349=31,Q349=3,O350=31),3,IF(AND(O349=31,Q349=4,O350=31),4,IF(AND(O349&gt;VALUE(概算年度),O349&lt;31,O350=31),5)))))</f>
        <v>0</v>
      </c>
      <c r="BT349" s="3" t="b">
        <f>IF(OR(O349=31,O349=1),IF(AND(O350=1,OR(Q349=1,Q349=2,Q349=3,Q349=4,Q349=5)),1,IF(AND(O350=1,Q349=6),6,IF(AND(O350=1,Q349=7),7,IF(AND(O350=1,Q349=8),8,IF(AND(O350=1,Q349=9),9,IF(AND(O350=1,Q349=10),10,IF(AND(O350=1,Q349=11),11,IF(AND(O350=1,Q349=12),12)))))))),IF(O350=1,13))</f>
        <v>0</v>
      </c>
      <c r="BU349" s="3" t="b">
        <f>IF(AND(VALUE(概算年度)='報告書（事業主控）'!O349,VALUE(概算年度)='報告書（事業主控）'!O350),IF('報告書（事業主控）'!Q349=1,1,IF('報告書（事業主控）'!Q349=2,2,IF('報告書（事業主控）'!Q349=3,3))))</f>
        <v>0</v>
      </c>
      <c r="BV349" s="3" t="b">
        <f>IF(BS349=1,"平31_1",IF(BS349=2,"平31_2",IF(BS349=3,"平31_3",IF(BS349=4,"平31_4",IF(BS349=5,"平31_1",IF(BT349=1,"_5月",IF(BT349=6,"_6月",IF(BT349=7,"_7月",IF(BT349=8,"_8月",IF(BT349=9,"_9月",IF(BT349=10,"_10月",IF(BT349=11,"_11月",IF(BT349=12,"_12月",IF(BT349=13,"_5月",IF(AND(O349=O350,O350&lt;&gt;VALUE(概算年度)),IF(Q349=1,"_1月",IF(Q349=2,"_2月",IF(Q349=3,"_3月",IF(Q349=4,"_4月",IF(Q349=5,"_5月",IF(Q349=6,"_6月",IF(Q349=7,"_7月",IF(Q349=8,"_8月",IF(Q349=9,"_9月",IF(Q349=10,"_10月",IF(Q349=11,"_11月",IF(Q349=12,"_12月")))))))))))),IF(BU349=1,"対象年1_3月",IF(BU349=2,"対象年2_3月",IF(BU349=3,"対象年3月",IF(O350=VALUE(概算年度),"対象年1_3月","_1月")))))))))))))))))))</f>
        <v>0</v>
      </c>
    </row>
    <row r="350" spans="2:74" ht="18" customHeight="1">
      <c r="B350" s="971"/>
      <c r="C350" s="972"/>
      <c r="D350" s="972"/>
      <c r="E350" s="972"/>
      <c r="F350" s="972"/>
      <c r="G350" s="972"/>
      <c r="H350" s="972"/>
      <c r="I350" s="973"/>
      <c r="J350" s="971"/>
      <c r="K350" s="972"/>
      <c r="L350" s="972"/>
      <c r="M350" s="972"/>
      <c r="N350" s="975"/>
      <c r="O350" s="219"/>
      <c r="P350" s="11" t="s">
        <v>7</v>
      </c>
      <c r="Q350" s="23"/>
      <c r="R350" s="11" t="s">
        <v>8</v>
      </c>
      <c r="S350" s="220"/>
      <c r="T350" s="982" t="s">
        <v>28</v>
      </c>
      <c r="U350" s="982"/>
      <c r="V350" s="956"/>
      <c r="W350" s="957"/>
      <c r="X350" s="957"/>
      <c r="Y350" s="958"/>
      <c r="Z350" s="959"/>
      <c r="AA350" s="960"/>
      <c r="AB350" s="960"/>
      <c r="AC350" s="960"/>
      <c r="AD350" s="956">
        <v>0</v>
      </c>
      <c r="AE350" s="957"/>
      <c r="AF350" s="957"/>
      <c r="AG350" s="958"/>
      <c r="AH350" s="962">
        <f>IF(V349="賃金で算定",0,V350+Z350-AD350)</f>
        <v>0</v>
      </c>
      <c r="AI350" s="962"/>
      <c r="AJ350" s="962"/>
      <c r="AK350" s="963"/>
      <c r="AL350" s="964">
        <f>IF(V349="賃金で算定","賃金で算定",IF(OR(V350=0,$F$365="",AV349=""),0,IF(OR(LEFT($F$365,2)="31",LEFT($F$365,2)="34",LEFT($F$365,2)="36",LEFT($F$365,2)="37"),VLOOKUP($F$365,労務比率2,AX349,FALSE),VLOOKUP($F$365,労務比率,AX349,FALSE))))</f>
        <v>0</v>
      </c>
      <c r="AM350" s="965"/>
      <c r="AN350" s="966">
        <f>IF(V349="賃金で算定",0,INT(AH350*AL350/100))</f>
        <v>0</v>
      </c>
      <c r="AO350" s="967"/>
      <c r="AP350" s="967"/>
      <c r="AQ350" s="967"/>
      <c r="AR350" s="967"/>
      <c r="AS350" s="685"/>
      <c r="AV350" s="24"/>
      <c r="AW350" s="25"/>
      <c r="AY350" s="462">
        <f t="shared" ref="AY350" si="179">AH350</f>
        <v>0</v>
      </c>
      <c r="AZ350" s="461">
        <f>IF(AV349&lt;=設定シート!C$101,AH350,IF(AND(AV349&gt;=設定シート!E$101,AV349&lt;=設定シート!G$101),AH350*105/108,AH350))</f>
        <v>0</v>
      </c>
      <c r="BA350" s="460"/>
      <c r="BB350" s="461">
        <f t="shared" ref="BB350" si="180">IF($AL350="賃金で算定",0,INT(AY350*$AL350/100))</f>
        <v>0</v>
      </c>
      <c r="BC350" s="461">
        <f>IF(AY350=AZ350,BB350,AZ350*$AL350/100)</f>
        <v>0</v>
      </c>
      <c r="BL350" s="22">
        <f>IF(AY350=AZ350,0,1)</f>
        <v>0</v>
      </c>
      <c r="BM350" s="22" t="str">
        <f>IF(BL350=1,AL350,"")</f>
        <v/>
      </c>
    </row>
    <row r="351" spans="2:74" ht="18" customHeight="1">
      <c r="B351" s="968"/>
      <c r="C351" s="969"/>
      <c r="D351" s="969"/>
      <c r="E351" s="969"/>
      <c r="F351" s="969"/>
      <c r="G351" s="969"/>
      <c r="H351" s="969"/>
      <c r="I351" s="970"/>
      <c r="J351" s="968"/>
      <c r="K351" s="969"/>
      <c r="L351" s="969"/>
      <c r="M351" s="969"/>
      <c r="N351" s="974"/>
      <c r="O351" s="753"/>
      <c r="P351" s="731" t="s">
        <v>38</v>
      </c>
      <c r="Q351" s="754"/>
      <c r="R351" s="731" t="s">
        <v>8</v>
      </c>
      <c r="S351" s="755"/>
      <c r="T351" s="976" t="s">
        <v>40</v>
      </c>
      <c r="U351" s="1075"/>
      <c r="V351" s="977"/>
      <c r="W351" s="978"/>
      <c r="X351" s="978"/>
      <c r="Y351" s="792"/>
      <c r="Z351" s="769"/>
      <c r="AA351" s="770"/>
      <c r="AB351" s="770"/>
      <c r="AC351" s="768"/>
      <c r="AD351" s="769"/>
      <c r="AE351" s="770"/>
      <c r="AF351" s="770"/>
      <c r="AG351" s="771"/>
      <c r="AH351" s="979">
        <f>IF(V351="賃金で算定",V352+Z352-AD352,0)</f>
        <v>0</v>
      </c>
      <c r="AI351" s="980"/>
      <c r="AJ351" s="980"/>
      <c r="AK351" s="981"/>
      <c r="AL351" s="733"/>
      <c r="AM351" s="736"/>
      <c r="AN351" s="865"/>
      <c r="AO351" s="866"/>
      <c r="AP351" s="866"/>
      <c r="AQ351" s="866"/>
      <c r="AR351" s="866"/>
      <c r="AS351" s="772"/>
      <c r="AV351" s="24" t="str">
        <f>IF(OR(O351="",Q351=""),"", IF(O351&lt;20,DATE(O351+118,Q351,IF(S351="",1,S351)),DATE(O351+88,Q351,IF(S351="",1,S351))))</f>
        <v/>
      </c>
      <c r="AW351" s="821" t="str">
        <f>IF(AV351&lt;=設定シート!C$15,"昔",IF(OR(LEFT($F$365,2)="31",LEFT($F$365,2)="34",LEFT($F$365,2)="36",LEFT($F$365,2)="37"),IF(AV351&lt;=設定シート!E$23,"1",IF(AV351&lt;=設定シート!G$23,"2",IF(AV351&lt;=設定シート!M$23,"3","4"))),IF(AV351&lt;=設定シート!E$15,"1",IF(AV351&lt;=設定シート!G$15,"2","3"))))</f>
        <v>3</v>
      </c>
      <c r="AX351" s="822">
        <f>IF(OR(LEFT($F$365,2)="31",LEFT($F$365,2)="34",LEFT($F$365,2)="36",LEFT($F$365,2)="37"),IF(AV351&lt;=設定シート!$C$23,5,IF(AV351&lt;=設定シート!$E$23,7,IF(AV351&lt;=設定シート!$G$23,9,IF(AND(AV351&lt;=設定シート!$I$23,V351=""),11,IF(AND(AV351&lt;=設定シート!$I$23,V351="賃金で算定"),13,IF(AV351&lt;=設定シート!$K$23,15,IF(AV351&lt;=設定シート!$M$23,17,19))))))),IF(AV351&lt;=設定シート!$C$23,5,IF(AV351&lt;=設定シート!$E$15,7,IF(AV351&lt;=設定シート!$G$15,9,11))))</f>
        <v>11</v>
      </c>
      <c r="AY351" s="760"/>
      <c r="AZ351" s="761"/>
      <c r="BA351" s="762">
        <f t="shared" ref="BA351" si="181">AN351</f>
        <v>0</v>
      </c>
      <c r="BB351" s="761"/>
      <c r="BC351" s="761"/>
      <c r="BO351" s="1">
        <f>IF(O351&lt;=VALUE(概算年度),O351+2018,O351+1988)</f>
        <v>2018</v>
      </c>
      <c r="BP351" s="1" t="b">
        <f>IF(BO351=2019,1)</f>
        <v>0</v>
      </c>
      <c r="BQ351" s="3">
        <f>IF(BO351&lt;=2018,1)</f>
        <v>1</v>
      </c>
      <c r="BR351" s="3" t="b">
        <f>IF(BO351&gt;=2020,1)</f>
        <v>0</v>
      </c>
      <c r="BS351" s="3" t="b">
        <f>IF(AND(O351=31,Q351=1,O352=31),1,IF(AND(O351=31,Q351=2,O352=31),2,IF(AND(O351=31,Q351=3,O352=31),3,IF(AND(O351=31,Q351=4,O352=31),4,IF(AND(O351&gt;VALUE(概算年度),O351&lt;31,O352=31),5)))))</f>
        <v>0</v>
      </c>
      <c r="BT351" s="3" t="b">
        <f>IF(OR(O351=31,O351=1),IF(AND(O352=1,OR(Q351=1,Q351=2,Q351=3,Q351=4,Q351=5)),1,IF(AND(O352=1,Q351=6),6,IF(AND(O352=1,Q351=7),7,IF(AND(O352=1,Q351=8),8,IF(AND(O352=1,Q351=9),9,IF(AND(O352=1,Q351=10),10,IF(AND(O352=1,Q351=11),11,IF(AND(O352=1,Q351=12),12)))))))),IF(O352=1,13))</f>
        <v>0</v>
      </c>
      <c r="BU351" s="3" t="b">
        <f>IF(AND(VALUE(概算年度)='報告書（事業主控）'!O351,VALUE(概算年度)='報告書（事業主控）'!O352),IF('報告書（事業主控）'!Q351=1,1,IF('報告書（事業主控）'!Q351=2,2,IF('報告書（事業主控）'!Q351=3,3))))</f>
        <v>0</v>
      </c>
      <c r="BV351" s="3" t="b">
        <f>IF(BS351=1,"平31_1",IF(BS351=2,"平31_2",IF(BS351=3,"平31_3",IF(BS351=4,"平31_4",IF(BS351=5,"平31_1",IF(BT351=1,"_5月",IF(BT351=6,"_6月",IF(BT351=7,"_7月",IF(BT351=8,"_8月",IF(BT351=9,"_9月",IF(BT351=10,"_10月",IF(BT351=11,"_11月",IF(BT351=12,"_12月",IF(BT351=13,"_5月",IF(AND(O351=O352,O352&lt;&gt;VALUE(概算年度)),IF(Q351=1,"_1月",IF(Q351=2,"_2月",IF(Q351=3,"_3月",IF(Q351=4,"_4月",IF(Q351=5,"_5月",IF(Q351=6,"_6月",IF(Q351=7,"_7月",IF(Q351=8,"_8月",IF(Q351=9,"_9月",IF(Q351=10,"_10月",IF(Q351=11,"_11月",IF(Q351=12,"_12月")))))))))))),IF(BU351=1,"対象年1_3月",IF(BU351=2,"対象年2_3月",IF(BU351=3,"対象年3月",IF(O352=VALUE(概算年度),"対象年1_3月","_1月")))))))))))))))))))</f>
        <v>0</v>
      </c>
    </row>
    <row r="352" spans="2:74" ht="18" customHeight="1">
      <c r="B352" s="971"/>
      <c r="C352" s="972"/>
      <c r="D352" s="972"/>
      <c r="E352" s="972"/>
      <c r="F352" s="972"/>
      <c r="G352" s="972"/>
      <c r="H352" s="972"/>
      <c r="I352" s="973"/>
      <c r="J352" s="971"/>
      <c r="K352" s="972"/>
      <c r="L352" s="972"/>
      <c r="M352" s="972"/>
      <c r="N352" s="975"/>
      <c r="O352" s="219"/>
      <c r="P352" s="11" t="s">
        <v>7</v>
      </c>
      <c r="Q352" s="23"/>
      <c r="R352" s="11" t="s">
        <v>8</v>
      </c>
      <c r="S352" s="220"/>
      <c r="T352" s="982" t="s">
        <v>28</v>
      </c>
      <c r="U352" s="982"/>
      <c r="V352" s="956"/>
      <c r="W352" s="957"/>
      <c r="X352" s="957"/>
      <c r="Y352" s="958"/>
      <c r="Z352" s="956"/>
      <c r="AA352" s="957"/>
      <c r="AB352" s="957"/>
      <c r="AC352" s="957"/>
      <c r="AD352" s="956">
        <v>0</v>
      </c>
      <c r="AE352" s="957"/>
      <c r="AF352" s="957"/>
      <c r="AG352" s="958"/>
      <c r="AH352" s="962">
        <f>IF(V351="賃金で算定",0,V352+Z352-AD352)</f>
        <v>0</v>
      </c>
      <c r="AI352" s="962"/>
      <c r="AJ352" s="962"/>
      <c r="AK352" s="963"/>
      <c r="AL352" s="964">
        <f>IF(V351="賃金で算定","賃金で算定",IF(OR(V352=0,$F$365="",AV351=""),0,IF(OR(LEFT($F$365,2)="31",LEFT($F$365,2)="34",LEFT($F$365,2)="36",LEFT($F$365,2)="37"),VLOOKUP($F$365,労務比率2,AX351,FALSE),VLOOKUP($F$365,労務比率,AX351,FALSE))))</f>
        <v>0</v>
      </c>
      <c r="AM352" s="965"/>
      <c r="AN352" s="966">
        <f>IF(V351="賃金で算定",0,INT(AH352*AL352/100))</f>
        <v>0</v>
      </c>
      <c r="AO352" s="967"/>
      <c r="AP352" s="967"/>
      <c r="AQ352" s="967"/>
      <c r="AR352" s="967"/>
      <c r="AS352" s="685"/>
      <c r="AV352" s="24"/>
      <c r="AW352" s="25"/>
      <c r="AY352" s="462">
        <f t="shared" ref="AY352" si="182">AH352</f>
        <v>0</v>
      </c>
      <c r="AZ352" s="461">
        <f>IF(AV351&lt;=設定シート!C$101,AH352,IF(AND(AV351&gt;=設定シート!E$101,AV351&lt;=設定シート!G$101),AH352*105/108,AH352))</f>
        <v>0</v>
      </c>
      <c r="BA352" s="460"/>
      <c r="BB352" s="461">
        <f t="shared" ref="BB352" si="183">IF($AL352="賃金で算定",0,INT(AY352*$AL352/100))</f>
        <v>0</v>
      </c>
      <c r="BC352" s="461">
        <f>IF(AY352=AZ352,BB352,AZ352*$AL352/100)</f>
        <v>0</v>
      </c>
      <c r="BL352" s="22">
        <f>IF(AY352=AZ352,0,1)</f>
        <v>0</v>
      </c>
      <c r="BM352" s="22" t="str">
        <f>IF(BL352=1,AL352,"")</f>
        <v/>
      </c>
    </row>
    <row r="353" spans="2:74" ht="18" customHeight="1">
      <c r="B353" s="968"/>
      <c r="C353" s="969"/>
      <c r="D353" s="969"/>
      <c r="E353" s="969"/>
      <c r="F353" s="969"/>
      <c r="G353" s="969"/>
      <c r="H353" s="969"/>
      <c r="I353" s="970"/>
      <c r="J353" s="968"/>
      <c r="K353" s="969"/>
      <c r="L353" s="969"/>
      <c r="M353" s="969"/>
      <c r="N353" s="974"/>
      <c r="O353" s="753"/>
      <c r="P353" s="731" t="s">
        <v>38</v>
      </c>
      <c r="Q353" s="754"/>
      <c r="R353" s="731" t="s">
        <v>8</v>
      </c>
      <c r="S353" s="755"/>
      <c r="T353" s="976" t="s">
        <v>40</v>
      </c>
      <c r="U353" s="1075"/>
      <c r="V353" s="977"/>
      <c r="W353" s="978"/>
      <c r="X353" s="978"/>
      <c r="Y353" s="29"/>
      <c r="Z353" s="775"/>
      <c r="AA353" s="683"/>
      <c r="AB353" s="683"/>
      <c r="AC353" s="21"/>
      <c r="AD353" s="775"/>
      <c r="AE353" s="683"/>
      <c r="AF353" s="683"/>
      <c r="AG353" s="776"/>
      <c r="AH353" s="979">
        <f>IF(V353="賃金で算定",V354+Z354-AD354,0)</f>
        <v>0</v>
      </c>
      <c r="AI353" s="980"/>
      <c r="AJ353" s="980"/>
      <c r="AK353" s="981"/>
      <c r="AL353" s="733"/>
      <c r="AM353" s="736"/>
      <c r="AN353" s="865"/>
      <c r="AO353" s="866"/>
      <c r="AP353" s="866"/>
      <c r="AQ353" s="866"/>
      <c r="AR353" s="866"/>
      <c r="AS353" s="772"/>
      <c r="AV353" s="24" t="str">
        <f>IF(OR(O353="",Q353=""),"", IF(O353&lt;20,DATE(O353+118,Q353,IF(S353="",1,S353)),DATE(O353+88,Q353,IF(S353="",1,S353))))</f>
        <v/>
      </c>
      <c r="AW353" s="821" t="str">
        <f>IF(AV353&lt;=設定シート!C$15,"昔",IF(OR(LEFT($F$365,2)="31",LEFT($F$365,2)="34",LEFT($F$365,2)="36",LEFT($F$365,2)="37"),IF(AV353&lt;=設定シート!E$23,"1",IF(AV353&lt;=設定シート!G$23,"2",IF(AV353&lt;=設定シート!M$23,"3","4"))),IF(AV353&lt;=設定シート!E$15,"1",IF(AV353&lt;=設定シート!G$15,"2","3"))))</f>
        <v>3</v>
      </c>
      <c r="AX353" s="822">
        <f>IF(OR(LEFT($F$365,2)="31",LEFT($F$365,2)="34",LEFT($F$365,2)="36",LEFT($F$365,2)="37"),IF(AV353&lt;=設定シート!$C$23,5,IF(AV353&lt;=設定シート!$E$23,7,IF(AV353&lt;=設定シート!$G$23,9,IF(AND(AV353&lt;=設定シート!$I$23,V353=""),11,IF(AND(AV353&lt;=設定シート!$I$23,V353="賃金で算定"),13,IF(AV353&lt;=設定シート!$K$23,15,IF(AV353&lt;=設定シート!$M$23,17,19))))))),IF(AV353&lt;=設定シート!$C$23,5,IF(AV353&lt;=設定シート!$E$15,7,IF(AV353&lt;=設定シート!$G$15,9,11))))</f>
        <v>11</v>
      </c>
      <c r="AY353" s="760"/>
      <c r="AZ353" s="761"/>
      <c r="BA353" s="762">
        <f t="shared" ref="BA353" si="184">AN353</f>
        <v>0</v>
      </c>
      <c r="BB353" s="761"/>
      <c r="BC353" s="761"/>
      <c r="BO353" s="1">
        <f>IF(O353&lt;=VALUE(概算年度),O353+2018,O353+1988)</f>
        <v>2018</v>
      </c>
      <c r="BP353" s="1" t="b">
        <f>IF(BO353=2019,1)</f>
        <v>0</v>
      </c>
      <c r="BQ353" s="3">
        <f>IF(BO353&lt;=2018,1)</f>
        <v>1</v>
      </c>
      <c r="BR353" s="3" t="b">
        <f>IF(BO353&gt;=2020,1)</f>
        <v>0</v>
      </c>
      <c r="BS353" s="3" t="b">
        <f>IF(AND(O353=31,Q353=1,O354=31),1,IF(AND(O353=31,Q353=2,O354=31),2,IF(AND(O353=31,Q353=3,O354=31),3,IF(AND(O353=31,Q353=4,O354=31),4,IF(AND(O353&gt;VALUE(概算年度),O353&lt;31,O354=31),5)))))</f>
        <v>0</v>
      </c>
      <c r="BT353" s="3" t="b">
        <f>IF(OR(O353=31,O353=1),IF(AND(O354=1,OR(Q353=1,Q353=2,Q353=3,Q353=4,Q353=5)),1,IF(AND(O354=1,Q353=6),6,IF(AND(O354=1,Q353=7),7,IF(AND(O354=1,Q353=8),8,IF(AND(O354=1,Q353=9),9,IF(AND(O354=1,Q353=10),10,IF(AND(O354=1,Q353=11),11,IF(AND(O354=1,Q353=12),12)))))))),IF(O354=1,13))</f>
        <v>0</v>
      </c>
      <c r="BU353" s="3" t="b">
        <f>IF(AND(VALUE(概算年度)='報告書（事業主控）'!O353,VALUE(概算年度)='報告書（事業主控）'!O354),IF('報告書（事業主控）'!Q353=1,1,IF('報告書（事業主控）'!Q353=2,2,IF('報告書（事業主控）'!Q353=3,3))))</f>
        <v>0</v>
      </c>
      <c r="BV353" s="3" t="b">
        <f>IF(BS353=1,"平31_1",IF(BS353=2,"平31_2",IF(BS353=3,"平31_3",IF(BS353=4,"平31_4",IF(BS353=5,"平31_1",IF(BT353=1,"_5月",IF(BT353=6,"_6月",IF(BT353=7,"_7月",IF(BT353=8,"_8月",IF(BT353=9,"_9月",IF(BT353=10,"_10月",IF(BT353=11,"_11月",IF(BT353=12,"_12月",IF(BT353=13,"_5月",IF(AND(O353=O354,O354&lt;&gt;VALUE(概算年度)),IF(Q353=1,"_1月",IF(Q353=2,"_2月",IF(Q353=3,"_3月",IF(Q353=4,"_4月",IF(Q353=5,"_5月",IF(Q353=6,"_6月",IF(Q353=7,"_7月",IF(Q353=8,"_8月",IF(Q353=9,"_9月",IF(Q353=10,"_10月",IF(Q353=11,"_11月",IF(Q353=12,"_12月")))))))))))),IF(BU353=1,"対象年1_3月",IF(BU353=2,"対象年2_3月",IF(BU353=3,"対象年3月",IF(O354=VALUE(概算年度),"対象年1_3月","_1月")))))))))))))))))))</f>
        <v>0</v>
      </c>
    </row>
    <row r="354" spans="2:74" ht="18" customHeight="1">
      <c r="B354" s="971"/>
      <c r="C354" s="972"/>
      <c r="D354" s="972"/>
      <c r="E354" s="972"/>
      <c r="F354" s="972"/>
      <c r="G354" s="972"/>
      <c r="H354" s="972"/>
      <c r="I354" s="973"/>
      <c r="J354" s="971"/>
      <c r="K354" s="972"/>
      <c r="L354" s="972"/>
      <c r="M354" s="972"/>
      <c r="N354" s="975"/>
      <c r="O354" s="219"/>
      <c r="P354" s="11" t="s">
        <v>7</v>
      </c>
      <c r="Q354" s="23"/>
      <c r="R354" s="11" t="s">
        <v>8</v>
      </c>
      <c r="S354" s="220"/>
      <c r="T354" s="982" t="s">
        <v>28</v>
      </c>
      <c r="U354" s="982"/>
      <c r="V354" s="956"/>
      <c r="W354" s="957"/>
      <c r="X354" s="957"/>
      <c r="Y354" s="958"/>
      <c r="Z354" s="959"/>
      <c r="AA354" s="960"/>
      <c r="AB354" s="960"/>
      <c r="AC354" s="960"/>
      <c r="AD354" s="956">
        <v>0</v>
      </c>
      <c r="AE354" s="957"/>
      <c r="AF354" s="957"/>
      <c r="AG354" s="958"/>
      <c r="AH354" s="962">
        <f>IF(V353="賃金で算定",0,V354+Z354-AD354)</f>
        <v>0</v>
      </c>
      <c r="AI354" s="962"/>
      <c r="AJ354" s="962"/>
      <c r="AK354" s="963"/>
      <c r="AL354" s="964">
        <f>IF(V353="賃金で算定","賃金で算定",IF(OR(V354=0,$F$365="",AV353=""),0,IF(OR(LEFT($F$365,2)="31",LEFT($F$365,2)="34",LEFT($F$365,2)="36",LEFT($F$365,2)="37"),VLOOKUP($F$365,労務比率2,AX353,FALSE),VLOOKUP($F$365,労務比率,AX353,FALSE))))</f>
        <v>0</v>
      </c>
      <c r="AM354" s="965"/>
      <c r="AN354" s="966">
        <f>IF(V353="賃金で算定",0,INT(AH354*AL354/100))</f>
        <v>0</v>
      </c>
      <c r="AO354" s="967"/>
      <c r="AP354" s="967"/>
      <c r="AQ354" s="967"/>
      <c r="AR354" s="967"/>
      <c r="AS354" s="685"/>
      <c r="AV354" s="24"/>
      <c r="AW354" s="25"/>
      <c r="AY354" s="462">
        <f t="shared" ref="AY354" si="185">AH354</f>
        <v>0</v>
      </c>
      <c r="AZ354" s="461">
        <f>IF(AV353&lt;=設定シート!C$101,AH354,IF(AND(AV353&gt;=設定シート!E$101,AV353&lt;=設定シート!G$101),AH354*105/108,AH354))</f>
        <v>0</v>
      </c>
      <c r="BA354" s="460"/>
      <c r="BB354" s="461">
        <f t="shared" ref="BB354" si="186">IF($AL354="賃金で算定",0,INT(AY354*$AL354/100))</f>
        <v>0</v>
      </c>
      <c r="BC354" s="461">
        <f>IF(AY354=AZ354,BB354,AZ354*$AL354/100)</f>
        <v>0</v>
      </c>
      <c r="BL354" s="22">
        <f>IF(AY354=AZ354,0,1)</f>
        <v>0</v>
      </c>
      <c r="BM354" s="22" t="str">
        <f>IF(BL354=1,AL354,"")</f>
        <v/>
      </c>
    </row>
    <row r="355" spans="2:74" ht="18" customHeight="1">
      <c r="B355" s="968"/>
      <c r="C355" s="969"/>
      <c r="D355" s="969"/>
      <c r="E355" s="969"/>
      <c r="F355" s="969"/>
      <c r="G355" s="969"/>
      <c r="H355" s="969"/>
      <c r="I355" s="970"/>
      <c r="J355" s="968"/>
      <c r="K355" s="969"/>
      <c r="L355" s="969"/>
      <c r="M355" s="969"/>
      <c r="N355" s="974"/>
      <c r="O355" s="753"/>
      <c r="P355" s="731" t="s">
        <v>38</v>
      </c>
      <c r="Q355" s="754"/>
      <c r="R355" s="731" t="s">
        <v>8</v>
      </c>
      <c r="S355" s="755"/>
      <c r="T355" s="976" t="s">
        <v>40</v>
      </c>
      <c r="U355" s="1075"/>
      <c r="V355" s="977"/>
      <c r="W355" s="978"/>
      <c r="X355" s="978"/>
      <c r="Y355" s="792"/>
      <c r="Z355" s="769"/>
      <c r="AA355" s="770"/>
      <c r="AB355" s="770"/>
      <c r="AC355" s="768"/>
      <c r="AD355" s="769"/>
      <c r="AE355" s="770"/>
      <c r="AF355" s="770"/>
      <c r="AG355" s="771"/>
      <c r="AH355" s="979">
        <f>IF(V355="賃金で算定",V356+Z356-AD356,0)</f>
        <v>0</v>
      </c>
      <c r="AI355" s="980"/>
      <c r="AJ355" s="980"/>
      <c r="AK355" s="981"/>
      <c r="AL355" s="733"/>
      <c r="AM355" s="736"/>
      <c r="AN355" s="865"/>
      <c r="AO355" s="866"/>
      <c r="AP355" s="866"/>
      <c r="AQ355" s="866"/>
      <c r="AR355" s="866"/>
      <c r="AS355" s="772"/>
      <c r="AV355" s="24" t="str">
        <f>IF(OR(O355="",Q355=""),"", IF(O355&lt;20,DATE(O355+118,Q355,IF(S355="",1,S355)),DATE(O355+88,Q355,IF(S355="",1,S355))))</f>
        <v/>
      </c>
      <c r="AW355" s="821" t="str">
        <f>IF(AV355&lt;=設定シート!C$15,"昔",IF(OR(LEFT($F$365,2)="31",LEFT($F$365,2)="34",LEFT($F$365,2)="36",LEFT($F$365,2)="37"),IF(AV355&lt;=設定シート!E$23,"1",IF(AV355&lt;=設定シート!G$23,"2",IF(AV355&lt;=設定シート!M$23,"3","4"))),IF(AV355&lt;=設定シート!E$15,"1",IF(AV355&lt;=設定シート!G$15,"2","3"))))</f>
        <v>3</v>
      </c>
      <c r="AX355" s="822">
        <f>IF(OR(LEFT($F$365,2)="31",LEFT($F$365,2)="34",LEFT($F$365,2)="36",LEFT($F$365,2)="37"),IF(AV355&lt;=設定シート!$C$23,5,IF(AV355&lt;=設定シート!$E$23,7,IF(AV355&lt;=設定シート!$G$23,9,IF(AND(AV355&lt;=設定シート!$I$23,V355=""),11,IF(AND(AV355&lt;=設定シート!$I$23,V355="賃金で算定"),13,IF(AV355&lt;=設定シート!$K$23,15,IF(AV355&lt;=設定シート!$M$23,17,19))))))),IF(AV355&lt;=設定シート!$C$23,5,IF(AV355&lt;=設定シート!$E$15,7,IF(AV355&lt;=設定シート!$G$15,9,11))))</f>
        <v>11</v>
      </c>
      <c r="AY355" s="760"/>
      <c r="AZ355" s="761"/>
      <c r="BA355" s="762">
        <f t="shared" ref="BA355" si="187">AN355</f>
        <v>0</v>
      </c>
      <c r="BB355" s="761"/>
      <c r="BC355" s="761"/>
      <c r="BO355" s="1">
        <f>IF(O355&lt;=VALUE(概算年度),O355+2018,O355+1988)</f>
        <v>2018</v>
      </c>
      <c r="BP355" s="1" t="b">
        <f>IF(BO355=2019,1)</f>
        <v>0</v>
      </c>
      <c r="BQ355" s="3">
        <f>IF(BO355&lt;=2018,1)</f>
        <v>1</v>
      </c>
      <c r="BR355" s="3" t="b">
        <f>IF(BO355&gt;=2020,1)</f>
        <v>0</v>
      </c>
      <c r="BS355" s="3" t="b">
        <f>IF(AND(O355=31,Q355=1,O356=31),1,IF(AND(O355=31,Q355=2,O356=31),2,IF(AND(O355=31,Q355=3,O356=31),3,IF(AND(O355=31,Q355=4,O356=31),4,IF(AND(O355&gt;VALUE(概算年度),O355&lt;31,O356=31),5)))))</f>
        <v>0</v>
      </c>
      <c r="BT355" s="3" t="b">
        <f>IF(OR(O355=31,O355=1),IF(AND(O356=1,OR(Q355=1,Q355=2,Q355=3,Q355=4,Q355=5)),1,IF(AND(O356=1,Q355=6),6,IF(AND(O356=1,Q355=7),7,IF(AND(O356=1,Q355=8),8,IF(AND(O356=1,Q355=9),9,IF(AND(O356=1,Q355=10),10,IF(AND(O356=1,Q355=11),11,IF(AND(O356=1,Q355=12),12)))))))),IF(O356=1,13))</f>
        <v>0</v>
      </c>
      <c r="BU355" s="3" t="b">
        <f>IF(AND(VALUE(概算年度)='報告書（事業主控）'!O355,VALUE(概算年度)='報告書（事業主控）'!O356),IF('報告書（事業主控）'!Q355=1,1,IF('報告書（事業主控）'!Q355=2,2,IF('報告書（事業主控）'!Q355=3,3))))</f>
        <v>0</v>
      </c>
      <c r="BV355" s="3" t="b">
        <f>IF(BS355=1,"平31_1",IF(BS355=2,"平31_2",IF(BS355=3,"平31_3",IF(BS355=4,"平31_4",IF(BS355=5,"平31_1",IF(BT355=1,"_5月",IF(BT355=6,"_6月",IF(BT355=7,"_7月",IF(BT355=8,"_8月",IF(BT355=9,"_9月",IF(BT355=10,"_10月",IF(BT355=11,"_11月",IF(BT355=12,"_12月",IF(BT355=13,"_5月",IF(AND(O355=O356,O356&lt;&gt;VALUE(概算年度)),IF(Q355=1,"_1月",IF(Q355=2,"_2月",IF(Q355=3,"_3月",IF(Q355=4,"_4月",IF(Q355=5,"_5月",IF(Q355=6,"_6月",IF(Q355=7,"_7月",IF(Q355=8,"_8月",IF(Q355=9,"_9月",IF(Q355=10,"_10月",IF(Q355=11,"_11月",IF(Q355=12,"_12月")))))))))))),IF(BU355=1,"対象年1_3月",IF(BU355=2,"対象年2_3月",IF(BU355=3,"対象年3月",IF(O356=VALUE(概算年度),"対象年1_3月","_1月")))))))))))))))))))</f>
        <v>0</v>
      </c>
    </row>
    <row r="356" spans="2:74" ht="18" customHeight="1">
      <c r="B356" s="971"/>
      <c r="C356" s="972"/>
      <c r="D356" s="972"/>
      <c r="E356" s="972"/>
      <c r="F356" s="972"/>
      <c r="G356" s="972"/>
      <c r="H356" s="972"/>
      <c r="I356" s="973"/>
      <c r="J356" s="971"/>
      <c r="K356" s="972"/>
      <c r="L356" s="972"/>
      <c r="M356" s="972"/>
      <c r="N356" s="975"/>
      <c r="O356" s="219"/>
      <c r="P356" s="11" t="s">
        <v>7</v>
      </c>
      <c r="Q356" s="23"/>
      <c r="R356" s="11" t="s">
        <v>8</v>
      </c>
      <c r="S356" s="220"/>
      <c r="T356" s="982" t="s">
        <v>28</v>
      </c>
      <c r="U356" s="982"/>
      <c r="V356" s="956"/>
      <c r="W356" s="957"/>
      <c r="X356" s="957"/>
      <c r="Y356" s="958"/>
      <c r="Z356" s="956"/>
      <c r="AA356" s="957"/>
      <c r="AB356" s="957"/>
      <c r="AC356" s="957"/>
      <c r="AD356" s="956">
        <v>0</v>
      </c>
      <c r="AE356" s="957"/>
      <c r="AF356" s="957"/>
      <c r="AG356" s="958"/>
      <c r="AH356" s="962">
        <f>IF(V355="賃金で算定",0,V356+Z356-AD356)</f>
        <v>0</v>
      </c>
      <c r="AI356" s="962"/>
      <c r="AJ356" s="962"/>
      <c r="AK356" s="963"/>
      <c r="AL356" s="964">
        <f>IF(V355="賃金で算定","賃金で算定",IF(OR(V356=0,$F$365="",AV355=""),0,IF(OR(LEFT($F$365,2)="31",LEFT($F$365,2)="34",LEFT($F$365,2)="36",LEFT($F$365,2)="37"),VLOOKUP($F$365,労務比率2,AX355,FALSE),VLOOKUP($F$365,労務比率,AX355,FALSE))))</f>
        <v>0</v>
      </c>
      <c r="AM356" s="965"/>
      <c r="AN356" s="966">
        <f>IF(V355="賃金で算定",0,INT(AH356*AL356/100))</f>
        <v>0</v>
      </c>
      <c r="AO356" s="967"/>
      <c r="AP356" s="967"/>
      <c r="AQ356" s="967"/>
      <c r="AR356" s="967"/>
      <c r="AS356" s="685"/>
      <c r="AV356" s="24"/>
      <c r="AW356" s="25"/>
      <c r="AY356" s="462">
        <f t="shared" ref="AY356" si="188">AH356</f>
        <v>0</v>
      </c>
      <c r="AZ356" s="461">
        <f>IF(AV355&lt;=設定シート!C$101,AH356,IF(AND(AV355&gt;=設定シート!E$101,AV355&lt;=設定シート!G$101),AH356*105/108,AH356))</f>
        <v>0</v>
      </c>
      <c r="BA356" s="460"/>
      <c r="BB356" s="461">
        <f t="shared" ref="BB356" si="189">IF($AL356="賃金で算定",0,INT(AY356*$AL356/100))</f>
        <v>0</v>
      </c>
      <c r="BC356" s="461">
        <f>IF(AY356=AZ356,BB356,AZ356*$AL356/100)</f>
        <v>0</v>
      </c>
      <c r="BL356" s="22">
        <f>IF(AY356=AZ356,0,1)</f>
        <v>0</v>
      </c>
      <c r="BM356" s="22" t="str">
        <f>IF(BL356=1,AL356,"")</f>
        <v/>
      </c>
    </row>
    <row r="357" spans="2:74" ht="18" customHeight="1">
      <c r="B357" s="968"/>
      <c r="C357" s="969"/>
      <c r="D357" s="969"/>
      <c r="E357" s="969"/>
      <c r="F357" s="969"/>
      <c r="G357" s="969"/>
      <c r="H357" s="969"/>
      <c r="I357" s="970"/>
      <c r="J357" s="968"/>
      <c r="K357" s="969"/>
      <c r="L357" s="969"/>
      <c r="M357" s="969"/>
      <c r="N357" s="974"/>
      <c r="O357" s="753"/>
      <c r="P357" s="731" t="s">
        <v>38</v>
      </c>
      <c r="Q357" s="754"/>
      <c r="R357" s="731" t="s">
        <v>8</v>
      </c>
      <c r="S357" s="755"/>
      <c r="T357" s="976" t="s">
        <v>40</v>
      </c>
      <c r="U357" s="1075"/>
      <c r="V357" s="977"/>
      <c r="W357" s="978"/>
      <c r="X357" s="978"/>
      <c r="Y357" s="792"/>
      <c r="Z357" s="769"/>
      <c r="AA357" s="770"/>
      <c r="AB357" s="770"/>
      <c r="AC357" s="768"/>
      <c r="AD357" s="769"/>
      <c r="AE357" s="770"/>
      <c r="AF357" s="770"/>
      <c r="AG357" s="771"/>
      <c r="AH357" s="979">
        <f>IF(V357="賃金で算定",V358+Z358-AD358,0)</f>
        <v>0</v>
      </c>
      <c r="AI357" s="980"/>
      <c r="AJ357" s="980"/>
      <c r="AK357" s="981"/>
      <c r="AL357" s="733"/>
      <c r="AM357" s="736"/>
      <c r="AN357" s="865"/>
      <c r="AO357" s="866"/>
      <c r="AP357" s="866"/>
      <c r="AQ357" s="866"/>
      <c r="AR357" s="866"/>
      <c r="AS357" s="772"/>
      <c r="AV357" s="24" t="str">
        <f>IF(OR(O357="",Q357=""),"", IF(O357&lt;20,DATE(O357+118,Q357,IF(S357="",1,S357)),DATE(O357+88,Q357,IF(S357="",1,S357))))</f>
        <v/>
      </c>
      <c r="AW357" s="821" t="str">
        <f>IF(AV357&lt;=設定シート!C$15,"昔",IF(OR(LEFT($F$365,2)="31",LEFT($F$365,2)="34",LEFT($F$365,2)="36",LEFT($F$365,2)="37"),IF(AV357&lt;=設定シート!E$23,"1",IF(AV357&lt;=設定シート!G$23,"2",IF(AV357&lt;=設定シート!M$23,"3","4"))),IF(AV357&lt;=設定シート!E$15,"1",IF(AV357&lt;=設定シート!G$15,"2","3"))))</f>
        <v>3</v>
      </c>
      <c r="AX357" s="822">
        <f>IF(OR(LEFT($F$365,2)="31",LEFT($F$365,2)="34",LEFT($F$365,2)="36",LEFT($F$365,2)="37"),IF(AV357&lt;=設定シート!$C$23,5,IF(AV357&lt;=設定シート!$E$23,7,IF(AV357&lt;=設定シート!$G$23,9,IF(AND(AV357&lt;=設定シート!$I$23,V357=""),11,IF(AND(AV357&lt;=設定シート!$I$23,V357="賃金で算定"),13,IF(AV357&lt;=設定シート!$K$23,15,IF(AV357&lt;=設定シート!$M$23,17,19))))))),IF(AV357&lt;=設定シート!$C$23,5,IF(AV357&lt;=設定シート!$E$15,7,IF(AV357&lt;=設定シート!$G$15,9,11))))</f>
        <v>11</v>
      </c>
      <c r="AY357" s="760"/>
      <c r="AZ357" s="761"/>
      <c r="BA357" s="762">
        <f t="shared" ref="BA357" si="190">AN357</f>
        <v>0</v>
      </c>
      <c r="BB357" s="761"/>
      <c r="BC357" s="761"/>
      <c r="BO357" s="1">
        <f>IF(O357&lt;=VALUE(概算年度),O357+2018,O357+1988)</f>
        <v>2018</v>
      </c>
      <c r="BP357" s="1" t="b">
        <f>IF(BO357=2019,1)</f>
        <v>0</v>
      </c>
      <c r="BQ357" s="3">
        <f>IF(BO357&lt;=2018,1)</f>
        <v>1</v>
      </c>
      <c r="BR357" s="3" t="b">
        <f>IF(BO357&gt;=2020,1)</f>
        <v>0</v>
      </c>
      <c r="BS357" s="3" t="b">
        <f>IF(AND(O357=31,Q357=1,O358=31),1,IF(AND(O357=31,Q357=2,O358=31),2,IF(AND(O357=31,Q357=3,O358=31),3,IF(AND(O357=31,Q357=4,O358=31),4,IF(AND(O357&gt;VALUE(概算年度),O357&lt;31,O358=31),5)))))</f>
        <v>0</v>
      </c>
      <c r="BT357" s="3" t="b">
        <f>IF(OR(O357=31,O357=1),IF(AND(O358=1,OR(Q357=1,Q357=2,Q357=3,Q357=4,Q357=5)),1,IF(AND(O358=1,Q357=6),6,IF(AND(O358=1,Q357=7),7,IF(AND(O358=1,Q357=8),8,IF(AND(O358=1,Q357=9),9,IF(AND(O358=1,Q357=10),10,IF(AND(O358=1,Q357=11),11,IF(AND(O358=1,Q357=12),12)))))))),IF(O358=1,13))</f>
        <v>0</v>
      </c>
      <c r="BU357" s="3" t="b">
        <f>IF(AND(VALUE(概算年度)='報告書（事業主控）'!O357,VALUE(概算年度)='報告書（事業主控）'!O358),IF('報告書（事業主控）'!Q357=1,1,IF('報告書（事業主控）'!Q357=2,2,IF('報告書（事業主控）'!Q357=3,3))))</f>
        <v>0</v>
      </c>
      <c r="BV357" s="3" t="b">
        <f>IF(BS357=1,"平31_1",IF(BS357=2,"平31_2",IF(BS357=3,"平31_3",IF(BS357=4,"平31_4",IF(BS357=5,"平31_1",IF(BT357=1,"_5月",IF(BT357=6,"_6月",IF(BT357=7,"_7月",IF(BT357=8,"_8月",IF(BT357=9,"_9月",IF(BT357=10,"_10月",IF(BT357=11,"_11月",IF(BT357=12,"_12月",IF(BT357=13,"_5月",IF(AND(O357=O358,O358&lt;&gt;VALUE(概算年度)),IF(Q357=1,"_1月",IF(Q357=2,"_2月",IF(Q357=3,"_3月",IF(Q357=4,"_4月",IF(Q357=5,"_5月",IF(Q357=6,"_6月",IF(Q357=7,"_7月",IF(Q357=8,"_8月",IF(Q357=9,"_9月",IF(Q357=10,"_10月",IF(Q357=11,"_11月",IF(Q357=12,"_12月")))))))))))),IF(BU357=1,"対象年1_3月",IF(BU357=2,"対象年2_3月",IF(BU357=3,"対象年3月",IF(O358=VALUE(概算年度),"対象年1_3月","_1月")))))))))))))))))))</f>
        <v>0</v>
      </c>
    </row>
    <row r="358" spans="2:74" ht="18" customHeight="1">
      <c r="B358" s="971"/>
      <c r="C358" s="972"/>
      <c r="D358" s="972"/>
      <c r="E358" s="972"/>
      <c r="F358" s="972"/>
      <c r="G358" s="972"/>
      <c r="H358" s="972"/>
      <c r="I358" s="973"/>
      <c r="J358" s="971"/>
      <c r="K358" s="972"/>
      <c r="L358" s="972"/>
      <c r="M358" s="972"/>
      <c r="N358" s="975"/>
      <c r="O358" s="219"/>
      <c r="P358" s="11" t="s">
        <v>7</v>
      </c>
      <c r="Q358" s="23"/>
      <c r="R358" s="11" t="s">
        <v>8</v>
      </c>
      <c r="S358" s="220"/>
      <c r="T358" s="982" t="s">
        <v>28</v>
      </c>
      <c r="U358" s="982"/>
      <c r="V358" s="956"/>
      <c r="W358" s="957"/>
      <c r="X358" s="957"/>
      <c r="Y358" s="958"/>
      <c r="Z358" s="956"/>
      <c r="AA358" s="957"/>
      <c r="AB358" s="957"/>
      <c r="AC358" s="957"/>
      <c r="AD358" s="956">
        <v>0</v>
      </c>
      <c r="AE358" s="957"/>
      <c r="AF358" s="957"/>
      <c r="AG358" s="958"/>
      <c r="AH358" s="962">
        <f>IF(V357="賃金で算定",0,V358+Z358-AD358)</f>
        <v>0</v>
      </c>
      <c r="AI358" s="962"/>
      <c r="AJ358" s="962"/>
      <c r="AK358" s="963"/>
      <c r="AL358" s="964">
        <f>IF(V357="賃金で算定","賃金で算定",IF(OR(V358=0,$F$365="",AV357=""),0,IF(OR(LEFT($F$365,2)="31",LEFT($F$365,2)="34",LEFT($F$365,2)="36",LEFT($F$365,2)="37"),VLOOKUP($F$365,労務比率2,AX357,FALSE),VLOOKUP($F$365,労務比率,AX357,FALSE))))</f>
        <v>0</v>
      </c>
      <c r="AM358" s="965"/>
      <c r="AN358" s="966">
        <f>IF(V357="賃金で算定",0,INT(AH358*AL358/100))</f>
        <v>0</v>
      </c>
      <c r="AO358" s="967"/>
      <c r="AP358" s="967"/>
      <c r="AQ358" s="967"/>
      <c r="AR358" s="967"/>
      <c r="AS358" s="685"/>
      <c r="AV358" s="24"/>
      <c r="AW358" s="25"/>
      <c r="AY358" s="462">
        <f t="shared" ref="AY358" si="191">AH358</f>
        <v>0</v>
      </c>
      <c r="AZ358" s="461">
        <f>IF(AV357&lt;=設定シート!C$101,AH358,IF(AND(AV357&gt;=設定シート!E$101,AV357&lt;=設定シート!G$101),AH358*105/108,AH358))</f>
        <v>0</v>
      </c>
      <c r="BA358" s="460"/>
      <c r="BB358" s="461">
        <f t="shared" ref="BB358" si="192">IF($AL358="賃金で算定",0,INT(AY358*$AL358/100))</f>
        <v>0</v>
      </c>
      <c r="BC358" s="461">
        <f>IF(AY358=AZ358,BB358,AZ358*$AL358/100)</f>
        <v>0</v>
      </c>
      <c r="BL358" s="22">
        <f>IF(AY358=AZ358,0,1)</f>
        <v>0</v>
      </c>
      <c r="BM358" s="22" t="str">
        <f>IF(BL358=1,AL358,"")</f>
        <v/>
      </c>
    </row>
    <row r="359" spans="2:74" ht="18" customHeight="1">
      <c r="B359" s="968"/>
      <c r="C359" s="969"/>
      <c r="D359" s="969"/>
      <c r="E359" s="969"/>
      <c r="F359" s="969"/>
      <c r="G359" s="969"/>
      <c r="H359" s="969"/>
      <c r="I359" s="970"/>
      <c r="J359" s="968"/>
      <c r="K359" s="969"/>
      <c r="L359" s="969"/>
      <c r="M359" s="969"/>
      <c r="N359" s="974"/>
      <c r="O359" s="753"/>
      <c r="P359" s="731" t="s">
        <v>38</v>
      </c>
      <c r="Q359" s="754"/>
      <c r="R359" s="731" t="s">
        <v>8</v>
      </c>
      <c r="S359" s="755"/>
      <c r="T359" s="976" t="s">
        <v>40</v>
      </c>
      <c r="U359" s="1075"/>
      <c r="V359" s="977"/>
      <c r="W359" s="978"/>
      <c r="X359" s="978"/>
      <c r="Y359" s="792"/>
      <c r="Z359" s="769"/>
      <c r="AA359" s="770"/>
      <c r="AB359" s="770"/>
      <c r="AC359" s="768"/>
      <c r="AD359" s="769"/>
      <c r="AE359" s="770"/>
      <c r="AF359" s="770"/>
      <c r="AG359" s="771"/>
      <c r="AH359" s="979">
        <f>IF(V359="賃金で算定",V360+Z360-AD360,0)</f>
        <v>0</v>
      </c>
      <c r="AI359" s="980"/>
      <c r="AJ359" s="980"/>
      <c r="AK359" s="981"/>
      <c r="AL359" s="733"/>
      <c r="AM359" s="736"/>
      <c r="AN359" s="865"/>
      <c r="AO359" s="866"/>
      <c r="AP359" s="866"/>
      <c r="AQ359" s="866"/>
      <c r="AR359" s="866"/>
      <c r="AS359" s="772"/>
      <c r="AV359" s="24" t="str">
        <f>IF(OR(O359="",Q359=""),"", IF(O359&lt;20,DATE(O359+118,Q359,IF(S359="",1,S359)),DATE(O359+88,Q359,IF(S359="",1,S359))))</f>
        <v/>
      </c>
      <c r="AW359" s="821" t="str">
        <f>IF(AV359&lt;=設定シート!C$15,"昔",IF(OR(LEFT($F$365,2)="31",LEFT($F$365,2)="34",LEFT($F$365,2)="36",LEFT($F$365,2)="37"),IF(AV359&lt;=設定シート!E$23,"1",IF(AV359&lt;=設定シート!G$23,"2",IF(AV359&lt;=設定シート!M$23,"3","4"))),IF(AV359&lt;=設定シート!E$15,"1",IF(AV359&lt;=設定シート!G$15,"2","3"))))</f>
        <v>3</v>
      </c>
      <c r="AX359" s="822">
        <f>IF(OR(LEFT($F$365,2)="31",LEFT($F$365,2)="34",LEFT($F$365,2)="36",LEFT($F$365,2)="37"),IF(AV359&lt;=設定シート!$C$23,5,IF(AV359&lt;=設定シート!$E$23,7,IF(AV359&lt;=設定シート!$G$23,9,IF(AND(AV359&lt;=設定シート!$I$23,V359=""),11,IF(AND(AV359&lt;=設定シート!$I$23,V359="賃金で算定"),13,IF(AV359&lt;=設定シート!$K$23,15,IF(AV359&lt;=設定シート!$M$23,17,19))))))),IF(AV359&lt;=設定シート!$C$23,5,IF(AV359&lt;=設定シート!$E$15,7,IF(AV359&lt;=設定シート!$G$15,9,11))))</f>
        <v>11</v>
      </c>
      <c r="AY359" s="760"/>
      <c r="AZ359" s="761"/>
      <c r="BA359" s="762">
        <f t="shared" ref="BA359" si="193">AN359</f>
        <v>0</v>
      </c>
      <c r="BB359" s="761"/>
      <c r="BC359" s="761"/>
      <c r="BO359" s="1">
        <f>IF(O359&lt;=VALUE(概算年度),O359+2018,O359+1988)</f>
        <v>2018</v>
      </c>
      <c r="BP359" s="1" t="b">
        <f>IF(BO359=2019,1)</f>
        <v>0</v>
      </c>
      <c r="BQ359" s="3">
        <f>IF(BO359&lt;=2018,1)</f>
        <v>1</v>
      </c>
      <c r="BR359" s="3" t="b">
        <f>IF(BO359&gt;=2020,1)</f>
        <v>0</v>
      </c>
      <c r="BS359" s="3" t="b">
        <f>IF(AND(O359=31,Q359=1,O360=31),1,IF(AND(O359=31,Q359=2,O360=31),2,IF(AND(O359=31,Q359=3,O360=31),3,IF(AND(O359=31,Q359=4,O360=31),4,IF(AND(O359&gt;VALUE(概算年度),O359&lt;31,O360=31),5)))))</f>
        <v>0</v>
      </c>
      <c r="BT359" s="3" t="b">
        <f>IF(OR(O359=31,O359=1),IF(AND(O360=1,OR(Q359=1,Q359=2,Q359=3,Q359=4,Q359=5)),1,IF(AND(O360=1,Q359=6),6,IF(AND(O360=1,Q359=7),7,IF(AND(O360=1,Q359=8),8,IF(AND(O360=1,Q359=9),9,IF(AND(O360=1,Q359=10),10,IF(AND(O360=1,Q359=11),11,IF(AND(O360=1,Q359=12),12)))))))),IF(O360=1,13))</f>
        <v>0</v>
      </c>
      <c r="BU359" s="3" t="b">
        <f>IF(AND(VALUE(概算年度)='報告書（事業主控）'!O359,VALUE(概算年度)='報告書（事業主控）'!O360),IF('報告書（事業主控）'!Q359=1,1,IF('報告書（事業主控）'!Q359=2,2,IF('報告書（事業主控）'!Q359=3,3))))</f>
        <v>0</v>
      </c>
      <c r="BV359" s="3" t="b">
        <f>IF(BS359=1,"平31_1",IF(BS359=2,"平31_2",IF(BS359=3,"平31_3",IF(BS359=4,"平31_4",IF(BS359=5,"平31_1",IF(BT359=1,"_5月",IF(BT359=6,"_6月",IF(BT359=7,"_7月",IF(BT359=8,"_8月",IF(BT359=9,"_9月",IF(BT359=10,"_10月",IF(BT359=11,"_11月",IF(BT359=12,"_12月",IF(BT359=13,"_5月",IF(AND(O359=O360,O360&lt;&gt;VALUE(概算年度)),IF(Q359=1,"_1月",IF(Q359=2,"_2月",IF(Q359=3,"_3月",IF(Q359=4,"_4月",IF(Q359=5,"_5月",IF(Q359=6,"_6月",IF(Q359=7,"_7月",IF(Q359=8,"_8月",IF(Q359=9,"_9月",IF(Q359=10,"_10月",IF(Q359=11,"_11月",IF(Q359=12,"_12月")))))))))))),IF(BU359=1,"対象年1_3月",IF(BU359=2,"対象年2_3月",IF(BU359=3,"対象年3月",IF(O360=VALUE(概算年度),"対象年1_3月","_1月")))))))))))))))))))</f>
        <v>0</v>
      </c>
    </row>
    <row r="360" spans="2:74" ht="18" customHeight="1">
      <c r="B360" s="971"/>
      <c r="C360" s="972"/>
      <c r="D360" s="972"/>
      <c r="E360" s="972"/>
      <c r="F360" s="972"/>
      <c r="G360" s="972"/>
      <c r="H360" s="972"/>
      <c r="I360" s="973"/>
      <c r="J360" s="971"/>
      <c r="K360" s="972"/>
      <c r="L360" s="972"/>
      <c r="M360" s="972"/>
      <c r="N360" s="975"/>
      <c r="O360" s="219"/>
      <c r="P360" s="11" t="s">
        <v>7</v>
      </c>
      <c r="Q360" s="23"/>
      <c r="R360" s="11" t="s">
        <v>8</v>
      </c>
      <c r="S360" s="220"/>
      <c r="T360" s="982" t="s">
        <v>28</v>
      </c>
      <c r="U360" s="982"/>
      <c r="V360" s="956"/>
      <c r="W360" s="957"/>
      <c r="X360" s="957"/>
      <c r="Y360" s="958"/>
      <c r="Z360" s="956"/>
      <c r="AA360" s="957"/>
      <c r="AB360" s="957"/>
      <c r="AC360" s="957"/>
      <c r="AD360" s="956">
        <v>0</v>
      </c>
      <c r="AE360" s="957"/>
      <c r="AF360" s="957"/>
      <c r="AG360" s="958"/>
      <c r="AH360" s="962">
        <f>IF(V359="賃金で算定",0,V360+Z360-AD360)</f>
        <v>0</v>
      </c>
      <c r="AI360" s="962"/>
      <c r="AJ360" s="962"/>
      <c r="AK360" s="963"/>
      <c r="AL360" s="964">
        <f>IF(V359="賃金で算定","賃金で算定",IF(OR(V360=0,$F$365="",AV359=""),0,IF(OR(LEFT($F$365,2)="31",LEFT($F$365,2)="34",LEFT($F$365,2)="36",LEFT($F$365,2)="37"),VLOOKUP($F$365,労務比率2,AX359,FALSE),VLOOKUP($F$365,労務比率,AX359,FALSE))))</f>
        <v>0</v>
      </c>
      <c r="AM360" s="965"/>
      <c r="AN360" s="966">
        <f>IF(V359="賃金で算定",0,INT(AH360*AL360/100))</f>
        <v>0</v>
      </c>
      <c r="AO360" s="967"/>
      <c r="AP360" s="967"/>
      <c r="AQ360" s="967"/>
      <c r="AR360" s="967"/>
      <c r="AS360" s="685"/>
      <c r="AV360" s="24"/>
      <c r="AW360" s="25"/>
      <c r="AY360" s="462">
        <f t="shared" ref="AY360" si="194">AH360</f>
        <v>0</v>
      </c>
      <c r="AZ360" s="461">
        <f>IF(AV359&lt;=設定シート!C$101,AH360,IF(AND(AV359&gt;=設定シート!E$101,AV359&lt;=設定シート!G$101),AH360*105/108,AH360))</f>
        <v>0</v>
      </c>
      <c r="BA360" s="460"/>
      <c r="BB360" s="461">
        <f t="shared" ref="BB360" si="195">IF($AL360="賃金で算定",0,INT(AY360*$AL360/100))</f>
        <v>0</v>
      </c>
      <c r="BC360" s="461">
        <f>IF(AY360=AZ360,BB360,AZ360*$AL360/100)</f>
        <v>0</v>
      </c>
      <c r="BL360" s="22">
        <f>IF(AY360=AZ360,0,1)</f>
        <v>0</v>
      </c>
      <c r="BM360" s="22" t="str">
        <f>IF(BL360=1,AL360,"")</f>
        <v/>
      </c>
    </row>
    <row r="361" spans="2:74" ht="18" customHeight="1">
      <c r="B361" s="968"/>
      <c r="C361" s="969"/>
      <c r="D361" s="969"/>
      <c r="E361" s="969"/>
      <c r="F361" s="969"/>
      <c r="G361" s="969"/>
      <c r="H361" s="969"/>
      <c r="I361" s="970"/>
      <c r="J361" s="968"/>
      <c r="K361" s="969"/>
      <c r="L361" s="969"/>
      <c r="M361" s="969"/>
      <c r="N361" s="974"/>
      <c r="O361" s="753"/>
      <c r="P361" s="731" t="s">
        <v>38</v>
      </c>
      <c r="Q361" s="754"/>
      <c r="R361" s="731" t="s">
        <v>8</v>
      </c>
      <c r="S361" s="755"/>
      <c r="T361" s="976" t="s">
        <v>40</v>
      </c>
      <c r="U361" s="1075"/>
      <c r="V361" s="977"/>
      <c r="W361" s="978"/>
      <c r="X361" s="978"/>
      <c r="Y361" s="792"/>
      <c r="Z361" s="769"/>
      <c r="AA361" s="770"/>
      <c r="AB361" s="770"/>
      <c r="AC361" s="768"/>
      <c r="AD361" s="769"/>
      <c r="AE361" s="770"/>
      <c r="AF361" s="770"/>
      <c r="AG361" s="771"/>
      <c r="AH361" s="979">
        <f>IF(V361="賃金で算定",V362+Z362-AD362,0)</f>
        <v>0</v>
      </c>
      <c r="AI361" s="980"/>
      <c r="AJ361" s="980"/>
      <c r="AK361" s="981"/>
      <c r="AL361" s="733"/>
      <c r="AM361" s="736"/>
      <c r="AN361" s="865"/>
      <c r="AO361" s="866"/>
      <c r="AP361" s="866"/>
      <c r="AQ361" s="866"/>
      <c r="AR361" s="866"/>
      <c r="AS361" s="772"/>
      <c r="AV361" s="24" t="str">
        <f>IF(OR(O361="",Q361=""),"", IF(O361&lt;20,DATE(O361+118,Q361,IF(S361="",1,S361)),DATE(O361+88,Q361,IF(S361="",1,S361))))</f>
        <v/>
      </c>
      <c r="AW361" s="821" t="str">
        <f>IF(AV361&lt;=設定シート!C$15,"昔",IF(OR(LEFT($F$365,2)="31",LEFT($F$365,2)="34",LEFT($F$365,2)="36",LEFT($F$365,2)="37"),IF(AV361&lt;=設定シート!E$23,"1",IF(AV361&lt;=設定シート!G$23,"2",IF(AV361&lt;=設定シート!M$23,"3","4"))),IF(AV361&lt;=設定シート!E$15,"1",IF(AV361&lt;=設定シート!G$15,"2","3"))))</f>
        <v>3</v>
      </c>
      <c r="AX361" s="822">
        <f>IF(OR(LEFT($F$365,2)="31",LEFT($F$365,2)="34",LEFT($F$365,2)="36",LEFT($F$365,2)="37"),IF(AV361&lt;=設定シート!$C$23,5,IF(AV361&lt;=設定シート!$E$23,7,IF(AV361&lt;=設定シート!$G$23,9,IF(AND(AV361&lt;=設定シート!$I$23,V361=""),11,IF(AND(AV361&lt;=設定シート!$I$23,V361="賃金で算定"),13,IF(AV361&lt;=設定シート!$K$23,15,IF(AV361&lt;=設定シート!$M$23,17,19))))))),IF(AV361&lt;=設定シート!$C$23,5,IF(AV361&lt;=設定シート!$E$15,7,IF(AV361&lt;=設定シート!$G$15,9,11))))</f>
        <v>11</v>
      </c>
      <c r="AY361" s="760"/>
      <c r="AZ361" s="761"/>
      <c r="BA361" s="762">
        <f t="shared" ref="BA361" si="196">AN361</f>
        <v>0</v>
      </c>
      <c r="BB361" s="761"/>
      <c r="BC361" s="761"/>
      <c r="BO361" s="1">
        <f>IF(O361&lt;=VALUE(概算年度),O361+2018,O361+1988)</f>
        <v>2018</v>
      </c>
      <c r="BP361" s="1" t="b">
        <f>IF(BO361=2019,1)</f>
        <v>0</v>
      </c>
      <c r="BQ361" s="3">
        <f>IF(BO361&lt;=2018,1)</f>
        <v>1</v>
      </c>
      <c r="BR361" s="3" t="b">
        <f>IF(BO361&gt;=2020,1)</f>
        <v>0</v>
      </c>
      <c r="BS361" s="3" t="b">
        <f>IF(AND(O361=31,Q361=1,O362=31),1,IF(AND(O361=31,Q361=2,O362=31),2,IF(AND(O361=31,Q361=3,O362=31),3,IF(AND(O361=31,Q361=4,O362=31),4,IF(AND(O361&gt;VALUE(概算年度),O361&lt;31,O362=31),5)))))</f>
        <v>0</v>
      </c>
      <c r="BT361" s="3" t="b">
        <f>IF(OR(O361=31,O361=1),IF(AND(O362=1,OR(Q361=1,Q361=2,Q361=3,Q361=4,Q361=5)),1,IF(AND(O362=1,Q361=6),6,IF(AND(O362=1,Q361=7),7,IF(AND(O362=1,Q361=8),8,IF(AND(O362=1,Q361=9),9,IF(AND(O362=1,Q361=10),10,IF(AND(O362=1,Q361=11),11,IF(AND(O362=1,Q361=12),12)))))))),IF(O362=1,13))</f>
        <v>0</v>
      </c>
      <c r="BU361" s="3" t="b">
        <f>IF(AND(VALUE(概算年度)='報告書（事業主控）'!O361,VALUE(概算年度)='報告書（事業主控）'!O362),IF('報告書（事業主控）'!Q361=1,1,IF('報告書（事業主控）'!Q361=2,2,IF('報告書（事業主控）'!Q361=3,3))))</f>
        <v>0</v>
      </c>
      <c r="BV361" s="3" t="b">
        <f>IF(BS361=1,"平31_1",IF(BS361=2,"平31_2",IF(BS361=3,"平31_3",IF(BS361=4,"平31_4",IF(BS361=5,"平31_1",IF(BT361=1,"_5月",IF(BT361=6,"_6月",IF(BT361=7,"_7月",IF(BT361=8,"_8月",IF(BT361=9,"_9月",IF(BT361=10,"_10月",IF(BT361=11,"_11月",IF(BT361=12,"_12月",IF(BT361=13,"_5月",IF(AND(O361=O362,O362&lt;&gt;VALUE(概算年度)),IF(Q361=1,"_1月",IF(Q361=2,"_2月",IF(Q361=3,"_3月",IF(Q361=4,"_4月",IF(Q361=5,"_5月",IF(Q361=6,"_6月",IF(Q361=7,"_7月",IF(Q361=8,"_8月",IF(Q361=9,"_9月",IF(Q361=10,"_10月",IF(Q361=11,"_11月",IF(Q361=12,"_12月")))))))))))),IF(BU361=1,"対象年1_3月",IF(BU361=2,"対象年2_3月",IF(BU361=3,"対象年3月",IF(O362=VALUE(概算年度),"対象年1_3月","_1月")))))))))))))))))))</f>
        <v>0</v>
      </c>
    </row>
    <row r="362" spans="2:74" ht="18" customHeight="1">
      <c r="B362" s="971"/>
      <c r="C362" s="972"/>
      <c r="D362" s="972"/>
      <c r="E362" s="972"/>
      <c r="F362" s="972"/>
      <c r="G362" s="972"/>
      <c r="H362" s="972"/>
      <c r="I362" s="973"/>
      <c r="J362" s="971"/>
      <c r="K362" s="972"/>
      <c r="L362" s="972"/>
      <c r="M362" s="972"/>
      <c r="N362" s="975"/>
      <c r="O362" s="219"/>
      <c r="P362" s="11" t="s">
        <v>7</v>
      </c>
      <c r="Q362" s="23"/>
      <c r="R362" s="11" t="s">
        <v>8</v>
      </c>
      <c r="S362" s="220"/>
      <c r="T362" s="982" t="s">
        <v>28</v>
      </c>
      <c r="U362" s="982"/>
      <c r="V362" s="956"/>
      <c r="W362" s="957"/>
      <c r="X362" s="957"/>
      <c r="Y362" s="958"/>
      <c r="Z362" s="956"/>
      <c r="AA362" s="957"/>
      <c r="AB362" s="957"/>
      <c r="AC362" s="957"/>
      <c r="AD362" s="956">
        <v>0</v>
      </c>
      <c r="AE362" s="957"/>
      <c r="AF362" s="957"/>
      <c r="AG362" s="958"/>
      <c r="AH362" s="962">
        <f>IF(V361="賃金で算定",0,V362+Z362-AD362)</f>
        <v>0</v>
      </c>
      <c r="AI362" s="962"/>
      <c r="AJ362" s="962"/>
      <c r="AK362" s="963"/>
      <c r="AL362" s="964">
        <f>IF(V361="賃金で算定","賃金で算定",IF(OR(V362=0,$F$365="",AV361=""),0,IF(OR(LEFT($F$365,2)="31",LEFT($F$365,2)="34",LEFT($F$365,2)="36",LEFT($F$365,2)="37"),VLOOKUP($F$365,労務比率2,AX361,FALSE),VLOOKUP($F$365,労務比率,AX361,FALSE))))</f>
        <v>0</v>
      </c>
      <c r="AM362" s="965"/>
      <c r="AN362" s="966">
        <f>IF(V361="賃金で算定",0,INT(AH362*AL362/100))</f>
        <v>0</v>
      </c>
      <c r="AO362" s="967"/>
      <c r="AP362" s="967"/>
      <c r="AQ362" s="967"/>
      <c r="AR362" s="967"/>
      <c r="AS362" s="685"/>
      <c r="AV362" s="24"/>
      <c r="AW362" s="25"/>
      <c r="AY362" s="462">
        <f t="shared" ref="AY362" si="197">AH362</f>
        <v>0</v>
      </c>
      <c r="AZ362" s="461">
        <f>IF(AV361&lt;=設定シート!C$101,AH362,IF(AND(AV361&gt;=設定シート!E$101,AV361&lt;=設定シート!G$101),AH362*105/108,AH362))</f>
        <v>0</v>
      </c>
      <c r="BA362" s="460"/>
      <c r="BB362" s="461">
        <f t="shared" ref="BB362" si="198">IF($AL362="賃金で算定",0,INT(AY362*$AL362/100))</f>
        <v>0</v>
      </c>
      <c r="BC362" s="461">
        <f>IF(AY362=AZ362,BB362,AZ362*$AL362/100)</f>
        <v>0</v>
      </c>
      <c r="BL362" s="22">
        <f>IF(AY362=AZ362,0,1)</f>
        <v>0</v>
      </c>
      <c r="BM362" s="22" t="str">
        <f>IF(BL362=1,AL362,"")</f>
        <v/>
      </c>
    </row>
    <row r="363" spans="2:74" ht="18" customHeight="1">
      <c r="B363" s="968"/>
      <c r="C363" s="969"/>
      <c r="D363" s="969"/>
      <c r="E363" s="969"/>
      <c r="F363" s="969"/>
      <c r="G363" s="969"/>
      <c r="H363" s="969"/>
      <c r="I363" s="970"/>
      <c r="J363" s="968"/>
      <c r="K363" s="969"/>
      <c r="L363" s="969"/>
      <c r="M363" s="969"/>
      <c r="N363" s="974"/>
      <c r="O363" s="753"/>
      <c r="P363" s="731" t="s">
        <v>38</v>
      </c>
      <c r="Q363" s="754"/>
      <c r="R363" s="731" t="s">
        <v>8</v>
      </c>
      <c r="S363" s="755"/>
      <c r="T363" s="976" t="s">
        <v>40</v>
      </c>
      <c r="U363" s="1075"/>
      <c r="V363" s="977"/>
      <c r="W363" s="978"/>
      <c r="X363" s="978"/>
      <c r="Y363" s="792"/>
      <c r="Z363" s="769"/>
      <c r="AA363" s="770"/>
      <c r="AB363" s="770"/>
      <c r="AC363" s="768"/>
      <c r="AD363" s="769"/>
      <c r="AE363" s="770"/>
      <c r="AF363" s="770"/>
      <c r="AG363" s="771"/>
      <c r="AH363" s="979">
        <f>IF(V363="賃金で算定",V364+Z364-AD364,0)</f>
        <v>0</v>
      </c>
      <c r="AI363" s="980"/>
      <c r="AJ363" s="980"/>
      <c r="AK363" s="981"/>
      <c r="AL363" s="733"/>
      <c r="AM363" s="736"/>
      <c r="AN363" s="865"/>
      <c r="AO363" s="866"/>
      <c r="AP363" s="866"/>
      <c r="AQ363" s="866"/>
      <c r="AR363" s="866"/>
      <c r="AS363" s="772"/>
      <c r="AV363" s="24" t="str">
        <f>IF(OR(O363="",Q363=""),"", IF(O363&lt;20,DATE(O363+118,Q363,IF(S363="",1,S363)),DATE(O363+88,Q363,IF(S363="",1,S363))))</f>
        <v/>
      </c>
      <c r="AW363" s="821" t="str">
        <f>IF(AV363&lt;=設定シート!C$15,"昔",IF(OR(LEFT($F$365,2)="31",LEFT($F$365,2)="34",LEFT($F$365,2)="36",LEFT($F$365,2)="37"),IF(AV363&lt;=設定シート!E$23,"1",IF(AV363&lt;=設定シート!G$23,"2",IF(AV363&lt;=設定シート!M$23,"3","4"))),IF(AV363&lt;=設定シート!E$15,"1",IF(AV363&lt;=設定シート!G$15,"2","3"))))</f>
        <v>3</v>
      </c>
      <c r="AX363" s="822">
        <f>IF(OR(LEFT($F$365,2)="31",LEFT($F$365,2)="34",LEFT($F$365,2)="36",LEFT($F$365,2)="37"),IF(AV363&lt;=設定シート!$C$23,5,IF(AV363&lt;=設定シート!$E$23,7,IF(AV363&lt;=設定シート!$G$23,9,IF(AND(AV363&lt;=設定シート!$I$23,V363=""),11,IF(AND(AV363&lt;=設定シート!$I$23,V363="賃金で算定"),13,IF(AV363&lt;=設定シート!$K$23,15,IF(AV363&lt;=設定シート!$M$23,17,19))))))),IF(AV363&lt;=設定シート!$C$23,5,IF(AV363&lt;=設定シート!$E$15,7,IF(AV363&lt;=設定シート!$G$15,9,11))))</f>
        <v>11</v>
      </c>
      <c r="AY363" s="760"/>
      <c r="AZ363" s="761"/>
      <c r="BA363" s="762">
        <f t="shared" ref="BA363" si="199">AN363</f>
        <v>0</v>
      </c>
      <c r="BB363" s="761"/>
      <c r="BC363" s="761"/>
      <c r="BO363" s="1">
        <f>IF(O363&lt;=VALUE(概算年度),O363+2018,O363+1988)</f>
        <v>2018</v>
      </c>
      <c r="BP363" s="1" t="b">
        <f>IF(BO363=2019,1)</f>
        <v>0</v>
      </c>
      <c r="BQ363" s="3">
        <f>IF(BO363&lt;=2018,1)</f>
        <v>1</v>
      </c>
      <c r="BR363" s="3" t="b">
        <f>IF(BO363&gt;=2020,1)</f>
        <v>0</v>
      </c>
      <c r="BS363" s="3" t="b">
        <f>IF(AND(O363=31,Q363=1,O364=31),1,IF(AND(O363=31,Q363=2,O364=31),2,IF(AND(O363=31,Q363=3,O364=31),3,IF(AND(O363=31,Q363=4,O364=31),4,IF(AND(O363&gt;VALUE(概算年度),O363&lt;31,O364=31),5)))))</f>
        <v>0</v>
      </c>
      <c r="BT363" s="3" t="b">
        <f>IF(OR(O363=31,O363=1),IF(AND(O364=1,OR(Q363=1,Q363=2,Q363=3,Q363=4,Q363=5)),1,IF(AND(O364=1,Q363=6),6,IF(AND(O364=1,Q363=7),7,IF(AND(O364=1,Q363=8),8,IF(AND(O364=1,Q363=9),9,IF(AND(O364=1,Q363=10),10,IF(AND(O364=1,Q363=11),11,IF(AND(O364=1,Q363=12),12)))))))),IF(O364=1,13))</f>
        <v>0</v>
      </c>
      <c r="BU363" s="3" t="b">
        <f>IF(AND(VALUE(概算年度)='報告書（事業主控）'!O363,VALUE(概算年度)='報告書（事業主控）'!O364),IF('報告書（事業主控）'!Q363=1,1,IF('報告書（事業主控）'!Q363=2,2,IF('報告書（事業主控）'!Q363=3,3))))</f>
        <v>0</v>
      </c>
      <c r="BV363" s="3" t="b">
        <f>IF(BS363=1,"平31_1",IF(BS363=2,"平31_2",IF(BS363=3,"平31_3",IF(BS363=4,"平31_4",IF(BS363=5,"平31_1",IF(BT363=1,"_5月",IF(BT363=6,"_6月",IF(BT363=7,"_7月",IF(BT363=8,"_8月",IF(BT363=9,"_9月",IF(BT363=10,"_10月",IF(BT363=11,"_11月",IF(BT363=12,"_12月",IF(BT363=13,"_5月",IF(AND(O363=O364,O364&lt;&gt;VALUE(概算年度)),IF(Q363=1,"_1月",IF(Q363=2,"_2月",IF(Q363=3,"_3月",IF(Q363=4,"_4月",IF(Q363=5,"_5月",IF(Q363=6,"_6月",IF(Q363=7,"_7月",IF(Q363=8,"_8月",IF(Q363=9,"_9月",IF(Q363=10,"_10月",IF(Q363=11,"_11月",IF(Q363=12,"_12月")))))))))))),IF(BU363=1,"対象年1_3月",IF(BU363=2,"対象年2_3月",IF(BU363=3,"対象年3月",IF(O364=VALUE(概算年度),"対象年1_3月","_1月")))))))))))))))))))</f>
        <v>0</v>
      </c>
    </row>
    <row r="364" spans="2:74" ht="18" customHeight="1">
      <c r="B364" s="971"/>
      <c r="C364" s="972"/>
      <c r="D364" s="972"/>
      <c r="E364" s="972"/>
      <c r="F364" s="972"/>
      <c r="G364" s="972"/>
      <c r="H364" s="972"/>
      <c r="I364" s="973"/>
      <c r="J364" s="971"/>
      <c r="K364" s="972"/>
      <c r="L364" s="972"/>
      <c r="M364" s="972"/>
      <c r="N364" s="975"/>
      <c r="O364" s="219"/>
      <c r="P364" s="11" t="s">
        <v>7</v>
      </c>
      <c r="Q364" s="23"/>
      <c r="R364" s="11" t="s">
        <v>8</v>
      </c>
      <c r="S364" s="220"/>
      <c r="T364" s="982" t="s">
        <v>28</v>
      </c>
      <c r="U364" s="982"/>
      <c r="V364" s="956"/>
      <c r="W364" s="957"/>
      <c r="X364" s="957"/>
      <c r="Y364" s="958"/>
      <c r="Z364" s="956"/>
      <c r="AA364" s="957"/>
      <c r="AB364" s="957"/>
      <c r="AC364" s="957"/>
      <c r="AD364" s="956">
        <v>0</v>
      </c>
      <c r="AE364" s="957"/>
      <c r="AF364" s="957"/>
      <c r="AG364" s="958"/>
      <c r="AH364" s="966">
        <f>IF(V363="賃金で算定",0,V364+Z364-AD364)</f>
        <v>0</v>
      </c>
      <c r="AI364" s="967"/>
      <c r="AJ364" s="967"/>
      <c r="AK364" s="987"/>
      <c r="AL364" s="964">
        <f>IF(V363="賃金で算定","賃金で算定",IF(OR(V364=0,$F$365="",AV363=""),0,IF(OR(LEFT($F$365,2)="31",LEFT($F$365,2)="34",LEFT($F$365,2)="36",LEFT($F$365,2)="37"),VLOOKUP($F$365,労務比率2,AX363,FALSE),VLOOKUP($F$365,労務比率,AX363,FALSE))))</f>
        <v>0</v>
      </c>
      <c r="AM364" s="965"/>
      <c r="AN364" s="966">
        <f>IF(V363="賃金で算定",0,INT(AH364*AL364/100))</f>
        <v>0</v>
      </c>
      <c r="AO364" s="967"/>
      <c r="AP364" s="967"/>
      <c r="AQ364" s="967"/>
      <c r="AR364" s="967"/>
      <c r="AS364" s="685"/>
      <c r="AV364" s="24"/>
      <c r="AW364" s="25"/>
      <c r="AY364" s="462">
        <f t="shared" ref="AY364" si="200">AH364</f>
        <v>0</v>
      </c>
      <c r="AZ364" s="461">
        <f>IF(AV363&lt;=設定シート!C$101,AH364,IF(AND(AV363&gt;=設定シート!E$101,AV363&lt;=設定シート!G$101),AH364*105/108,AH364))</f>
        <v>0</v>
      </c>
      <c r="BA364" s="460"/>
      <c r="BB364" s="461">
        <f t="shared" ref="BB364" si="201">IF($AL364="賃金で算定",0,INT(AY364*$AL364/100))</f>
        <v>0</v>
      </c>
      <c r="BC364" s="461">
        <f>IF(AY364=AZ364,BB364,AZ364*$AL364/100)</f>
        <v>0</v>
      </c>
      <c r="BL364" s="22">
        <f>IF(AY364=AZ364,0,1)</f>
        <v>0</v>
      </c>
      <c r="BM364" s="22" t="str">
        <f>IF(BL364=1,AL364,"")</f>
        <v/>
      </c>
    </row>
    <row r="365" spans="2:74" ht="18" customHeight="1">
      <c r="B365" s="877" t="s">
        <v>868</v>
      </c>
      <c r="C365" s="988"/>
      <c r="D365" s="988"/>
      <c r="E365" s="989"/>
      <c r="F365" s="1069"/>
      <c r="G365" s="997"/>
      <c r="H365" s="997"/>
      <c r="I365" s="997"/>
      <c r="J365" s="997"/>
      <c r="K365" s="997"/>
      <c r="L365" s="997"/>
      <c r="M365" s="997"/>
      <c r="N365" s="998"/>
      <c r="O365" s="877" t="s">
        <v>867</v>
      </c>
      <c r="P365" s="988"/>
      <c r="Q365" s="988"/>
      <c r="R365" s="988"/>
      <c r="S365" s="988"/>
      <c r="T365" s="988"/>
      <c r="U365" s="989"/>
      <c r="V365" s="1072">
        <f>AH365</f>
        <v>0</v>
      </c>
      <c r="W365" s="1073"/>
      <c r="X365" s="1073"/>
      <c r="Y365" s="1074"/>
      <c r="Z365" s="769"/>
      <c r="AA365" s="770"/>
      <c r="AB365" s="770"/>
      <c r="AC365" s="768"/>
      <c r="AD365" s="769"/>
      <c r="AE365" s="770"/>
      <c r="AF365" s="770"/>
      <c r="AG365" s="768"/>
      <c r="AH365" s="979">
        <f>AH347+AH349+AH351+AH353+AH355+AH357+AH359+AH361+AH363</f>
        <v>0</v>
      </c>
      <c r="AI365" s="980"/>
      <c r="AJ365" s="980"/>
      <c r="AK365" s="981"/>
      <c r="AL365" s="738"/>
      <c r="AM365" s="740"/>
      <c r="AN365" s="979">
        <f>AN347+AN349+AN351+AN353+AN355+AN357+AN359+AN361+AN363</f>
        <v>0</v>
      </c>
      <c r="AO365" s="980"/>
      <c r="AP365" s="980"/>
      <c r="AQ365" s="980"/>
      <c r="AR365" s="980"/>
      <c r="AS365" s="772"/>
      <c r="AW365" s="25"/>
      <c r="AY365" s="760"/>
      <c r="AZ365" s="777"/>
      <c r="BA365" s="778">
        <f>BA347+BA349+BA351+BA353+BA355+BA357+BA359+BA361+BA363</f>
        <v>0</v>
      </c>
      <c r="BB365" s="762">
        <f>BB348+BB350+BB352+BB354+BB356+BB358+BB360+BB362+BB364</f>
        <v>0</v>
      </c>
      <c r="BC365" s="762">
        <f>SUMIF(BL348:BL364,0,BC348:BC364)+ROUNDDOWN(ROUNDDOWN(BL365*105/108,0)*BM365/100,0)</f>
        <v>0</v>
      </c>
      <c r="BL365" s="22">
        <f>SUMIF(BL348:BL364,1,AH348:AK364)</f>
        <v>0</v>
      </c>
      <c r="BM365" s="22">
        <f>IF(COUNT(BM348:BM364)=0,0,SUM(BM348:BM364)/COUNT(BM348:BM364))</f>
        <v>0</v>
      </c>
    </row>
    <row r="366" spans="2:74" ht="18" customHeight="1">
      <c r="B366" s="990"/>
      <c r="C366" s="991"/>
      <c r="D366" s="991"/>
      <c r="E366" s="992"/>
      <c r="F366" s="1070"/>
      <c r="G366" s="1000"/>
      <c r="H366" s="1000"/>
      <c r="I366" s="1000"/>
      <c r="J366" s="1000"/>
      <c r="K366" s="1000"/>
      <c r="L366" s="1000"/>
      <c r="M366" s="1000"/>
      <c r="N366" s="1001"/>
      <c r="O366" s="990"/>
      <c r="P366" s="991"/>
      <c r="Q366" s="991"/>
      <c r="R366" s="991"/>
      <c r="S366" s="991"/>
      <c r="T366" s="991"/>
      <c r="U366" s="992"/>
      <c r="V366" s="983">
        <f>V348+V350+V352+V354+V356+V358+V360+V362+V364-V365</f>
        <v>0</v>
      </c>
      <c r="W366" s="962"/>
      <c r="X366" s="962"/>
      <c r="Y366" s="963"/>
      <c r="Z366" s="983">
        <f>Z348+Z350+Z352+Z354+Z356+Z358+Z360+Z362+Z364</f>
        <v>0</v>
      </c>
      <c r="AA366" s="962"/>
      <c r="AB366" s="962"/>
      <c r="AC366" s="962"/>
      <c r="AD366" s="983">
        <f>AD348+AD350+AD352+AD354+AD356+AD358+AD360+AD362+AD364</f>
        <v>0</v>
      </c>
      <c r="AE366" s="962"/>
      <c r="AF366" s="962"/>
      <c r="AG366" s="962"/>
      <c r="AH366" s="983">
        <f>AY366</f>
        <v>0</v>
      </c>
      <c r="AI366" s="962"/>
      <c r="AJ366" s="962"/>
      <c r="AK366" s="962"/>
      <c r="AL366" s="742"/>
      <c r="AM366" s="743"/>
      <c r="AN366" s="983">
        <f>BB366</f>
        <v>0</v>
      </c>
      <c r="AO366" s="962"/>
      <c r="AP366" s="962"/>
      <c r="AQ366" s="962"/>
      <c r="AR366" s="962"/>
      <c r="AS366" s="793"/>
      <c r="AW366" s="25"/>
      <c r="AY366" s="779">
        <f>AY348+AY350+AY352+AY354+AY356+AY358+AY360+AY362+AY364</f>
        <v>0</v>
      </c>
      <c r="AZ366" s="780"/>
      <c r="BA366" s="780"/>
      <c r="BB366" s="781">
        <f>BB365</f>
        <v>0</v>
      </c>
      <c r="BC366" s="782"/>
    </row>
    <row r="367" spans="2:74" ht="18" customHeight="1">
      <c r="B367" s="993"/>
      <c r="C367" s="994"/>
      <c r="D367" s="994"/>
      <c r="E367" s="995"/>
      <c r="F367" s="1071"/>
      <c r="G367" s="1002"/>
      <c r="H367" s="1002"/>
      <c r="I367" s="1002"/>
      <c r="J367" s="1002"/>
      <c r="K367" s="1002"/>
      <c r="L367" s="1002"/>
      <c r="M367" s="1002"/>
      <c r="N367" s="1003"/>
      <c r="O367" s="993"/>
      <c r="P367" s="994"/>
      <c r="Q367" s="994"/>
      <c r="R367" s="994"/>
      <c r="S367" s="994"/>
      <c r="T367" s="994"/>
      <c r="U367" s="995"/>
      <c r="V367" s="966"/>
      <c r="W367" s="967"/>
      <c r="X367" s="967"/>
      <c r="Y367" s="987"/>
      <c r="Z367" s="966"/>
      <c r="AA367" s="967"/>
      <c r="AB367" s="967"/>
      <c r="AC367" s="967"/>
      <c r="AD367" s="966"/>
      <c r="AE367" s="967"/>
      <c r="AF367" s="967"/>
      <c r="AG367" s="967"/>
      <c r="AH367" s="966">
        <f>AZ367</f>
        <v>0</v>
      </c>
      <c r="AI367" s="967"/>
      <c r="AJ367" s="967"/>
      <c r="AK367" s="987"/>
      <c r="AL367" s="686"/>
      <c r="AM367" s="687"/>
      <c r="AN367" s="966">
        <f>BC367</f>
        <v>0</v>
      </c>
      <c r="AO367" s="967"/>
      <c r="AP367" s="967"/>
      <c r="AQ367" s="967"/>
      <c r="AR367" s="967"/>
      <c r="AS367" s="685"/>
      <c r="AU367" s="222"/>
      <c r="AW367" s="25"/>
      <c r="AY367" s="464"/>
      <c r="AZ367" s="465">
        <f>IF(AZ348+AZ350+AZ352+AZ354+AZ356+AZ358+AZ360+AZ362+AZ364=AY366,0,ROUNDDOWN(AZ348+AZ350+AZ352+AZ354+AZ356+AZ358+AZ360+AZ362+AZ364,0))</f>
        <v>0</v>
      </c>
      <c r="BA367" s="463"/>
      <c r="BB367" s="463"/>
      <c r="BC367" s="465">
        <f>IF(BC365=BB366,0,BC365)</f>
        <v>0</v>
      </c>
    </row>
    <row r="368" spans="2:74" ht="18" customHeight="1">
      <c r="AD368" s="1" t="str">
        <f>IF(AND($F365="",$V365+$V366&gt;0),"事業の種類を選択してください。","")</f>
        <v/>
      </c>
      <c r="AN368" s="867">
        <f>IF(AN365=0,0,AN365+IF(AN367=0,AN366,AN367))</f>
        <v>0</v>
      </c>
      <c r="AO368" s="867"/>
      <c r="AP368" s="867"/>
      <c r="AQ368" s="867"/>
      <c r="AR368" s="867"/>
      <c r="AW368" s="25"/>
    </row>
    <row r="369" spans="2:49" ht="31.95" customHeight="1">
      <c r="AN369" s="30"/>
      <c r="AO369" s="30"/>
      <c r="AP369" s="30"/>
      <c r="AQ369" s="30"/>
      <c r="AR369" s="30"/>
      <c r="AW369" s="25"/>
    </row>
    <row r="370" spans="2:49" ht="7.5" customHeight="1">
      <c r="X370" s="3"/>
      <c r="Y370" s="3"/>
      <c r="AW370" s="25"/>
    </row>
    <row r="371" spans="2:49" ht="10.5" customHeight="1">
      <c r="X371" s="3"/>
      <c r="Y371" s="3"/>
      <c r="AW371" s="25"/>
    </row>
    <row r="372" spans="2:49" ht="5.25" customHeight="1">
      <c r="X372" s="3"/>
      <c r="Y372" s="3"/>
      <c r="AW372" s="25"/>
    </row>
    <row r="373" spans="2:49" ht="5.25" customHeight="1">
      <c r="X373" s="3"/>
      <c r="Y373" s="3"/>
      <c r="AW373" s="25"/>
    </row>
    <row r="374" spans="2:49" ht="5.25" customHeight="1">
      <c r="X374" s="3"/>
      <c r="Y374" s="3"/>
      <c r="AW374" s="25"/>
    </row>
    <row r="375" spans="2:49" ht="5.25" customHeight="1">
      <c r="X375" s="3"/>
      <c r="Y375" s="3"/>
      <c r="AW375" s="25"/>
    </row>
    <row r="376" spans="2:49" ht="17.25" customHeight="1">
      <c r="B376" s="2" t="s">
        <v>42</v>
      </c>
      <c r="S376" s="9"/>
      <c r="T376" s="9"/>
      <c r="U376" s="9"/>
      <c r="V376" s="9"/>
      <c r="W376" s="9"/>
      <c r="AL376" s="26"/>
      <c r="AW376" s="25"/>
    </row>
    <row r="377" spans="2:49" ht="12.75" customHeight="1">
      <c r="M377" s="27"/>
      <c r="N377" s="27"/>
      <c r="O377" s="27"/>
      <c r="P377" s="27"/>
      <c r="Q377" s="27"/>
      <c r="R377" s="27"/>
      <c r="S377" s="27"/>
      <c r="T377" s="28"/>
      <c r="U377" s="28"/>
      <c r="V377" s="28"/>
      <c r="W377" s="28"/>
      <c r="X377" s="28"/>
      <c r="Y377" s="28"/>
      <c r="Z377" s="28"/>
      <c r="AA377" s="27"/>
      <c r="AB377" s="27"/>
      <c r="AC377" s="27"/>
      <c r="AL377" s="26"/>
      <c r="AM377" s="859" t="s">
        <v>869</v>
      </c>
      <c r="AN377" s="860"/>
      <c r="AO377" s="860"/>
      <c r="AP377" s="861"/>
      <c r="AW377" s="25"/>
    </row>
    <row r="378" spans="2:49" ht="12.75" customHeight="1">
      <c r="M378" s="27"/>
      <c r="N378" s="27"/>
      <c r="O378" s="27"/>
      <c r="P378" s="27"/>
      <c r="Q378" s="27"/>
      <c r="R378" s="27"/>
      <c r="S378" s="27"/>
      <c r="T378" s="28"/>
      <c r="U378" s="28"/>
      <c r="V378" s="28"/>
      <c r="W378" s="28"/>
      <c r="X378" s="28"/>
      <c r="Y378" s="28"/>
      <c r="Z378" s="28"/>
      <c r="AA378" s="27"/>
      <c r="AB378" s="27"/>
      <c r="AC378" s="27"/>
      <c r="AL378" s="26"/>
      <c r="AM378" s="862"/>
      <c r="AN378" s="863"/>
      <c r="AO378" s="863"/>
      <c r="AP378" s="864"/>
      <c r="AW378" s="25"/>
    </row>
    <row r="379" spans="2:49" ht="12.75" customHeight="1">
      <c r="M379" s="27"/>
      <c r="N379" s="27"/>
      <c r="O379" s="27"/>
      <c r="P379" s="27"/>
      <c r="Q379" s="27"/>
      <c r="R379" s="27"/>
      <c r="S379" s="27"/>
      <c r="T379" s="27"/>
      <c r="U379" s="27"/>
      <c r="V379" s="27"/>
      <c r="W379" s="27"/>
      <c r="X379" s="27"/>
      <c r="Y379" s="27"/>
      <c r="Z379" s="27"/>
      <c r="AA379" s="27"/>
      <c r="AB379" s="27"/>
      <c r="AC379" s="27"/>
      <c r="AL379" s="26"/>
      <c r="AM379" s="698"/>
      <c r="AN379" s="698"/>
      <c r="AW379" s="25"/>
    </row>
    <row r="380" spans="2:49" ht="6" customHeight="1">
      <c r="M380" s="27"/>
      <c r="N380" s="27"/>
      <c r="O380" s="27"/>
      <c r="P380" s="27"/>
      <c r="Q380" s="27"/>
      <c r="R380" s="27"/>
      <c r="S380" s="27"/>
      <c r="T380" s="27"/>
      <c r="U380" s="27"/>
      <c r="V380" s="27"/>
      <c r="W380" s="27"/>
      <c r="X380" s="27"/>
      <c r="Y380" s="27"/>
      <c r="Z380" s="27"/>
      <c r="AA380" s="27"/>
      <c r="AB380" s="27"/>
      <c r="AC380" s="27"/>
      <c r="AL380" s="26"/>
      <c r="AM380" s="26"/>
      <c r="AW380" s="25"/>
    </row>
    <row r="381" spans="2:49" ht="12.75" customHeight="1">
      <c r="B381" s="873" t="s">
        <v>9</v>
      </c>
      <c r="C381" s="874"/>
      <c r="D381" s="874"/>
      <c r="E381" s="874"/>
      <c r="F381" s="874"/>
      <c r="G381" s="874"/>
      <c r="H381" s="874"/>
      <c r="I381" s="874"/>
      <c r="J381" s="878" t="s">
        <v>17</v>
      </c>
      <c r="K381" s="878"/>
      <c r="L381" s="724" t="s">
        <v>10</v>
      </c>
      <c r="M381" s="878" t="s">
        <v>18</v>
      </c>
      <c r="N381" s="878"/>
      <c r="O381" s="879" t="s">
        <v>19</v>
      </c>
      <c r="P381" s="878"/>
      <c r="Q381" s="878"/>
      <c r="R381" s="878"/>
      <c r="S381" s="878"/>
      <c r="T381" s="878"/>
      <c r="U381" s="878" t="s">
        <v>20</v>
      </c>
      <c r="V381" s="878"/>
      <c r="W381" s="878"/>
      <c r="AD381" s="11"/>
      <c r="AE381" s="11"/>
      <c r="AF381" s="11"/>
      <c r="AG381" s="11"/>
      <c r="AH381" s="11"/>
      <c r="AI381" s="11"/>
      <c r="AJ381" s="11"/>
      <c r="AL381" s="1013">
        <f ca="1">$AL$9</f>
        <v>30</v>
      </c>
      <c r="AM381" s="881"/>
      <c r="AN381" s="948" t="s">
        <v>11</v>
      </c>
      <c r="AO381" s="948"/>
      <c r="AP381" s="881">
        <v>10</v>
      </c>
      <c r="AQ381" s="881"/>
      <c r="AR381" s="948" t="s">
        <v>12</v>
      </c>
      <c r="AS381" s="951"/>
      <c r="AW381" s="25"/>
    </row>
    <row r="382" spans="2:49" ht="13.95" customHeight="1">
      <c r="B382" s="874"/>
      <c r="C382" s="874"/>
      <c r="D382" s="874"/>
      <c r="E382" s="874"/>
      <c r="F382" s="874"/>
      <c r="G382" s="874"/>
      <c r="H382" s="874"/>
      <c r="I382" s="874"/>
      <c r="J382" s="1061">
        <f>$J$10</f>
        <v>0</v>
      </c>
      <c r="K382" s="1049">
        <f>$K$10</f>
        <v>0</v>
      </c>
      <c r="L382" s="1063">
        <f>$L$10</f>
        <v>0</v>
      </c>
      <c r="M382" s="1052">
        <f>$M$10</f>
        <v>0</v>
      </c>
      <c r="N382" s="1049">
        <f>$N$10</f>
        <v>0</v>
      </c>
      <c r="O382" s="1052">
        <f>$O$10</f>
        <v>0</v>
      </c>
      <c r="P382" s="1014">
        <f>$P$10</f>
        <v>0</v>
      </c>
      <c r="Q382" s="1014">
        <f>$Q$10</f>
        <v>0</v>
      </c>
      <c r="R382" s="1014">
        <f>$R$10</f>
        <v>0</v>
      </c>
      <c r="S382" s="1014">
        <f>$S$10</f>
        <v>0</v>
      </c>
      <c r="T382" s="1049">
        <f>$T$10</f>
        <v>0</v>
      </c>
      <c r="U382" s="1052">
        <f>$U$10</f>
        <v>0</v>
      </c>
      <c r="V382" s="1014">
        <f>$V$10</f>
        <v>0</v>
      </c>
      <c r="W382" s="1049">
        <f>$W$10</f>
        <v>0</v>
      </c>
      <c r="AD382" s="11"/>
      <c r="AE382" s="11"/>
      <c r="AF382" s="11"/>
      <c r="AG382" s="11"/>
      <c r="AH382" s="11"/>
      <c r="AI382" s="11"/>
      <c r="AJ382" s="11"/>
      <c r="AL382" s="882"/>
      <c r="AM382" s="883"/>
      <c r="AN382" s="949"/>
      <c r="AO382" s="949"/>
      <c r="AP382" s="883"/>
      <c r="AQ382" s="883"/>
      <c r="AR382" s="949"/>
      <c r="AS382" s="952"/>
      <c r="AW382" s="25"/>
    </row>
    <row r="383" spans="2:49" ht="9" customHeight="1">
      <c r="B383" s="874"/>
      <c r="C383" s="874"/>
      <c r="D383" s="874"/>
      <c r="E383" s="874"/>
      <c r="F383" s="874"/>
      <c r="G383" s="874"/>
      <c r="H383" s="874"/>
      <c r="I383" s="874"/>
      <c r="J383" s="1062"/>
      <c r="K383" s="1050"/>
      <c r="L383" s="1064"/>
      <c r="M383" s="1053"/>
      <c r="N383" s="1050"/>
      <c r="O383" s="1053"/>
      <c r="P383" s="1015"/>
      <c r="Q383" s="1015"/>
      <c r="R383" s="1015"/>
      <c r="S383" s="1015"/>
      <c r="T383" s="1050"/>
      <c r="U383" s="1053"/>
      <c r="V383" s="1015"/>
      <c r="W383" s="1050"/>
      <c r="AD383" s="11"/>
      <c r="AE383" s="11"/>
      <c r="AF383" s="11"/>
      <c r="AG383" s="11"/>
      <c r="AH383" s="11"/>
      <c r="AI383" s="11"/>
      <c r="AJ383" s="11"/>
      <c r="AL383" s="884"/>
      <c r="AM383" s="885"/>
      <c r="AN383" s="950"/>
      <c r="AO383" s="950"/>
      <c r="AP383" s="885"/>
      <c r="AQ383" s="885"/>
      <c r="AR383" s="950"/>
      <c r="AS383" s="953"/>
      <c r="AW383" s="25"/>
    </row>
    <row r="384" spans="2:49" ht="6" customHeight="1">
      <c r="B384" s="876"/>
      <c r="C384" s="876"/>
      <c r="D384" s="876"/>
      <c r="E384" s="876"/>
      <c r="F384" s="876"/>
      <c r="G384" s="876"/>
      <c r="H384" s="876"/>
      <c r="I384" s="876"/>
      <c r="J384" s="1062"/>
      <c r="K384" s="1051"/>
      <c r="L384" s="1065"/>
      <c r="M384" s="1054"/>
      <c r="N384" s="1051"/>
      <c r="O384" s="1054"/>
      <c r="P384" s="1016"/>
      <c r="Q384" s="1016"/>
      <c r="R384" s="1016"/>
      <c r="S384" s="1016"/>
      <c r="T384" s="1051"/>
      <c r="U384" s="1054"/>
      <c r="V384" s="1016"/>
      <c r="W384" s="1051"/>
      <c r="AW384" s="25"/>
    </row>
    <row r="385" spans="2:74" ht="15" customHeight="1">
      <c r="B385" s="927" t="s">
        <v>43</v>
      </c>
      <c r="C385" s="928"/>
      <c r="D385" s="928"/>
      <c r="E385" s="928"/>
      <c r="F385" s="928"/>
      <c r="G385" s="928"/>
      <c r="H385" s="928"/>
      <c r="I385" s="929"/>
      <c r="J385" s="927" t="s">
        <v>13</v>
      </c>
      <c r="K385" s="928"/>
      <c r="L385" s="928"/>
      <c r="M385" s="928"/>
      <c r="N385" s="936"/>
      <c r="O385" s="939" t="s">
        <v>44</v>
      </c>
      <c r="P385" s="928"/>
      <c r="Q385" s="928"/>
      <c r="R385" s="928"/>
      <c r="S385" s="928"/>
      <c r="T385" s="928"/>
      <c r="U385" s="929"/>
      <c r="V385" s="725" t="s">
        <v>843</v>
      </c>
      <c r="W385" s="726"/>
      <c r="X385" s="726"/>
      <c r="Y385" s="942" t="s">
        <v>844</v>
      </c>
      <c r="Z385" s="942"/>
      <c r="AA385" s="942"/>
      <c r="AB385" s="942"/>
      <c r="AC385" s="942"/>
      <c r="AD385" s="942"/>
      <c r="AE385" s="942"/>
      <c r="AF385" s="942"/>
      <c r="AG385" s="942"/>
      <c r="AH385" s="942"/>
      <c r="AI385" s="726"/>
      <c r="AJ385" s="726"/>
      <c r="AK385" s="727"/>
      <c r="AL385" s="1066" t="s">
        <v>497</v>
      </c>
      <c r="AM385" s="1066"/>
      <c r="AN385" s="943" t="s">
        <v>845</v>
      </c>
      <c r="AO385" s="943"/>
      <c r="AP385" s="943"/>
      <c r="AQ385" s="943"/>
      <c r="AR385" s="943"/>
      <c r="AS385" s="944"/>
      <c r="AW385" s="25"/>
    </row>
    <row r="386" spans="2:74" ht="13.95" customHeight="1">
      <c r="B386" s="930"/>
      <c r="C386" s="931"/>
      <c r="D386" s="931"/>
      <c r="E386" s="931"/>
      <c r="F386" s="931"/>
      <c r="G386" s="931"/>
      <c r="H386" s="931"/>
      <c r="I386" s="932"/>
      <c r="J386" s="930"/>
      <c r="K386" s="931"/>
      <c r="L386" s="931"/>
      <c r="M386" s="931"/>
      <c r="N386" s="937"/>
      <c r="O386" s="940"/>
      <c r="P386" s="931"/>
      <c r="Q386" s="931"/>
      <c r="R386" s="931"/>
      <c r="S386" s="931"/>
      <c r="T386" s="931"/>
      <c r="U386" s="932"/>
      <c r="V386" s="890" t="s">
        <v>14</v>
      </c>
      <c r="W386" s="1076"/>
      <c r="X386" s="1076"/>
      <c r="Y386" s="1077"/>
      <c r="Z386" s="896" t="s">
        <v>23</v>
      </c>
      <c r="AA386" s="897"/>
      <c r="AB386" s="897"/>
      <c r="AC386" s="898"/>
      <c r="AD386" s="1081" t="s">
        <v>24</v>
      </c>
      <c r="AE386" s="1082"/>
      <c r="AF386" s="1082"/>
      <c r="AG386" s="1083"/>
      <c r="AH386" s="908" t="s">
        <v>170</v>
      </c>
      <c r="AI386" s="909"/>
      <c r="AJ386" s="909"/>
      <c r="AK386" s="910"/>
      <c r="AL386" s="1067" t="s">
        <v>498</v>
      </c>
      <c r="AM386" s="1067"/>
      <c r="AN386" s="918" t="s">
        <v>26</v>
      </c>
      <c r="AO386" s="919"/>
      <c r="AP386" s="919"/>
      <c r="AQ386" s="919"/>
      <c r="AR386" s="920"/>
      <c r="AS386" s="921"/>
      <c r="AW386" s="25"/>
      <c r="AY386" s="749" t="s">
        <v>524</v>
      </c>
      <c r="AZ386" s="749" t="s">
        <v>524</v>
      </c>
      <c r="BA386" s="749" t="s">
        <v>522</v>
      </c>
      <c r="BB386" s="922" t="s">
        <v>523</v>
      </c>
      <c r="BC386" s="923"/>
    </row>
    <row r="387" spans="2:74" ht="13.95" customHeight="1">
      <c r="B387" s="933"/>
      <c r="C387" s="934"/>
      <c r="D387" s="934"/>
      <c r="E387" s="934"/>
      <c r="F387" s="934"/>
      <c r="G387" s="934"/>
      <c r="H387" s="934"/>
      <c r="I387" s="935"/>
      <c r="J387" s="933"/>
      <c r="K387" s="934"/>
      <c r="L387" s="934"/>
      <c r="M387" s="934"/>
      <c r="N387" s="938"/>
      <c r="O387" s="941"/>
      <c r="P387" s="934"/>
      <c r="Q387" s="934"/>
      <c r="R387" s="934"/>
      <c r="S387" s="934"/>
      <c r="T387" s="934"/>
      <c r="U387" s="935"/>
      <c r="V387" s="1078"/>
      <c r="W387" s="1079"/>
      <c r="X387" s="1079"/>
      <c r="Y387" s="1080"/>
      <c r="Z387" s="899"/>
      <c r="AA387" s="900"/>
      <c r="AB387" s="900"/>
      <c r="AC387" s="901"/>
      <c r="AD387" s="1084"/>
      <c r="AE387" s="1085"/>
      <c r="AF387" s="1085"/>
      <c r="AG387" s="1086"/>
      <c r="AH387" s="911"/>
      <c r="AI387" s="912"/>
      <c r="AJ387" s="912"/>
      <c r="AK387" s="913"/>
      <c r="AL387" s="1068"/>
      <c r="AM387" s="1068"/>
      <c r="AN387" s="924"/>
      <c r="AO387" s="924"/>
      <c r="AP387" s="924"/>
      <c r="AQ387" s="924"/>
      <c r="AR387" s="924"/>
      <c r="AS387" s="925"/>
      <c r="AW387" s="25"/>
      <c r="AY387" s="459"/>
      <c r="AZ387" s="460" t="s">
        <v>518</v>
      </c>
      <c r="BA387" s="460" t="s">
        <v>521</v>
      </c>
      <c r="BB387" s="750" t="s">
        <v>519</v>
      </c>
      <c r="BC387" s="460" t="s">
        <v>518</v>
      </c>
      <c r="BL387" s="22" t="s">
        <v>529</v>
      </c>
      <c r="BM387" s="22" t="s">
        <v>246</v>
      </c>
    </row>
    <row r="388" spans="2:74" ht="18" customHeight="1">
      <c r="B388" s="968"/>
      <c r="C388" s="969"/>
      <c r="D388" s="969"/>
      <c r="E388" s="969"/>
      <c r="F388" s="969"/>
      <c r="G388" s="969"/>
      <c r="H388" s="969"/>
      <c r="I388" s="970"/>
      <c r="J388" s="968"/>
      <c r="K388" s="969"/>
      <c r="L388" s="969"/>
      <c r="M388" s="969"/>
      <c r="N388" s="974"/>
      <c r="O388" s="753"/>
      <c r="P388" s="731" t="s">
        <v>38</v>
      </c>
      <c r="Q388" s="754"/>
      <c r="R388" s="731" t="s">
        <v>8</v>
      </c>
      <c r="S388" s="755"/>
      <c r="T388" s="976" t="s">
        <v>46</v>
      </c>
      <c r="U388" s="1075"/>
      <c r="V388" s="977"/>
      <c r="W388" s="978"/>
      <c r="X388" s="978"/>
      <c r="Y388" s="787" t="s">
        <v>15</v>
      </c>
      <c r="Z388" s="757"/>
      <c r="AA388" s="758"/>
      <c r="AB388" s="758"/>
      <c r="AC388" s="756" t="s">
        <v>15</v>
      </c>
      <c r="AD388" s="757"/>
      <c r="AE388" s="758"/>
      <c r="AF388" s="758"/>
      <c r="AG388" s="759" t="s">
        <v>15</v>
      </c>
      <c r="AH388" s="979">
        <f>IF(V388="賃金で算定",V389+Z389-AD389,0)</f>
        <v>0</v>
      </c>
      <c r="AI388" s="980"/>
      <c r="AJ388" s="980"/>
      <c r="AK388" s="981"/>
      <c r="AL388" s="733"/>
      <c r="AM388" s="736"/>
      <c r="AN388" s="865"/>
      <c r="AO388" s="866"/>
      <c r="AP388" s="866"/>
      <c r="AQ388" s="866"/>
      <c r="AR388" s="866"/>
      <c r="AS388" s="759" t="s">
        <v>15</v>
      </c>
      <c r="AV388" s="24" t="str">
        <f>IF(OR(O388="",Q388=""),"", IF(O388&lt;20,DATE(O388+118,Q388,IF(S388="",1,S388)),DATE(O388+88,Q388,IF(S388="",1,S388))))</f>
        <v/>
      </c>
      <c r="AW388" s="821" t="str">
        <f>IF(AV388&lt;=設定シート!C$15,"昔",IF(OR(LEFT($F$406,2)="31",LEFT($F$406,2)="34",LEFT($F$406,2)="36",LEFT($F$406,2)="37"),IF(AV388&lt;=設定シート!E$23,"1",IF(AV388&lt;=設定シート!G$23,"2",IF(AV388&lt;=設定シート!M$23,"3","4"))),IF(AV388&lt;=設定シート!E$15,"1",IF(AV388&lt;=設定シート!G$15,"2","3"))))</f>
        <v>3</v>
      </c>
      <c r="AX388" s="822">
        <f>IF(OR(LEFT($F$406,2)="31",LEFT($F$406,2)="34",LEFT($F$406,2)="36",LEFT($F$406,2)="37"),IF(AV388&lt;=設定シート!$C$23,5,IF(AV388&lt;=設定シート!$E$23,7,IF(AV388&lt;=設定シート!$G$23,9,IF(AND(AV388&lt;=設定シート!$I$23,V388=""),11,IF(AND(AV388&lt;=設定シート!$I$23,V388="賃金で算定"),13,IF(AV388&lt;=設定シート!$K$23,15,IF(AV388&lt;=設定シート!$M$23,17,19))))))),IF(AV388&lt;=設定シート!$C$23,5,IF(AV388&lt;=設定シート!$E$15,7,IF(AV388&lt;=設定シート!$G$15,9,11))))</f>
        <v>11</v>
      </c>
      <c r="AY388" s="760"/>
      <c r="AZ388" s="761"/>
      <c r="BA388" s="762">
        <f>AN388</f>
        <v>0</v>
      </c>
      <c r="BB388" s="761"/>
      <c r="BC388" s="761"/>
      <c r="BO388" s="1">
        <f>IF(O388&lt;=VALUE(概算年度),O388+2018,O388+1988)</f>
        <v>2018</v>
      </c>
      <c r="BP388" s="1" t="b">
        <f>IF(BO388=2019,1)</f>
        <v>0</v>
      </c>
      <c r="BQ388" s="3">
        <f>IF(BO388&lt;=2018,1)</f>
        <v>1</v>
      </c>
      <c r="BR388" s="3" t="b">
        <f>IF(BO388&gt;=2020,1)</f>
        <v>0</v>
      </c>
      <c r="BS388" s="3" t="b">
        <f>IF(AND(O388=31,Q388=1,O389=31),1,IF(AND(O388=31,Q388=2,O389=31),2,IF(AND(O388=31,Q388=3,O389=31),3,IF(AND(O388=31,Q388=4,O389=31),4,IF(AND(O388&gt;VALUE(概算年度),O388&lt;31,O389=31),5)))))</f>
        <v>0</v>
      </c>
      <c r="BT388" s="3" t="b">
        <f>IF(OR(O388=31,O388=1),IF(AND(O389=1,OR(Q388=1,Q388=2,Q388=3,Q388=4,Q388=5)),1,IF(AND(O389=1,Q388=6),6,IF(AND(O389=1,Q388=7),7,IF(AND(O389=1,Q388=8),8,IF(AND(O389=1,Q388=9),9,IF(AND(O389=1,Q388=10),10,IF(AND(O389=1,Q388=11),11,IF(AND(O389=1,Q388=12),12)))))))),IF(O389=1,13))</f>
        <v>0</v>
      </c>
      <c r="BU388" s="3" t="b">
        <f>IF(AND(VALUE(概算年度)='報告書（事業主控）'!O388,VALUE(概算年度)='報告書（事業主控）'!O389),IF('報告書（事業主控）'!Q388=1,1,IF('報告書（事業主控）'!Q388=2,2,IF('報告書（事業主控）'!Q388=3,3))))</f>
        <v>0</v>
      </c>
      <c r="BV388" s="3" t="b">
        <f>IF(BS388=1,"平31_1",IF(BS388=2,"平31_2",IF(BS388=3,"平31_3",IF(BS388=4,"平31_4",IF(BS388=5,"平31_1",IF(BT388=1,"_5月",IF(BT388=6,"_6月",IF(BT388=7,"_7月",IF(BT388=8,"_8月",IF(BT388=9,"_9月",IF(BT388=10,"_10月",IF(BT388=11,"_11月",IF(BT388=12,"_12月",IF(BT388=13,"_5月",IF(AND(O388=O389,O389&lt;&gt;VALUE(概算年度)),IF(Q388=1,"_1月",IF(Q388=2,"_2月",IF(Q388=3,"_3月",IF(Q388=4,"_4月",IF(Q388=5,"_5月",IF(Q388=6,"_6月",IF(Q388=7,"_7月",IF(Q388=8,"_8月",IF(Q388=9,"_9月",IF(Q388=10,"_10月",IF(Q388=11,"_11月",IF(Q388=12,"_12月")))))))))))),IF(BU388=1,"対象年1_3月",IF(BU388=2,"対象年2_3月",IF(BU388=3,"対象年3月",IF(O389=VALUE(概算年度),"対象年1_3月","_1月")))))))))))))))))))</f>
        <v>0</v>
      </c>
    </row>
    <row r="389" spans="2:74" ht="18" customHeight="1">
      <c r="B389" s="971"/>
      <c r="C389" s="972"/>
      <c r="D389" s="972"/>
      <c r="E389" s="972"/>
      <c r="F389" s="972"/>
      <c r="G389" s="972"/>
      <c r="H389" s="972"/>
      <c r="I389" s="973"/>
      <c r="J389" s="971"/>
      <c r="K389" s="972"/>
      <c r="L389" s="972"/>
      <c r="M389" s="972"/>
      <c r="N389" s="975"/>
      <c r="O389" s="219"/>
      <c r="P389" s="11" t="s">
        <v>7</v>
      </c>
      <c r="Q389" s="23"/>
      <c r="R389" s="11" t="s">
        <v>8</v>
      </c>
      <c r="S389" s="220"/>
      <c r="T389" s="982" t="s">
        <v>28</v>
      </c>
      <c r="U389" s="982"/>
      <c r="V389" s="956"/>
      <c r="W389" s="957"/>
      <c r="X389" s="957"/>
      <c r="Y389" s="958"/>
      <c r="Z389" s="959"/>
      <c r="AA389" s="960"/>
      <c r="AB389" s="960"/>
      <c r="AC389" s="960"/>
      <c r="AD389" s="956">
        <v>0</v>
      </c>
      <c r="AE389" s="957"/>
      <c r="AF389" s="957"/>
      <c r="AG389" s="958"/>
      <c r="AH389" s="962">
        <f>IF(V388="賃金で算定",0,V389+Z389-AD389)</f>
        <v>0</v>
      </c>
      <c r="AI389" s="962"/>
      <c r="AJ389" s="962"/>
      <c r="AK389" s="963"/>
      <c r="AL389" s="964">
        <f>IF(V388="賃金で算定","賃金で算定",IF(OR(V389=0,$F$406="",AV388=""),0,IF(OR(LEFT($F$406,2)="31",LEFT($F$406,2)="34",LEFT($F$406,2)="36",LEFT($F$406,2)="37"),VLOOKUP($F$406,労務比率2,AX388,FALSE),VLOOKUP($F$406,労務比率,AX388,FALSE))))</f>
        <v>0</v>
      </c>
      <c r="AM389" s="965"/>
      <c r="AN389" s="966">
        <f>IF(V388="賃金で算定",0,INT(AH389*AL389/100))</f>
        <v>0</v>
      </c>
      <c r="AO389" s="967"/>
      <c r="AP389" s="967"/>
      <c r="AQ389" s="967"/>
      <c r="AR389" s="967"/>
      <c r="AS389" s="685"/>
      <c r="AV389" s="24"/>
      <c r="AW389" s="25"/>
      <c r="AY389" s="462">
        <f>AH389</f>
        <v>0</v>
      </c>
      <c r="AZ389" s="461">
        <f>IF(AV388&lt;=設定シート!C$101,AH389,IF(AND(AV388&gt;=設定シート!E$101,AV388&lt;=設定シート!G$101),AH389*105/108,AH389))</f>
        <v>0</v>
      </c>
      <c r="BA389" s="460"/>
      <c r="BB389" s="461">
        <f>IF($AL389="賃金で算定",0,INT(AY389*$AL389/100))</f>
        <v>0</v>
      </c>
      <c r="BC389" s="461">
        <f>IF(AY389=AZ389,BB389,AZ389*$AL389/100)</f>
        <v>0</v>
      </c>
      <c r="BL389" s="22">
        <f>IF(AY389=AZ389,0,1)</f>
        <v>0</v>
      </c>
      <c r="BM389" s="22" t="str">
        <f>IF(BL389=1,AL389,"")</f>
        <v/>
      </c>
    </row>
    <row r="390" spans="2:74" ht="18" customHeight="1">
      <c r="B390" s="968"/>
      <c r="C390" s="969"/>
      <c r="D390" s="969"/>
      <c r="E390" s="969"/>
      <c r="F390" s="969"/>
      <c r="G390" s="969"/>
      <c r="H390" s="969"/>
      <c r="I390" s="970"/>
      <c r="J390" s="968"/>
      <c r="K390" s="969"/>
      <c r="L390" s="969"/>
      <c r="M390" s="969"/>
      <c r="N390" s="974"/>
      <c r="O390" s="753"/>
      <c r="P390" s="731" t="s">
        <v>38</v>
      </c>
      <c r="Q390" s="754"/>
      <c r="R390" s="731" t="s">
        <v>8</v>
      </c>
      <c r="S390" s="755"/>
      <c r="T390" s="976" t="s">
        <v>40</v>
      </c>
      <c r="U390" s="1075"/>
      <c r="V390" s="977"/>
      <c r="W390" s="978"/>
      <c r="X390" s="978"/>
      <c r="Y390" s="792"/>
      <c r="Z390" s="769"/>
      <c r="AA390" s="770"/>
      <c r="AB390" s="770"/>
      <c r="AC390" s="768"/>
      <c r="AD390" s="769"/>
      <c r="AE390" s="770"/>
      <c r="AF390" s="770"/>
      <c r="AG390" s="771"/>
      <c r="AH390" s="979">
        <f>IF(V390="賃金で算定",V391+Z391-AD391,0)</f>
        <v>0</v>
      </c>
      <c r="AI390" s="980"/>
      <c r="AJ390" s="980"/>
      <c r="AK390" s="981"/>
      <c r="AL390" s="733"/>
      <c r="AM390" s="736"/>
      <c r="AN390" s="865"/>
      <c r="AO390" s="866"/>
      <c r="AP390" s="866"/>
      <c r="AQ390" s="866"/>
      <c r="AR390" s="866"/>
      <c r="AS390" s="772"/>
      <c r="AV390" s="24" t="str">
        <f>IF(OR(O390="",Q390=""),"", IF(O390&lt;20,DATE(O390+118,Q390,IF(S390="",1,S390)),DATE(O390+88,Q390,IF(S390="",1,S390))))</f>
        <v/>
      </c>
      <c r="AW390" s="821" t="str">
        <f>IF(AV390&lt;=設定シート!C$15,"昔",IF(OR(LEFT($F$406,2)="31",LEFT($F$406,2)="34",LEFT($F$406,2)="36",LEFT($F$406,2)="37"),IF(AV390&lt;=設定シート!E$23,"1",IF(AV390&lt;=設定シート!G$23,"2",IF(AV390&lt;=設定シート!M$23,"3","4"))),IF(AV390&lt;=設定シート!E$15,"1",IF(AV390&lt;=設定シート!G$15,"2","3"))))</f>
        <v>3</v>
      </c>
      <c r="AX390" s="822">
        <f>IF(OR(LEFT($F$406,2)="31",LEFT($F$406,2)="34",LEFT($F$406,2)="36",LEFT($F$406,2)="37"),IF(AV390&lt;=設定シート!$C$23,5,IF(AV390&lt;=設定シート!$E$23,7,IF(AV390&lt;=設定シート!$G$23,9,IF(AND(AV390&lt;=設定シート!$I$23,V390=""),11,IF(AND(AV390&lt;=設定シート!$I$23,V390="賃金で算定"),13,IF(AV390&lt;=設定シート!$K$23,15,IF(AV390&lt;=設定シート!$M$23,17,19))))))),IF(AV390&lt;=設定シート!$C$23,5,IF(AV390&lt;=設定シート!$E$15,7,IF(AV390&lt;=設定シート!$G$15,9,11))))</f>
        <v>11</v>
      </c>
      <c r="AY390" s="760"/>
      <c r="AZ390" s="761"/>
      <c r="BA390" s="762">
        <f t="shared" ref="BA390" si="202">AN390</f>
        <v>0</v>
      </c>
      <c r="BB390" s="761"/>
      <c r="BC390" s="761"/>
      <c r="BL390" s="22"/>
      <c r="BM390" s="22"/>
      <c r="BO390" s="1">
        <f>IF(O390&lt;=VALUE(概算年度),O390+2018,O390+1988)</f>
        <v>2018</v>
      </c>
      <c r="BP390" s="1" t="b">
        <f>IF(BO390=2019,1)</f>
        <v>0</v>
      </c>
      <c r="BQ390" s="3">
        <f>IF(BO390&lt;=2018,1)</f>
        <v>1</v>
      </c>
      <c r="BR390" s="3" t="b">
        <f>IF(BO390&gt;=2020,1)</f>
        <v>0</v>
      </c>
      <c r="BS390" s="3" t="b">
        <f>IF(AND(O390=31,Q390=1,O391=31),1,IF(AND(O390=31,Q390=2,O391=31),2,IF(AND(O390=31,Q390=3,O391=31),3,IF(AND(O390=31,Q390=4,O391=31),4,IF(AND(O390&gt;VALUE(概算年度),O390&lt;31,O391=31),5)))))</f>
        <v>0</v>
      </c>
      <c r="BT390" s="3" t="b">
        <f>IF(OR(O390=31,O390=1),IF(AND(O391=1,OR(Q390=1,Q390=2,Q390=3,Q390=4,Q390=5)),1,IF(AND(O391=1,Q390=6),6,IF(AND(O391=1,Q390=7),7,IF(AND(O391=1,Q390=8),8,IF(AND(O391=1,Q390=9),9,IF(AND(O391=1,Q390=10),10,IF(AND(O391=1,Q390=11),11,IF(AND(O391=1,Q390=12),12)))))))),IF(O391=1,13))</f>
        <v>0</v>
      </c>
      <c r="BU390" s="3" t="b">
        <f>IF(AND(VALUE(概算年度)='報告書（事業主控）'!O390,VALUE(概算年度)='報告書（事業主控）'!O391),IF('報告書（事業主控）'!Q390=1,1,IF('報告書（事業主控）'!Q390=2,2,IF('報告書（事業主控）'!Q390=3,3))))</f>
        <v>0</v>
      </c>
      <c r="BV390" s="3" t="b">
        <f>IF(BS390=1,"平31_1",IF(BS390=2,"平31_2",IF(BS390=3,"平31_3",IF(BS390=4,"平31_4",IF(BS390=5,"平31_1",IF(BT390=1,"_5月",IF(BT390=6,"_6月",IF(BT390=7,"_7月",IF(BT390=8,"_8月",IF(BT390=9,"_9月",IF(BT390=10,"_10月",IF(BT390=11,"_11月",IF(BT390=12,"_12月",IF(BT390=13,"_5月",IF(AND(O390=O391,O391&lt;&gt;VALUE(概算年度)),IF(Q390=1,"_1月",IF(Q390=2,"_2月",IF(Q390=3,"_3月",IF(Q390=4,"_4月",IF(Q390=5,"_5月",IF(Q390=6,"_6月",IF(Q390=7,"_7月",IF(Q390=8,"_8月",IF(Q390=9,"_9月",IF(Q390=10,"_10月",IF(Q390=11,"_11月",IF(Q390=12,"_12月")))))))))))),IF(BU390=1,"対象年1_3月",IF(BU390=2,"対象年2_3月",IF(BU390=3,"対象年3月",IF(O391=VALUE(概算年度),"対象年1_3月","_1月")))))))))))))))))))</f>
        <v>0</v>
      </c>
    </row>
    <row r="391" spans="2:74" ht="18" customHeight="1">
      <c r="B391" s="971"/>
      <c r="C391" s="972"/>
      <c r="D391" s="972"/>
      <c r="E391" s="972"/>
      <c r="F391" s="972"/>
      <c r="G391" s="972"/>
      <c r="H391" s="972"/>
      <c r="I391" s="973"/>
      <c r="J391" s="971"/>
      <c r="K391" s="972"/>
      <c r="L391" s="972"/>
      <c r="M391" s="972"/>
      <c r="N391" s="975"/>
      <c r="O391" s="219"/>
      <c r="P391" s="11" t="s">
        <v>7</v>
      </c>
      <c r="Q391" s="23"/>
      <c r="R391" s="11" t="s">
        <v>8</v>
      </c>
      <c r="S391" s="220"/>
      <c r="T391" s="982" t="s">
        <v>28</v>
      </c>
      <c r="U391" s="982"/>
      <c r="V391" s="956"/>
      <c r="W391" s="957"/>
      <c r="X391" s="957"/>
      <c r="Y391" s="958"/>
      <c r="Z391" s="959"/>
      <c r="AA391" s="960"/>
      <c r="AB391" s="960"/>
      <c r="AC391" s="960"/>
      <c r="AD391" s="956">
        <v>0</v>
      </c>
      <c r="AE391" s="957"/>
      <c r="AF391" s="957"/>
      <c r="AG391" s="958"/>
      <c r="AH391" s="962">
        <f>IF(V390="賃金で算定",0,V391+Z391-AD391)</f>
        <v>0</v>
      </c>
      <c r="AI391" s="962"/>
      <c r="AJ391" s="962"/>
      <c r="AK391" s="963"/>
      <c r="AL391" s="964">
        <f>IF(V390="賃金で算定","賃金で算定",IF(OR(V391=0,$F$406="",AV390=""),0,IF(OR(LEFT($F$406,2)="31",LEFT($F$406,2)="34",LEFT($F$406,2)="36",LEFT($F$406,2)="37"),VLOOKUP($F$406,労務比率2,AX390,FALSE),VLOOKUP($F$406,労務比率,AX390,FALSE))))</f>
        <v>0</v>
      </c>
      <c r="AM391" s="965"/>
      <c r="AN391" s="966">
        <f>IF(V390="賃金で算定",0,INT(AH391*AL391/100))</f>
        <v>0</v>
      </c>
      <c r="AO391" s="967"/>
      <c r="AP391" s="967"/>
      <c r="AQ391" s="967"/>
      <c r="AR391" s="967"/>
      <c r="AS391" s="685"/>
      <c r="AV391" s="24"/>
      <c r="AW391" s="25"/>
      <c r="AY391" s="462">
        <f t="shared" ref="AY391" si="203">AH391</f>
        <v>0</v>
      </c>
      <c r="AZ391" s="461">
        <f>IF(AV390&lt;=設定シート!C$101,AH391,IF(AND(AV390&gt;=設定シート!E$101,AV390&lt;=設定シート!G$101),AH391*105/108,AH391))</f>
        <v>0</v>
      </c>
      <c r="BA391" s="460"/>
      <c r="BB391" s="461">
        <f t="shared" ref="BB391" si="204">IF($AL391="賃金で算定",0,INT(AY391*$AL391/100))</f>
        <v>0</v>
      </c>
      <c r="BC391" s="461">
        <f>IF(AY391=AZ391,BB391,AZ391*$AL391/100)</f>
        <v>0</v>
      </c>
      <c r="BL391" s="22">
        <f>IF(AY391=AZ391,0,1)</f>
        <v>0</v>
      </c>
      <c r="BM391" s="22" t="str">
        <f>IF(BL391=1,AL391,"")</f>
        <v/>
      </c>
    </row>
    <row r="392" spans="2:74" ht="18" customHeight="1">
      <c r="B392" s="968"/>
      <c r="C392" s="969"/>
      <c r="D392" s="969"/>
      <c r="E392" s="969"/>
      <c r="F392" s="969"/>
      <c r="G392" s="969"/>
      <c r="H392" s="969"/>
      <c r="I392" s="970"/>
      <c r="J392" s="968"/>
      <c r="K392" s="969"/>
      <c r="L392" s="969"/>
      <c r="M392" s="969"/>
      <c r="N392" s="974"/>
      <c r="O392" s="753"/>
      <c r="P392" s="731" t="s">
        <v>38</v>
      </c>
      <c r="Q392" s="754"/>
      <c r="R392" s="731" t="s">
        <v>8</v>
      </c>
      <c r="S392" s="755"/>
      <c r="T392" s="976" t="s">
        <v>40</v>
      </c>
      <c r="U392" s="1075"/>
      <c r="V392" s="977"/>
      <c r="W392" s="978"/>
      <c r="X392" s="978"/>
      <c r="Y392" s="792"/>
      <c r="Z392" s="769"/>
      <c r="AA392" s="770"/>
      <c r="AB392" s="770"/>
      <c r="AC392" s="768"/>
      <c r="AD392" s="769"/>
      <c r="AE392" s="770"/>
      <c r="AF392" s="770"/>
      <c r="AG392" s="771"/>
      <c r="AH392" s="979">
        <f>IF(V392="賃金で算定",V393+Z393-AD393,0)</f>
        <v>0</v>
      </c>
      <c r="AI392" s="980"/>
      <c r="AJ392" s="980"/>
      <c r="AK392" s="981"/>
      <c r="AL392" s="733"/>
      <c r="AM392" s="736"/>
      <c r="AN392" s="865"/>
      <c r="AO392" s="866"/>
      <c r="AP392" s="866"/>
      <c r="AQ392" s="866"/>
      <c r="AR392" s="866"/>
      <c r="AS392" s="772"/>
      <c r="AV392" s="24" t="str">
        <f>IF(OR(O392="",Q392=""),"", IF(O392&lt;20,DATE(O392+118,Q392,IF(S392="",1,S392)),DATE(O392+88,Q392,IF(S392="",1,S392))))</f>
        <v/>
      </c>
      <c r="AW392" s="821" t="str">
        <f>IF(AV392&lt;=設定シート!C$15,"昔",IF(OR(LEFT($F$406,2)="31",LEFT($F$406,2)="34",LEFT($F$406,2)="36",LEFT($F$406,2)="37"),IF(AV392&lt;=設定シート!E$23,"1",IF(AV392&lt;=設定シート!G$23,"2",IF(AV392&lt;=設定シート!M$23,"3","4"))),IF(AV392&lt;=設定シート!E$15,"1",IF(AV392&lt;=設定シート!G$15,"2","3"))))</f>
        <v>3</v>
      </c>
      <c r="AX392" s="822">
        <f>IF(OR(LEFT($F$406,2)="31",LEFT($F$406,2)="34",LEFT($F$406,2)="36",LEFT($F$406,2)="37"),IF(AV392&lt;=設定シート!$C$23,5,IF(AV392&lt;=設定シート!$E$23,7,IF(AV392&lt;=設定シート!$G$23,9,IF(AND(AV392&lt;=設定シート!$I$23,V392=""),11,IF(AND(AV392&lt;=設定シート!$I$23,V392="賃金で算定"),13,IF(AV392&lt;=設定シート!$K$23,15,IF(AV392&lt;=設定シート!$M$23,17,19))))))),IF(AV392&lt;=設定シート!$C$23,5,IF(AV392&lt;=設定シート!$E$15,7,IF(AV392&lt;=設定シート!$G$15,9,11))))</f>
        <v>11</v>
      </c>
      <c r="AY392" s="760"/>
      <c r="AZ392" s="761"/>
      <c r="BA392" s="762">
        <f t="shared" ref="BA392" si="205">AN392</f>
        <v>0</v>
      </c>
      <c r="BB392" s="761"/>
      <c r="BC392" s="761"/>
      <c r="BO392" s="1">
        <f>IF(O392&lt;=VALUE(概算年度),O392+2018,O392+1988)</f>
        <v>2018</v>
      </c>
      <c r="BP392" s="1" t="b">
        <f>IF(BO392=2019,1)</f>
        <v>0</v>
      </c>
      <c r="BQ392" s="3">
        <f>IF(BO392&lt;=2018,1)</f>
        <v>1</v>
      </c>
      <c r="BR392" s="3" t="b">
        <f>IF(BO392&gt;=2020,1)</f>
        <v>0</v>
      </c>
      <c r="BS392" s="3" t="b">
        <f>IF(AND(O392=31,Q392=1,O393=31),1,IF(AND(O392=31,Q392=2,O393=31),2,IF(AND(O392=31,Q392=3,O393=31),3,IF(AND(O392=31,Q392=4,O393=31),4,IF(AND(O392&gt;VALUE(概算年度),O392&lt;31,O393=31),5)))))</f>
        <v>0</v>
      </c>
      <c r="BT392" s="3" t="b">
        <f>IF(OR(O392=31,O392=1),IF(AND(O393=1,OR(Q392=1,Q392=2,Q392=3,Q392=4,Q392=5)),1,IF(AND(O393=1,Q392=6),6,IF(AND(O393=1,Q392=7),7,IF(AND(O393=1,Q392=8),8,IF(AND(O393=1,Q392=9),9,IF(AND(O393=1,Q392=10),10,IF(AND(O393=1,Q392=11),11,IF(AND(O393=1,Q392=12),12)))))))),IF(O393=1,13))</f>
        <v>0</v>
      </c>
      <c r="BU392" s="3" t="b">
        <f>IF(AND(VALUE(概算年度)='報告書（事業主控）'!O392,VALUE(概算年度)='報告書（事業主控）'!O393),IF('報告書（事業主控）'!Q392=1,1,IF('報告書（事業主控）'!Q392=2,2,IF('報告書（事業主控）'!Q392=3,3))))</f>
        <v>0</v>
      </c>
      <c r="BV392" s="3" t="b">
        <f>IF(BS392=1,"平31_1",IF(BS392=2,"平31_2",IF(BS392=3,"平31_3",IF(BS392=4,"平31_4",IF(BS392=5,"平31_1",IF(BT392=1,"_5月",IF(BT392=6,"_6月",IF(BT392=7,"_7月",IF(BT392=8,"_8月",IF(BT392=9,"_9月",IF(BT392=10,"_10月",IF(BT392=11,"_11月",IF(BT392=12,"_12月",IF(BT392=13,"_5月",IF(AND(O392=O393,O393&lt;&gt;VALUE(概算年度)),IF(Q392=1,"_1月",IF(Q392=2,"_2月",IF(Q392=3,"_3月",IF(Q392=4,"_4月",IF(Q392=5,"_5月",IF(Q392=6,"_6月",IF(Q392=7,"_7月",IF(Q392=8,"_8月",IF(Q392=9,"_9月",IF(Q392=10,"_10月",IF(Q392=11,"_11月",IF(Q392=12,"_12月")))))))))))),IF(BU392=1,"対象年1_3月",IF(BU392=2,"対象年2_3月",IF(BU392=3,"対象年3月",IF(O393=VALUE(概算年度),"対象年1_3月","_1月")))))))))))))))))))</f>
        <v>0</v>
      </c>
    </row>
    <row r="393" spans="2:74" ht="18" customHeight="1">
      <c r="B393" s="971"/>
      <c r="C393" s="972"/>
      <c r="D393" s="972"/>
      <c r="E393" s="972"/>
      <c r="F393" s="972"/>
      <c r="G393" s="972"/>
      <c r="H393" s="972"/>
      <c r="I393" s="973"/>
      <c r="J393" s="971"/>
      <c r="K393" s="972"/>
      <c r="L393" s="972"/>
      <c r="M393" s="972"/>
      <c r="N393" s="975"/>
      <c r="O393" s="219"/>
      <c r="P393" s="11" t="s">
        <v>7</v>
      </c>
      <c r="Q393" s="23"/>
      <c r="R393" s="11" t="s">
        <v>8</v>
      </c>
      <c r="S393" s="220"/>
      <c r="T393" s="982" t="s">
        <v>28</v>
      </c>
      <c r="U393" s="982"/>
      <c r="V393" s="956"/>
      <c r="W393" s="957"/>
      <c r="X393" s="957"/>
      <c r="Y393" s="958"/>
      <c r="Z393" s="956"/>
      <c r="AA393" s="957"/>
      <c r="AB393" s="957"/>
      <c r="AC393" s="957"/>
      <c r="AD393" s="956">
        <v>0</v>
      </c>
      <c r="AE393" s="957"/>
      <c r="AF393" s="957"/>
      <c r="AG393" s="958"/>
      <c r="AH393" s="962">
        <f>IF(V392="賃金で算定",0,V393+Z393-AD393)</f>
        <v>0</v>
      </c>
      <c r="AI393" s="962"/>
      <c r="AJ393" s="962"/>
      <c r="AK393" s="963"/>
      <c r="AL393" s="964">
        <f>IF(V392="賃金で算定","賃金で算定",IF(OR(V393=0,$F$406="",AV392=""),0,IF(OR(LEFT($F$406,2)="31",LEFT($F$406,2)="34",LEFT($F$406,2)="36",LEFT($F$406,2)="37"),VLOOKUP($F$406,労務比率2,AX392,FALSE),VLOOKUP($F$406,労務比率,AX392,FALSE))))</f>
        <v>0</v>
      </c>
      <c r="AM393" s="965"/>
      <c r="AN393" s="966">
        <f>IF(V392="賃金で算定",0,INT(AH393*AL393/100))</f>
        <v>0</v>
      </c>
      <c r="AO393" s="967"/>
      <c r="AP393" s="967"/>
      <c r="AQ393" s="967"/>
      <c r="AR393" s="967"/>
      <c r="AS393" s="685"/>
      <c r="AV393" s="24"/>
      <c r="AW393" s="25"/>
      <c r="AY393" s="462">
        <f t="shared" ref="AY393" si="206">AH393</f>
        <v>0</v>
      </c>
      <c r="AZ393" s="461">
        <f>IF(AV392&lt;=設定シート!C$101,AH393,IF(AND(AV392&gt;=設定シート!E$101,AV392&lt;=設定シート!G$101),AH393*105/108,AH393))</f>
        <v>0</v>
      </c>
      <c r="BA393" s="460"/>
      <c r="BB393" s="461">
        <f t="shared" ref="BB393" si="207">IF($AL393="賃金で算定",0,INT(AY393*$AL393/100))</f>
        <v>0</v>
      </c>
      <c r="BC393" s="461">
        <f>IF(AY393=AZ393,BB393,AZ393*$AL393/100)</f>
        <v>0</v>
      </c>
      <c r="BL393" s="22">
        <f>IF(AY393=AZ393,0,1)</f>
        <v>0</v>
      </c>
      <c r="BM393" s="22" t="str">
        <f>IF(BL393=1,AL393,"")</f>
        <v/>
      </c>
    </row>
    <row r="394" spans="2:74" ht="18" customHeight="1">
      <c r="B394" s="968"/>
      <c r="C394" s="969"/>
      <c r="D394" s="969"/>
      <c r="E394" s="969"/>
      <c r="F394" s="969"/>
      <c r="G394" s="969"/>
      <c r="H394" s="969"/>
      <c r="I394" s="970"/>
      <c r="J394" s="968"/>
      <c r="K394" s="969"/>
      <c r="L394" s="969"/>
      <c r="M394" s="969"/>
      <c r="N394" s="974"/>
      <c r="O394" s="753"/>
      <c r="P394" s="731" t="s">
        <v>38</v>
      </c>
      <c r="Q394" s="754"/>
      <c r="R394" s="731" t="s">
        <v>8</v>
      </c>
      <c r="S394" s="755"/>
      <c r="T394" s="976" t="s">
        <v>40</v>
      </c>
      <c r="U394" s="1075"/>
      <c r="V394" s="977"/>
      <c r="W394" s="978"/>
      <c r="X394" s="978"/>
      <c r="Y394" s="29"/>
      <c r="Z394" s="775"/>
      <c r="AA394" s="683"/>
      <c r="AB394" s="683"/>
      <c r="AC394" s="21"/>
      <c r="AD394" s="775"/>
      <c r="AE394" s="683"/>
      <c r="AF394" s="683"/>
      <c r="AG394" s="776"/>
      <c r="AH394" s="979">
        <f>IF(V394="賃金で算定",V395+Z395-AD395,0)</f>
        <v>0</v>
      </c>
      <c r="AI394" s="980"/>
      <c r="AJ394" s="980"/>
      <c r="AK394" s="981"/>
      <c r="AL394" s="733"/>
      <c r="AM394" s="736"/>
      <c r="AN394" s="865"/>
      <c r="AO394" s="866"/>
      <c r="AP394" s="866"/>
      <c r="AQ394" s="866"/>
      <c r="AR394" s="866"/>
      <c r="AS394" s="772"/>
      <c r="AV394" s="24" t="str">
        <f>IF(OR(O394="",Q394=""),"", IF(O394&lt;20,DATE(O394+118,Q394,IF(S394="",1,S394)),DATE(O394+88,Q394,IF(S394="",1,S394))))</f>
        <v/>
      </c>
      <c r="AW394" s="821" t="str">
        <f>IF(AV394&lt;=設定シート!C$15,"昔",IF(OR(LEFT($F$406,2)="31",LEFT($F$406,2)="34",LEFT($F$406,2)="36",LEFT($F$406,2)="37"),IF(AV394&lt;=設定シート!E$23,"1",IF(AV394&lt;=設定シート!G$23,"2",IF(AV394&lt;=設定シート!M$23,"3","4"))),IF(AV394&lt;=設定シート!E$15,"1",IF(AV394&lt;=設定シート!G$15,"2","3"))))</f>
        <v>3</v>
      </c>
      <c r="AX394" s="822">
        <f>IF(OR(LEFT($F$406,2)="31",LEFT($F$406,2)="34",LEFT($F$406,2)="36",LEFT($F$406,2)="37"),IF(AV394&lt;=設定シート!$C$23,5,IF(AV394&lt;=設定シート!$E$23,7,IF(AV394&lt;=設定シート!$G$23,9,IF(AND(AV394&lt;=設定シート!$I$23,V394=""),11,IF(AND(AV394&lt;=設定シート!$I$23,V394="賃金で算定"),13,IF(AV394&lt;=設定シート!$K$23,15,IF(AV394&lt;=設定シート!$M$23,17,19))))))),IF(AV394&lt;=設定シート!$C$23,5,IF(AV394&lt;=設定シート!$E$15,7,IF(AV394&lt;=設定シート!$G$15,9,11))))</f>
        <v>11</v>
      </c>
      <c r="AY394" s="760"/>
      <c r="AZ394" s="761"/>
      <c r="BA394" s="762">
        <f t="shared" ref="BA394" si="208">AN394</f>
        <v>0</v>
      </c>
      <c r="BB394" s="761"/>
      <c r="BC394" s="761"/>
      <c r="BO394" s="1">
        <f>IF(O394&lt;=VALUE(概算年度),O394+2018,O394+1988)</f>
        <v>2018</v>
      </c>
      <c r="BP394" s="1" t="b">
        <f>IF(BO394=2019,1)</f>
        <v>0</v>
      </c>
      <c r="BQ394" s="3">
        <f>IF(BO394&lt;=2018,1)</f>
        <v>1</v>
      </c>
      <c r="BR394" s="3" t="b">
        <f>IF(BO394&gt;=2020,1)</f>
        <v>0</v>
      </c>
      <c r="BS394" s="3" t="b">
        <f>IF(AND(O394=31,Q394=1,O395=31),1,IF(AND(O394=31,Q394=2,O395=31),2,IF(AND(O394=31,Q394=3,O395=31),3,IF(AND(O394=31,Q394=4,O395=31),4,IF(AND(O394&gt;VALUE(概算年度),O394&lt;31,O395=31),5)))))</f>
        <v>0</v>
      </c>
      <c r="BT394" s="3" t="b">
        <f>IF(OR(O394=31,O394=1),IF(AND(O395=1,OR(Q394=1,Q394=2,Q394=3,Q394=4,Q394=5)),1,IF(AND(O395=1,Q394=6),6,IF(AND(O395=1,Q394=7),7,IF(AND(O395=1,Q394=8),8,IF(AND(O395=1,Q394=9),9,IF(AND(O395=1,Q394=10),10,IF(AND(O395=1,Q394=11),11,IF(AND(O395=1,Q394=12),12)))))))),IF(O395=1,13))</f>
        <v>0</v>
      </c>
      <c r="BU394" s="3" t="b">
        <f>IF(AND(VALUE(概算年度)='報告書（事業主控）'!O394,VALUE(概算年度)='報告書（事業主控）'!O395),IF('報告書（事業主控）'!Q394=1,1,IF('報告書（事業主控）'!Q394=2,2,IF('報告書（事業主控）'!Q394=3,3))))</f>
        <v>0</v>
      </c>
      <c r="BV394" s="3" t="b">
        <f>IF(BS394=1,"平31_1",IF(BS394=2,"平31_2",IF(BS394=3,"平31_3",IF(BS394=4,"平31_4",IF(BS394=5,"平31_1",IF(BT394=1,"_5月",IF(BT394=6,"_6月",IF(BT394=7,"_7月",IF(BT394=8,"_8月",IF(BT394=9,"_9月",IF(BT394=10,"_10月",IF(BT394=11,"_11月",IF(BT394=12,"_12月",IF(BT394=13,"_5月",IF(AND(O394=O395,O395&lt;&gt;VALUE(概算年度)),IF(Q394=1,"_1月",IF(Q394=2,"_2月",IF(Q394=3,"_3月",IF(Q394=4,"_4月",IF(Q394=5,"_5月",IF(Q394=6,"_6月",IF(Q394=7,"_7月",IF(Q394=8,"_8月",IF(Q394=9,"_9月",IF(Q394=10,"_10月",IF(Q394=11,"_11月",IF(Q394=12,"_12月")))))))))))),IF(BU394=1,"対象年1_3月",IF(BU394=2,"対象年2_3月",IF(BU394=3,"対象年3月",IF(O395=VALUE(概算年度),"対象年1_3月","_1月")))))))))))))))))))</f>
        <v>0</v>
      </c>
    </row>
    <row r="395" spans="2:74" ht="18" customHeight="1">
      <c r="B395" s="971"/>
      <c r="C395" s="972"/>
      <c r="D395" s="972"/>
      <c r="E395" s="972"/>
      <c r="F395" s="972"/>
      <c r="G395" s="972"/>
      <c r="H395" s="972"/>
      <c r="I395" s="973"/>
      <c r="J395" s="971"/>
      <c r="K395" s="972"/>
      <c r="L395" s="972"/>
      <c r="M395" s="972"/>
      <c r="N395" s="975"/>
      <c r="O395" s="219"/>
      <c r="P395" s="11" t="s">
        <v>7</v>
      </c>
      <c r="Q395" s="23"/>
      <c r="R395" s="11" t="s">
        <v>8</v>
      </c>
      <c r="S395" s="220"/>
      <c r="T395" s="982" t="s">
        <v>28</v>
      </c>
      <c r="U395" s="982"/>
      <c r="V395" s="956"/>
      <c r="W395" s="957"/>
      <c r="X395" s="957"/>
      <c r="Y395" s="958"/>
      <c r="Z395" s="959"/>
      <c r="AA395" s="960"/>
      <c r="AB395" s="960"/>
      <c r="AC395" s="960"/>
      <c r="AD395" s="956">
        <v>0</v>
      </c>
      <c r="AE395" s="957"/>
      <c r="AF395" s="957"/>
      <c r="AG395" s="958"/>
      <c r="AH395" s="962">
        <f>IF(V394="賃金で算定",0,V395+Z395-AD395)</f>
        <v>0</v>
      </c>
      <c r="AI395" s="962"/>
      <c r="AJ395" s="962"/>
      <c r="AK395" s="963"/>
      <c r="AL395" s="964">
        <f>IF(V394="賃金で算定","賃金で算定",IF(OR(V395=0,$F$406="",AV394=""),0,IF(OR(LEFT($F$406,2)="31",LEFT($F$406,2)="34",LEFT($F$406,2)="36",LEFT($F$406,2)="37"),VLOOKUP($F$406,労務比率2,AX394,FALSE),VLOOKUP($F$406,労務比率,AX394,FALSE))))</f>
        <v>0</v>
      </c>
      <c r="AM395" s="965"/>
      <c r="AN395" s="966">
        <f>IF(V394="賃金で算定",0,INT(AH395*AL395/100))</f>
        <v>0</v>
      </c>
      <c r="AO395" s="967"/>
      <c r="AP395" s="967"/>
      <c r="AQ395" s="967"/>
      <c r="AR395" s="967"/>
      <c r="AS395" s="685"/>
      <c r="AV395" s="24"/>
      <c r="AW395" s="25"/>
      <c r="AY395" s="462">
        <f t="shared" ref="AY395" si="209">AH395</f>
        <v>0</v>
      </c>
      <c r="AZ395" s="461">
        <f>IF(AV394&lt;=設定シート!C$101,AH395,IF(AND(AV394&gt;=設定シート!E$101,AV394&lt;=設定シート!G$101),AH395*105/108,AH395))</f>
        <v>0</v>
      </c>
      <c r="BA395" s="460"/>
      <c r="BB395" s="461">
        <f t="shared" ref="BB395" si="210">IF($AL395="賃金で算定",0,INT(AY395*$AL395/100))</f>
        <v>0</v>
      </c>
      <c r="BC395" s="461">
        <f>IF(AY395=AZ395,BB395,AZ395*$AL395/100)</f>
        <v>0</v>
      </c>
      <c r="BL395" s="22">
        <f>IF(AY395=AZ395,0,1)</f>
        <v>0</v>
      </c>
      <c r="BM395" s="22" t="str">
        <f>IF(BL395=1,AL395,"")</f>
        <v/>
      </c>
    </row>
    <row r="396" spans="2:74" ht="18" customHeight="1">
      <c r="B396" s="968"/>
      <c r="C396" s="969"/>
      <c r="D396" s="969"/>
      <c r="E396" s="969"/>
      <c r="F396" s="969"/>
      <c r="G396" s="969"/>
      <c r="H396" s="969"/>
      <c r="I396" s="970"/>
      <c r="J396" s="968"/>
      <c r="K396" s="969"/>
      <c r="L396" s="969"/>
      <c r="M396" s="969"/>
      <c r="N396" s="974"/>
      <c r="O396" s="753"/>
      <c r="P396" s="731" t="s">
        <v>38</v>
      </c>
      <c r="Q396" s="754"/>
      <c r="R396" s="731" t="s">
        <v>8</v>
      </c>
      <c r="S396" s="755"/>
      <c r="T396" s="976" t="s">
        <v>40</v>
      </c>
      <c r="U396" s="1075"/>
      <c r="V396" s="977"/>
      <c r="W396" s="978"/>
      <c r="X396" s="978"/>
      <c r="Y396" s="792"/>
      <c r="Z396" s="769"/>
      <c r="AA396" s="770"/>
      <c r="AB396" s="770"/>
      <c r="AC396" s="768"/>
      <c r="AD396" s="769"/>
      <c r="AE396" s="770"/>
      <c r="AF396" s="770"/>
      <c r="AG396" s="771"/>
      <c r="AH396" s="979">
        <f>IF(V396="賃金で算定",V397+Z397-AD397,0)</f>
        <v>0</v>
      </c>
      <c r="AI396" s="980"/>
      <c r="AJ396" s="980"/>
      <c r="AK396" s="981"/>
      <c r="AL396" s="733"/>
      <c r="AM396" s="736"/>
      <c r="AN396" s="865"/>
      <c r="AO396" s="866"/>
      <c r="AP396" s="866"/>
      <c r="AQ396" s="866"/>
      <c r="AR396" s="866"/>
      <c r="AS396" s="772"/>
      <c r="AV396" s="24" t="str">
        <f>IF(OR(O396="",Q396=""),"", IF(O396&lt;20,DATE(O396+118,Q396,IF(S396="",1,S396)),DATE(O396+88,Q396,IF(S396="",1,S396))))</f>
        <v/>
      </c>
      <c r="AW396" s="821" t="str">
        <f>IF(AV396&lt;=設定シート!C$15,"昔",IF(OR(LEFT($F$406,2)="31",LEFT($F$406,2)="34",LEFT($F$406,2)="36",LEFT($F$406,2)="37"),IF(AV396&lt;=設定シート!E$23,"1",IF(AV396&lt;=設定シート!G$23,"2",IF(AV396&lt;=設定シート!M$23,"3","4"))),IF(AV396&lt;=設定シート!E$15,"1",IF(AV396&lt;=設定シート!G$15,"2","3"))))</f>
        <v>3</v>
      </c>
      <c r="AX396" s="822">
        <f>IF(OR(LEFT($F$406,2)="31",LEFT($F$406,2)="34",LEFT($F$406,2)="36",LEFT($F$406,2)="37"),IF(AV396&lt;=設定シート!$C$23,5,IF(AV396&lt;=設定シート!$E$23,7,IF(AV396&lt;=設定シート!$G$23,9,IF(AND(AV396&lt;=設定シート!$I$23,V396=""),11,IF(AND(AV396&lt;=設定シート!$I$23,V396="賃金で算定"),13,IF(AV396&lt;=設定シート!$K$23,15,IF(AV396&lt;=設定シート!$M$23,17,19))))))),IF(AV396&lt;=設定シート!$C$23,5,IF(AV396&lt;=設定シート!$E$15,7,IF(AV396&lt;=設定シート!$G$15,9,11))))</f>
        <v>11</v>
      </c>
      <c r="AY396" s="760"/>
      <c r="AZ396" s="761"/>
      <c r="BA396" s="762">
        <f t="shared" ref="BA396" si="211">AN396</f>
        <v>0</v>
      </c>
      <c r="BB396" s="761"/>
      <c r="BC396" s="761"/>
      <c r="BO396" s="1">
        <f>IF(O396&lt;=VALUE(概算年度),O396+2018,O396+1988)</f>
        <v>2018</v>
      </c>
      <c r="BP396" s="1" t="b">
        <f>IF(BO396=2019,1)</f>
        <v>0</v>
      </c>
      <c r="BQ396" s="3">
        <f>IF(BO396&lt;=2018,1)</f>
        <v>1</v>
      </c>
      <c r="BR396" s="3" t="b">
        <f>IF(BO396&gt;=2020,1)</f>
        <v>0</v>
      </c>
      <c r="BS396" s="3" t="b">
        <f>IF(AND(O396=31,Q396=1,O397=31),1,IF(AND(O396=31,Q396=2,O397=31),2,IF(AND(O396=31,Q396=3,O397=31),3,IF(AND(O396=31,Q396=4,O397=31),4,IF(AND(O396&gt;VALUE(概算年度),O396&lt;31,O397=31),5)))))</f>
        <v>0</v>
      </c>
      <c r="BT396" s="3" t="b">
        <f>IF(OR(O396=31,O396=1),IF(AND(O397=1,OR(Q396=1,Q396=2,Q396=3,Q396=4,Q396=5)),1,IF(AND(O397=1,Q396=6),6,IF(AND(O397=1,Q396=7),7,IF(AND(O397=1,Q396=8),8,IF(AND(O397=1,Q396=9),9,IF(AND(O397=1,Q396=10),10,IF(AND(O397=1,Q396=11),11,IF(AND(O397=1,Q396=12),12)))))))),IF(O397=1,13))</f>
        <v>0</v>
      </c>
      <c r="BU396" s="3" t="b">
        <f>IF(AND(VALUE(概算年度)='報告書（事業主控）'!O396,VALUE(概算年度)='報告書（事業主控）'!O397),IF('報告書（事業主控）'!Q396=1,1,IF('報告書（事業主控）'!Q396=2,2,IF('報告書（事業主控）'!Q396=3,3))))</f>
        <v>0</v>
      </c>
      <c r="BV396" s="3" t="b">
        <f>IF(BS396=1,"平31_1",IF(BS396=2,"平31_2",IF(BS396=3,"平31_3",IF(BS396=4,"平31_4",IF(BS396=5,"平31_1",IF(BT396=1,"_5月",IF(BT396=6,"_6月",IF(BT396=7,"_7月",IF(BT396=8,"_8月",IF(BT396=9,"_9月",IF(BT396=10,"_10月",IF(BT396=11,"_11月",IF(BT396=12,"_12月",IF(BT396=13,"_5月",IF(AND(O396=O397,O397&lt;&gt;VALUE(概算年度)),IF(Q396=1,"_1月",IF(Q396=2,"_2月",IF(Q396=3,"_3月",IF(Q396=4,"_4月",IF(Q396=5,"_5月",IF(Q396=6,"_6月",IF(Q396=7,"_7月",IF(Q396=8,"_8月",IF(Q396=9,"_9月",IF(Q396=10,"_10月",IF(Q396=11,"_11月",IF(Q396=12,"_12月")))))))))))),IF(BU396=1,"対象年1_3月",IF(BU396=2,"対象年2_3月",IF(BU396=3,"対象年3月",IF(O397=VALUE(概算年度),"対象年1_3月","_1月")))))))))))))))))))</f>
        <v>0</v>
      </c>
    </row>
    <row r="397" spans="2:74" ht="18" customHeight="1">
      <c r="B397" s="971"/>
      <c r="C397" s="972"/>
      <c r="D397" s="972"/>
      <c r="E397" s="972"/>
      <c r="F397" s="972"/>
      <c r="G397" s="972"/>
      <c r="H397" s="972"/>
      <c r="I397" s="973"/>
      <c r="J397" s="971"/>
      <c r="K397" s="972"/>
      <c r="L397" s="972"/>
      <c r="M397" s="972"/>
      <c r="N397" s="975"/>
      <c r="O397" s="219"/>
      <c r="P397" s="11" t="s">
        <v>7</v>
      </c>
      <c r="Q397" s="23"/>
      <c r="R397" s="11" t="s">
        <v>8</v>
      </c>
      <c r="S397" s="220"/>
      <c r="T397" s="982" t="s">
        <v>28</v>
      </c>
      <c r="U397" s="982"/>
      <c r="V397" s="956"/>
      <c r="W397" s="957"/>
      <c r="X397" s="957"/>
      <c r="Y397" s="958"/>
      <c r="Z397" s="956"/>
      <c r="AA397" s="957"/>
      <c r="AB397" s="957"/>
      <c r="AC397" s="957"/>
      <c r="AD397" s="956">
        <v>0</v>
      </c>
      <c r="AE397" s="957"/>
      <c r="AF397" s="957"/>
      <c r="AG397" s="958"/>
      <c r="AH397" s="962">
        <f>IF(V396="賃金で算定",0,V397+Z397-AD397)</f>
        <v>0</v>
      </c>
      <c r="AI397" s="962"/>
      <c r="AJ397" s="962"/>
      <c r="AK397" s="963"/>
      <c r="AL397" s="964">
        <f>IF(V396="賃金で算定","賃金で算定",IF(OR(V397=0,$F$406="",AV396=""),0,IF(OR(LEFT($F$406,2)="31",LEFT($F$406,2)="34",LEFT($F$406,2)="36",LEFT($F$406,2)="37"),VLOOKUP($F$406,労務比率2,AX396,FALSE),VLOOKUP($F$406,労務比率,AX396,FALSE))))</f>
        <v>0</v>
      </c>
      <c r="AM397" s="965"/>
      <c r="AN397" s="966">
        <f>IF(V396="賃金で算定",0,INT(AH397*AL397/100))</f>
        <v>0</v>
      </c>
      <c r="AO397" s="967"/>
      <c r="AP397" s="967"/>
      <c r="AQ397" s="967"/>
      <c r="AR397" s="967"/>
      <c r="AS397" s="685"/>
      <c r="AV397" s="24"/>
      <c r="AW397" s="25"/>
      <c r="AY397" s="462">
        <f t="shared" ref="AY397" si="212">AH397</f>
        <v>0</v>
      </c>
      <c r="AZ397" s="461">
        <f>IF(AV396&lt;=設定シート!C$101,AH397,IF(AND(AV396&gt;=設定シート!E$101,AV396&lt;=設定シート!G$101),AH397*105/108,AH397))</f>
        <v>0</v>
      </c>
      <c r="BA397" s="460"/>
      <c r="BB397" s="461">
        <f t="shared" ref="BB397" si="213">IF($AL397="賃金で算定",0,INT(AY397*$AL397/100))</f>
        <v>0</v>
      </c>
      <c r="BC397" s="461">
        <f>IF(AY397=AZ397,BB397,AZ397*$AL397/100)</f>
        <v>0</v>
      </c>
      <c r="BL397" s="22">
        <f>IF(AY397=AZ397,0,1)</f>
        <v>0</v>
      </c>
      <c r="BM397" s="22" t="str">
        <f>IF(BL397=1,AL397,"")</f>
        <v/>
      </c>
    </row>
    <row r="398" spans="2:74" ht="18" customHeight="1">
      <c r="B398" s="968"/>
      <c r="C398" s="969"/>
      <c r="D398" s="969"/>
      <c r="E398" s="969"/>
      <c r="F398" s="969"/>
      <c r="G398" s="969"/>
      <c r="H398" s="969"/>
      <c r="I398" s="970"/>
      <c r="J398" s="968"/>
      <c r="K398" s="969"/>
      <c r="L398" s="969"/>
      <c r="M398" s="969"/>
      <c r="N398" s="974"/>
      <c r="O398" s="753"/>
      <c r="P398" s="731" t="s">
        <v>38</v>
      </c>
      <c r="Q398" s="754"/>
      <c r="R398" s="731" t="s">
        <v>8</v>
      </c>
      <c r="S398" s="755"/>
      <c r="T398" s="976" t="s">
        <v>40</v>
      </c>
      <c r="U398" s="1075"/>
      <c r="V398" s="977"/>
      <c r="W398" s="978"/>
      <c r="X398" s="978"/>
      <c r="Y398" s="792"/>
      <c r="Z398" s="769"/>
      <c r="AA398" s="770"/>
      <c r="AB398" s="770"/>
      <c r="AC398" s="768"/>
      <c r="AD398" s="769"/>
      <c r="AE398" s="770"/>
      <c r="AF398" s="770"/>
      <c r="AG398" s="771"/>
      <c r="AH398" s="979">
        <f>IF(V398="賃金で算定",V399+Z399-AD399,0)</f>
        <v>0</v>
      </c>
      <c r="AI398" s="980"/>
      <c r="AJ398" s="980"/>
      <c r="AK398" s="981"/>
      <c r="AL398" s="733"/>
      <c r="AM398" s="736"/>
      <c r="AN398" s="865"/>
      <c r="AO398" s="866"/>
      <c r="AP398" s="866"/>
      <c r="AQ398" s="866"/>
      <c r="AR398" s="866"/>
      <c r="AS398" s="772"/>
      <c r="AV398" s="24" t="str">
        <f>IF(OR(O398="",Q398=""),"", IF(O398&lt;20,DATE(O398+118,Q398,IF(S398="",1,S398)),DATE(O398+88,Q398,IF(S398="",1,S398))))</f>
        <v/>
      </c>
      <c r="AW398" s="821" t="str">
        <f>IF(AV398&lt;=設定シート!C$15,"昔",IF(OR(LEFT($F$406,2)="31",LEFT($F$406,2)="34",LEFT($F$406,2)="36",LEFT($F$406,2)="37"),IF(AV398&lt;=設定シート!E$23,"1",IF(AV398&lt;=設定シート!G$23,"2",IF(AV398&lt;=設定シート!M$23,"3","4"))),IF(AV398&lt;=設定シート!E$15,"1",IF(AV398&lt;=設定シート!G$15,"2","3"))))</f>
        <v>3</v>
      </c>
      <c r="AX398" s="822">
        <f>IF(OR(LEFT($F$406,2)="31",LEFT($F$406,2)="34",LEFT($F$406,2)="36",LEFT($F$406,2)="37"),IF(AV398&lt;=設定シート!$C$23,5,IF(AV398&lt;=設定シート!$E$23,7,IF(AV398&lt;=設定シート!$G$23,9,IF(AND(AV398&lt;=設定シート!$I$23,V398=""),11,IF(AND(AV398&lt;=設定シート!$I$23,V398="賃金で算定"),13,IF(AV398&lt;=設定シート!$K$23,15,IF(AV398&lt;=設定シート!$M$23,17,19))))))),IF(AV398&lt;=設定シート!$C$23,5,IF(AV398&lt;=設定シート!$E$15,7,IF(AV398&lt;=設定シート!$G$15,9,11))))</f>
        <v>11</v>
      </c>
      <c r="AY398" s="760"/>
      <c r="AZ398" s="761"/>
      <c r="BA398" s="762">
        <f t="shared" ref="BA398" si="214">AN398</f>
        <v>0</v>
      </c>
      <c r="BB398" s="761"/>
      <c r="BC398" s="761"/>
      <c r="BO398" s="1">
        <f>IF(O398&lt;=VALUE(概算年度),O398+2018,O398+1988)</f>
        <v>2018</v>
      </c>
      <c r="BP398" s="1" t="b">
        <f>IF(BO398=2019,1)</f>
        <v>0</v>
      </c>
      <c r="BQ398" s="3">
        <f>IF(BO398&lt;=2018,1)</f>
        <v>1</v>
      </c>
      <c r="BR398" s="3" t="b">
        <f>IF(BO398&gt;=2020,1)</f>
        <v>0</v>
      </c>
      <c r="BS398" s="3" t="b">
        <f>IF(AND(O398=31,Q398=1,O399=31),1,IF(AND(O398=31,Q398=2,O399=31),2,IF(AND(O398=31,Q398=3,O399=31),3,IF(AND(O398=31,Q398=4,O399=31),4,IF(AND(O398&gt;VALUE(概算年度),O398&lt;31,O399=31),5)))))</f>
        <v>0</v>
      </c>
      <c r="BT398" s="3" t="b">
        <f>IF(OR(O398=31,O398=1),IF(AND(O399=1,OR(Q398=1,Q398=2,Q398=3,Q398=4,Q398=5)),1,IF(AND(O399=1,Q398=6),6,IF(AND(O399=1,Q398=7),7,IF(AND(O399=1,Q398=8),8,IF(AND(O399=1,Q398=9),9,IF(AND(O399=1,Q398=10),10,IF(AND(O399=1,Q398=11),11,IF(AND(O399=1,Q398=12),12)))))))),IF(O399=1,13))</f>
        <v>0</v>
      </c>
      <c r="BU398" s="3" t="b">
        <f>IF(AND(VALUE(概算年度)='報告書（事業主控）'!O398,VALUE(概算年度)='報告書（事業主控）'!O399),IF('報告書（事業主控）'!Q398=1,1,IF('報告書（事業主控）'!Q398=2,2,IF('報告書（事業主控）'!Q398=3,3))))</f>
        <v>0</v>
      </c>
      <c r="BV398" s="3" t="b">
        <f>IF(BS398=1,"平31_1",IF(BS398=2,"平31_2",IF(BS398=3,"平31_3",IF(BS398=4,"平31_4",IF(BS398=5,"平31_1",IF(BT398=1,"_5月",IF(BT398=6,"_6月",IF(BT398=7,"_7月",IF(BT398=8,"_8月",IF(BT398=9,"_9月",IF(BT398=10,"_10月",IF(BT398=11,"_11月",IF(BT398=12,"_12月",IF(BT398=13,"_5月",IF(AND(O398=O399,O399&lt;&gt;VALUE(概算年度)),IF(Q398=1,"_1月",IF(Q398=2,"_2月",IF(Q398=3,"_3月",IF(Q398=4,"_4月",IF(Q398=5,"_5月",IF(Q398=6,"_6月",IF(Q398=7,"_7月",IF(Q398=8,"_8月",IF(Q398=9,"_9月",IF(Q398=10,"_10月",IF(Q398=11,"_11月",IF(Q398=12,"_12月")))))))))))),IF(BU398=1,"対象年1_3月",IF(BU398=2,"対象年2_3月",IF(BU398=3,"対象年3月",IF(O399=VALUE(概算年度),"対象年1_3月","_1月")))))))))))))))))))</f>
        <v>0</v>
      </c>
    </row>
    <row r="399" spans="2:74" ht="18" customHeight="1">
      <c r="B399" s="971"/>
      <c r="C399" s="972"/>
      <c r="D399" s="972"/>
      <c r="E399" s="972"/>
      <c r="F399" s="972"/>
      <c r="G399" s="972"/>
      <c r="H399" s="972"/>
      <c r="I399" s="973"/>
      <c r="J399" s="971"/>
      <c r="K399" s="972"/>
      <c r="L399" s="972"/>
      <c r="M399" s="972"/>
      <c r="N399" s="975"/>
      <c r="O399" s="219"/>
      <c r="P399" s="11" t="s">
        <v>7</v>
      </c>
      <c r="Q399" s="23"/>
      <c r="R399" s="11" t="s">
        <v>8</v>
      </c>
      <c r="S399" s="220"/>
      <c r="T399" s="982" t="s">
        <v>28</v>
      </c>
      <c r="U399" s="982"/>
      <c r="V399" s="956"/>
      <c r="W399" s="957"/>
      <c r="X399" s="957"/>
      <c r="Y399" s="958"/>
      <c r="Z399" s="956"/>
      <c r="AA399" s="957"/>
      <c r="AB399" s="957"/>
      <c r="AC399" s="957"/>
      <c r="AD399" s="956">
        <v>0</v>
      </c>
      <c r="AE399" s="957"/>
      <c r="AF399" s="957"/>
      <c r="AG399" s="958"/>
      <c r="AH399" s="962">
        <f>IF(V398="賃金で算定",0,V399+Z399-AD399)</f>
        <v>0</v>
      </c>
      <c r="AI399" s="962"/>
      <c r="AJ399" s="962"/>
      <c r="AK399" s="963"/>
      <c r="AL399" s="964">
        <f>IF(V398="賃金で算定","賃金で算定",IF(OR(V399=0,$F$406="",AV398=""),0,IF(OR(LEFT($F$406,2)="31",LEFT($F$406,2)="34",LEFT($F$406,2)="36",LEFT($F$406,2)="37"),VLOOKUP($F$406,労務比率2,AX398,FALSE),VLOOKUP($F$406,労務比率,AX398,FALSE))))</f>
        <v>0</v>
      </c>
      <c r="AM399" s="965"/>
      <c r="AN399" s="966">
        <f>IF(V398="賃金で算定",0,INT(AH399*AL399/100))</f>
        <v>0</v>
      </c>
      <c r="AO399" s="967"/>
      <c r="AP399" s="967"/>
      <c r="AQ399" s="967"/>
      <c r="AR399" s="967"/>
      <c r="AS399" s="685"/>
      <c r="AV399" s="24"/>
      <c r="AW399" s="25"/>
      <c r="AY399" s="462">
        <f t="shared" ref="AY399" si="215">AH399</f>
        <v>0</v>
      </c>
      <c r="AZ399" s="461">
        <f>IF(AV398&lt;=設定シート!C$101,AH399,IF(AND(AV398&gt;=設定シート!E$101,AV398&lt;=設定シート!G$101),AH399*105/108,AH399))</f>
        <v>0</v>
      </c>
      <c r="BA399" s="460"/>
      <c r="BB399" s="461">
        <f t="shared" ref="BB399" si="216">IF($AL399="賃金で算定",0,INT(AY399*$AL399/100))</f>
        <v>0</v>
      </c>
      <c r="BC399" s="461">
        <f>IF(AY399=AZ399,BB399,AZ399*$AL399/100)</f>
        <v>0</v>
      </c>
      <c r="BL399" s="22">
        <f>IF(AY399=AZ399,0,1)</f>
        <v>0</v>
      </c>
      <c r="BM399" s="22" t="str">
        <f>IF(BL399=1,AL399,"")</f>
        <v/>
      </c>
    </row>
    <row r="400" spans="2:74" ht="18" customHeight="1">
      <c r="B400" s="968"/>
      <c r="C400" s="969"/>
      <c r="D400" s="969"/>
      <c r="E400" s="969"/>
      <c r="F400" s="969"/>
      <c r="G400" s="969"/>
      <c r="H400" s="969"/>
      <c r="I400" s="970"/>
      <c r="J400" s="968"/>
      <c r="K400" s="969"/>
      <c r="L400" s="969"/>
      <c r="M400" s="969"/>
      <c r="N400" s="974"/>
      <c r="O400" s="753"/>
      <c r="P400" s="731" t="s">
        <v>38</v>
      </c>
      <c r="Q400" s="754"/>
      <c r="R400" s="731" t="s">
        <v>8</v>
      </c>
      <c r="S400" s="755"/>
      <c r="T400" s="976" t="s">
        <v>40</v>
      </c>
      <c r="U400" s="1075"/>
      <c r="V400" s="977"/>
      <c r="W400" s="978"/>
      <c r="X400" s="978"/>
      <c r="Y400" s="792"/>
      <c r="Z400" s="769"/>
      <c r="AA400" s="770"/>
      <c r="AB400" s="770"/>
      <c r="AC400" s="768"/>
      <c r="AD400" s="769"/>
      <c r="AE400" s="770"/>
      <c r="AF400" s="770"/>
      <c r="AG400" s="771"/>
      <c r="AH400" s="979">
        <f>IF(V400="賃金で算定",V401+Z401-AD401,0)</f>
        <v>0</v>
      </c>
      <c r="AI400" s="980"/>
      <c r="AJ400" s="980"/>
      <c r="AK400" s="981"/>
      <c r="AL400" s="733"/>
      <c r="AM400" s="736"/>
      <c r="AN400" s="865"/>
      <c r="AO400" s="866"/>
      <c r="AP400" s="866"/>
      <c r="AQ400" s="866"/>
      <c r="AR400" s="866"/>
      <c r="AS400" s="772"/>
      <c r="AV400" s="24" t="str">
        <f>IF(OR(O400="",Q400=""),"", IF(O400&lt;20,DATE(O400+118,Q400,IF(S400="",1,S400)),DATE(O400+88,Q400,IF(S400="",1,S400))))</f>
        <v/>
      </c>
      <c r="AW400" s="821" t="str">
        <f>IF(AV400&lt;=設定シート!C$15,"昔",IF(OR(LEFT($F$406,2)="31",LEFT($F$406,2)="34",LEFT($F$406,2)="36",LEFT($F$406,2)="37"),IF(AV400&lt;=設定シート!E$23,"1",IF(AV400&lt;=設定シート!G$23,"2",IF(AV400&lt;=設定シート!M$23,"3","4"))),IF(AV400&lt;=設定シート!E$15,"1",IF(AV400&lt;=設定シート!G$15,"2","3"))))</f>
        <v>3</v>
      </c>
      <c r="AX400" s="822">
        <f>IF(OR(LEFT($F$406,2)="31",LEFT($F$406,2)="34",LEFT($F$406,2)="36",LEFT($F$406,2)="37"),IF(AV400&lt;=設定シート!$C$23,5,IF(AV400&lt;=設定シート!$E$23,7,IF(AV400&lt;=設定シート!$G$23,9,IF(AND(AV400&lt;=設定シート!$I$23,V400=""),11,IF(AND(AV400&lt;=設定シート!$I$23,V400="賃金で算定"),13,IF(AV400&lt;=設定シート!$K$23,15,IF(AV400&lt;=設定シート!$M$23,17,19))))))),IF(AV400&lt;=設定シート!$C$23,5,IF(AV400&lt;=設定シート!$E$15,7,IF(AV400&lt;=設定シート!$G$15,9,11))))</f>
        <v>11</v>
      </c>
      <c r="AY400" s="760"/>
      <c r="AZ400" s="761"/>
      <c r="BA400" s="762">
        <f t="shared" ref="BA400" si="217">AN400</f>
        <v>0</v>
      </c>
      <c r="BB400" s="761"/>
      <c r="BC400" s="761"/>
      <c r="BO400" s="1">
        <f>IF(O400&lt;=VALUE(概算年度),O400+2018,O400+1988)</f>
        <v>2018</v>
      </c>
      <c r="BP400" s="1" t="b">
        <f>IF(BO400=2019,1)</f>
        <v>0</v>
      </c>
      <c r="BQ400" s="3">
        <f>IF(BO400&lt;=2018,1)</f>
        <v>1</v>
      </c>
      <c r="BR400" s="3" t="b">
        <f>IF(BO400&gt;=2020,1)</f>
        <v>0</v>
      </c>
      <c r="BS400" s="3" t="b">
        <f>IF(AND(O400=31,Q400=1,O401=31),1,IF(AND(O400=31,Q400=2,O401=31),2,IF(AND(O400=31,Q400=3,O401=31),3,IF(AND(O400=31,Q400=4,O401=31),4,IF(AND(O400&gt;VALUE(概算年度),O400&lt;31,O401=31),5)))))</f>
        <v>0</v>
      </c>
      <c r="BT400" s="3" t="b">
        <f>IF(OR(O400=31,O400=1),IF(AND(O401=1,OR(Q400=1,Q400=2,Q400=3,Q400=4,Q400=5)),1,IF(AND(O401=1,Q400=6),6,IF(AND(O401=1,Q400=7),7,IF(AND(O401=1,Q400=8),8,IF(AND(O401=1,Q400=9),9,IF(AND(O401=1,Q400=10),10,IF(AND(O401=1,Q400=11),11,IF(AND(O401=1,Q400=12),12)))))))),IF(O401=1,13))</f>
        <v>0</v>
      </c>
      <c r="BU400" s="3" t="b">
        <f>IF(AND(VALUE(概算年度)='報告書（事業主控）'!O400,VALUE(概算年度)='報告書（事業主控）'!O401),IF('報告書（事業主控）'!Q400=1,1,IF('報告書（事業主控）'!Q400=2,2,IF('報告書（事業主控）'!Q400=3,3))))</f>
        <v>0</v>
      </c>
      <c r="BV400" s="3" t="b">
        <f>IF(BS400=1,"平31_1",IF(BS400=2,"平31_2",IF(BS400=3,"平31_3",IF(BS400=4,"平31_4",IF(BS400=5,"平31_1",IF(BT400=1,"_5月",IF(BT400=6,"_6月",IF(BT400=7,"_7月",IF(BT400=8,"_8月",IF(BT400=9,"_9月",IF(BT400=10,"_10月",IF(BT400=11,"_11月",IF(BT400=12,"_12月",IF(BT400=13,"_5月",IF(AND(O400=O401,O401&lt;&gt;VALUE(概算年度)),IF(Q400=1,"_1月",IF(Q400=2,"_2月",IF(Q400=3,"_3月",IF(Q400=4,"_4月",IF(Q400=5,"_5月",IF(Q400=6,"_6月",IF(Q400=7,"_7月",IF(Q400=8,"_8月",IF(Q400=9,"_9月",IF(Q400=10,"_10月",IF(Q400=11,"_11月",IF(Q400=12,"_12月")))))))))))),IF(BU400=1,"対象年1_3月",IF(BU400=2,"対象年2_3月",IF(BU400=3,"対象年3月",IF(O401=VALUE(概算年度),"対象年1_3月","_1月")))))))))))))))))))</f>
        <v>0</v>
      </c>
    </row>
    <row r="401" spans="2:74" ht="18" customHeight="1">
      <c r="B401" s="971"/>
      <c r="C401" s="972"/>
      <c r="D401" s="972"/>
      <c r="E401" s="972"/>
      <c r="F401" s="972"/>
      <c r="G401" s="972"/>
      <c r="H401" s="972"/>
      <c r="I401" s="973"/>
      <c r="J401" s="971"/>
      <c r="K401" s="972"/>
      <c r="L401" s="972"/>
      <c r="M401" s="972"/>
      <c r="N401" s="975"/>
      <c r="O401" s="219"/>
      <c r="P401" s="11" t="s">
        <v>7</v>
      </c>
      <c r="Q401" s="23"/>
      <c r="R401" s="11" t="s">
        <v>8</v>
      </c>
      <c r="S401" s="220"/>
      <c r="T401" s="982" t="s">
        <v>28</v>
      </c>
      <c r="U401" s="982"/>
      <c r="V401" s="956"/>
      <c r="W401" s="957"/>
      <c r="X401" s="957"/>
      <c r="Y401" s="958"/>
      <c r="Z401" s="956"/>
      <c r="AA401" s="957"/>
      <c r="AB401" s="957"/>
      <c r="AC401" s="957"/>
      <c r="AD401" s="956">
        <v>0</v>
      </c>
      <c r="AE401" s="957"/>
      <c r="AF401" s="957"/>
      <c r="AG401" s="958"/>
      <c r="AH401" s="962">
        <f>IF(V400="賃金で算定",0,V401+Z401-AD401)</f>
        <v>0</v>
      </c>
      <c r="AI401" s="962"/>
      <c r="AJ401" s="962"/>
      <c r="AK401" s="963"/>
      <c r="AL401" s="964">
        <f>IF(V400="賃金で算定","賃金で算定",IF(OR(V401=0,$F$406="",AV400=""),0,IF(OR(LEFT($F$406,2)="31",LEFT($F$406,2)="34",LEFT($F$406,2)="36",LEFT($F$406,2)="37"),VLOOKUP($F$406,労務比率2,AX400,FALSE),VLOOKUP($F$406,労務比率,AX400,FALSE))))</f>
        <v>0</v>
      </c>
      <c r="AM401" s="965"/>
      <c r="AN401" s="966">
        <f>IF(V400="賃金で算定",0,INT(AH401*AL401/100))</f>
        <v>0</v>
      </c>
      <c r="AO401" s="967"/>
      <c r="AP401" s="967"/>
      <c r="AQ401" s="967"/>
      <c r="AR401" s="967"/>
      <c r="AS401" s="685"/>
      <c r="AV401" s="24"/>
      <c r="AW401" s="25"/>
      <c r="AY401" s="462">
        <f t="shared" ref="AY401" si="218">AH401</f>
        <v>0</v>
      </c>
      <c r="AZ401" s="461">
        <f>IF(AV400&lt;=設定シート!C$101,AH401,IF(AND(AV400&gt;=設定シート!E$101,AV400&lt;=設定シート!G$101),AH401*105/108,AH401))</f>
        <v>0</v>
      </c>
      <c r="BA401" s="460"/>
      <c r="BB401" s="461">
        <f t="shared" ref="BB401" si="219">IF($AL401="賃金で算定",0,INT(AY401*$AL401/100))</f>
        <v>0</v>
      </c>
      <c r="BC401" s="461">
        <f>IF(AY401=AZ401,BB401,AZ401*$AL401/100)</f>
        <v>0</v>
      </c>
      <c r="BL401" s="22">
        <f>IF(AY401=AZ401,0,1)</f>
        <v>0</v>
      </c>
      <c r="BM401" s="22" t="str">
        <f>IF(BL401=1,AL401,"")</f>
        <v/>
      </c>
    </row>
    <row r="402" spans="2:74" ht="18" customHeight="1">
      <c r="B402" s="968"/>
      <c r="C402" s="969"/>
      <c r="D402" s="969"/>
      <c r="E402" s="969"/>
      <c r="F402" s="969"/>
      <c r="G402" s="969"/>
      <c r="H402" s="969"/>
      <c r="I402" s="970"/>
      <c r="J402" s="968"/>
      <c r="K402" s="969"/>
      <c r="L402" s="969"/>
      <c r="M402" s="969"/>
      <c r="N402" s="974"/>
      <c r="O402" s="753"/>
      <c r="P402" s="731" t="s">
        <v>38</v>
      </c>
      <c r="Q402" s="754"/>
      <c r="R402" s="731" t="s">
        <v>8</v>
      </c>
      <c r="S402" s="755"/>
      <c r="T402" s="976" t="s">
        <v>40</v>
      </c>
      <c r="U402" s="1075"/>
      <c r="V402" s="977"/>
      <c r="W402" s="978"/>
      <c r="X402" s="978"/>
      <c r="Y402" s="792"/>
      <c r="Z402" s="769"/>
      <c r="AA402" s="770"/>
      <c r="AB402" s="770"/>
      <c r="AC402" s="768"/>
      <c r="AD402" s="769"/>
      <c r="AE402" s="770"/>
      <c r="AF402" s="770"/>
      <c r="AG402" s="771"/>
      <c r="AH402" s="979">
        <f>IF(V402="賃金で算定",V403+Z403-AD403,0)</f>
        <v>0</v>
      </c>
      <c r="AI402" s="980"/>
      <c r="AJ402" s="980"/>
      <c r="AK402" s="981"/>
      <c r="AL402" s="733"/>
      <c r="AM402" s="736"/>
      <c r="AN402" s="865"/>
      <c r="AO402" s="866"/>
      <c r="AP402" s="866"/>
      <c r="AQ402" s="866"/>
      <c r="AR402" s="866"/>
      <c r="AS402" s="772"/>
      <c r="AV402" s="24" t="str">
        <f>IF(OR(O402="",Q402=""),"", IF(O402&lt;20,DATE(O402+118,Q402,IF(S402="",1,S402)),DATE(O402+88,Q402,IF(S402="",1,S402))))</f>
        <v/>
      </c>
      <c r="AW402" s="821" t="str">
        <f>IF(AV402&lt;=設定シート!C$15,"昔",IF(OR(LEFT($F$406,2)="31",LEFT($F$406,2)="34",LEFT($F$406,2)="36",LEFT($F$406,2)="37"),IF(AV402&lt;=設定シート!E$23,"1",IF(AV402&lt;=設定シート!G$23,"2",IF(AV402&lt;=設定シート!M$23,"3","4"))),IF(AV402&lt;=設定シート!E$15,"1",IF(AV402&lt;=設定シート!G$15,"2","3"))))</f>
        <v>3</v>
      </c>
      <c r="AX402" s="822">
        <f>IF(OR(LEFT($F$406,2)="31",LEFT($F$406,2)="34",LEFT($F$406,2)="36",LEFT($F$406,2)="37"),IF(AV402&lt;=設定シート!$C$23,5,IF(AV402&lt;=設定シート!$E$23,7,IF(AV402&lt;=設定シート!$G$23,9,IF(AND(AV402&lt;=設定シート!$I$23,V402=""),11,IF(AND(AV402&lt;=設定シート!$I$23,V402="賃金で算定"),13,IF(AV402&lt;=設定シート!$K$23,15,IF(AV402&lt;=設定シート!$M$23,17,19))))))),IF(AV402&lt;=設定シート!$C$23,5,IF(AV402&lt;=設定シート!$E$15,7,IF(AV402&lt;=設定シート!$G$15,9,11))))</f>
        <v>11</v>
      </c>
      <c r="AY402" s="760"/>
      <c r="AZ402" s="761"/>
      <c r="BA402" s="762">
        <f t="shared" ref="BA402" si="220">AN402</f>
        <v>0</v>
      </c>
      <c r="BB402" s="761"/>
      <c r="BC402" s="761"/>
      <c r="BO402" s="1">
        <f>IF(O402&lt;=VALUE(概算年度),O402+2018,O402+1988)</f>
        <v>2018</v>
      </c>
      <c r="BP402" s="1" t="b">
        <f>IF(BO402=2019,1)</f>
        <v>0</v>
      </c>
      <c r="BQ402" s="3">
        <f>IF(BO402&lt;=2018,1)</f>
        <v>1</v>
      </c>
      <c r="BR402" s="3" t="b">
        <f>IF(BO402&gt;=2020,1)</f>
        <v>0</v>
      </c>
      <c r="BS402" s="3" t="b">
        <f>IF(AND(O402=31,Q402=1,O403=31),1,IF(AND(O402=31,Q402=2,O403=31),2,IF(AND(O402=31,Q402=3,O403=31),3,IF(AND(O402=31,Q402=4,O403=31),4,IF(AND(O402&gt;VALUE(概算年度),O402&lt;31,O403=31),5)))))</f>
        <v>0</v>
      </c>
      <c r="BT402" s="3" t="b">
        <f>IF(OR(O402=31,O402=1),IF(AND(O403=1,OR(Q402=1,Q402=2,Q402=3,Q402=4,Q402=5)),1,IF(AND(O403=1,Q402=6),6,IF(AND(O403=1,Q402=7),7,IF(AND(O403=1,Q402=8),8,IF(AND(O403=1,Q402=9),9,IF(AND(O403=1,Q402=10),10,IF(AND(O403=1,Q402=11),11,IF(AND(O403=1,Q402=12),12)))))))),IF(O403=1,13))</f>
        <v>0</v>
      </c>
      <c r="BU402" s="3" t="b">
        <f>IF(AND(VALUE(概算年度)='報告書（事業主控）'!O402,VALUE(概算年度)='報告書（事業主控）'!O403),IF('報告書（事業主控）'!Q402=1,1,IF('報告書（事業主控）'!Q402=2,2,IF('報告書（事業主控）'!Q402=3,3))))</f>
        <v>0</v>
      </c>
      <c r="BV402" s="3" t="b">
        <f>IF(BS402=1,"平31_1",IF(BS402=2,"平31_2",IF(BS402=3,"平31_3",IF(BS402=4,"平31_4",IF(BS402=5,"平31_1",IF(BT402=1,"_5月",IF(BT402=6,"_6月",IF(BT402=7,"_7月",IF(BT402=8,"_8月",IF(BT402=9,"_9月",IF(BT402=10,"_10月",IF(BT402=11,"_11月",IF(BT402=12,"_12月",IF(BT402=13,"_5月",IF(AND(O402=O403,O403&lt;&gt;VALUE(概算年度)),IF(Q402=1,"_1月",IF(Q402=2,"_2月",IF(Q402=3,"_3月",IF(Q402=4,"_4月",IF(Q402=5,"_5月",IF(Q402=6,"_6月",IF(Q402=7,"_7月",IF(Q402=8,"_8月",IF(Q402=9,"_9月",IF(Q402=10,"_10月",IF(Q402=11,"_11月",IF(Q402=12,"_12月")))))))))))),IF(BU402=1,"対象年1_3月",IF(BU402=2,"対象年2_3月",IF(BU402=3,"対象年3月",IF(O403=VALUE(概算年度),"対象年1_3月","_1月")))))))))))))))))))</f>
        <v>0</v>
      </c>
    </row>
    <row r="403" spans="2:74" ht="18" customHeight="1">
      <c r="B403" s="971"/>
      <c r="C403" s="972"/>
      <c r="D403" s="972"/>
      <c r="E403" s="972"/>
      <c r="F403" s="972"/>
      <c r="G403" s="972"/>
      <c r="H403" s="972"/>
      <c r="I403" s="973"/>
      <c r="J403" s="971"/>
      <c r="K403" s="972"/>
      <c r="L403" s="972"/>
      <c r="M403" s="972"/>
      <c r="N403" s="975"/>
      <c r="O403" s="219"/>
      <c r="P403" s="11" t="s">
        <v>7</v>
      </c>
      <c r="Q403" s="23"/>
      <c r="R403" s="11" t="s">
        <v>8</v>
      </c>
      <c r="S403" s="220"/>
      <c r="T403" s="982" t="s">
        <v>28</v>
      </c>
      <c r="U403" s="982"/>
      <c r="V403" s="956"/>
      <c r="W403" s="957"/>
      <c r="X403" s="957"/>
      <c r="Y403" s="958"/>
      <c r="Z403" s="956"/>
      <c r="AA403" s="957"/>
      <c r="AB403" s="957"/>
      <c r="AC403" s="957"/>
      <c r="AD403" s="956">
        <v>0</v>
      </c>
      <c r="AE403" s="957"/>
      <c r="AF403" s="957"/>
      <c r="AG403" s="958"/>
      <c r="AH403" s="962">
        <f>IF(V402="賃金で算定",0,V403+Z403-AD403)</f>
        <v>0</v>
      </c>
      <c r="AI403" s="962"/>
      <c r="AJ403" s="962"/>
      <c r="AK403" s="963"/>
      <c r="AL403" s="964">
        <f>IF(V402="賃金で算定","賃金で算定",IF(OR(V403=0,$F$406="",AV402=""),0,IF(OR(LEFT($F$406,2)="31",LEFT($F$406,2)="34",LEFT($F$406,2)="36",LEFT($F$406,2)="37"),VLOOKUP($F$406,労務比率2,AX402,FALSE),VLOOKUP($F$406,労務比率,AX402,FALSE))))</f>
        <v>0</v>
      </c>
      <c r="AM403" s="965"/>
      <c r="AN403" s="966">
        <f>IF(V402="賃金で算定",0,INT(AH403*AL403/100))</f>
        <v>0</v>
      </c>
      <c r="AO403" s="967"/>
      <c r="AP403" s="967"/>
      <c r="AQ403" s="967"/>
      <c r="AR403" s="967"/>
      <c r="AS403" s="685"/>
      <c r="AV403" s="24"/>
      <c r="AW403" s="25"/>
      <c r="AY403" s="462">
        <f t="shared" ref="AY403" si="221">AH403</f>
        <v>0</v>
      </c>
      <c r="AZ403" s="461">
        <f>IF(AV402&lt;=設定シート!C$101,AH403,IF(AND(AV402&gt;=設定シート!E$101,AV402&lt;=設定シート!G$101),AH403*105/108,AH403))</f>
        <v>0</v>
      </c>
      <c r="BA403" s="460"/>
      <c r="BB403" s="461">
        <f t="shared" ref="BB403" si="222">IF($AL403="賃金で算定",0,INT(AY403*$AL403/100))</f>
        <v>0</v>
      </c>
      <c r="BC403" s="461">
        <f>IF(AY403=AZ403,BB403,AZ403*$AL403/100)</f>
        <v>0</v>
      </c>
      <c r="BL403" s="22">
        <f>IF(AY403=AZ403,0,1)</f>
        <v>0</v>
      </c>
      <c r="BM403" s="22" t="str">
        <f>IF(BL403=1,AL403,"")</f>
        <v/>
      </c>
    </row>
    <row r="404" spans="2:74" ht="18" customHeight="1">
      <c r="B404" s="968"/>
      <c r="C404" s="969"/>
      <c r="D404" s="969"/>
      <c r="E404" s="969"/>
      <c r="F404" s="969"/>
      <c r="G404" s="969"/>
      <c r="H404" s="969"/>
      <c r="I404" s="970"/>
      <c r="J404" s="968"/>
      <c r="K404" s="969"/>
      <c r="L404" s="969"/>
      <c r="M404" s="969"/>
      <c r="N404" s="974"/>
      <c r="O404" s="753"/>
      <c r="P404" s="731" t="s">
        <v>38</v>
      </c>
      <c r="Q404" s="754"/>
      <c r="R404" s="731" t="s">
        <v>8</v>
      </c>
      <c r="S404" s="755"/>
      <c r="T404" s="976" t="s">
        <v>40</v>
      </c>
      <c r="U404" s="1075"/>
      <c r="V404" s="977"/>
      <c r="W404" s="978"/>
      <c r="X404" s="978"/>
      <c r="Y404" s="792"/>
      <c r="Z404" s="769"/>
      <c r="AA404" s="770"/>
      <c r="AB404" s="770"/>
      <c r="AC404" s="768"/>
      <c r="AD404" s="769"/>
      <c r="AE404" s="770"/>
      <c r="AF404" s="770"/>
      <c r="AG404" s="771"/>
      <c r="AH404" s="979">
        <f>IF(V404="賃金で算定",V405+Z405-AD405,0)</f>
        <v>0</v>
      </c>
      <c r="AI404" s="980"/>
      <c r="AJ404" s="980"/>
      <c r="AK404" s="981"/>
      <c r="AL404" s="733"/>
      <c r="AM404" s="736"/>
      <c r="AN404" s="865"/>
      <c r="AO404" s="866"/>
      <c r="AP404" s="866"/>
      <c r="AQ404" s="866"/>
      <c r="AR404" s="866"/>
      <c r="AS404" s="772"/>
      <c r="AV404" s="24" t="str">
        <f>IF(OR(O404="",Q404=""),"", IF(O404&lt;20,DATE(O404+118,Q404,IF(S404="",1,S404)),DATE(O404+88,Q404,IF(S404="",1,S404))))</f>
        <v/>
      </c>
      <c r="AW404" s="821" t="str">
        <f>IF(AV404&lt;=設定シート!C$15,"昔",IF(OR(LEFT($F$406,2)="31",LEFT($F$406,2)="34",LEFT($F$406,2)="36",LEFT($F$406,2)="37"),IF(AV404&lt;=設定シート!E$23,"1",IF(AV404&lt;=設定シート!G$23,"2",IF(AV404&lt;=設定シート!M$23,"3","4"))),IF(AV404&lt;=設定シート!E$15,"1",IF(AV404&lt;=設定シート!G$15,"2","3"))))</f>
        <v>3</v>
      </c>
      <c r="AX404" s="822">
        <f>IF(OR(LEFT($F$406,2)="31",LEFT($F$406,2)="34",LEFT($F$406,2)="36",LEFT($F$406,2)="37"),IF(AV404&lt;=設定シート!$C$23,5,IF(AV404&lt;=設定シート!$E$23,7,IF(AV404&lt;=設定シート!$G$23,9,IF(AND(AV404&lt;=設定シート!$I$23,V404=""),11,IF(AND(AV404&lt;=設定シート!$I$23,V404="賃金で算定"),13,IF(AV404&lt;=設定シート!$K$23,15,IF(AV404&lt;=設定シート!$M$23,17,19))))))),IF(AV404&lt;=設定シート!$C$23,5,IF(AV404&lt;=設定シート!$E$15,7,IF(AV404&lt;=設定シート!$G$15,9,11))))</f>
        <v>11</v>
      </c>
      <c r="AY404" s="760"/>
      <c r="AZ404" s="761"/>
      <c r="BA404" s="762">
        <f t="shared" ref="BA404" si="223">AN404</f>
        <v>0</v>
      </c>
      <c r="BB404" s="761"/>
      <c r="BC404" s="761"/>
      <c r="BO404" s="1">
        <f>IF(O404&lt;=VALUE(概算年度),O404+2018,O404+1988)</f>
        <v>2018</v>
      </c>
      <c r="BP404" s="1" t="b">
        <f>IF(BO404=2019,1)</f>
        <v>0</v>
      </c>
      <c r="BQ404" s="3">
        <f>IF(BO404&lt;=2018,1)</f>
        <v>1</v>
      </c>
      <c r="BR404" s="3" t="b">
        <f>IF(BO404&gt;=2020,1)</f>
        <v>0</v>
      </c>
      <c r="BS404" s="3" t="b">
        <f>IF(AND(O404=31,Q404=1,O405=31),1,IF(AND(O404=31,Q404=2,O405=31),2,IF(AND(O404=31,Q404=3,O405=31),3,IF(AND(O404=31,Q404=4,O405=31),4,IF(AND(O404&gt;VALUE(概算年度),O404&lt;31,O405=31),5)))))</f>
        <v>0</v>
      </c>
      <c r="BT404" s="3" t="b">
        <f>IF(OR(O404=31,O404=1),IF(AND(O405=1,OR(Q404=1,Q404=2,Q404=3,Q404=4,Q404=5)),1,IF(AND(O405=1,Q404=6),6,IF(AND(O405=1,Q404=7),7,IF(AND(O405=1,Q404=8),8,IF(AND(O405=1,Q404=9),9,IF(AND(O405=1,Q404=10),10,IF(AND(O405=1,Q404=11),11,IF(AND(O405=1,Q404=12),12)))))))),IF(O405=1,13))</f>
        <v>0</v>
      </c>
      <c r="BU404" s="3" t="b">
        <f>IF(AND(VALUE(概算年度)='報告書（事業主控）'!O404,VALUE(概算年度)='報告書（事業主控）'!O405),IF('報告書（事業主控）'!Q404=1,1,IF('報告書（事業主控）'!Q404=2,2,IF('報告書（事業主控）'!Q404=3,3))))</f>
        <v>0</v>
      </c>
      <c r="BV404" s="3" t="b">
        <f>IF(BS404=1,"平31_1",IF(BS404=2,"平31_2",IF(BS404=3,"平31_3",IF(BS404=4,"平31_4",IF(BS404=5,"平31_1",IF(BT404=1,"_5月",IF(BT404=6,"_6月",IF(BT404=7,"_7月",IF(BT404=8,"_8月",IF(BT404=9,"_9月",IF(BT404=10,"_10月",IF(BT404=11,"_11月",IF(BT404=12,"_12月",IF(BT404=13,"_5月",IF(AND(O404=O405,O405&lt;&gt;VALUE(概算年度)),IF(Q404=1,"_1月",IF(Q404=2,"_2月",IF(Q404=3,"_3月",IF(Q404=4,"_4月",IF(Q404=5,"_5月",IF(Q404=6,"_6月",IF(Q404=7,"_7月",IF(Q404=8,"_8月",IF(Q404=9,"_9月",IF(Q404=10,"_10月",IF(Q404=11,"_11月",IF(Q404=12,"_12月")))))))))))),IF(BU404=1,"対象年1_3月",IF(BU404=2,"対象年2_3月",IF(BU404=3,"対象年3月",IF(O405=VALUE(概算年度),"対象年1_3月","_1月")))))))))))))))))))</f>
        <v>0</v>
      </c>
    </row>
    <row r="405" spans="2:74" ht="18" customHeight="1">
      <c r="B405" s="971"/>
      <c r="C405" s="972"/>
      <c r="D405" s="972"/>
      <c r="E405" s="972"/>
      <c r="F405" s="972"/>
      <c r="G405" s="972"/>
      <c r="H405" s="972"/>
      <c r="I405" s="973"/>
      <c r="J405" s="971"/>
      <c r="K405" s="972"/>
      <c r="L405" s="972"/>
      <c r="M405" s="972"/>
      <c r="N405" s="975"/>
      <c r="O405" s="219"/>
      <c r="P405" s="11" t="s">
        <v>7</v>
      </c>
      <c r="Q405" s="23"/>
      <c r="R405" s="11" t="s">
        <v>8</v>
      </c>
      <c r="S405" s="220"/>
      <c r="T405" s="982" t="s">
        <v>28</v>
      </c>
      <c r="U405" s="982"/>
      <c r="V405" s="956"/>
      <c r="W405" s="957"/>
      <c r="X405" s="957"/>
      <c r="Y405" s="958"/>
      <c r="Z405" s="956"/>
      <c r="AA405" s="957"/>
      <c r="AB405" s="957"/>
      <c r="AC405" s="957"/>
      <c r="AD405" s="956">
        <v>0</v>
      </c>
      <c r="AE405" s="957"/>
      <c r="AF405" s="957"/>
      <c r="AG405" s="958"/>
      <c r="AH405" s="966">
        <f>IF(V404="賃金で算定",0,V405+Z405-AD405)</f>
        <v>0</v>
      </c>
      <c r="AI405" s="967"/>
      <c r="AJ405" s="967"/>
      <c r="AK405" s="987"/>
      <c r="AL405" s="964">
        <f>IF(V404="賃金で算定","賃金で算定",IF(OR(V405=0,$F$406="",AV404=""),0,IF(OR(LEFT($F$406,2)="31",LEFT($F$406,2)="34",LEFT($F$406,2)="36",LEFT($F$406,2)="37"),VLOOKUP($F$406,労務比率2,AX404,FALSE),VLOOKUP($F$406,労務比率,AX404,FALSE))))</f>
        <v>0</v>
      </c>
      <c r="AM405" s="965"/>
      <c r="AN405" s="966">
        <f>IF(V404="賃金で算定",0,INT(AH405*AL405/100))</f>
        <v>0</v>
      </c>
      <c r="AO405" s="967"/>
      <c r="AP405" s="967"/>
      <c r="AQ405" s="967"/>
      <c r="AR405" s="967"/>
      <c r="AS405" s="685"/>
      <c r="AV405" s="24"/>
      <c r="AW405" s="25"/>
      <c r="AY405" s="462">
        <f t="shared" ref="AY405" si="224">AH405</f>
        <v>0</v>
      </c>
      <c r="AZ405" s="461">
        <f>IF(AV404&lt;=設定シート!C$101,AH405,IF(AND(AV404&gt;=設定シート!E$101,AV404&lt;=設定シート!G$101),AH405*105/108,AH405))</f>
        <v>0</v>
      </c>
      <c r="BA405" s="460"/>
      <c r="BB405" s="461">
        <f t="shared" ref="BB405" si="225">IF($AL405="賃金で算定",0,INT(AY405*$AL405/100))</f>
        <v>0</v>
      </c>
      <c r="BC405" s="461">
        <f>IF(AY405=AZ405,BB405,AZ405*$AL405/100)</f>
        <v>0</v>
      </c>
      <c r="BL405" s="22">
        <f>IF(AY405=AZ405,0,1)</f>
        <v>0</v>
      </c>
      <c r="BM405" s="22" t="str">
        <f>IF(BL405=1,AL405,"")</f>
        <v/>
      </c>
    </row>
    <row r="406" spans="2:74" ht="18" customHeight="1">
      <c r="B406" s="877" t="s">
        <v>866</v>
      </c>
      <c r="C406" s="988"/>
      <c r="D406" s="988"/>
      <c r="E406" s="989"/>
      <c r="F406" s="1069"/>
      <c r="G406" s="997"/>
      <c r="H406" s="997"/>
      <c r="I406" s="997"/>
      <c r="J406" s="997"/>
      <c r="K406" s="997"/>
      <c r="L406" s="997"/>
      <c r="M406" s="997"/>
      <c r="N406" s="998"/>
      <c r="O406" s="877" t="s">
        <v>833</v>
      </c>
      <c r="P406" s="988"/>
      <c r="Q406" s="988"/>
      <c r="R406" s="988"/>
      <c r="S406" s="988"/>
      <c r="T406" s="988"/>
      <c r="U406" s="989"/>
      <c r="V406" s="1072">
        <f>AH406</f>
        <v>0</v>
      </c>
      <c r="W406" s="1073"/>
      <c r="X406" s="1073"/>
      <c r="Y406" s="1074"/>
      <c r="Z406" s="769"/>
      <c r="AA406" s="770"/>
      <c r="AB406" s="770"/>
      <c r="AC406" s="768"/>
      <c r="AD406" s="769"/>
      <c r="AE406" s="770"/>
      <c r="AF406" s="770"/>
      <c r="AG406" s="768"/>
      <c r="AH406" s="979">
        <f>AH388+AH390+AH392+AH394+AH396+AH398+AH400+AH402+AH404</f>
        <v>0</v>
      </c>
      <c r="AI406" s="980"/>
      <c r="AJ406" s="980"/>
      <c r="AK406" s="981"/>
      <c r="AL406" s="738"/>
      <c r="AM406" s="740"/>
      <c r="AN406" s="979">
        <f>AN388+AN390+AN392+AN394+AN396+AN398+AN400+AN402+AN404</f>
        <v>0</v>
      </c>
      <c r="AO406" s="980"/>
      <c r="AP406" s="980"/>
      <c r="AQ406" s="980"/>
      <c r="AR406" s="980"/>
      <c r="AS406" s="772"/>
      <c r="AW406" s="25"/>
      <c r="AY406" s="760"/>
      <c r="AZ406" s="777"/>
      <c r="BA406" s="778">
        <f>BA388+BA390+BA392+BA394+BA396+BA398+BA400+BA402+BA404</f>
        <v>0</v>
      </c>
      <c r="BB406" s="762">
        <f>BB389+BB391+BB393+BB395+BB397+BB399+BB401+BB403+BB405</f>
        <v>0</v>
      </c>
      <c r="BC406" s="762">
        <f>SUMIF(BL389:BL405,0,BC389:BC405)+ROUNDDOWN(ROUNDDOWN(BL406*105/108,0)*BM406/100,0)</f>
        <v>0</v>
      </c>
      <c r="BL406" s="22">
        <f>SUMIF(BL389:BL405,1,AH389:AK405)</f>
        <v>0</v>
      </c>
      <c r="BM406" s="22">
        <f>IF(COUNT(BM389:BM405)=0,0,SUM(BM389:BM405)/COUNT(BM389:BM405))</f>
        <v>0</v>
      </c>
    </row>
    <row r="407" spans="2:74" ht="18" customHeight="1">
      <c r="B407" s="990"/>
      <c r="C407" s="991"/>
      <c r="D407" s="991"/>
      <c r="E407" s="992"/>
      <c r="F407" s="1070"/>
      <c r="G407" s="1000"/>
      <c r="H407" s="1000"/>
      <c r="I407" s="1000"/>
      <c r="J407" s="1000"/>
      <c r="K407" s="1000"/>
      <c r="L407" s="1000"/>
      <c r="M407" s="1000"/>
      <c r="N407" s="1001"/>
      <c r="O407" s="990"/>
      <c r="P407" s="991"/>
      <c r="Q407" s="991"/>
      <c r="R407" s="991"/>
      <c r="S407" s="991"/>
      <c r="T407" s="991"/>
      <c r="U407" s="992"/>
      <c r="V407" s="983">
        <f>V389+V391+V393+V395+V397+V399+V401+V403+V405-V406</f>
        <v>0</v>
      </c>
      <c r="W407" s="962"/>
      <c r="X407" s="962"/>
      <c r="Y407" s="963"/>
      <c r="Z407" s="983">
        <f>Z389+Z391+Z393+Z395+Z397+Z399+Z401+Z403+Z405</f>
        <v>0</v>
      </c>
      <c r="AA407" s="962"/>
      <c r="AB407" s="962"/>
      <c r="AC407" s="962"/>
      <c r="AD407" s="983">
        <f>AD389+AD391+AD393+AD395+AD397+AD399+AD401+AD403+AD405</f>
        <v>0</v>
      </c>
      <c r="AE407" s="962"/>
      <c r="AF407" s="962"/>
      <c r="AG407" s="962"/>
      <c r="AH407" s="983">
        <f>AY407</f>
        <v>0</v>
      </c>
      <c r="AI407" s="962"/>
      <c r="AJ407" s="962"/>
      <c r="AK407" s="962"/>
      <c r="AL407" s="742"/>
      <c r="AM407" s="743"/>
      <c r="AN407" s="983">
        <f>BB407</f>
        <v>0</v>
      </c>
      <c r="AO407" s="962"/>
      <c r="AP407" s="962"/>
      <c r="AQ407" s="962"/>
      <c r="AR407" s="962"/>
      <c r="AS407" s="793"/>
      <c r="AW407" s="25"/>
      <c r="AY407" s="779">
        <f>AY389+AY391+AY393+AY395+AY397+AY399+AY401+AY403+AY405</f>
        <v>0</v>
      </c>
      <c r="AZ407" s="780"/>
      <c r="BA407" s="780"/>
      <c r="BB407" s="781">
        <f>BB406</f>
        <v>0</v>
      </c>
      <c r="BC407" s="782"/>
    </row>
    <row r="408" spans="2:74" ht="18" customHeight="1">
      <c r="B408" s="993"/>
      <c r="C408" s="994"/>
      <c r="D408" s="994"/>
      <c r="E408" s="995"/>
      <c r="F408" s="1071"/>
      <c r="G408" s="1002"/>
      <c r="H408" s="1002"/>
      <c r="I408" s="1002"/>
      <c r="J408" s="1002"/>
      <c r="K408" s="1002"/>
      <c r="L408" s="1002"/>
      <c r="M408" s="1002"/>
      <c r="N408" s="1003"/>
      <c r="O408" s="993"/>
      <c r="P408" s="994"/>
      <c r="Q408" s="994"/>
      <c r="R408" s="994"/>
      <c r="S408" s="994"/>
      <c r="T408" s="994"/>
      <c r="U408" s="995"/>
      <c r="V408" s="966"/>
      <c r="W408" s="967"/>
      <c r="X408" s="967"/>
      <c r="Y408" s="987"/>
      <c r="Z408" s="966"/>
      <c r="AA408" s="967"/>
      <c r="AB408" s="967"/>
      <c r="AC408" s="967"/>
      <c r="AD408" s="966"/>
      <c r="AE408" s="967"/>
      <c r="AF408" s="967"/>
      <c r="AG408" s="967"/>
      <c r="AH408" s="966">
        <f>AZ408</f>
        <v>0</v>
      </c>
      <c r="AI408" s="967"/>
      <c r="AJ408" s="967"/>
      <c r="AK408" s="987"/>
      <c r="AL408" s="686"/>
      <c r="AM408" s="687"/>
      <c r="AN408" s="966">
        <f>BC408</f>
        <v>0</v>
      </c>
      <c r="AO408" s="967"/>
      <c r="AP408" s="967"/>
      <c r="AQ408" s="967"/>
      <c r="AR408" s="967"/>
      <c r="AS408" s="685"/>
      <c r="AU408" s="222"/>
      <c r="AW408" s="25"/>
      <c r="AY408" s="464"/>
      <c r="AZ408" s="465">
        <f>IF(AZ389+AZ391+AZ393+AZ395+AZ397+AZ399+AZ401+AZ403+AZ405=AY407,0,ROUNDDOWN(AZ389+AZ391+AZ393+AZ395+AZ397+AZ399+AZ401+AZ403+AZ405,0))</f>
        <v>0</v>
      </c>
      <c r="BA408" s="463"/>
      <c r="BB408" s="463"/>
      <c r="BC408" s="465">
        <f>IF(BC406=BB407,0,BC406)</f>
        <v>0</v>
      </c>
    </row>
    <row r="409" spans="2:74" ht="18" customHeight="1">
      <c r="AD409" s="1" t="str">
        <f>IF(AND($F406="",$V406+$V407&gt;0),"事業の種類を選択してください。","")</f>
        <v/>
      </c>
      <c r="AN409" s="867">
        <f>IF(AN406=0,0,AN406+IF(AN408=0,AN407,AN408))</f>
        <v>0</v>
      </c>
      <c r="AO409" s="867"/>
      <c r="AP409" s="867"/>
      <c r="AQ409" s="867"/>
      <c r="AR409" s="867"/>
      <c r="AW409" s="25"/>
    </row>
    <row r="410" spans="2:74" ht="31.95" customHeight="1">
      <c r="AN410" s="30"/>
      <c r="AO410" s="30"/>
      <c r="AP410" s="30"/>
      <c r="AQ410" s="30"/>
      <c r="AR410" s="30"/>
      <c r="AW410" s="25"/>
    </row>
    <row r="411" spans="2:74" ht="7.5" customHeight="1">
      <c r="X411" s="3"/>
      <c r="Y411" s="3"/>
      <c r="AW411" s="25"/>
    </row>
    <row r="412" spans="2:74" ht="10.5" customHeight="1">
      <c r="X412" s="3"/>
      <c r="Y412" s="3"/>
      <c r="AW412" s="25"/>
    </row>
    <row r="413" spans="2:74" ht="5.25" customHeight="1">
      <c r="X413" s="3"/>
      <c r="Y413" s="3"/>
      <c r="AW413" s="25"/>
    </row>
    <row r="414" spans="2:74" ht="5.25" customHeight="1">
      <c r="X414" s="3"/>
      <c r="Y414" s="3"/>
      <c r="AW414" s="25"/>
    </row>
    <row r="415" spans="2:74" ht="5.25" customHeight="1">
      <c r="X415" s="3"/>
      <c r="Y415" s="3"/>
      <c r="AW415" s="25"/>
    </row>
    <row r="416" spans="2:74" ht="5.25" customHeight="1">
      <c r="X416" s="3"/>
      <c r="Y416" s="3"/>
      <c r="AW416" s="25"/>
    </row>
    <row r="417" spans="2:74" ht="17.25" customHeight="1">
      <c r="B417" s="2" t="s">
        <v>42</v>
      </c>
      <c r="S417" s="9"/>
      <c r="T417" s="9"/>
      <c r="U417" s="9"/>
      <c r="V417" s="9"/>
      <c r="W417" s="9"/>
      <c r="AL417" s="26"/>
      <c r="AW417" s="25"/>
    </row>
    <row r="418" spans="2:74" ht="12.75" customHeight="1">
      <c r="M418" s="27"/>
      <c r="N418" s="27"/>
      <c r="O418" s="27"/>
      <c r="P418" s="27"/>
      <c r="Q418" s="27"/>
      <c r="R418" s="27"/>
      <c r="S418" s="27"/>
      <c r="T418" s="28"/>
      <c r="U418" s="28"/>
      <c r="V418" s="28"/>
      <c r="W418" s="28"/>
      <c r="X418" s="28"/>
      <c r="Y418" s="28"/>
      <c r="Z418" s="28"/>
      <c r="AA418" s="27"/>
      <c r="AB418" s="27"/>
      <c r="AC418" s="27"/>
      <c r="AL418" s="26"/>
      <c r="AM418" s="859" t="s">
        <v>860</v>
      </c>
      <c r="AN418" s="860"/>
      <c r="AO418" s="860"/>
      <c r="AP418" s="861"/>
      <c r="AW418" s="25"/>
    </row>
    <row r="419" spans="2:74" ht="12.75" customHeight="1">
      <c r="M419" s="27"/>
      <c r="N419" s="27"/>
      <c r="O419" s="27"/>
      <c r="P419" s="27"/>
      <c r="Q419" s="27"/>
      <c r="R419" s="27"/>
      <c r="S419" s="27"/>
      <c r="T419" s="28"/>
      <c r="U419" s="28"/>
      <c r="V419" s="28"/>
      <c r="W419" s="28"/>
      <c r="X419" s="28"/>
      <c r="Y419" s="28"/>
      <c r="Z419" s="28"/>
      <c r="AA419" s="27"/>
      <c r="AB419" s="27"/>
      <c r="AC419" s="27"/>
      <c r="AL419" s="26"/>
      <c r="AM419" s="862"/>
      <c r="AN419" s="863"/>
      <c r="AO419" s="863"/>
      <c r="AP419" s="864"/>
      <c r="AW419" s="25"/>
    </row>
    <row r="420" spans="2:74" ht="12.75" customHeight="1">
      <c r="M420" s="27"/>
      <c r="N420" s="27"/>
      <c r="O420" s="27"/>
      <c r="P420" s="27"/>
      <c r="Q420" s="27"/>
      <c r="R420" s="27"/>
      <c r="S420" s="27"/>
      <c r="T420" s="27"/>
      <c r="U420" s="27"/>
      <c r="V420" s="27"/>
      <c r="W420" s="27"/>
      <c r="X420" s="27"/>
      <c r="Y420" s="27"/>
      <c r="Z420" s="27"/>
      <c r="AA420" s="27"/>
      <c r="AB420" s="27"/>
      <c r="AC420" s="27"/>
      <c r="AL420" s="26"/>
      <c r="AM420" s="698"/>
      <c r="AN420" s="698"/>
      <c r="AW420" s="25"/>
    </row>
    <row r="421" spans="2:74" ht="6" customHeight="1">
      <c r="M421" s="27"/>
      <c r="N421" s="27"/>
      <c r="O421" s="27"/>
      <c r="P421" s="27"/>
      <c r="Q421" s="27"/>
      <c r="R421" s="27"/>
      <c r="S421" s="27"/>
      <c r="T421" s="27"/>
      <c r="U421" s="27"/>
      <c r="V421" s="27"/>
      <c r="W421" s="27"/>
      <c r="X421" s="27"/>
      <c r="Y421" s="27"/>
      <c r="Z421" s="27"/>
      <c r="AA421" s="27"/>
      <c r="AB421" s="27"/>
      <c r="AC421" s="27"/>
      <c r="AL421" s="26"/>
      <c r="AM421" s="26"/>
      <c r="AW421" s="25"/>
    </row>
    <row r="422" spans="2:74" ht="12.75" customHeight="1">
      <c r="B422" s="873" t="s">
        <v>9</v>
      </c>
      <c r="C422" s="874"/>
      <c r="D422" s="874"/>
      <c r="E422" s="874"/>
      <c r="F422" s="874"/>
      <c r="G422" s="874"/>
      <c r="H422" s="874"/>
      <c r="I422" s="874"/>
      <c r="J422" s="878" t="s">
        <v>17</v>
      </c>
      <c r="K422" s="878"/>
      <c r="L422" s="724" t="s">
        <v>10</v>
      </c>
      <c r="M422" s="878" t="s">
        <v>18</v>
      </c>
      <c r="N422" s="878"/>
      <c r="O422" s="879" t="s">
        <v>19</v>
      </c>
      <c r="P422" s="878"/>
      <c r="Q422" s="878"/>
      <c r="R422" s="878"/>
      <c r="S422" s="878"/>
      <c r="T422" s="878"/>
      <c r="U422" s="878" t="s">
        <v>20</v>
      </c>
      <c r="V422" s="878"/>
      <c r="W422" s="878"/>
      <c r="AD422" s="11"/>
      <c r="AE422" s="11"/>
      <c r="AF422" s="11"/>
      <c r="AG422" s="11"/>
      <c r="AH422" s="11"/>
      <c r="AI422" s="11"/>
      <c r="AJ422" s="11"/>
      <c r="AL422" s="1013">
        <f ca="1">$AL$9</f>
        <v>30</v>
      </c>
      <c r="AM422" s="881"/>
      <c r="AN422" s="948" t="s">
        <v>11</v>
      </c>
      <c r="AO422" s="948"/>
      <c r="AP422" s="881">
        <v>11</v>
      </c>
      <c r="AQ422" s="881"/>
      <c r="AR422" s="948" t="s">
        <v>12</v>
      </c>
      <c r="AS422" s="951"/>
      <c r="AW422" s="25"/>
    </row>
    <row r="423" spans="2:74" ht="13.95" customHeight="1">
      <c r="B423" s="874"/>
      <c r="C423" s="874"/>
      <c r="D423" s="874"/>
      <c r="E423" s="874"/>
      <c r="F423" s="874"/>
      <c r="G423" s="874"/>
      <c r="H423" s="874"/>
      <c r="I423" s="874"/>
      <c r="J423" s="1061">
        <f>$J$10</f>
        <v>0</v>
      </c>
      <c r="K423" s="1049">
        <f>$K$10</f>
        <v>0</v>
      </c>
      <c r="L423" s="1063">
        <f>$L$10</f>
        <v>0</v>
      </c>
      <c r="M423" s="1052">
        <f>$M$10</f>
        <v>0</v>
      </c>
      <c r="N423" s="1049">
        <f>$N$10</f>
        <v>0</v>
      </c>
      <c r="O423" s="1052">
        <f>$O$10</f>
        <v>0</v>
      </c>
      <c r="P423" s="1014">
        <f>$P$10</f>
        <v>0</v>
      </c>
      <c r="Q423" s="1014">
        <f>$Q$10</f>
        <v>0</v>
      </c>
      <c r="R423" s="1014">
        <f>$R$10</f>
        <v>0</v>
      </c>
      <c r="S423" s="1014">
        <f>$S$10</f>
        <v>0</v>
      </c>
      <c r="T423" s="1049">
        <f>$T$10</f>
        <v>0</v>
      </c>
      <c r="U423" s="1052">
        <f>$U$10</f>
        <v>0</v>
      </c>
      <c r="V423" s="1014">
        <f>$V$10</f>
        <v>0</v>
      </c>
      <c r="W423" s="1049">
        <f>$W$10</f>
        <v>0</v>
      </c>
      <c r="AD423" s="11"/>
      <c r="AE423" s="11"/>
      <c r="AF423" s="11"/>
      <c r="AG423" s="11"/>
      <c r="AH423" s="11"/>
      <c r="AI423" s="11"/>
      <c r="AJ423" s="11"/>
      <c r="AL423" s="882"/>
      <c r="AM423" s="883"/>
      <c r="AN423" s="949"/>
      <c r="AO423" s="949"/>
      <c r="AP423" s="883"/>
      <c r="AQ423" s="883"/>
      <c r="AR423" s="949"/>
      <c r="AS423" s="952"/>
      <c r="AW423" s="25"/>
    </row>
    <row r="424" spans="2:74" ht="9" customHeight="1">
      <c r="B424" s="874"/>
      <c r="C424" s="874"/>
      <c r="D424" s="874"/>
      <c r="E424" s="874"/>
      <c r="F424" s="874"/>
      <c r="G424" s="874"/>
      <c r="H424" s="874"/>
      <c r="I424" s="874"/>
      <c r="J424" s="1062"/>
      <c r="K424" s="1050"/>
      <c r="L424" s="1064"/>
      <c r="M424" s="1053"/>
      <c r="N424" s="1050"/>
      <c r="O424" s="1053"/>
      <c r="P424" s="1015"/>
      <c r="Q424" s="1015"/>
      <c r="R424" s="1015"/>
      <c r="S424" s="1015"/>
      <c r="T424" s="1050"/>
      <c r="U424" s="1053"/>
      <c r="V424" s="1015"/>
      <c r="W424" s="1050"/>
      <c r="AD424" s="11"/>
      <c r="AE424" s="11"/>
      <c r="AF424" s="11"/>
      <c r="AG424" s="11"/>
      <c r="AH424" s="11"/>
      <c r="AI424" s="11"/>
      <c r="AJ424" s="11"/>
      <c r="AL424" s="884"/>
      <c r="AM424" s="885"/>
      <c r="AN424" s="950"/>
      <c r="AO424" s="950"/>
      <c r="AP424" s="885"/>
      <c r="AQ424" s="885"/>
      <c r="AR424" s="950"/>
      <c r="AS424" s="953"/>
      <c r="AW424" s="25"/>
    </row>
    <row r="425" spans="2:74" ht="6" customHeight="1">
      <c r="B425" s="876"/>
      <c r="C425" s="876"/>
      <c r="D425" s="876"/>
      <c r="E425" s="876"/>
      <c r="F425" s="876"/>
      <c r="G425" s="876"/>
      <c r="H425" s="876"/>
      <c r="I425" s="876"/>
      <c r="J425" s="1062"/>
      <c r="K425" s="1051"/>
      <c r="L425" s="1065"/>
      <c r="M425" s="1054"/>
      <c r="N425" s="1051"/>
      <c r="O425" s="1054"/>
      <c r="P425" s="1016"/>
      <c r="Q425" s="1016"/>
      <c r="R425" s="1016"/>
      <c r="S425" s="1016"/>
      <c r="T425" s="1051"/>
      <c r="U425" s="1054"/>
      <c r="V425" s="1016"/>
      <c r="W425" s="1051"/>
      <c r="AW425" s="25"/>
    </row>
    <row r="426" spans="2:74" ht="15" customHeight="1">
      <c r="B426" s="927" t="s">
        <v>43</v>
      </c>
      <c r="C426" s="928"/>
      <c r="D426" s="928"/>
      <c r="E426" s="928"/>
      <c r="F426" s="928"/>
      <c r="G426" s="928"/>
      <c r="H426" s="928"/>
      <c r="I426" s="929"/>
      <c r="J426" s="927" t="s">
        <v>13</v>
      </c>
      <c r="K426" s="928"/>
      <c r="L426" s="928"/>
      <c r="M426" s="928"/>
      <c r="N426" s="936"/>
      <c r="O426" s="939" t="s">
        <v>44</v>
      </c>
      <c r="P426" s="928"/>
      <c r="Q426" s="928"/>
      <c r="R426" s="928"/>
      <c r="S426" s="928"/>
      <c r="T426" s="928"/>
      <c r="U426" s="929"/>
      <c r="V426" s="725" t="s">
        <v>843</v>
      </c>
      <c r="W426" s="726"/>
      <c r="X426" s="726"/>
      <c r="Y426" s="942" t="s">
        <v>844</v>
      </c>
      <c r="Z426" s="942"/>
      <c r="AA426" s="942"/>
      <c r="AB426" s="942"/>
      <c r="AC426" s="942"/>
      <c r="AD426" s="942"/>
      <c r="AE426" s="942"/>
      <c r="AF426" s="942"/>
      <c r="AG426" s="942"/>
      <c r="AH426" s="942"/>
      <c r="AI426" s="726"/>
      <c r="AJ426" s="726"/>
      <c r="AK426" s="727"/>
      <c r="AL426" s="1066" t="s">
        <v>497</v>
      </c>
      <c r="AM426" s="1066"/>
      <c r="AN426" s="943" t="s">
        <v>845</v>
      </c>
      <c r="AO426" s="943"/>
      <c r="AP426" s="943"/>
      <c r="AQ426" s="943"/>
      <c r="AR426" s="943"/>
      <c r="AS426" s="944"/>
      <c r="AW426" s="25"/>
    </row>
    <row r="427" spans="2:74" ht="13.95" customHeight="1">
      <c r="B427" s="930"/>
      <c r="C427" s="931"/>
      <c r="D427" s="931"/>
      <c r="E427" s="931"/>
      <c r="F427" s="931"/>
      <c r="G427" s="931"/>
      <c r="H427" s="931"/>
      <c r="I427" s="932"/>
      <c r="J427" s="930"/>
      <c r="K427" s="931"/>
      <c r="L427" s="931"/>
      <c r="M427" s="931"/>
      <c r="N427" s="937"/>
      <c r="O427" s="940"/>
      <c r="P427" s="931"/>
      <c r="Q427" s="931"/>
      <c r="R427" s="931"/>
      <c r="S427" s="931"/>
      <c r="T427" s="931"/>
      <c r="U427" s="932"/>
      <c r="V427" s="890" t="s">
        <v>14</v>
      </c>
      <c r="W427" s="1076"/>
      <c r="X427" s="1076"/>
      <c r="Y427" s="1077"/>
      <c r="Z427" s="896" t="s">
        <v>23</v>
      </c>
      <c r="AA427" s="897"/>
      <c r="AB427" s="897"/>
      <c r="AC427" s="898"/>
      <c r="AD427" s="1081" t="s">
        <v>24</v>
      </c>
      <c r="AE427" s="1082"/>
      <c r="AF427" s="1082"/>
      <c r="AG427" s="1083"/>
      <c r="AH427" s="908" t="s">
        <v>170</v>
      </c>
      <c r="AI427" s="909"/>
      <c r="AJ427" s="909"/>
      <c r="AK427" s="910"/>
      <c r="AL427" s="1067" t="s">
        <v>498</v>
      </c>
      <c r="AM427" s="1067"/>
      <c r="AN427" s="918" t="s">
        <v>26</v>
      </c>
      <c r="AO427" s="919"/>
      <c r="AP427" s="919"/>
      <c r="AQ427" s="919"/>
      <c r="AR427" s="920"/>
      <c r="AS427" s="921"/>
      <c r="AW427" s="25"/>
      <c r="AY427" s="749" t="s">
        <v>524</v>
      </c>
      <c r="AZ427" s="749" t="s">
        <v>524</v>
      </c>
      <c r="BA427" s="749" t="s">
        <v>522</v>
      </c>
      <c r="BB427" s="922" t="s">
        <v>523</v>
      </c>
      <c r="BC427" s="923"/>
    </row>
    <row r="428" spans="2:74" ht="13.95" customHeight="1">
      <c r="B428" s="933"/>
      <c r="C428" s="934"/>
      <c r="D428" s="934"/>
      <c r="E428" s="934"/>
      <c r="F428" s="934"/>
      <c r="G428" s="934"/>
      <c r="H428" s="934"/>
      <c r="I428" s="935"/>
      <c r="J428" s="933"/>
      <c r="K428" s="934"/>
      <c r="L428" s="934"/>
      <c r="M428" s="934"/>
      <c r="N428" s="938"/>
      <c r="O428" s="941"/>
      <c r="P428" s="934"/>
      <c r="Q428" s="934"/>
      <c r="R428" s="934"/>
      <c r="S428" s="934"/>
      <c r="T428" s="934"/>
      <c r="U428" s="935"/>
      <c r="V428" s="1078"/>
      <c r="W428" s="1079"/>
      <c r="X428" s="1079"/>
      <c r="Y428" s="1080"/>
      <c r="Z428" s="899"/>
      <c r="AA428" s="900"/>
      <c r="AB428" s="900"/>
      <c r="AC428" s="901"/>
      <c r="AD428" s="1084"/>
      <c r="AE428" s="1085"/>
      <c r="AF428" s="1085"/>
      <c r="AG428" s="1086"/>
      <c r="AH428" s="911"/>
      <c r="AI428" s="912"/>
      <c r="AJ428" s="912"/>
      <c r="AK428" s="913"/>
      <c r="AL428" s="1068"/>
      <c r="AM428" s="1068"/>
      <c r="AN428" s="924"/>
      <c r="AO428" s="924"/>
      <c r="AP428" s="924"/>
      <c r="AQ428" s="924"/>
      <c r="AR428" s="924"/>
      <c r="AS428" s="925"/>
      <c r="AW428" s="25"/>
      <c r="AY428" s="459"/>
      <c r="AZ428" s="460" t="s">
        <v>518</v>
      </c>
      <c r="BA428" s="460" t="s">
        <v>521</v>
      </c>
      <c r="BB428" s="750" t="s">
        <v>519</v>
      </c>
      <c r="BC428" s="460" t="s">
        <v>518</v>
      </c>
      <c r="BL428" s="22" t="s">
        <v>529</v>
      </c>
      <c r="BM428" s="22" t="s">
        <v>246</v>
      </c>
    </row>
    <row r="429" spans="2:74" ht="18" customHeight="1">
      <c r="B429" s="968"/>
      <c r="C429" s="969"/>
      <c r="D429" s="969"/>
      <c r="E429" s="969"/>
      <c r="F429" s="969"/>
      <c r="G429" s="969"/>
      <c r="H429" s="969"/>
      <c r="I429" s="970"/>
      <c r="J429" s="968"/>
      <c r="K429" s="969"/>
      <c r="L429" s="969"/>
      <c r="M429" s="969"/>
      <c r="N429" s="974"/>
      <c r="O429" s="753"/>
      <c r="P429" s="731" t="s">
        <v>38</v>
      </c>
      <c r="Q429" s="754"/>
      <c r="R429" s="731" t="s">
        <v>8</v>
      </c>
      <c r="S429" s="755"/>
      <c r="T429" s="976" t="s">
        <v>46</v>
      </c>
      <c r="U429" s="1075"/>
      <c r="V429" s="977"/>
      <c r="W429" s="978"/>
      <c r="X429" s="978"/>
      <c r="Y429" s="787" t="s">
        <v>15</v>
      </c>
      <c r="Z429" s="757"/>
      <c r="AA429" s="758"/>
      <c r="AB429" s="758"/>
      <c r="AC429" s="756" t="s">
        <v>15</v>
      </c>
      <c r="AD429" s="757"/>
      <c r="AE429" s="758"/>
      <c r="AF429" s="758"/>
      <c r="AG429" s="759" t="s">
        <v>15</v>
      </c>
      <c r="AH429" s="979">
        <f>IF(V429="賃金で算定",V430+Z430-AD430,0)</f>
        <v>0</v>
      </c>
      <c r="AI429" s="980"/>
      <c r="AJ429" s="980"/>
      <c r="AK429" s="981"/>
      <c r="AL429" s="733"/>
      <c r="AM429" s="736"/>
      <c r="AN429" s="865"/>
      <c r="AO429" s="866"/>
      <c r="AP429" s="866"/>
      <c r="AQ429" s="866"/>
      <c r="AR429" s="866"/>
      <c r="AS429" s="759" t="s">
        <v>15</v>
      </c>
      <c r="AV429" s="24" t="str">
        <f>IF(OR(O429="",Q429=""),"", IF(O429&lt;20,DATE(O429+118,Q429,IF(S429="",1,S429)),DATE(O429+88,Q429,IF(S429="",1,S429))))</f>
        <v/>
      </c>
      <c r="AW429" s="821" t="str">
        <f>IF(AV429&lt;=設定シート!C$15,"昔",IF(OR(LEFT($F$447,2)="31",LEFT($F$447,2)="34",LEFT($F$447,2)="36",LEFT($F$447,2)="37"),IF(AV429&lt;=設定シート!E$23,"1",IF(AV429&lt;=設定シート!G$23,"2",IF(AV429&lt;=設定シート!M$23,"3","4"))),IF(AV429&lt;=設定シート!E$15,"1",IF(AV429&lt;=設定シート!G$15,"2","3"))))</f>
        <v>3</v>
      </c>
      <c r="AX429" s="822">
        <f>IF(OR(LEFT($F$447,2)="31",LEFT($F$447,2)="34",LEFT($F$447,2)="36",LEFT($F$447,2)="37"),IF(AV429&lt;=設定シート!$C$23,5,IF(AV429&lt;=設定シート!$E$23,7,IF(AV429&lt;=設定シート!$G$23,9,IF(AND(AV429&lt;=設定シート!$I$23,V429=""),11,IF(AND(AV429&lt;=設定シート!$I$23,V429="賃金で算定"),13,IF(AV429&lt;=設定シート!$K$23,15,IF(AV429&lt;=設定シート!$M$23,17,19))))))),IF(AV429&lt;=設定シート!$C$23,5,IF(AV429&lt;=設定シート!$E$15,7,IF(AV429&lt;=設定シート!$G$15,9,11))))</f>
        <v>11</v>
      </c>
      <c r="AY429" s="760"/>
      <c r="AZ429" s="761"/>
      <c r="BA429" s="762">
        <f>AN429</f>
        <v>0</v>
      </c>
      <c r="BB429" s="761"/>
      <c r="BC429" s="761"/>
      <c r="BO429" s="1">
        <f>IF(O429&lt;=VALUE(概算年度),O429+2018,O429+1988)</f>
        <v>2018</v>
      </c>
      <c r="BP429" s="1" t="b">
        <f>IF(BO429=2019,1)</f>
        <v>0</v>
      </c>
      <c r="BQ429" s="3">
        <f>IF(BO429&lt;=2018,1)</f>
        <v>1</v>
      </c>
      <c r="BR429" s="3" t="b">
        <f>IF(BO429&gt;=2020,1)</f>
        <v>0</v>
      </c>
      <c r="BS429" s="3" t="b">
        <f>IF(AND(O429=31,Q429=1,O430=31),1,IF(AND(O429=31,Q429=2,O430=31),2,IF(AND(O429=31,Q429=3,O430=31),3,IF(AND(O429=31,Q429=4,O430=31),4,IF(AND(O429&gt;VALUE(概算年度),O429&lt;31,O430=31),5)))))</f>
        <v>0</v>
      </c>
      <c r="BT429" s="3" t="b">
        <f>IF(OR(O429=31,O429=1),IF(AND(O430=1,OR(Q429=1,Q429=2,Q429=3,Q429=4,Q429=5)),1,IF(AND(O430=1,Q429=6),6,IF(AND(O430=1,Q429=7),7,IF(AND(O430=1,Q429=8),8,IF(AND(O430=1,Q429=9),9,IF(AND(O430=1,Q429=10),10,IF(AND(O430=1,Q429=11),11,IF(AND(O430=1,Q429=12),12)))))))),IF(O430=1,13))</f>
        <v>0</v>
      </c>
      <c r="BU429" s="3" t="b">
        <f>IF(AND(VALUE(概算年度)='報告書（事業主控）'!O429,VALUE(概算年度)='報告書（事業主控）'!O430),IF('報告書（事業主控）'!Q429=1,1,IF('報告書（事業主控）'!Q429=2,2,IF('報告書（事業主控）'!Q429=3,3))))</f>
        <v>0</v>
      </c>
      <c r="BV429" s="3" t="b">
        <f>IF(BS429=1,"平31_1",IF(BS429=2,"平31_2",IF(BS429=3,"平31_3",IF(BS429=4,"平31_4",IF(BS429=5,"平31_1",IF(BT429=1,"_5月",IF(BT429=6,"_6月",IF(BT429=7,"_7月",IF(BT429=8,"_8月",IF(BT429=9,"_9月",IF(BT429=10,"_10月",IF(BT429=11,"_11月",IF(BT429=12,"_12月",IF(BT429=13,"_5月",IF(AND(O429=O430,O430&lt;&gt;VALUE(概算年度)),IF(Q429=1,"_1月",IF(Q429=2,"_2月",IF(Q429=3,"_3月",IF(Q429=4,"_4月",IF(Q429=5,"_5月",IF(Q429=6,"_6月",IF(Q429=7,"_7月",IF(Q429=8,"_8月",IF(Q429=9,"_9月",IF(Q429=10,"_10月",IF(Q429=11,"_11月",IF(Q429=12,"_12月")))))))))))),IF(BU429=1,"対象年1_3月",IF(BU429=2,"対象年2_3月",IF(BU429=3,"対象年3月",IF(O430=VALUE(概算年度),"対象年1_3月","_1月")))))))))))))))))))</f>
        <v>0</v>
      </c>
    </row>
    <row r="430" spans="2:74" ht="18" customHeight="1">
      <c r="B430" s="971"/>
      <c r="C430" s="972"/>
      <c r="D430" s="972"/>
      <c r="E430" s="972"/>
      <c r="F430" s="972"/>
      <c r="G430" s="972"/>
      <c r="H430" s="972"/>
      <c r="I430" s="973"/>
      <c r="J430" s="971"/>
      <c r="K430" s="972"/>
      <c r="L430" s="972"/>
      <c r="M430" s="972"/>
      <c r="N430" s="975"/>
      <c r="O430" s="219"/>
      <c r="P430" s="11" t="s">
        <v>7</v>
      </c>
      <c r="Q430" s="23"/>
      <c r="R430" s="11" t="s">
        <v>8</v>
      </c>
      <c r="S430" s="220"/>
      <c r="T430" s="982" t="s">
        <v>28</v>
      </c>
      <c r="U430" s="982"/>
      <c r="V430" s="956"/>
      <c r="W430" s="957"/>
      <c r="X430" s="957"/>
      <c r="Y430" s="958"/>
      <c r="Z430" s="959"/>
      <c r="AA430" s="960"/>
      <c r="AB430" s="960"/>
      <c r="AC430" s="960"/>
      <c r="AD430" s="956">
        <v>0</v>
      </c>
      <c r="AE430" s="957"/>
      <c r="AF430" s="957"/>
      <c r="AG430" s="958"/>
      <c r="AH430" s="962">
        <f>IF(V429="賃金で算定",0,V430+Z430-AD430)</f>
        <v>0</v>
      </c>
      <c r="AI430" s="962"/>
      <c r="AJ430" s="962"/>
      <c r="AK430" s="963"/>
      <c r="AL430" s="964">
        <f>IF(V429="賃金で算定","賃金で算定",IF(OR(V430=0,$F$447="",AV429=""),0,IF(OR(LEFT($F$447,2)="31",LEFT($F$447,2)="34",LEFT($F$447,2)="36",LEFT($F$447,2)="37"),VLOOKUP($F$447,労務比率2,AX429,FALSE),VLOOKUP($F$447,労務比率,AX429,FALSE))))</f>
        <v>0</v>
      </c>
      <c r="AM430" s="965"/>
      <c r="AN430" s="966">
        <f>IF(V429="賃金で算定",0,INT(AH430*AL430/100))</f>
        <v>0</v>
      </c>
      <c r="AO430" s="967"/>
      <c r="AP430" s="967"/>
      <c r="AQ430" s="967"/>
      <c r="AR430" s="967"/>
      <c r="AS430" s="685"/>
      <c r="AV430" s="24"/>
      <c r="AW430" s="25"/>
      <c r="AY430" s="462">
        <f>AH430</f>
        <v>0</v>
      </c>
      <c r="AZ430" s="461">
        <f>IF(AV429&lt;=設定シート!C$101,AH430,IF(AND(AV429&gt;=設定シート!E$101,AV429&lt;=設定シート!G$101),AH430*105/108,AH430))</f>
        <v>0</v>
      </c>
      <c r="BA430" s="460"/>
      <c r="BB430" s="461">
        <f>IF($AL430="賃金で算定",0,INT(AY430*$AL430/100))</f>
        <v>0</v>
      </c>
      <c r="BC430" s="461">
        <f>IF(AY430=AZ430,BB430,AZ430*$AL430/100)</f>
        <v>0</v>
      </c>
      <c r="BL430" s="22">
        <f>IF(AY430=AZ430,0,1)</f>
        <v>0</v>
      </c>
      <c r="BM430" s="22" t="str">
        <f>IF(BL430=1,AL430,"")</f>
        <v/>
      </c>
    </row>
    <row r="431" spans="2:74" ht="18" customHeight="1">
      <c r="B431" s="968"/>
      <c r="C431" s="969"/>
      <c r="D431" s="969"/>
      <c r="E431" s="969"/>
      <c r="F431" s="969"/>
      <c r="G431" s="969"/>
      <c r="H431" s="969"/>
      <c r="I431" s="970"/>
      <c r="J431" s="968"/>
      <c r="K431" s="969"/>
      <c r="L431" s="969"/>
      <c r="M431" s="969"/>
      <c r="N431" s="974"/>
      <c r="O431" s="753"/>
      <c r="P431" s="731" t="s">
        <v>38</v>
      </c>
      <c r="Q431" s="754"/>
      <c r="R431" s="731" t="s">
        <v>8</v>
      </c>
      <c r="S431" s="755"/>
      <c r="T431" s="976" t="s">
        <v>40</v>
      </c>
      <c r="U431" s="1075"/>
      <c r="V431" s="977"/>
      <c r="W431" s="978"/>
      <c r="X431" s="978"/>
      <c r="Y431" s="792"/>
      <c r="Z431" s="769"/>
      <c r="AA431" s="770"/>
      <c r="AB431" s="770"/>
      <c r="AC431" s="768"/>
      <c r="AD431" s="769"/>
      <c r="AE431" s="770"/>
      <c r="AF431" s="770"/>
      <c r="AG431" s="771"/>
      <c r="AH431" s="979">
        <f>IF(V431="賃金で算定",V432+Z432-AD432,0)</f>
        <v>0</v>
      </c>
      <c r="AI431" s="980"/>
      <c r="AJ431" s="980"/>
      <c r="AK431" s="981"/>
      <c r="AL431" s="733"/>
      <c r="AM431" s="736"/>
      <c r="AN431" s="865"/>
      <c r="AO431" s="866"/>
      <c r="AP431" s="866"/>
      <c r="AQ431" s="866"/>
      <c r="AR431" s="866"/>
      <c r="AS431" s="772"/>
      <c r="AV431" s="24" t="str">
        <f>IF(OR(O431="",Q431=""),"", IF(O431&lt;20,DATE(O431+118,Q431,IF(S431="",1,S431)),DATE(O431+88,Q431,IF(S431="",1,S431))))</f>
        <v/>
      </c>
      <c r="AW431" s="821" t="str">
        <f>IF(AV431&lt;=設定シート!C$15,"昔",IF(OR(LEFT($F$447,2)="31",LEFT($F$447,2)="34",LEFT($F$447,2)="36",LEFT($F$447,2)="37"),IF(AV431&lt;=設定シート!E$23,"1",IF(AV431&lt;=設定シート!G$23,"2",IF(AV431&lt;=設定シート!M$23,"3","4"))),IF(AV431&lt;=設定シート!E$15,"1",IF(AV431&lt;=設定シート!G$15,"2","3"))))</f>
        <v>3</v>
      </c>
      <c r="AX431" s="822">
        <f>IF(OR(LEFT($F$447,2)="31",LEFT($F$447,2)="34",LEFT($F$447,2)="36",LEFT($F$447,2)="37"),IF(AV431&lt;=設定シート!$C$23,5,IF(AV431&lt;=設定シート!$E$23,7,IF(AV431&lt;=設定シート!$G$23,9,IF(AND(AV431&lt;=設定シート!$I$23,V431=""),11,IF(AND(AV431&lt;=設定シート!$I$23,V431="賃金で算定"),13,IF(AV431&lt;=設定シート!$K$23,15,IF(AV431&lt;=設定シート!$M$23,17,19))))))),IF(AV431&lt;=設定シート!$C$23,5,IF(AV431&lt;=設定シート!$E$15,7,IF(AV431&lt;=設定シート!$G$15,9,11))))</f>
        <v>11</v>
      </c>
      <c r="AY431" s="760"/>
      <c r="AZ431" s="761"/>
      <c r="BA431" s="762">
        <f t="shared" ref="BA431" si="226">AN431</f>
        <v>0</v>
      </c>
      <c r="BB431" s="761"/>
      <c r="BC431" s="761"/>
      <c r="BL431" s="22"/>
      <c r="BM431" s="22"/>
      <c r="BO431" s="1">
        <f>IF(O431&lt;=VALUE(概算年度),O431+2018,O431+1988)</f>
        <v>2018</v>
      </c>
      <c r="BP431" s="1" t="b">
        <f>IF(BO431=2019,1)</f>
        <v>0</v>
      </c>
      <c r="BQ431" s="3">
        <f>IF(BO431&lt;=2018,1)</f>
        <v>1</v>
      </c>
      <c r="BR431" s="3" t="b">
        <f>IF(BO431&gt;=2020,1)</f>
        <v>0</v>
      </c>
      <c r="BS431" s="3" t="b">
        <f>IF(AND(O431=31,Q431=1,O432=31),1,IF(AND(O431=31,Q431=2,O432=31),2,IF(AND(O431=31,Q431=3,O432=31),3,IF(AND(O431=31,Q431=4,O432=31),4,IF(AND(O431&gt;VALUE(概算年度),O431&lt;31,O432=31),5)))))</f>
        <v>0</v>
      </c>
      <c r="BT431" s="3" t="b">
        <f>IF(OR(O431=31,O431=1),IF(AND(O432=1,OR(Q431=1,Q431=2,Q431=3,Q431=4,Q431=5)),1,IF(AND(O432=1,Q431=6),6,IF(AND(O432=1,Q431=7),7,IF(AND(O432=1,Q431=8),8,IF(AND(O432=1,Q431=9),9,IF(AND(O432=1,Q431=10),10,IF(AND(O432=1,Q431=11),11,IF(AND(O432=1,Q431=12),12)))))))),IF(O432=1,13))</f>
        <v>0</v>
      </c>
      <c r="BU431" s="3" t="b">
        <f>IF(AND(VALUE(概算年度)='報告書（事業主控）'!O431,VALUE(概算年度)='報告書（事業主控）'!O432),IF('報告書（事業主控）'!Q431=1,1,IF('報告書（事業主控）'!Q431=2,2,IF('報告書（事業主控）'!Q431=3,3))))</f>
        <v>0</v>
      </c>
      <c r="BV431" s="3" t="b">
        <f>IF(BS431=1,"平31_1",IF(BS431=2,"平31_2",IF(BS431=3,"平31_3",IF(BS431=4,"平31_4",IF(BS431=5,"平31_1",IF(BT431=1,"_5月",IF(BT431=6,"_6月",IF(BT431=7,"_7月",IF(BT431=8,"_8月",IF(BT431=9,"_9月",IF(BT431=10,"_10月",IF(BT431=11,"_11月",IF(BT431=12,"_12月",IF(BT431=13,"_5月",IF(AND(O431=O432,O432&lt;&gt;VALUE(概算年度)),IF(Q431=1,"_1月",IF(Q431=2,"_2月",IF(Q431=3,"_3月",IF(Q431=4,"_4月",IF(Q431=5,"_5月",IF(Q431=6,"_6月",IF(Q431=7,"_7月",IF(Q431=8,"_8月",IF(Q431=9,"_9月",IF(Q431=10,"_10月",IF(Q431=11,"_11月",IF(Q431=12,"_12月")))))))))))),IF(BU431=1,"対象年1_3月",IF(BU431=2,"対象年2_3月",IF(BU431=3,"対象年3月",IF(O432=VALUE(概算年度),"対象年1_3月","_1月")))))))))))))))))))</f>
        <v>0</v>
      </c>
    </row>
    <row r="432" spans="2:74" ht="18" customHeight="1">
      <c r="B432" s="971"/>
      <c r="C432" s="972"/>
      <c r="D432" s="972"/>
      <c r="E432" s="972"/>
      <c r="F432" s="972"/>
      <c r="G432" s="972"/>
      <c r="H432" s="972"/>
      <c r="I432" s="973"/>
      <c r="J432" s="971"/>
      <c r="K432" s="972"/>
      <c r="L432" s="972"/>
      <c r="M432" s="972"/>
      <c r="N432" s="975"/>
      <c r="O432" s="219"/>
      <c r="P432" s="11" t="s">
        <v>7</v>
      </c>
      <c r="Q432" s="23"/>
      <c r="R432" s="11" t="s">
        <v>8</v>
      </c>
      <c r="S432" s="220"/>
      <c r="T432" s="982" t="s">
        <v>28</v>
      </c>
      <c r="U432" s="982"/>
      <c r="V432" s="956"/>
      <c r="W432" s="957"/>
      <c r="X432" s="957"/>
      <c r="Y432" s="958"/>
      <c r="Z432" s="959"/>
      <c r="AA432" s="960"/>
      <c r="AB432" s="960"/>
      <c r="AC432" s="960"/>
      <c r="AD432" s="956">
        <v>0</v>
      </c>
      <c r="AE432" s="957"/>
      <c r="AF432" s="957"/>
      <c r="AG432" s="958"/>
      <c r="AH432" s="962">
        <f>IF(V431="賃金で算定",0,V432+Z432-AD432)</f>
        <v>0</v>
      </c>
      <c r="AI432" s="962"/>
      <c r="AJ432" s="962"/>
      <c r="AK432" s="963"/>
      <c r="AL432" s="964">
        <f>IF(V431="賃金で算定","賃金で算定",IF(OR(V432=0,$F$447="",AV431=""),0,IF(OR(LEFT($F$447,2)="31",LEFT($F$447,2)="34",LEFT($F$447,2)="36",LEFT($F$447,2)="37"),VLOOKUP($F$447,労務比率2,AX431,FALSE),VLOOKUP($F$447,労務比率,AX431,FALSE))))</f>
        <v>0</v>
      </c>
      <c r="AM432" s="965"/>
      <c r="AN432" s="966">
        <f>IF(V431="賃金で算定",0,INT(AH432*AL432/100))</f>
        <v>0</v>
      </c>
      <c r="AO432" s="967"/>
      <c r="AP432" s="967"/>
      <c r="AQ432" s="967"/>
      <c r="AR432" s="967"/>
      <c r="AS432" s="685"/>
      <c r="AV432" s="24"/>
      <c r="AW432" s="25"/>
      <c r="AY432" s="462">
        <f t="shared" ref="AY432" si="227">AH432</f>
        <v>0</v>
      </c>
      <c r="AZ432" s="461">
        <f>IF(AV431&lt;=設定シート!C$101,AH432,IF(AND(AV431&gt;=設定シート!E$101,AV431&lt;=設定シート!G$101),AH432*105/108,AH432))</f>
        <v>0</v>
      </c>
      <c r="BA432" s="460"/>
      <c r="BB432" s="461">
        <f t="shared" ref="BB432" si="228">IF($AL432="賃金で算定",0,INT(AY432*$AL432/100))</f>
        <v>0</v>
      </c>
      <c r="BC432" s="461">
        <f>IF(AY432=AZ432,BB432,AZ432*$AL432/100)</f>
        <v>0</v>
      </c>
      <c r="BL432" s="22">
        <f>IF(AY432=AZ432,0,1)</f>
        <v>0</v>
      </c>
      <c r="BM432" s="22" t="str">
        <f>IF(BL432=1,AL432,"")</f>
        <v/>
      </c>
    </row>
    <row r="433" spans="2:74" ht="18" customHeight="1">
      <c r="B433" s="968"/>
      <c r="C433" s="969"/>
      <c r="D433" s="969"/>
      <c r="E433" s="969"/>
      <c r="F433" s="969"/>
      <c r="G433" s="969"/>
      <c r="H433" s="969"/>
      <c r="I433" s="970"/>
      <c r="J433" s="968"/>
      <c r="K433" s="969"/>
      <c r="L433" s="969"/>
      <c r="M433" s="969"/>
      <c r="N433" s="974"/>
      <c r="O433" s="753"/>
      <c r="P433" s="731" t="s">
        <v>38</v>
      </c>
      <c r="Q433" s="754"/>
      <c r="R433" s="731" t="s">
        <v>8</v>
      </c>
      <c r="S433" s="755"/>
      <c r="T433" s="976" t="s">
        <v>40</v>
      </c>
      <c r="U433" s="1075"/>
      <c r="V433" s="977"/>
      <c r="W433" s="978"/>
      <c r="X433" s="978"/>
      <c r="Y433" s="792"/>
      <c r="Z433" s="769"/>
      <c r="AA433" s="770"/>
      <c r="AB433" s="770"/>
      <c r="AC433" s="768"/>
      <c r="AD433" s="769"/>
      <c r="AE433" s="770"/>
      <c r="AF433" s="770"/>
      <c r="AG433" s="771"/>
      <c r="AH433" s="979">
        <f>IF(V433="賃金で算定",V434+Z434-AD434,0)</f>
        <v>0</v>
      </c>
      <c r="AI433" s="980"/>
      <c r="AJ433" s="980"/>
      <c r="AK433" s="981"/>
      <c r="AL433" s="733"/>
      <c r="AM433" s="736"/>
      <c r="AN433" s="865"/>
      <c r="AO433" s="866"/>
      <c r="AP433" s="866"/>
      <c r="AQ433" s="866"/>
      <c r="AR433" s="866"/>
      <c r="AS433" s="772"/>
      <c r="AV433" s="24" t="str">
        <f>IF(OR(O433="",Q433=""),"", IF(O433&lt;20,DATE(O433+118,Q433,IF(S433="",1,S433)),DATE(O433+88,Q433,IF(S433="",1,S433))))</f>
        <v/>
      </c>
      <c r="AW433" s="821" t="str">
        <f>IF(AV433&lt;=設定シート!C$15,"昔",IF(OR(LEFT($F$447,2)="31",LEFT($F$447,2)="34",LEFT($F$447,2)="36",LEFT($F$447,2)="37"),IF(AV433&lt;=設定シート!E$23,"1",IF(AV433&lt;=設定シート!G$23,"2",IF(AV433&lt;=設定シート!M$23,"3","4"))),IF(AV433&lt;=設定シート!E$15,"1",IF(AV433&lt;=設定シート!G$15,"2","3"))))</f>
        <v>3</v>
      </c>
      <c r="AX433" s="822">
        <f>IF(OR(LEFT($F$447,2)="31",LEFT($F$447,2)="34",LEFT($F$447,2)="36",LEFT($F$447,2)="37"),IF(AV433&lt;=設定シート!$C$23,5,IF(AV433&lt;=設定シート!$E$23,7,IF(AV433&lt;=設定シート!$G$23,9,IF(AND(AV433&lt;=設定シート!$I$23,V433=""),11,IF(AND(AV433&lt;=設定シート!$I$23,V433="賃金で算定"),13,IF(AV433&lt;=設定シート!$K$23,15,IF(AV433&lt;=設定シート!$M$23,17,19))))))),IF(AV433&lt;=設定シート!$C$23,5,IF(AV433&lt;=設定シート!$E$15,7,IF(AV433&lt;=設定シート!$G$15,9,11))))</f>
        <v>11</v>
      </c>
      <c r="AY433" s="760"/>
      <c r="AZ433" s="761"/>
      <c r="BA433" s="762">
        <f t="shared" ref="BA433" si="229">AN433</f>
        <v>0</v>
      </c>
      <c r="BB433" s="761"/>
      <c r="BC433" s="761"/>
      <c r="BO433" s="1">
        <f>IF(O433&lt;=VALUE(概算年度),O433+2018,O433+1988)</f>
        <v>2018</v>
      </c>
      <c r="BP433" s="1" t="b">
        <f>IF(BO433=2019,1)</f>
        <v>0</v>
      </c>
      <c r="BQ433" s="3">
        <f>IF(BO433&lt;=2018,1)</f>
        <v>1</v>
      </c>
      <c r="BR433" s="3" t="b">
        <f>IF(BO433&gt;=2020,1)</f>
        <v>0</v>
      </c>
      <c r="BS433" s="3" t="b">
        <f>IF(AND(O433=31,Q433=1,O434=31),1,IF(AND(O433=31,Q433=2,O434=31),2,IF(AND(O433=31,Q433=3,O434=31),3,IF(AND(O433=31,Q433=4,O434=31),4,IF(AND(O433&gt;VALUE(概算年度),O433&lt;31,O434=31),5)))))</f>
        <v>0</v>
      </c>
      <c r="BT433" s="3" t="b">
        <f>IF(OR(O433=31,O433=1),IF(AND(O434=1,OR(Q433=1,Q433=2,Q433=3,Q433=4,Q433=5)),1,IF(AND(O434=1,Q433=6),6,IF(AND(O434=1,Q433=7),7,IF(AND(O434=1,Q433=8),8,IF(AND(O434=1,Q433=9),9,IF(AND(O434=1,Q433=10),10,IF(AND(O434=1,Q433=11),11,IF(AND(O434=1,Q433=12),12)))))))),IF(O434=1,13))</f>
        <v>0</v>
      </c>
      <c r="BU433" s="3" t="b">
        <f>IF(AND(VALUE(概算年度)='報告書（事業主控）'!O433,VALUE(概算年度)='報告書（事業主控）'!O434),IF('報告書（事業主控）'!Q433=1,1,IF('報告書（事業主控）'!Q433=2,2,IF('報告書（事業主控）'!Q433=3,3))))</f>
        <v>0</v>
      </c>
      <c r="BV433" s="3" t="b">
        <f>IF(BS433=1,"平31_1",IF(BS433=2,"平31_2",IF(BS433=3,"平31_3",IF(BS433=4,"平31_4",IF(BS433=5,"平31_1",IF(BT433=1,"_5月",IF(BT433=6,"_6月",IF(BT433=7,"_7月",IF(BT433=8,"_8月",IF(BT433=9,"_9月",IF(BT433=10,"_10月",IF(BT433=11,"_11月",IF(BT433=12,"_12月",IF(BT433=13,"_5月",IF(AND(O433=O434,O434&lt;&gt;VALUE(概算年度)),IF(Q433=1,"_1月",IF(Q433=2,"_2月",IF(Q433=3,"_3月",IF(Q433=4,"_4月",IF(Q433=5,"_5月",IF(Q433=6,"_6月",IF(Q433=7,"_7月",IF(Q433=8,"_8月",IF(Q433=9,"_9月",IF(Q433=10,"_10月",IF(Q433=11,"_11月",IF(Q433=12,"_12月")))))))))))),IF(BU433=1,"対象年1_3月",IF(BU433=2,"対象年2_3月",IF(BU433=3,"対象年3月",IF(O434=VALUE(概算年度),"対象年1_3月","_1月")))))))))))))))))))</f>
        <v>0</v>
      </c>
    </row>
    <row r="434" spans="2:74" ht="18" customHeight="1">
      <c r="B434" s="971"/>
      <c r="C434" s="972"/>
      <c r="D434" s="972"/>
      <c r="E434" s="972"/>
      <c r="F434" s="972"/>
      <c r="G434" s="972"/>
      <c r="H434" s="972"/>
      <c r="I434" s="973"/>
      <c r="J434" s="971"/>
      <c r="K434" s="972"/>
      <c r="L434" s="972"/>
      <c r="M434" s="972"/>
      <c r="N434" s="975"/>
      <c r="O434" s="219"/>
      <c r="P434" s="11" t="s">
        <v>7</v>
      </c>
      <c r="Q434" s="23"/>
      <c r="R434" s="11" t="s">
        <v>8</v>
      </c>
      <c r="S434" s="220"/>
      <c r="T434" s="982" t="s">
        <v>28</v>
      </c>
      <c r="U434" s="982"/>
      <c r="V434" s="956"/>
      <c r="W434" s="957"/>
      <c r="X434" s="957"/>
      <c r="Y434" s="958"/>
      <c r="Z434" s="956"/>
      <c r="AA434" s="957"/>
      <c r="AB434" s="957"/>
      <c r="AC434" s="957"/>
      <c r="AD434" s="956">
        <v>0</v>
      </c>
      <c r="AE434" s="957"/>
      <c r="AF434" s="957"/>
      <c r="AG434" s="958"/>
      <c r="AH434" s="962">
        <f>IF(V433="賃金で算定",0,V434+Z434-AD434)</f>
        <v>0</v>
      </c>
      <c r="AI434" s="962"/>
      <c r="AJ434" s="962"/>
      <c r="AK434" s="963"/>
      <c r="AL434" s="964">
        <f>IF(V433="賃金で算定","賃金で算定",IF(OR(V434=0,$F$447="",AV433=""),0,IF(OR(LEFT($F$447,2)="31",LEFT($F$447,2)="34",LEFT($F$447,2)="36",LEFT($F$447,2)="37"),VLOOKUP($F$447,労務比率2,AX433,FALSE),VLOOKUP($F$447,労務比率,AX433,FALSE))))</f>
        <v>0</v>
      </c>
      <c r="AM434" s="965"/>
      <c r="AN434" s="966">
        <f>IF(V433="賃金で算定",0,INT(AH434*AL434/100))</f>
        <v>0</v>
      </c>
      <c r="AO434" s="967"/>
      <c r="AP434" s="967"/>
      <c r="AQ434" s="967"/>
      <c r="AR434" s="967"/>
      <c r="AS434" s="685"/>
      <c r="AV434" s="24"/>
      <c r="AW434" s="25"/>
      <c r="AY434" s="462">
        <f t="shared" ref="AY434" si="230">AH434</f>
        <v>0</v>
      </c>
      <c r="AZ434" s="461">
        <f>IF(AV433&lt;=設定シート!C$101,AH434,IF(AND(AV433&gt;=設定シート!E$101,AV433&lt;=設定シート!G$101),AH434*105/108,AH434))</f>
        <v>0</v>
      </c>
      <c r="BA434" s="460"/>
      <c r="BB434" s="461">
        <f t="shared" ref="BB434" si="231">IF($AL434="賃金で算定",0,INT(AY434*$AL434/100))</f>
        <v>0</v>
      </c>
      <c r="BC434" s="461">
        <f>IF(AY434=AZ434,BB434,AZ434*$AL434/100)</f>
        <v>0</v>
      </c>
      <c r="BL434" s="22">
        <f>IF(AY434=AZ434,0,1)</f>
        <v>0</v>
      </c>
      <c r="BM434" s="22" t="str">
        <f>IF(BL434=1,AL434,"")</f>
        <v/>
      </c>
    </row>
    <row r="435" spans="2:74" ht="18" customHeight="1">
      <c r="B435" s="968"/>
      <c r="C435" s="969"/>
      <c r="D435" s="969"/>
      <c r="E435" s="969"/>
      <c r="F435" s="969"/>
      <c r="G435" s="969"/>
      <c r="H435" s="969"/>
      <c r="I435" s="970"/>
      <c r="J435" s="968"/>
      <c r="K435" s="969"/>
      <c r="L435" s="969"/>
      <c r="M435" s="969"/>
      <c r="N435" s="974"/>
      <c r="O435" s="753"/>
      <c r="P435" s="731" t="s">
        <v>38</v>
      </c>
      <c r="Q435" s="754"/>
      <c r="R435" s="731" t="s">
        <v>8</v>
      </c>
      <c r="S435" s="755"/>
      <c r="T435" s="976" t="s">
        <v>40</v>
      </c>
      <c r="U435" s="1075"/>
      <c r="V435" s="977"/>
      <c r="W435" s="978"/>
      <c r="X435" s="978"/>
      <c r="Y435" s="29"/>
      <c r="Z435" s="775"/>
      <c r="AA435" s="683"/>
      <c r="AB435" s="683"/>
      <c r="AC435" s="21"/>
      <c r="AD435" s="775"/>
      <c r="AE435" s="683"/>
      <c r="AF435" s="683"/>
      <c r="AG435" s="776"/>
      <c r="AH435" s="979">
        <f>IF(V435="賃金で算定",V436+Z436-AD436,0)</f>
        <v>0</v>
      </c>
      <c r="AI435" s="980"/>
      <c r="AJ435" s="980"/>
      <c r="AK435" s="981"/>
      <c r="AL435" s="733"/>
      <c r="AM435" s="736"/>
      <c r="AN435" s="865"/>
      <c r="AO435" s="866"/>
      <c r="AP435" s="866"/>
      <c r="AQ435" s="866"/>
      <c r="AR435" s="866"/>
      <c r="AS435" s="772"/>
      <c r="AV435" s="24" t="str">
        <f>IF(OR(O435="",Q435=""),"", IF(O435&lt;20,DATE(O435+118,Q435,IF(S435="",1,S435)),DATE(O435+88,Q435,IF(S435="",1,S435))))</f>
        <v/>
      </c>
      <c r="AW435" s="821" t="str">
        <f>IF(AV435&lt;=設定シート!C$15,"昔",IF(OR(LEFT($F$447,2)="31",LEFT($F$447,2)="34",LEFT($F$447,2)="36",LEFT($F$447,2)="37"),IF(AV435&lt;=設定シート!E$23,"1",IF(AV435&lt;=設定シート!G$23,"2",IF(AV435&lt;=設定シート!M$23,"3","4"))),IF(AV435&lt;=設定シート!E$15,"1",IF(AV435&lt;=設定シート!G$15,"2","3"))))</f>
        <v>3</v>
      </c>
      <c r="AX435" s="822">
        <f>IF(OR(LEFT($F$447,2)="31",LEFT($F$447,2)="34",LEFT($F$447,2)="36",LEFT($F$447,2)="37"),IF(AV435&lt;=設定シート!$C$23,5,IF(AV435&lt;=設定シート!$E$23,7,IF(AV435&lt;=設定シート!$G$23,9,IF(AND(AV435&lt;=設定シート!$I$23,V435=""),11,IF(AND(AV435&lt;=設定シート!$I$23,V435="賃金で算定"),13,IF(AV435&lt;=設定シート!$K$23,15,IF(AV435&lt;=設定シート!$M$23,17,19))))))),IF(AV435&lt;=設定シート!$C$23,5,IF(AV435&lt;=設定シート!$E$15,7,IF(AV435&lt;=設定シート!$G$15,9,11))))</f>
        <v>11</v>
      </c>
      <c r="AY435" s="760"/>
      <c r="AZ435" s="761"/>
      <c r="BA435" s="762">
        <f t="shared" ref="BA435" si="232">AN435</f>
        <v>0</v>
      </c>
      <c r="BB435" s="761"/>
      <c r="BC435" s="761"/>
      <c r="BO435" s="1">
        <f>IF(O435&lt;=VALUE(概算年度),O435+2018,O435+1988)</f>
        <v>2018</v>
      </c>
      <c r="BP435" s="1" t="b">
        <f>IF(BO435=2019,1)</f>
        <v>0</v>
      </c>
      <c r="BQ435" s="3">
        <f>IF(BO435&lt;=2018,1)</f>
        <v>1</v>
      </c>
      <c r="BR435" s="3" t="b">
        <f>IF(BO435&gt;=2020,1)</f>
        <v>0</v>
      </c>
      <c r="BS435" s="3" t="b">
        <f>IF(AND(O435=31,Q435=1,O436=31),1,IF(AND(O435=31,Q435=2,O436=31),2,IF(AND(O435=31,Q435=3,O436=31),3,IF(AND(O435=31,Q435=4,O436=31),4,IF(AND(O435&gt;VALUE(概算年度),O435&lt;31,O436=31),5)))))</f>
        <v>0</v>
      </c>
      <c r="BT435" s="3" t="b">
        <f>IF(OR(O435=31,O435=1),IF(AND(O436=1,OR(Q435=1,Q435=2,Q435=3,Q435=4,Q435=5)),1,IF(AND(O436=1,Q435=6),6,IF(AND(O436=1,Q435=7),7,IF(AND(O436=1,Q435=8),8,IF(AND(O436=1,Q435=9),9,IF(AND(O436=1,Q435=10),10,IF(AND(O436=1,Q435=11),11,IF(AND(O436=1,Q435=12),12)))))))),IF(O436=1,13))</f>
        <v>0</v>
      </c>
      <c r="BU435" s="3" t="b">
        <f>IF(AND(VALUE(概算年度)='報告書（事業主控）'!O435,VALUE(概算年度)='報告書（事業主控）'!O436),IF('報告書（事業主控）'!Q435=1,1,IF('報告書（事業主控）'!Q435=2,2,IF('報告書（事業主控）'!Q435=3,3))))</f>
        <v>0</v>
      </c>
      <c r="BV435" s="3" t="b">
        <f>IF(BS435=1,"平31_1",IF(BS435=2,"平31_2",IF(BS435=3,"平31_3",IF(BS435=4,"平31_4",IF(BS435=5,"平31_1",IF(BT435=1,"_5月",IF(BT435=6,"_6月",IF(BT435=7,"_7月",IF(BT435=8,"_8月",IF(BT435=9,"_9月",IF(BT435=10,"_10月",IF(BT435=11,"_11月",IF(BT435=12,"_12月",IF(BT435=13,"_5月",IF(AND(O435=O436,O436&lt;&gt;VALUE(概算年度)),IF(Q435=1,"_1月",IF(Q435=2,"_2月",IF(Q435=3,"_3月",IF(Q435=4,"_4月",IF(Q435=5,"_5月",IF(Q435=6,"_6月",IF(Q435=7,"_7月",IF(Q435=8,"_8月",IF(Q435=9,"_9月",IF(Q435=10,"_10月",IF(Q435=11,"_11月",IF(Q435=12,"_12月")))))))))))),IF(BU435=1,"対象年1_3月",IF(BU435=2,"対象年2_3月",IF(BU435=3,"対象年3月",IF(O436=VALUE(概算年度),"対象年1_3月","_1月")))))))))))))))))))</f>
        <v>0</v>
      </c>
    </row>
    <row r="436" spans="2:74" ht="18" customHeight="1">
      <c r="B436" s="971"/>
      <c r="C436" s="972"/>
      <c r="D436" s="972"/>
      <c r="E436" s="972"/>
      <c r="F436" s="972"/>
      <c r="G436" s="972"/>
      <c r="H436" s="972"/>
      <c r="I436" s="973"/>
      <c r="J436" s="971"/>
      <c r="K436" s="972"/>
      <c r="L436" s="972"/>
      <c r="M436" s="972"/>
      <c r="N436" s="975"/>
      <c r="O436" s="219"/>
      <c r="P436" s="11" t="s">
        <v>7</v>
      </c>
      <c r="Q436" s="23"/>
      <c r="R436" s="11" t="s">
        <v>8</v>
      </c>
      <c r="S436" s="220"/>
      <c r="T436" s="982" t="s">
        <v>28</v>
      </c>
      <c r="U436" s="982"/>
      <c r="V436" s="956"/>
      <c r="W436" s="957"/>
      <c r="X436" s="957"/>
      <c r="Y436" s="958"/>
      <c r="Z436" s="959"/>
      <c r="AA436" s="960"/>
      <c r="AB436" s="960"/>
      <c r="AC436" s="960"/>
      <c r="AD436" s="956">
        <v>0</v>
      </c>
      <c r="AE436" s="957"/>
      <c r="AF436" s="957"/>
      <c r="AG436" s="958"/>
      <c r="AH436" s="962">
        <f>IF(V435="賃金で算定",0,V436+Z436-AD436)</f>
        <v>0</v>
      </c>
      <c r="AI436" s="962"/>
      <c r="AJ436" s="962"/>
      <c r="AK436" s="963"/>
      <c r="AL436" s="964">
        <f>IF(V435="賃金で算定","賃金で算定",IF(OR(V436=0,$F$447="",AV435=""),0,IF(OR(LEFT($F$447,2)="31",LEFT($F$447,2)="34",LEFT($F$447,2)="36",LEFT($F$447,2)="37"),VLOOKUP($F$447,労務比率2,AX435,FALSE),VLOOKUP($F$447,労務比率,AX435,FALSE))))</f>
        <v>0</v>
      </c>
      <c r="AM436" s="965"/>
      <c r="AN436" s="966">
        <f>IF(V435="賃金で算定",0,INT(AH436*AL436/100))</f>
        <v>0</v>
      </c>
      <c r="AO436" s="967"/>
      <c r="AP436" s="967"/>
      <c r="AQ436" s="967"/>
      <c r="AR436" s="967"/>
      <c r="AS436" s="685"/>
      <c r="AV436" s="24"/>
      <c r="AW436" s="25"/>
      <c r="AY436" s="462">
        <f t="shared" ref="AY436" si="233">AH436</f>
        <v>0</v>
      </c>
      <c r="AZ436" s="461">
        <f>IF(AV435&lt;=設定シート!C$101,AH436,IF(AND(AV435&gt;=設定シート!E$101,AV435&lt;=設定シート!G$101),AH436*105/108,AH436))</f>
        <v>0</v>
      </c>
      <c r="BA436" s="460"/>
      <c r="BB436" s="461">
        <f t="shared" ref="BB436" si="234">IF($AL436="賃金で算定",0,INT(AY436*$AL436/100))</f>
        <v>0</v>
      </c>
      <c r="BC436" s="461">
        <f>IF(AY436=AZ436,BB436,AZ436*$AL436/100)</f>
        <v>0</v>
      </c>
      <c r="BL436" s="22">
        <f>IF(AY436=AZ436,0,1)</f>
        <v>0</v>
      </c>
      <c r="BM436" s="22" t="str">
        <f>IF(BL436=1,AL436,"")</f>
        <v/>
      </c>
    </row>
    <row r="437" spans="2:74" ht="18" customHeight="1">
      <c r="B437" s="968"/>
      <c r="C437" s="969"/>
      <c r="D437" s="969"/>
      <c r="E437" s="969"/>
      <c r="F437" s="969"/>
      <c r="G437" s="969"/>
      <c r="H437" s="969"/>
      <c r="I437" s="970"/>
      <c r="J437" s="968"/>
      <c r="K437" s="969"/>
      <c r="L437" s="969"/>
      <c r="M437" s="969"/>
      <c r="N437" s="974"/>
      <c r="O437" s="753"/>
      <c r="P437" s="731" t="s">
        <v>38</v>
      </c>
      <c r="Q437" s="754"/>
      <c r="R437" s="731" t="s">
        <v>8</v>
      </c>
      <c r="S437" s="755"/>
      <c r="T437" s="976" t="s">
        <v>40</v>
      </c>
      <c r="U437" s="1075"/>
      <c r="V437" s="977"/>
      <c r="W437" s="978"/>
      <c r="X437" s="978"/>
      <c r="Y437" s="792"/>
      <c r="Z437" s="769"/>
      <c r="AA437" s="770"/>
      <c r="AB437" s="770"/>
      <c r="AC437" s="768"/>
      <c r="AD437" s="769"/>
      <c r="AE437" s="770"/>
      <c r="AF437" s="770"/>
      <c r="AG437" s="771"/>
      <c r="AH437" s="979">
        <f>IF(V437="賃金で算定",V438+Z438-AD438,0)</f>
        <v>0</v>
      </c>
      <c r="AI437" s="980"/>
      <c r="AJ437" s="980"/>
      <c r="AK437" s="981"/>
      <c r="AL437" s="733"/>
      <c r="AM437" s="736"/>
      <c r="AN437" s="865"/>
      <c r="AO437" s="866"/>
      <c r="AP437" s="866"/>
      <c r="AQ437" s="866"/>
      <c r="AR437" s="866"/>
      <c r="AS437" s="772"/>
      <c r="AV437" s="24" t="str">
        <f>IF(OR(O437="",Q437=""),"", IF(O437&lt;20,DATE(O437+118,Q437,IF(S437="",1,S437)),DATE(O437+88,Q437,IF(S437="",1,S437))))</f>
        <v/>
      </c>
      <c r="AW437" s="821" t="str">
        <f>IF(AV437&lt;=設定シート!C$15,"昔",IF(OR(LEFT($F$447,2)="31",LEFT($F$447,2)="34",LEFT($F$447,2)="36",LEFT($F$447,2)="37"),IF(AV437&lt;=設定シート!E$23,"1",IF(AV437&lt;=設定シート!G$23,"2",IF(AV437&lt;=設定シート!M$23,"3","4"))),IF(AV437&lt;=設定シート!E$15,"1",IF(AV437&lt;=設定シート!G$15,"2","3"))))</f>
        <v>3</v>
      </c>
      <c r="AX437" s="822">
        <f>IF(OR(LEFT($F$447,2)="31",LEFT($F$447,2)="34",LEFT($F$447,2)="36",LEFT($F$447,2)="37"),IF(AV437&lt;=設定シート!$C$23,5,IF(AV437&lt;=設定シート!$E$23,7,IF(AV437&lt;=設定シート!$G$23,9,IF(AND(AV437&lt;=設定シート!$I$23,V437=""),11,IF(AND(AV437&lt;=設定シート!$I$23,V437="賃金で算定"),13,IF(AV437&lt;=設定シート!$K$23,15,IF(AV437&lt;=設定シート!$M$23,17,19))))))),IF(AV437&lt;=設定シート!$C$23,5,IF(AV437&lt;=設定シート!$E$15,7,IF(AV437&lt;=設定シート!$G$15,9,11))))</f>
        <v>11</v>
      </c>
      <c r="AY437" s="760"/>
      <c r="AZ437" s="761"/>
      <c r="BA437" s="762">
        <f t="shared" ref="BA437" si="235">AN437</f>
        <v>0</v>
      </c>
      <c r="BB437" s="761"/>
      <c r="BC437" s="761"/>
      <c r="BO437" s="1">
        <f>IF(O437&lt;=VALUE(概算年度),O437+2018,O437+1988)</f>
        <v>2018</v>
      </c>
      <c r="BP437" s="1" t="b">
        <f>IF(BO437=2019,1)</f>
        <v>0</v>
      </c>
      <c r="BQ437" s="3">
        <f>IF(BO437&lt;=2018,1)</f>
        <v>1</v>
      </c>
      <c r="BR437" s="3" t="b">
        <f>IF(BO437&gt;=2020,1)</f>
        <v>0</v>
      </c>
      <c r="BS437" s="3" t="b">
        <f>IF(AND(O437=31,Q437=1,O438=31),1,IF(AND(O437=31,Q437=2,O438=31),2,IF(AND(O437=31,Q437=3,O438=31),3,IF(AND(O437=31,Q437=4,O438=31),4,IF(AND(O437&gt;VALUE(概算年度),O437&lt;31,O438=31),5)))))</f>
        <v>0</v>
      </c>
      <c r="BT437" s="3" t="b">
        <f>IF(OR(O437=31,O437=1),IF(AND(O438=1,OR(Q437=1,Q437=2,Q437=3,Q437=4,Q437=5)),1,IF(AND(O438=1,Q437=6),6,IF(AND(O438=1,Q437=7),7,IF(AND(O438=1,Q437=8),8,IF(AND(O438=1,Q437=9),9,IF(AND(O438=1,Q437=10),10,IF(AND(O438=1,Q437=11),11,IF(AND(O438=1,Q437=12),12)))))))),IF(O438=1,13))</f>
        <v>0</v>
      </c>
      <c r="BU437" s="3" t="b">
        <f>IF(AND(VALUE(概算年度)='報告書（事業主控）'!O437,VALUE(概算年度)='報告書（事業主控）'!O438),IF('報告書（事業主控）'!Q437=1,1,IF('報告書（事業主控）'!Q437=2,2,IF('報告書（事業主控）'!Q437=3,3))))</f>
        <v>0</v>
      </c>
      <c r="BV437" s="3" t="b">
        <f>IF(BS437=1,"平31_1",IF(BS437=2,"平31_2",IF(BS437=3,"平31_3",IF(BS437=4,"平31_4",IF(BS437=5,"平31_1",IF(BT437=1,"_5月",IF(BT437=6,"_6月",IF(BT437=7,"_7月",IF(BT437=8,"_8月",IF(BT437=9,"_9月",IF(BT437=10,"_10月",IF(BT437=11,"_11月",IF(BT437=12,"_12月",IF(BT437=13,"_5月",IF(AND(O437=O438,O438&lt;&gt;VALUE(概算年度)),IF(Q437=1,"_1月",IF(Q437=2,"_2月",IF(Q437=3,"_3月",IF(Q437=4,"_4月",IF(Q437=5,"_5月",IF(Q437=6,"_6月",IF(Q437=7,"_7月",IF(Q437=8,"_8月",IF(Q437=9,"_9月",IF(Q437=10,"_10月",IF(Q437=11,"_11月",IF(Q437=12,"_12月")))))))))))),IF(BU437=1,"対象年1_3月",IF(BU437=2,"対象年2_3月",IF(BU437=3,"対象年3月",IF(O438=VALUE(概算年度),"対象年1_3月","_1月")))))))))))))))))))</f>
        <v>0</v>
      </c>
    </row>
    <row r="438" spans="2:74" ht="18" customHeight="1">
      <c r="B438" s="971"/>
      <c r="C438" s="972"/>
      <c r="D438" s="972"/>
      <c r="E438" s="972"/>
      <c r="F438" s="972"/>
      <c r="G438" s="972"/>
      <c r="H438" s="972"/>
      <c r="I438" s="973"/>
      <c r="J438" s="971"/>
      <c r="K438" s="972"/>
      <c r="L438" s="972"/>
      <c r="M438" s="972"/>
      <c r="N438" s="975"/>
      <c r="O438" s="219"/>
      <c r="P438" s="11" t="s">
        <v>7</v>
      </c>
      <c r="Q438" s="23"/>
      <c r="R438" s="11" t="s">
        <v>8</v>
      </c>
      <c r="S438" s="220"/>
      <c r="T438" s="982" t="s">
        <v>28</v>
      </c>
      <c r="U438" s="982"/>
      <c r="V438" s="956"/>
      <c r="W438" s="957"/>
      <c r="X438" s="957"/>
      <c r="Y438" s="958"/>
      <c r="Z438" s="956"/>
      <c r="AA438" s="957"/>
      <c r="AB438" s="957"/>
      <c r="AC438" s="957"/>
      <c r="AD438" s="956">
        <v>0</v>
      </c>
      <c r="AE438" s="957"/>
      <c r="AF438" s="957"/>
      <c r="AG438" s="958"/>
      <c r="AH438" s="962">
        <f>IF(V437="賃金で算定",0,V438+Z438-AD438)</f>
        <v>0</v>
      </c>
      <c r="AI438" s="962"/>
      <c r="AJ438" s="962"/>
      <c r="AK438" s="963"/>
      <c r="AL438" s="964">
        <f>IF(V437="賃金で算定","賃金で算定",IF(OR(V438=0,$F$447="",AV437=""),0,IF(OR(LEFT($F$447,2)="31",LEFT($F$447,2)="34",LEFT($F$447,2)="36",LEFT($F$447,2)="37"),VLOOKUP($F$447,労務比率2,AX437,FALSE),VLOOKUP($F$447,労務比率,AX437,FALSE))))</f>
        <v>0</v>
      </c>
      <c r="AM438" s="965"/>
      <c r="AN438" s="966">
        <f>IF(V437="賃金で算定",0,INT(AH438*AL438/100))</f>
        <v>0</v>
      </c>
      <c r="AO438" s="967"/>
      <c r="AP438" s="967"/>
      <c r="AQ438" s="967"/>
      <c r="AR438" s="967"/>
      <c r="AS438" s="685"/>
      <c r="AV438" s="24"/>
      <c r="AW438" s="25"/>
      <c r="AY438" s="462">
        <f t="shared" ref="AY438" si="236">AH438</f>
        <v>0</v>
      </c>
      <c r="AZ438" s="461">
        <f>IF(AV437&lt;=設定シート!C$101,AH438,IF(AND(AV437&gt;=設定シート!E$101,AV437&lt;=設定シート!G$101),AH438*105/108,AH438))</f>
        <v>0</v>
      </c>
      <c r="BA438" s="460"/>
      <c r="BB438" s="461">
        <f t="shared" ref="BB438" si="237">IF($AL438="賃金で算定",0,INT(AY438*$AL438/100))</f>
        <v>0</v>
      </c>
      <c r="BC438" s="461">
        <f>IF(AY438=AZ438,BB438,AZ438*$AL438/100)</f>
        <v>0</v>
      </c>
      <c r="BL438" s="22">
        <f>IF(AY438=AZ438,0,1)</f>
        <v>0</v>
      </c>
      <c r="BM438" s="22" t="str">
        <f>IF(BL438=1,AL438,"")</f>
        <v/>
      </c>
    </row>
    <row r="439" spans="2:74" ht="18" customHeight="1">
      <c r="B439" s="968"/>
      <c r="C439" s="969"/>
      <c r="D439" s="969"/>
      <c r="E439" s="969"/>
      <c r="F439" s="969"/>
      <c r="G439" s="969"/>
      <c r="H439" s="969"/>
      <c r="I439" s="970"/>
      <c r="J439" s="968"/>
      <c r="K439" s="969"/>
      <c r="L439" s="969"/>
      <c r="M439" s="969"/>
      <c r="N439" s="974"/>
      <c r="O439" s="753"/>
      <c r="P439" s="731" t="s">
        <v>38</v>
      </c>
      <c r="Q439" s="754"/>
      <c r="R439" s="731" t="s">
        <v>8</v>
      </c>
      <c r="S439" s="755"/>
      <c r="T439" s="976" t="s">
        <v>40</v>
      </c>
      <c r="U439" s="1075"/>
      <c r="V439" s="977"/>
      <c r="W439" s="978"/>
      <c r="X439" s="978"/>
      <c r="Y439" s="792"/>
      <c r="Z439" s="769"/>
      <c r="AA439" s="770"/>
      <c r="AB439" s="770"/>
      <c r="AC439" s="768"/>
      <c r="AD439" s="769"/>
      <c r="AE439" s="770"/>
      <c r="AF439" s="770"/>
      <c r="AG439" s="771"/>
      <c r="AH439" s="979">
        <f>IF(V439="賃金で算定",V440+Z440-AD440,0)</f>
        <v>0</v>
      </c>
      <c r="AI439" s="980"/>
      <c r="AJ439" s="980"/>
      <c r="AK439" s="981"/>
      <c r="AL439" s="733"/>
      <c r="AM439" s="736"/>
      <c r="AN439" s="865"/>
      <c r="AO439" s="866"/>
      <c r="AP439" s="866"/>
      <c r="AQ439" s="866"/>
      <c r="AR439" s="866"/>
      <c r="AS439" s="772"/>
      <c r="AV439" s="24" t="str">
        <f>IF(OR(O439="",Q439=""),"", IF(O439&lt;20,DATE(O439+118,Q439,IF(S439="",1,S439)),DATE(O439+88,Q439,IF(S439="",1,S439))))</f>
        <v/>
      </c>
      <c r="AW439" s="821" t="str">
        <f>IF(AV439&lt;=設定シート!C$15,"昔",IF(OR(LEFT($F$447,2)="31",LEFT($F$447,2)="34",LEFT($F$447,2)="36",LEFT($F$447,2)="37"),IF(AV439&lt;=設定シート!E$23,"1",IF(AV439&lt;=設定シート!G$23,"2",IF(AV439&lt;=設定シート!M$23,"3","4"))),IF(AV439&lt;=設定シート!E$15,"1",IF(AV439&lt;=設定シート!G$15,"2","3"))))</f>
        <v>3</v>
      </c>
      <c r="AX439" s="822">
        <f>IF(OR(LEFT($F$447,2)="31",LEFT($F$447,2)="34",LEFT($F$447,2)="36",LEFT($F$447,2)="37"),IF(AV439&lt;=設定シート!$C$23,5,IF(AV439&lt;=設定シート!$E$23,7,IF(AV439&lt;=設定シート!$G$23,9,IF(AND(AV439&lt;=設定シート!$I$23,V439=""),11,IF(AND(AV439&lt;=設定シート!$I$23,V439="賃金で算定"),13,IF(AV439&lt;=設定シート!$K$23,15,IF(AV439&lt;=設定シート!$M$23,17,19))))))),IF(AV439&lt;=設定シート!$C$23,5,IF(AV439&lt;=設定シート!$E$15,7,IF(AV439&lt;=設定シート!$G$15,9,11))))</f>
        <v>11</v>
      </c>
      <c r="AY439" s="760"/>
      <c r="AZ439" s="761"/>
      <c r="BA439" s="762">
        <f t="shared" ref="BA439" si="238">AN439</f>
        <v>0</v>
      </c>
      <c r="BB439" s="761"/>
      <c r="BC439" s="761"/>
      <c r="BO439" s="1">
        <f>IF(O439&lt;=VALUE(概算年度),O439+2018,O439+1988)</f>
        <v>2018</v>
      </c>
      <c r="BP439" s="1" t="b">
        <f>IF(BO439=2019,1)</f>
        <v>0</v>
      </c>
      <c r="BQ439" s="3">
        <f>IF(BO439&lt;=2018,1)</f>
        <v>1</v>
      </c>
      <c r="BR439" s="3" t="b">
        <f>IF(BO439&gt;=2020,1)</f>
        <v>0</v>
      </c>
      <c r="BS439" s="3" t="b">
        <f>IF(AND(O439=31,Q439=1,O440=31),1,IF(AND(O439=31,Q439=2,O440=31),2,IF(AND(O439=31,Q439=3,O440=31),3,IF(AND(O439=31,Q439=4,O440=31),4,IF(AND(O439&gt;VALUE(概算年度),O439&lt;31,O440=31),5)))))</f>
        <v>0</v>
      </c>
      <c r="BT439" s="3" t="b">
        <f>IF(OR(O439=31,O439=1),IF(AND(O440=1,OR(Q439=1,Q439=2,Q439=3,Q439=4,Q439=5)),1,IF(AND(O440=1,Q439=6),6,IF(AND(O440=1,Q439=7),7,IF(AND(O440=1,Q439=8),8,IF(AND(O440=1,Q439=9),9,IF(AND(O440=1,Q439=10),10,IF(AND(O440=1,Q439=11),11,IF(AND(O440=1,Q439=12),12)))))))),IF(O440=1,13))</f>
        <v>0</v>
      </c>
      <c r="BU439" s="3" t="b">
        <f>IF(AND(VALUE(概算年度)='報告書（事業主控）'!O439,VALUE(概算年度)='報告書（事業主控）'!O440),IF('報告書（事業主控）'!Q439=1,1,IF('報告書（事業主控）'!Q439=2,2,IF('報告書（事業主控）'!Q439=3,3))))</f>
        <v>0</v>
      </c>
      <c r="BV439" s="3" t="b">
        <f>IF(BS439=1,"平31_1",IF(BS439=2,"平31_2",IF(BS439=3,"平31_3",IF(BS439=4,"平31_4",IF(BS439=5,"平31_1",IF(BT439=1,"_5月",IF(BT439=6,"_6月",IF(BT439=7,"_7月",IF(BT439=8,"_8月",IF(BT439=9,"_9月",IF(BT439=10,"_10月",IF(BT439=11,"_11月",IF(BT439=12,"_12月",IF(BT439=13,"_5月",IF(AND(O439=O440,O440&lt;&gt;VALUE(概算年度)),IF(Q439=1,"_1月",IF(Q439=2,"_2月",IF(Q439=3,"_3月",IF(Q439=4,"_4月",IF(Q439=5,"_5月",IF(Q439=6,"_6月",IF(Q439=7,"_7月",IF(Q439=8,"_8月",IF(Q439=9,"_9月",IF(Q439=10,"_10月",IF(Q439=11,"_11月",IF(Q439=12,"_12月")))))))))))),IF(BU439=1,"対象年1_3月",IF(BU439=2,"対象年2_3月",IF(BU439=3,"対象年3月",IF(O440=VALUE(概算年度),"対象年1_3月","_1月")))))))))))))))))))</f>
        <v>0</v>
      </c>
    </row>
    <row r="440" spans="2:74" ht="18" customHeight="1">
      <c r="B440" s="971"/>
      <c r="C440" s="972"/>
      <c r="D440" s="972"/>
      <c r="E440" s="972"/>
      <c r="F440" s="972"/>
      <c r="G440" s="972"/>
      <c r="H440" s="972"/>
      <c r="I440" s="973"/>
      <c r="J440" s="971"/>
      <c r="K440" s="972"/>
      <c r="L440" s="972"/>
      <c r="M440" s="972"/>
      <c r="N440" s="975"/>
      <c r="O440" s="219"/>
      <c r="P440" s="11" t="s">
        <v>7</v>
      </c>
      <c r="Q440" s="23"/>
      <c r="R440" s="11" t="s">
        <v>8</v>
      </c>
      <c r="S440" s="220"/>
      <c r="T440" s="982" t="s">
        <v>28</v>
      </c>
      <c r="U440" s="982"/>
      <c r="V440" s="956"/>
      <c r="W440" s="957"/>
      <c r="X440" s="957"/>
      <c r="Y440" s="958"/>
      <c r="Z440" s="956"/>
      <c r="AA440" s="957"/>
      <c r="AB440" s="957"/>
      <c r="AC440" s="957"/>
      <c r="AD440" s="956">
        <v>0</v>
      </c>
      <c r="AE440" s="957"/>
      <c r="AF440" s="957"/>
      <c r="AG440" s="958"/>
      <c r="AH440" s="962">
        <f>IF(V439="賃金で算定",0,V440+Z440-AD440)</f>
        <v>0</v>
      </c>
      <c r="AI440" s="962"/>
      <c r="AJ440" s="962"/>
      <c r="AK440" s="963"/>
      <c r="AL440" s="964">
        <f>IF(V439="賃金で算定","賃金で算定",IF(OR(V440=0,$F$447="",AV439=""),0,IF(OR(LEFT($F$447,2)="31",LEFT($F$447,2)="34",LEFT($F$447,2)="36",LEFT($F$447,2)="37"),VLOOKUP($F$447,労務比率2,AX439,FALSE),VLOOKUP($F$447,労務比率,AX439,FALSE))))</f>
        <v>0</v>
      </c>
      <c r="AM440" s="965"/>
      <c r="AN440" s="966">
        <f>IF(V439="賃金で算定",0,INT(AH440*AL440/100))</f>
        <v>0</v>
      </c>
      <c r="AO440" s="967"/>
      <c r="AP440" s="967"/>
      <c r="AQ440" s="967"/>
      <c r="AR440" s="967"/>
      <c r="AS440" s="685"/>
      <c r="AV440" s="24"/>
      <c r="AW440" s="25"/>
      <c r="AY440" s="462">
        <f t="shared" ref="AY440" si="239">AH440</f>
        <v>0</v>
      </c>
      <c r="AZ440" s="461">
        <f>IF(AV439&lt;=設定シート!C$101,AH440,IF(AND(AV439&gt;=設定シート!E$101,AV439&lt;=設定シート!G$101),AH440*105/108,AH440))</f>
        <v>0</v>
      </c>
      <c r="BA440" s="460"/>
      <c r="BB440" s="461">
        <f t="shared" ref="BB440" si="240">IF($AL440="賃金で算定",0,INT(AY440*$AL440/100))</f>
        <v>0</v>
      </c>
      <c r="BC440" s="461">
        <f>IF(AY440=AZ440,BB440,AZ440*$AL440/100)</f>
        <v>0</v>
      </c>
      <c r="BL440" s="22">
        <f>IF(AY440=AZ440,0,1)</f>
        <v>0</v>
      </c>
      <c r="BM440" s="22" t="str">
        <f>IF(BL440=1,AL440,"")</f>
        <v/>
      </c>
    </row>
    <row r="441" spans="2:74" ht="18" customHeight="1">
      <c r="B441" s="968"/>
      <c r="C441" s="969"/>
      <c r="D441" s="969"/>
      <c r="E441" s="969"/>
      <c r="F441" s="969"/>
      <c r="G441" s="969"/>
      <c r="H441" s="969"/>
      <c r="I441" s="970"/>
      <c r="J441" s="968"/>
      <c r="K441" s="969"/>
      <c r="L441" s="969"/>
      <c r="M441" s="969"/>
      <c r="N441" s="974"/>
      <c r="O441" s="753"/>
      <c r="P441" s="731" t="s">
        <v>38</v>
      </c>
      <c r="Q441" s="754"/>
      <c r="R441" s="731" t="s">
        <v>8</v>
      </c>
      <c r="S441" s="755"/>
      <c r="T441" s="976" t="s">
        <v>40</v>
      </c>
      <c r="U441" s="1075"/>
      <c r="V441" s="977"/>
      <c r="W441" s="978"/>
      <c r="X441" s="978"/>
      <c r="Y441" s="792"/>
      <c r="Z441" s="769"/>
      <c r="AA441" s="770"/>
      <c r="AB441" s="770"/>
      <c r="AC441" s="768"/>
      <c r="AD441" s="769"/>
      <c r="AE441" s="770"/>
      <c r="AF441" s="770"/>
      <c r="AG441" s="771"/>
      <c r="AH441" s="979">
        <f>IF(V441="賃金で算定",V442+Z442-AD442,0)</f>
        <v>0</v>
      </c>
      <c r="AI441" s="980"/>
      <c r="AJ441" s="980"/>
      <c r="AK441" s="981"/>
      <c r="AL441" s="733"/>
      <c r="AM441" s="736"/>
      <c r="AN441" s="865"/>
      <c r="AO441" s="866"/>
      <c r="AP441" s="866"/>
      <c r="AQ441" s="866"/>
      <c r="AR441" s="866"/>
      <c r="AS441" s="772"/>
      <c r="AV441" s="24" t="str">
        <f>IF(OR(O441="",Q441=""),"", IF(O441&lt;20,DATE(O441+118,Q441,IF(S441="",1,S441)),DATE(O441+88,Q441,IF(S441="",1,S441))))</f>
        <v/>
      </c>
      <c r="AW441" s="821" t="str">
        <f>IF(AV441&lt;=設定シート!C$15,"昔",IF(OR(LEFT($F$447,2)="31",LEFT($F$447,2)="34",LEFT($F$447,2)="36",LEFT($F$447,2)="37"),IF(AV441&lt;=設定シート!E$23,"1",IF(AV441&lt;=設定シート!G$23,"2",IF(AV441&lt;=設定シート!M$23,"3","4"))),IF(AV441&lt;=設定シート!E$15,"1",IF(AV441&lt;=設定シート!G$15,"2","3"))))</f>
        <v>3</v>
      </c>
      <c r="AX441" s="822">
        <f>IF(OR(LEFT($F$447,2)="31",LEFT($F$447,2)="34",LEFT($F$447,2)="36",LEFT($F$447,2)="37"),IF(AV441&lt;=設定シート!$C$23,5,IF(AV441&lt;=設定シート!$E$23,7,IF(AV441&lt;=設定シート!$G$23,9,IF(AND(AV441&lt;=設定シート!$I$23,V441=""),11,IF(AND(AV441&lt;=設定シート!$I$23,V441="賃金で算定"),13,IF(AV441&lt;=設定シート!$K$23,15,IF(AV441&lt;=設定シート!$M$23,17,19))))))),IF(AV441&lt;=設定シート!$C$23,5,IF(AV441&lt;=設定シート!$E$15,7,IF(AV441&lt;=設定シート!$G$15,9,11))))</f>
        <v>11</v>
      </c>
      <c r="AY441" s="760"/>
      <c r="AZ441" s="761"/>
      <c r="BA441" s="762">
        <f t="shared" ref="BA441" si="241">AN441</f>
        <v>0</v>
      </c>
      <c r="BB441" s="761"/>
      <c r="BC441" s="761"/>
      <c r="BO441" s="1">
        <f>IF(O441&lt;=VALUE(概算年度),O441+2018,O441+1988)</f>
        <v>2018</v>
      </c>
      <c r="BP441" s="1" t="b">
        <f>IF(BO441=2019,1)</f>
        <v>0</v>
      </c>
      <c r="BQ441" s="3">
        <f>IF(BO441&lt;=2018,1)</f>
        <v>1</v>
      </c>
      <c r="BR441" s="3" t="b">
        <f>IF(BO441&gt;=2020,1)</f>
        <v>0</v>
      </c>
      <c r="BS441" s="3" t="b">
        <f>IF(AND(O441=31,Q441=1,O442=31),1,IF(AND(O441=31,Q441=2,O442=31),2,IF(AND(O441=31,Q441=3,O442=31),3,IF(AND(O441=31,Q441=4,O442=31),4,IF(AND(O441&gt;VALUE(概算年度),O441&lt;31,O442=31),5)))))</f>
        <v>0</v>
      </c>
      <c r="BT441" s="3" t="b">
        <f>IF(OR(O441=31,O441=1),IF(AND(O442=1,OR(Q441=1,Q441=2,Q441=3,Q441=4,Q441=5)),1,IF(AND(O442=1,Q441=6),6,IF(AND(O442=1,Q441=7),7,IF(AND(O442=1,Q441=8),8,IF(AND(O442=1,Q441=9),9,IF(AND(O442=1,Q441=10),10,IF(AND(O442=1,Q441=11),11,IF(AND(O442=1,Q441=12),12)))))))),IF(O442=1,13))</f>
        <v>0</v>
      </c>
      <c r="BU441" s="3" t="b">
        <f>IF(AND(VALUE(概算年度)='報告書（事業主控）'!O441,VALUE(概算年度)='報告書（事業主控）'!O442),IF('報告書（事業主控）'!Q441=1,1,IF('報告書（事業主控）'!Q441=2,2,IF('報告書（事業主控）'!Q441=3,3))))</f>
        <v>0</v>
      </c>
      <c r="BV441" s="3" t="b">
        <f>IF(BS441=1,"平31_1",IF(BS441=2,"平31_2",IF(BS441=3,"平31_3",IF(BS441=4,"平31_4",IF(BS441=5,"平31_1",IF(BT441=1,"_5月",IF(BT441=6,"_6月",IF(BT441=7,"_7月",IF(BT441=8,"_8月",IF(BT441=9,"_9月",IF(BT441=10,"_10月",IF(BT441=11,"_11月",IF(BT441=12,"_12月",IF(BT441=13,"_5月",IF(AND(O441=O442,O442&lt;&gt;VALUE(概算年度)),IF(Q441=1,"_1月",IF(Q441=2,"_2月",IF(Q441=3,"_3月",IF(Q441=4,"_4月",IF(Q441=5,"_5月",IF(Q441=6,"_6月",IF(Q441=7,"_7月",IF(Q441=8,"_8月",IF(Q441=9,"_9月",IF(Q441=10,"_10月",IF(Q441=11,"_11月",IF(Q441=12,"_12月")))))))))))),IF(BU441=1,"対象年1_3月",IF(BU441=2,"対象年2_3月",IF(BU441=3,"対象年3月",IF(O442=VALUE(概算年度),"対象年1_3月","_1月")))))))))))))))))))</f>
        <v>0</v>
      </c>
    </row>
    <row r="442" spans="2:74" ht="18" customHeight="1">
      <c r="B442" s="971"/>
      <c r="C442" s="972"/>
      <c r="D442" s="972"/>
      <c r="E442" s="972"/>
      <c r="F442" s="972"/>
      <c r="G442" s="972"/>
      <c r="H442" s="972"/>
      <c r="I442" s="973"/>
      <c r="J442" s="971"/>
      <c r="K442" s="972"/>
      <c r="L442" s="972"/>
      <c r="M442" s="972"/>
      <c r="N442" s="975"/>
      <c r="O442" s="219"/>
      <c r="P442" s="11" t="s">
        <v>7</v>
      </c>
      <c r="Q442" s="23"/>
      <c r="R442" s="11" t="s">
        <v>8</v>
      </c>
      <c r="S442" s="220"/>
      <c r="T442" s="982" t="s">
        <v>28</v>
      </c>
      <c r="U442" s="982"/>
      <c r="V442" s="956"/>
      <c r="W442" s="957"/>
      <c r="X442" s="957"/>
      <c r="Y442" s="958"/>
      <c r="Z442" s="956"/>
      <c r="AA442" s="957"/>
      <c r="AB442" s="957"/>
      <c r="AC442" s="957"/>
      <c r="AD442" s="956">
        <v>0</v>
      </c>
      <c r="AE442" s="957"/>
      <c r="AF442" s="957"/>
      <c r="AG442" s="958"/>
      <c r="AH442" s="962">
        <f>IF(V441="賃金で算定",0,V442+Z442-AD442)</f>
        <v>0</v>
      </c>
      <c r="AI442" s="962"/>
      <c r="AJ442" s="962"/>
      <c r="AK442" s="963"/>
      <c r="AL442" s="964">
        <f>IF(V441="賃金で算定","賃金で算定",IF(OR(V442=0,$F$447="",AV441=""),0,IF(OR(LEFT($F$447,2)="31",LEFT($F$447,2)="34",LEFT($F$447,2)="36",LEFT($F$447,2)="37"),VLOOKUP($F$447,労務比率2,AX441,FALSE),VLOOKUP($F$447,労務比率,AX441,FALSE))))</f>
        <v>0</v>
      </c>
      <c r="AM442" s="965"/>
      <c r="AN442" s="966">
        <f>IF(V441="賃金で算定",0,INT(AH442*AL442/100))</f>
        <v>0</v>
      </c>
      <c r="AO442" s="967"/>
      <c r="AP442" s="967"/>
      <c r="AQ442" s="967"/>
      <c r="AR442" s="967"/>
      <c r="AS442" s="685"/>
      <c r="AV442" s="24"/>
      <c r="AW442" s="25"/>
      <c r="AY442" s="462">
        <f t="shared" ref="AY442" si="242">AH442</f>
        <v>0</v>
      </c>
      <c r="AZ442" s="461">
        <f>IF(AV441&lt;=設定シート!C$101,AH442,IF(AND(AV441&gt;=設定シート!E$101,AV441&lt;=設定シート!G$101),AH442*105/108,AH442))</f>
        <v>0</v>
      </c>
      <c r="BA442" s="460"/>
      <c r="BB442" s="461">
        <f t="shared" ref="BB442" si="243">IF($AL442="賃金で算定",0,INT(AY442*$AL442/100))</f>
        <v>0</v>
      </c>
      <c r="BC442" s="461">
        <f>IF(AY442=AZ442,BB442,AZ442*$AL442/100)</f>
        <v>0</v>
      </c>
      <c r="BL442" s="22">
        <f>IF(AY442=AZ442,0,1)</f>
        <v>0</v>
      </c>
      <c r="BM442" s="22" t="str">
        <f>IF(BL442=1,AL442,"")</f>
        <v/>
      </c>
    </row>
    <row r="443" spans="2:74" ht="18" customHeight="1">
      <c r="B443" s="968"/>
      <c r="C443" s="969"/>
      <c r="D443" s="969"/>
      <c r="E443" s="969"/>
      <c r="F443" s="969"/>
      <c r="G443" s="969"/>
      <c r="H443" s="969"/>
      <c r="I443" s="970"/>
      <c r="J443" s="968"/>
      <c r="K443" s="969"/>
      <c r="L443" s="969"/>
      <c r="M443" s="969"/>
      <c r="N443" s="974"/>
      <c r="O443" s="753"/>
      <c r="P443" s="731" t="s">
        <v>38</v>
      </c>
      <c r="Q443" s="754"/>
      <c r="R443" s="731" t="s">
        <v>8</v>
      </c>
      <c r="S443" s="755"/>
      <c r="T443" s="976" t="s">
        <v>40</v>
      </c>
      <c r="U443" s="1075"/>
      <c r="V443" s="977"/>
      <c r="W443" s="978"/>
      <c r="X443" s="978"/>
      <c r="Y443" s="792"/>
      <c r="Z443" s="769"/>
      <c r="AA443" s="770"/>
      <c r="AB443" s="770"/>
      <c r="AC443" s="768"/>
      <c r="AD443" s="769"/>
      <c r="AE443" s="770"/>
      <c r="AF443" s="770"/>
      <c r="AG443" s="771"/>
      <c r="AH443" s="979">
        <f>IF(V443="賃金で算定",V444+Z444-AD444,0)</f>
        <v>0</v>
      </c>
      <c r="AI443" s="980"/>
      <c r="AJ443" s="980"/>
      <c r="AK443" s="981"/>
      <c r="AL443" s="733"/>
      <c r="AM443" s="736"/>
      <c r="AN443" s="865"/>
      <c r="AO443" s="866"/>
      <c r="AP443" s="866"/>
      <c r="AQ443" s="866"/>
      <c r="AR443" s="866"/>
      <c r="AS443" s="772"/>
      <c r="AV443" s="24" t="str">
        <f>IF(OR(O443="",Q443=""),"", IF(O443&lt;20,DATE(O443+118,Q443,IF(S443="",1,S443)),DATE(O443+88,Q443,IF(S443="",1,S443))))</f>
        <v/>
      </c>
      <c r="AW443" s="821" t="str">
        <f>IF(AV443&lt;=設定シート!C$15,"昔",IF(OR(LEFT($F$447,2)="31",LEFT($F$447,2)="34",LEFT($F$447,2)="36",LEFT($F$447,2)="37"),IF(AV443&lt;=設定シート!E$23,"1",IF(AV443&lt;=設定シート!G$23,"2",IF(AV443&lt;=設定シート!M$23,"3","4"))),IF(AV443&lt;=設定シート!E$15,"1",IF(AV443&lt;=設定シート!G$15,"2","3"))))</f>
        <v>3</v>
      </c>
      <c r="AX443" s="822">
        <f>IF(OR(LEFT($F$447,2)="31",LEFT($F$447,2)="34",LEFT($F$447,2)="36",LEFT($F$447,2)="37"),IF(AV443&lt;=設定シート!$C$23,5,IF(AV443&lt;=設定シート!$E$23,7,IF(AV443&lt;=設定シート!$G$23,9,IF(AND(AV443&lt;=設定シート!$I$23,V443=""),11,IF(AND(AV443&lt;=設定シート!$I$23,V443="賃金で算定"),13,IF(AV443&lt;=設定シート!$K$23,15,IF(AV443&lt;=設定シート!$M$23,17,19))))))),IF(AV443&lt;=設定シート!$C$23,5,IF(AV443&lt;=設定シート!$E$15,7,IF(AV443&lt;=設定シート!$G$15,9,11))))</f>
        <v>11</v>
      </c>
      <c r="AY443" s="760"/>
      <c r="AZ443" s="761"/>
      <c r="BA443" s="762">
        <f t="shared" ref="BA443" si="244">AN443</f>
        <v>0</v>
      </c>
      <c r="BB443" s="761"/>
      <c r="BC443" s="761"/>
      <c r="BO443" s="1">
        <f>IF(O443&lt;=VALUE(概算年度),O443+2018,O443+1988)</f>
        <v>2018</v>
      </c>
      <c r="BP443" s="1" t="b">
        <f>IF(BO443=2019,1)</f>
        <v>0</v>
      </c>
      <c r="BQ443" s="3">
        <f>IF(BO443&lt;=2018,1)</f>
        <v>1</v>
      </c>
      <c r="BR443" s="3" t="b">
        <f>IF(BO443&gt;=2020,1)</f>
        <v>0</v>
      </c>
      <c r="BS443" s="3" t="b">
        <f>IF(AND(O443=31,Q443=1,O444=31),1,IF(AND(O443=31,Q443=2,O444=31),2,IF(AND(O443=31,Q443=3,O444=31),3,IF(AND(O443=31,Q443=4,O444=31),4,IF(AND(O443&gt;VALUE(概算年度),O443&lt;31,O444=31),5)))))</f>
        <v>0</v>
      </c>
      <c r="BT443" s="3" t="b">
        <f>IF(OR(O443=31,O443=1),IF(AND(O444=1,OR(Q443=1,Q443=2,Q443=3,Q443=4,Q443=5)),1,IF(AND(O444=1,Q443=6),6,IF(AND(O444=1,Q443=7),7,IF(AND(O444=1,Q443=8),8,IF(AND(O444=1,Q443=9),9,IF(AND(O444=1,Q443=10),10,IF(AND(O444=1,Q443=11),11,IF(AND(O444=1,Q443=12),12)))))))),IF(O444=1,13))</f>
        <v>0</v>
      </c>
      <c r="BU443" s="3" t="b">
        <f>IF(AND(VALUE(概算年度)='報告書（事業主控）'!O443,VALUE(概算年度)='報告書（事業主控）'!O444),IF('報告書（事業主控）'!Q443=1,1,IF('報告書（事業主控）'!Q443=2,2,IF('報告書（事業主控）'!Q443=3,3))))</f>
        <v>0</v>
      </c>
      <c r="BV443" s="3" t="b">
        <f>IF(BS443=1,"平31_1",IF(BS443=2,"平31_2",IF(BS443=3,"平31_3",IF(BS443=4,"平31_4",IF(BS443=5,"平31_1",IF(BT443=1,"_5月",IF(BT443=6,"_6月",IF(BT443=7,"_7月",IF(BT443=8,"_8月",IF(BT443=9,"_9月",IF(BT443=10,"_10月",IF(BT443=11,"_11月",IF(BT443=12,"_12月",IF(BT443=13,"_5月",IF(AND(O443=O444,O444&lt;&gt;VALUE(概算年度)),IF(Q443=1,"_1月",IF(Q443=2,"_2月",IF(Q443=3,"_3月",IF(Q443=4,"_4月",IF(Q443=5,"_5月",IF(Q443=6,"_6月",IF(Q443=7,"_7月",IF(Q443=8,"_8月",IF(Q443=9,"_9月",IF(Q443=10,"_10月",IF(Q443=11,"_11月",IF(Q443=12,"_12月")))))))))))),IF(BU443=1,"対象年1_3月",IF(BU443=2,"対象年2_3月",IF(BU443=3,"対象年3月",IF(O444=VALUE(概算年度),"対象年1_3月","_1月")))))))))))))))))))</f>
        <v>0</v>
      </c>
    </row>
    <row r="444" spans="2:74" ht="18" customHeight="1">
      <c r="B444" s="971"/>
      <c r="C444" s="972"/>
      <c r="D444" s="972"/>
      <c r="E444" s="972"/>
      <c r="F444" s="972"/>
      <c r="G444" s="972"/>
      <c r="H444" s="972"/>
      <c r="I444" s="973"/>
      <c r="J444" s="971"/>
      <c r="K444" s="972"/>
      <c r="L444" s="972"/>
      <c r="M444" s="972"/>
      <c r="N444" s="975"/>
      <c r="O444" s="219"/>
      <c r="P444" s="11" t="s">
        <v>7</v>
      </c>
      <c r="Q444" s="23"/>
      <c r="R444" s="11" t="s">
        <v>8</v>
      </c>
      <c r="S444" s="220"/>
      <c r="T444" s="982" t="s">
        <v>28</v>
      </c>
      <c r="U444" s="982"/>
      <c r="V444" s="956"/>
      <c r="W444" s="957"/>
      <c r="X444" s="957"/>
      <c r="Y444" s="958"/>
      <c r="Z444" s="956"/>
      <c r="AA444" s="957"/>
      <c r="AB444" s="957"/>
      <c r="AC444" s="957"/>
      <c r="AD444" s="956">
        <v>0</v>
      </c>
      <c r="AE444" s="957"/>
      <c r="AF444" s="957"/>
      <c r="AG444" s="958"/>
      <c r="AH444" s="962">
        <f>IF(V443="賃金で算定",0,V444+Z444-AD444)</f>
        <v>0</v>
      </c>
      <c r="AI444" s="962"/>
      <c r="AJ444" s="962"/>
      <c r="AK444" s="963"/>
      <c r="AL444" s="964">
        <f>IF(V443="賃金で算定","賃金で算定",IF(OR(V444=0,$F$447="",AV443=""),0,IF(OR(LEFT($F$447,2)="31",LEFT($F$447,2)="34",LEFT($F$447,2)="36",LEFT($F$447,2)="37"),VLOOKUP($F$447,労務比率2,AX443,FALSE),VLOOKUP($F$447,労務比率,AX443,FALSE))))</f>
        <v>0</v>
      </c>
      <c r="AM444" s="965"/>
      <c r="AN444" s="966">
        <f>IF(V443="賃金で算定",0,INT(AH444*AL444/100))</f>
        <v>0</v>
      </c>
      <c r="AO444" s="967"/>
      <c r="AP444" s="967"/>
      <c r="AQ444" s="967"/>
      <c r="AR444" s="967"/>
      <c r="AS444" s="685"/>
      <c r="AV444" s="24"/>
      <c r="AW444" s="25"/>
      <c r="AY444" s="462">
        <f t="shared" ref="AY444" si="245">AH444</f>
        <v>0</v>
      </c>
      <c r="AZ444" s="461">
        <f>IF(AV443&lt;=設定シート!C$101,AH444,IF(AND(AV443&gt;=設定シート!E$101,AV443&lt;=設定シート!G$101),AH444*105/108,AH444))</f>
        <v>0</v>
      </c>
      <c r="BA444" s="460"/>
      <c r="BB444" s="461">
        <f t="shared" ref="BB444" si="246">IF($AL444="賃金で算定",0,INT(AY444*$AL444/100))</f>
        <v>0</v>
      </c>
      <c r="BC444" s="461">
        <f>IF(AY444=AZ444,BB444,AZ444*$AL444/100)</f>
        <v>0</v>
      </c>
      <c r="BL444" s="22">
        <f>IF(AY444=AZ444,0,1)</f>
        <v>0</v>
      </c>
      <c r="BM444" s="22" t="str">
        <f>IF(BL444=1,AL444,"")</f>
        <v/>
      </c>
    </row>
    <row r="445" spans="2:74" ht="18" customHeight="1">
      <c r="B445" s="968"/>
      <c r="C445" s="969"/>
      <c r="D445" s="969"/>
      <c r="E445" s="969"/>
      <c r="F445" s="969"/>
      <c r="G445" s="969"/>
      <c r="H445" s="969"/>
      <c r="I445" s="970"/>
      <c r="J445" s="968"/>
      <c r="K445" s="969"/>
      <c r="L445" s="969"/>
      <c r="M445" s="969"/>
      <c r="N445" s="974"/>
      <c r="O445" s="753"/>
      <c r="P445" s="731" t="s">
        <v>38</v>
      </c>
      <c r="Q445" s="754"/>
      <c r="R445" s="731" t="s">
        <v>8</v>
      </c>
      <c r="S445" s="755"/>
      <c r="T445" s="976" t="s">
        <v>40</v>
      </c>
      <c r="U445" s="1075"/>
      <c r="V445" s="977"/>
      <c r="W445" s="978"/>
      <c r="X445" s="978"/>
      <c r="Y445" s="792"/>
      <c r="Z445" s="769"/>
      <c r="AA445" s="770"/>
      <c r="AB445" s="770"/>
      <c r="AC445" s="768"/>
      <c r="AD445" s="769"/>
      <c r="AE445" s="770"/>
      <c r="AF445" s="770"/>
      <c r="AG445" s="771"/>
      <c r="AH445" s="979">
        <f>IF(V445="賃金で算定",V446+Z446-AD446,0)</f>
        <v>0</v>
      </c>
      <c r="AI445" s="980"/>
      <c r="AJ445" s="980"/>
      <c r="AK445" s="981"/>
      <c r="AL445" s="733"/>
      <c r="AM445" s="736"/>
      <c r="AN445" s="865"/>
      <c r="AO445" s="866"/>
      <c r="AP445" s="866"/>
      <c r="AQ445" s="866"/>
      <c r="AR445" s="866"/>
      <c r="AS445" s="772"/>
      <c r="AV445" s="24" t="str">
        <f>IF(OR(O445="",Q445=""),"", IF(O445&lt;20,DATE(O445+118,Q445,IF(S445="",1,S445)),DATE(O445+88,Q445,IF(S445="",1,S445))))</f>
        <v/>
      </c>
      <c r="AW445" s="821" t="str">
        <f>IF(AV445&lt;=設定シート!C$15,"昔",IF(OR(LEFT($F$447,2)="31",LEFT($F$447,2)="34",LEFT($F$447,2)="36",LEFT($F$447,2)="37"),IF(AV445&lt;=設定シート!E$23,"1",IF(AV445&lt;=設定シート!G$23,"2",IF(AV445&lt;=設定シート!M$23,"3","4"))),IF(AV445&lt;=設定シート!E$15,"1",IF(AV445&lt;=設定シート!G$15,"2","3"))))</f>
        <v>3</v>
      </c>
      <c r="AX445" s="822">
        <f>IF(OR(LEFT($F$447,2)="31",LEFT($F$447,2)="34",LEFT($F$447,2)="36",LEFT($F$447,2)="37"),IF(AV445&lt;=設定シート!$C$23,5,IF(AV445&lt;=設定シート!$E$23,7,IF(AV445&lt;=設定シート!$G$23,9,IF(AND(AV445&lt;=設定シート!$I$23,V445=""),11,IF(AND(AV445&lt;=設定シート!$I$23,V445="賃金で算定"),13,IF(AV445&lt;=設定シート!$K$23,15,IF(AV445&lt;=設定シート!$M$23,17,19))))))),IF(AV445&lt;=設定シート!$C$23,5,IF(AV445&lt;=設定シート!$E$15,7,IF(AV445&lt;=設定シート!$G$15,9,11))))</f>
        <v>11</v>
      </c>
      <c r="AY445" s="760"/>
      <c r="AZ445" s="761"/>
      <c r="BA445" s="762">
        <f t="shared" ref="BA445" si="247">AN445</f>
        <v>0</v>
      </c>
      <c r="BB445" s="761"/>
      <c r="BC445" s="761"/>
      <c r="BO445" s="1">
        <f>IF(O445&lt;=VALUE(概算年度),O445+2018,O445+1988)</f>
        <v>2018</v>
      </c>
      <c r="BP445" s="1" t="b">
        <f>IF(BO445=2019,1)</f>
        <v>0</v>
      </c>
      <c r="BQ445" s="3">
        <f>IF(BO445&lt;=2018,1)</f>
        <v>1</v>
      </c>
      <c r="BR445" s="3" t="b">
        <f>IF(BO445&gt;=2020,1)</f>
        <v>0</v>
      </c>
      <c r="BS445" s="3" t="b">
        <f>IF(AND(O445=31,Q445=1,O446=31),1,IF(AND(O445=31,Q445=2,O446=31),2,IF(AND(O445=31,Q445=3,O446=31),3,IF(AND(O445=31,Q445=4,O446=31),4,IF(AND(O445&gt;VALUE(概算年度),O445&lt;31,O446=31),5)))))</f>
        <v>0</v>
      </c>
      <c r="BT445" s="3" t="b">
        <f>IF(OR(O445=31,O445=1),IF(AND(O446=1,OR(Q445=1,Q445=2,Q445=3,Q445=4,Q445=5)),1,IF(AND(O446=1,Q445=6),6,IF(AND(O446=1,Q445=7),7,IF(AND(O446=1,Q445=8),8,IF(AND(O446=1,Q445=9),9,IF(AND(O446=1,Q445=10),10,IF(AND(O446=1,Q445=11),11,IF(AND(O446=1,Q445=12),12)))))))),IF(O446=1,13))</f>
        <v>0</v>
      </c>
      <c r="BU445" s="3" t="b">
        <f>IF(AND(VALUE(概算年度)='報告書（事業主控）'!O445,VALUE(概算年度)='報告書（事業主控）'!O446),IF('報告書（事業主控）'!Q445=1,1,IF('報告書（事業主控）'!Q445=2,2,IF('報告書（事業主控）'!Q445=3,3))))</f>
        <v>0</v>
      </c>
      <c r="BV445" s="3" t="b">
        <f>IF(BS445=1,"平31_1",IF(BS445=2,"平31_2",IF(BS445=3,"平31_3",IF(BS445=4,"平31_4",IF(BS445=5,"平31_1",IF(BT445=1,"_5月",IF(BT445=6,"_6月",IF(BT445=7,"_7月",IF(BT445=8,"_8月",IF(BT445=9,"_9月",IF(BT445=10,"_10月",IF(BT445=11,"_11月",IF(BT445=12,"_12月",IF(BT445=13,"_5月",IF(AND(O445=O446,O446&lt;&gt;VALUE(概算年度)),IF(Q445=1,"_1月",IF(Q445=2,"_2月",IF(Q445=3,"_3月",IF(Q445=4,"_4月",IF(Q445=5,"_5月",IF(Q445=6,"_6月",IF(Q445=7,"_7月",IF(Q445=8,"_8月",IF(Q445=9,"_9月",IF(Q445=10,"_10月",IF(Q445=11,"_11月",IF(Q445=12,"_12月")))))))))))),IF(BU445=1,"対象年1_3月",IF(BU445=2,"対象年2_3月",IF(BU445=3,"対象年3月",IF(O446=VALUE(概算年度),"対象年1_3月","_1月")))))))))))))))))))</f>
        <v>0</v>
      </c>
    </row>
    <row r="446" spans="2:74" ht="18" customHeight="1">
      <c r="B446" s="971"/>
      <c r="C446" s="972"/>
      <c r="D446" s="972"/>
      <c r="E446" s="972"/>
      <c r="F446" s="972"/>
      <c r="G446" s="972"/>
      <c r="H446" s="972"/>
      <c r="I446" s="973"/>
      <c r="J446" s="971"/>
      <c r="K446" s="972"/>
      <c r="L446" s="972"/>
      <c r="M446" s="972"/>
      <c r="N446" s="975"/>
      <c r="O446" s="219"/>
      <c r="P446" s="11" t="s">
        <v>7</v>
      </c>
      <c r="Q446" s="23"/>
      <c r="R446" s="11" t="s">
        <v>8</v>
      </c>
      <c r="S446" s="220"/>
      <c r="T446" s="982" t="s">
        <v>28</v>
      </c>
      <c r="U446" s="982"/>
      <c r="V446" s="956"/>
      <c r="W446" s="957"/>
      <c r="X446" s="957"/>
      <c r="Y446" s="958"/>
      <c r="Z446" s="956"/>
      <c r="AA446" s="957"/>
      <c r="AB446" s="957"/>
      <c r="AC446" s="957"/>
      <c r="AD446" s="956">
        <v>0</v>
      </c>
      <c r="AE446" s="957"/>
      <c r="AF446" s="957"/>
      <c r="AG446" s="958"/>
      <c r="AH446" s="966">
        <f>IF(V445="賃金で算定",0,V446+Z446-AD446)</f>
        <v>0</v>
      </c>
      <c r="AI446" s="967"/>
      <c r="AJ446" s="967"/>
      <c r="AK446" s="987"/>
      <c r="AL446" s="964">
        <f>IF(V445="賃金で算定","賃金で算定",IF(OR(V446=0,$F$447="",AV445=""),0,IF(OR(LEFT($F$447,2)="31",LEFT($F$447,2)="34",LEFT($F$447,2)="36",LEFT($F$447,2)="37"),VLOOKUP($F$447,労務比率2,AX445,FALSE),VLOOKUP($F$447,労務比率,AX445,FALSE))))</f>
        <v>0</v>
      </c>
      <c r="AM446" s="965"/>
      <c r="AN446" s="966">
        <f>IF(V445="賃金で算定",0,INT(AH446*AL446/100))</f>
        <v>0</v>
      </c>
      <c r="AO446" s="967"/>
      <c r="AP446" s="967"/>
      <c r="AQ446" s="967"/>
      <c r="AR446" s="967"/>
      <c r="AS446" s="685"/>
      <c r="AV446" s="24"/>
      <c r="AW446" s="25"/>
      <c r="AY446" s="462">
        <f t="shared" ref="AY446" si="248">AH446</f>
        <v>0</v>
      </c>
      <c r="AZ446" s="461">
        <f>IF(AV445&lt;=設定シート!C$101,AH446,IF(AND(AV445&gt;=設定シート!E$101,AV445&lt;=設定シート!G$101),AH446*105/108,AH446))</f>
        <v>0</v>
      </c>
      <c r="BA446" s="460"/>
      <c r="BB446" s="461">
        <f t="shared" ref="BB446" si="249">IF($AL446="賃金で算定",0,INT(AY446*$AL446/100))</f>
        <v>0</v>
      </c>
      <c r="BC446" s="461">
        <f>IF(AY446=AZ446,BB446,AZ446*$AL446/100)</f>
        <v>0</v>
      </c>
      <c r="BL446" s="22">
        <f>IF(AY446=AZ446,0,1)</f>
        <v>0</v>
      </c>
      <c r="BM446" s="22" t="str">
        <f>IF(BL446=1,AL446,"")</f>
        <v/>
      </c>
    </row>
    <row r="447" spans="2:74" ht="18" customHeight="1">
      <c r="B447" s="877" t="s">
        <v>832</v>
      </c>
      <c r="C447" s="988"/>
      <c r="D447" s="988"/>
      <c r="E447" s="989"/>
      <c r="F447" s="1069"/>
      <c r="G447" s="997"/>
      <c r="H447" s="997"/>
      <c r="I447" s="997"/>
      <c r="J447" s="997"/>
      <c r="K447" s="997"/>
      <c r="L447" s="997"/>
      <c r="M447" s="997"/>
      <c r="N447" s="998"/>
      <c r="O447" s="877" t="s">
        <v>833</v>
      </c>
      <c r="P447" s="988"/>
      <c r="Q447" s="988"/>
      <c r="R447" s="988"/>
      <c r="S447" s="988"/>
      <c r="T447" s="988"/>
      <c r="U447" s="989"/>
      <c r="V447" s="1072">
        <f>AH447</f>
        <v>0</v>
      </c>
      <c r="W447" s="1073"/>
      <c r="X447" s="1073"/>
      <c r="Y447" s="1074"/>
      <c r="Z447" s="769"/>
      <c r="AA447" s="770"/>
      <c r="AB447" s="770"/>
      <c r="AC447" s="768"/>
      <c r="AD447" s="769"/>
      <c r="AE447" s="770"/>
      <c r="AF447" s="770"/>
      <c r="AG447" s="768"/>
      <c r="AH447" s="979">
        <f>AH429+AH431+AH433+AH435+AH437+AH439+AH441+AH443+AH445</f>
        <v>0</v>
      </c>
      <c r="AI447" s="980"/>
      <c r="AJ447" s="980"/>
      <c r="AK447" s="981"/>
      <c r="AL447" s="738"/>
      <c r="AM447" s="740"/>
      <c r="AN447" s="979">
        <f>AN429+AN431+AN433+AN435+AN437+AN439+AN441+AN443+AN445</f>
        <v>0</v>
      </c>
      <c r="AO447" s="980"/>
      <c r="AP447" s="980"/>
      <c r="AQ447" s="980"/>
      <c r="AR447" s="980"/>
      <c r="AS447" s="772"/>
      <c r="AW447" s="25"/>
      <c r="AY447" s="760"/>
      <c r="AZ447" s="777"/>
      <c r="BA447" s="778">
        <f>BA429+BA431+BA433+BA435+BA437+BA439+BA441+BA443+BA445</f>
        <v>0</v>
      </c>
      <c r="BB447" s="762">
        <f>BB430+BB432+BB434+BB436+BB438+BB440+BB442+BB444+BB446</f>
        <v>0</v>
      </c>
      <c r="BC447" s="762">
        <f>SUMIF(BL430:BL446,0,BC430:BC446)+ROUNDDOWN(ROUNDDOWN(BL447*105/108,0)*BM447/100,0)</f>
        <v>0</v>
      </c>
      <c r="BL447" s="22">
        <f>SUMIF(BL430:BL446,1,AH430:AK446)</f>
        <v>0</v>
      </c>
      <c r="BM447" s="22">
        <f>IF(COUNT(BM430:BM446)=0,0,SUM(BM430:BM446)/COUNT(BM430:BM446))</f>
        <v>0</v>
      </c>
    </row>
    <row r="448" spans="2:74" ht="18" customHeight="1">
      <c r="B448" s="990"/>
      <c r="C448" s="991"/>
      <c r="D448" s="991"/>
      <c r="E448" s="992"/>
      <c r="F448" s="1070"/>
      <c r="G448" s="1000"/>
      <c r="H448" s="1000"/>
      <c r="I448" s="1000"/>
      <c r="J448" s="1000"/>
      <c r="K448" s="1000"/>
      <c r="L448" s="1000"/>
      <c r="M448" s="1000"/>
      <c r="N448" s="1001"/>
      <c r="O448" s="990"/>
      <c r="P448" s="991"/>
      <c r="Q448" s="991"/>
      <c r="R448" s="991"/>
      <c r="S448" s="991"/>
      <c r="T448" s="991"/>
      <c r="U448" s="992"/>
      <c r="V448" s="983">
        <f>V430+V432+V434+V436+V438+V440+V442+V444+V446-V447</f>
        <v>0</v>
      </c>
      <c r="W448" s="962"/>
      <c r="X448" s="962"/>
      <c r="Y448" s="963"/>
      <c r="Z448" s="983">
        <f>Z430+Z432+Z434+Z436+Z438+Z440+Z442+Z444+Z446</f>
        <v>0</v>
      </c>
      <c r="AA448" s="962"/>
      <c r="AB448" s="962"/>
      <c r="AC448" s="962"/>
      <c r="AD448" s="983">
        <f>AD430+AD432+AD434+AD436+AD438+AD440+AD442+AD444+AD446</f>
        <v>0</v>
      </c>
      <c r="AE448" s="962"/>
      <c r="AF448" s="962"/>
      <c r="AG448" s="962"/>
      <c r="AH448" s="983">
        <f>AY448</f>
        <v>0</v>
      </c>
      <c r="AI448" s="962"/>
      <c r="AJ448" s="962"/>
      <c r="AK448" s="962"/>
      <c r="AL448" s="742"/>
      <c r="AM448" s="743"/>
      <c r="AN448" s="983">
        <f>BB448</f>
        <v>0</v>
      </c>
      <c r="AO448" s="962"/>
      <c r="AP448" s="962"/>
      <c r="AQ448" s="962"/>
      <c r="AR448" s="962"/>
      <c r="AS448" s="793"/>
      <c r="AW448" s="25"/>
      <c r="AY448" s="779">
        <f>AY430+AY432+AY434+AY436+AY438+AY440+AY442+AY444+AY446</f>
        <v>0</v>
      </c>
      <c r="AZ448" s="780"/>
      <c r="BA448" s="780"/>
      <c r="BB448" s="781">
        <f>BB447</f>
        <v>0</v>
      </c>
      <c r="BC448" s="782"/>
    </row>
    <row r="449" spans="2:55" ht="18" customHeight="1">
      <c r="B449" s="993"/>
      <c r="C449" s="994"/>
      <c r="D449" s="994"/>
      <c r="E449" s="995"/>
      <c r="F449" s="1071"/>
      <c r="G449" s="1002"/>
      <c r="H449" s="1002"/>
      <c r="I449" s="1002"/>
      <c r="J449" s="1002"/>
      <c r="K449" s="1002"/>
      <c r="L449" s="1002"/>
      <c r="M449" s="1002"/>
      <c r="N449" s="1003"/>
      <c r="O449" s="993"/>
      <c r="P449" s="994"/>
      <c r="Q449" s="994"/>
      <c r="R449" s="994"/>
      <c r="S449" s="994"/>
      <c r="T449" s="994"/>
      <c r="U449" s="995"/>
      <c r="V449" s="966"/>
      <c r="W449" s="967"/>
      <c r="X449" s="967"/>
      <c r="Y449" s="987"/>
      <c r="Z449" s="966"/>
      <c r="AA449" s="967"/>
      <c r="AB449" s="967"/>
      <c r="AC449" s="967"/>
      <c r="AD449" s="966"/>
      <c r="AE449" s="967"/>
      <c r="AF449" s="967"/>
      <c r="AG449" s="967"/>
      <c r="AH449" s="966">
        <f>AZ449</f>
        <v>0</v>
      </c>
      <c r="AI449" s="967"/>
      <c r="AJ449" s="967"/>
      <c r="AK449" s="987"/>
      <c r="AL449" s="686"/>
      <c r="AM449" s="687"/>
      <c r="AN449" s="966">
        <f>BC449</f>
        <v>0</v>
      </c>
      <c r="AO449" s="967"/>
      <c r="AP449" s="967"/>
      <c r="AQ449" s="967"/>
      <c r="AR449" s="967"/>
      <c r="AS449" s="685"/>
      <c r="AU449" s="222"/>
      <c r="AW449" s="25"/>
      <c r="AY449" s="464"/>
      <c r="AZ449" s="465">
        <f>IF(AZ430+AZ432+AZ434+AZ436+AZ438+AZ440+AZ442+AZ444+AZ446=AY448,0,ROUNDDOWN(AZ430+AZ432+AZ434+AZ436+AZ438+AZ440+AZ442+AZ444+AZ446,0))</f>
        <v>0</v>
      </c>
      <c r="BA449" s="463"/>
      <c r="BB449" s="463"/>
      <c r="BC449" s="465">
        <f>IF(BC447=BB448,0,BC447)</f>
        <v>0</v>
      </c>
    </row>
    <row r="450" spans="2:55" ht="18" customHeight="1">
      <c r="AD450" s="1" t="str">
        <f>IF(AND($F447="",$V447+$V448&gt;0),"事業の種類を選択してください。","")</f>
        <v/>
      </c>
      <c r="AN450" s="867">
        <f>IF(AN447=0,0,AN447+IF(AN449=0,AN448,AN449))</f>
        <v>0</v>
      </c>
      <c r="AO450" s="867"/>
      <c r="AP450" s="867"/>
      <c r="AQ450" s="867"/>
      <c r="AR450" s="867"/>
      <c r="AW450" s="25"/>
    </row>
    <row r="451" spans="2:55" ht="31.95" customHeight="1">
      <c r="AN451" s="30"/>
      <c r="AO451" s="30"/>
      <c r="AP451" s="30"/>
      <c r="AQ451" s="30"/>
      <c r="AR451" s="30"/>
      <c r="AW451" s="25"/>
    </row>
    <row r="452" spans="2:55" ht="7.5" customHeight="1">
      <c r="X452" s="3"/>
      <c r="Y452" s="3"/>
      <c r="AW452" s="25"/>
    </row>
    <row r="453" spans="2:55" ht="10.5" customHeight="1">
      <c r="X453" s="3"/>
      <c r="Y453" s="3"/>
      <c r="AW453" s="25"/>
    </row>
    <row r="454" spans="2:55" ht="5.25" customHeight="1">
      <c r="X454" s="3"/>
      <c r="Y454" s="3"/>
      <c r="AW454" s="25"/>
    </row>
    <row r="455" spans="2:55" ht="5.25" customHeight="1">
      <c r="X455" s="3"/>
      <c r="Y455" s="3"/>
      <c r="AW455" s="25"/>
    </row>
    <row r="456" spans="2:55" ht="5.25" customHeight="1">
      <c r="X456" s="3"/>
      <c r="Y456" s="3"/>
      <c r="AW456" s="25"/>
    </row>
    <row r="457" spans="2:55" ht="5.25" customHeight="1">
      <c r="X457" s="3"/>
      <c r="Y457" s="3"/>
      <c r="AW457" s="25"/>
    </row>
    <row r="458" spans="2:55" ht="17.25" customHeight="1">
      <c r="B458" s="2" t="s">
        <v>42</v>
      </c>
      <c r="S458" s="9"/>
      <c r="T458" s="9"/>
      <c r="U458" s="9"/>
      <c r="V458" s="9"/>
      <c r="W458" s="9"/>
      <c r="AL458" s="26"/>
      <c r="AW458" s="25"/>
    </row>
    <row r="459" spans="2:55" ht="12.75" customHeight="1">
      <c r="M459" s="27"/>
      <c r="N459" s="27"/>
      <c r="O459" s="27"/>
      <c r="P459" s="27"/>
      <c r="Q459" s="27"/>
      <c r="R459" s="27"/>
      <c r="S459" s="27"/>
      <c r="T459" s="28"/>
      <c r="U459" s="28"/>
      <c r="V459" s="28"/>
      <c r="W459" s="28"/>
      <c r="X459" s="28"/>
      <c r="Y459" s="28"/>
      <c r="Z459" s="28"/>
      <c r="AA459" s="27"/>
      <c r="AB459" s="27"/>
      <c r="AC459" s="27"/>
      <c r="AL459" s="26"/>
      <c r="AM459" s="859" t="s">
        <v>860</v>
      </c>
      <c r="AN459" s="860"/>
      <c r="AO459" s="860"/>
      <c r="AP459" s="861"/>
      <c r="AW459" s="25"/>
    </row>
    <row r="460" spans="2:55" ht="12.75" customHeight="1">
      <c r="M460" s="27"/>
      <c r="N460" s="27"/>
      <c r="O460" s="27"/>
      <c r="P460" s="27"/>
      <c r="Q460" s="27"/>
      <c r="R460" s="27"/>
      <c r="S460" s="27"/>
      <c r="T460" s="28"/>
      <c r="U460" s="28"/>
      <c r="V460" s="28"/>
      <c r="W460" s="28"/>
      <c r="X460" s="28"/>
      <c r="Y460" s="28"/>
      <c r="Z460" s="28"/>
      <c r="AA460" s="27"/>
      <c r="AB460" s="27"/>
      <c r="AC460" s="27"/>
      <c r="AL460" s="26"/>
      <c r="AM460" s="862"/>
      <c r="AN460" s="863"/>
      <c r="AO460" s="863"/>
      <c r="AP460" s="864"/>
      <c r="AW460" s="25"/>
    </row>
    <row r="461" spans="2:55" ht="12.75" customHeight="1">
      <c r="M461" s="27"/>
      <c r="N461" s="27"/>
      <c r="O461" s="27"/>
      <c r="P461" s="27"/>
      <c r="Q461" s="27"/>
      <c r="R461" s="27"/>
      <c r="S461" s="27"/>
      <c r="T461" s="27"/>
      <c r="U461" s="27"/>
      <c r="V461" s="27"/>
      <c r="W461" s="27"/>
      <c r="X461" s="27"/>
      <c r="Y461" s="27"/>
      <c r="Z461" s="27"/>
      <c r="AA461" s="27"/>
      <c r="AB461" s="27"/>
      <c r="AC461" s="27"/>
      <c r="AL461" s="26"/>
      <c r="AM461" s="698"/>
      <c r="AN461" s="698"/>
      <c r="AW461" s="25"/>
    </row>
    <row r="462" spans="2:55" ht="6" customHeight="1">
      <c r="M462" s="27"/>
      <c r="N462" s="27"/>
      <c r="O462" s="27"/>
      <c r="P462" s="27"/>
      <c r="Q462" s="27"/>
      <c r="R462" s="27"/>
      <c r="S462" s="27"/>
      <c r="T462" s="27"/>
      <c r="U462" s="27"/>
      <c r="V462" s="27"/>
      <c r="W462" s="27"/>
      <c r="X462" s="27"/>
      <c r="Y462" s="27"/>
      <c r="Z462" s="27"/>
      <c r="AA462" s="27"/>
      <c r="AB462" s="27"/>
      <c r="AC462" s="27"/>
      <c r="AL462" s="26"/>
      <c r="AM462" s="26"/>
      <c r="AW462" s="25"/>
    </row>
    <row r="463" spans="2:55" ht="12.75" customHeight="1">
      <c r="B463" s="873" t="s">
        <v>9</v>
      </c>
      <c r="C463" s="874"/>
      <c r="D463" s="874"/>
      <c r="E463" s="874"/>
      <c r="F463" s="874"/>
      <c r="G463" s="874"/>
      <c r="H463" s="874"/>
      <c r="I463" s="874"/>
      <c r="J463" s="878" t="s">
        <v>17</v>
      </c>
      <c r="K463" s="878"/>
      <c r="L463" s="724" t="s">
        <v>10</v>
      </c>
      <c r="M463" s="878" t="s">
        <v>18</v>
      </c>
      <c r="N463" s="878"/>
      <c r="O463" s="879" t="s">
        <v>19</v>
      </c>
      <c r="P463" s="878"/>
      <c r="Q463" s="878"/>
      <c r="R463" s="878"/>
      <c r="S463" s="878"/>
      <c r="T463" s="878"/>
      <c r="U463" s="878" t="s">
        <v>20</v>
      </c>
      <c r="V463" s="878"/>
      <c r="W463" s="878"/>
      <c r="AD463" s="11"/>
      <c r="AE463" s="11"/>
      <c r="AF463" s="11"/>
      <c r="AG463" s="11"/>
      <c r="AH463" s="11"/>
      <c r="AI463" s="11"/>
      <c r="AJ463" s="11"/>
      <c r="AL463" s="1013">
        <f ca="1">$AL$9</f>
        <v>30</v>
      </c>
      <c r="AM463" s="881"/>
      <c r="AN463" s="948" t="s">
        <v>11</v>
      </c>
      <c r="AO463" s="948"/>
      <c r="AP463" s="881">
        <v>12</v>
      </c>
      <c r="AQ463" s="881"/>
      <c r="AR463" s="948" t="s">
        <v>12</v>
      </c>
      <c r="AS463" s="951"/>
      <c r="AW463" s="25"/>
    </row>
    <row r="464" spans="2:55" ht="13.95" customHeight="1">
      <c r="B464" s="874"/>
      <c r="C464" s="874"/>
      <c r="D464" s="874"/>
      <c r="E464" s="874"/>
      <c r="F464" s="874"/>
      <c r="G464" s="874"/>
      <c r="H464" s="874"/>
      <c r="I464" s="874"/>
      <c r="J464" s="1061">
        <f>$J$10</f>
        <v>0</v>
      </c>
      <c r="K464" s="1049">
        <f>$K$10</f>
        <v>0</v>
      </c>
      <c r="L464" s="1063">
        <f>$L$10</f>
        <v>0</v>
      </c>
      <c r="M464" s="1052">
        <f>$M$10</f>
        <v>0</v>
      </c>
      <c r="N464" s="1049">
        <f>$N$10</f>
        <v>0</v>
      </c>
      <c r="O464" s="1052">
        <f>$O$10</f>
        <v>0</v>
      </c>
      <c r="P464" s="1014">
        <f>$P$10</f>
        <v>0</v>
      </c>
      <c r="Q464" s="1014">
        <f>$Q$10</f>
        <v>0</v>
      </c>
      <c r="R464" s="1014">
        <f>$R$10</f>
        <v>0</v>
      </c>
      <c r="S464" s="1014">
        <f>$S$10</f>
        <v>0</v>
      </c>
      <c r="T464" s="1049">
        <f>$T$10</f>
        <v>0</v>
      </c>
      <c r="U464" s="1052">
        <f>$U$10</f>
        <v>0</v>
      </c>
      <c r="V464" s="1014">
        <f>$V$10</f>
        <v>0</v>
      </c>
      <c r="W464" s="1049">
        <f>$W$10</f>
        <v>0</v>
      </c>
      <c r="AD464" s="11"/>
      <c r="AE464" s="11"/>
      <c r="AF464" s="11"/>
      <c r="AG464" s="11"/>
      <c r="AH464" s="11"/>
      <c r="AI464" s="11"/>
      <c r="AJ464" s="11"/>
      <c r="AL464" s="882"/>
      <c r="AM464" s="883"/>
      <c r="AN464" s="949"/>
      <c r="AO464" s="949"/>
      <c r="AP464" s="883"/>
      <c r="AQ464" s="883"/>
      <c r="AR464" s="949"/>
      <c r="AS464" s="952"/>
      <c r="AW464" s="25"/>
    </row>
    <row r="465" spans="2:74" ht="9" customHeight="1">
      <c r="B465" s="874"/>
      <c r="C465" s="874"/>
      <c r="D465" s="874"/>
      <c r="E465" s="874"/>
      <c r="F465" s="874"/>
      <c r="G465" s="874"/>
      <c r="H465" s="874"/>
      <c r="I465" s="874"/>
      <c r="J465" s="1062"/>
      <c r="K465" s="1050"/>
      <c r="L465" s="1064"/>
      <c r="M465" s="1053"/>
      <c r="N465" s="1050"/>
      <c r="O465" s="1053"/>
      <c r="P465" s="1015"/>
      <c r="Q465" s="1015"/>
      <c r="R465" s="1015"/>
      <c r="S465" s="1015"/>
      <c r="T465" s="1050"/>
      <c r="U465" s="1053"/>
      <c r="V465" s="1015"/>
      <c r="W465" s="1050"/>
      <c r="AD465" s="11"/>
      <c r="AE465" s="11"/>
      <c r="AF465" s="11"/>
      <c r="AG465" s="11"/>
      <c r="AH465" s="11"/>
      <c r="AI465" s="11"/>
      <c r="AJ465" s="11"/>
      <c r="AL465" s="884"/>
      <c r="AM465" s="885"/>
      <c r="AN465" s="950"/>
      <c r="AO465" s="950"/>
      <c r="AP465" s="885"/>
      <c r="AQ465" s="885"/>
      <c r="AR465" s="950"/>
      <c r="AS465" s="953"/>
      <c r="AW465" s="25"/>
    </row>
    <row r="466" spans="2:74" ht="6" customHeight="1">
      <c r="B466" s="876"/>
      <c r="C466" s="876"/>
      <c r="D466" s="876"/>
      <c r="E466" s="876"/>
      <c r="F466" s="876"/>
      <c r="G466" s="876"/>
      <c r="H466" s="876"/>
      <c r="I466" s="876"/>
      <c r="J466" s="1062"/>
      <c r="K466" s="1051"/>
      <c r="L466" s="1065"/>
      <c r="M466" s="1054"/>
      <c r="N466" s="1051"/>
      <c r="O466" s="1054"/>
      <c r="P466" s="1016"/>
      <c r="Q466" s="1016"/>
      <c r="R466" s="1016"/>
      <c r="S466" s="1016"/>
      <c r="T466" s="1051"/>
      <c r="U466" s="1054"/>
      <c r="V466" s="1016"/>
      <c r="W466" s="1051"/>
      <c r="AW466" s="25"/>
    </row>
    <row r="467" spans="2:74" ht="15" customHeight="1">
      <c r="B467" s="927" t="s">
        <v>43</v>
      </c>
      <c r="C467" s="928"/>
      <c r="D467" s="928"/>
      <c r="E467" s="928"/>
      <c r="F467" s="928"/>
      <c r="G467" s="928"/>
      <c r="H467" s="928"/>
      <c r="I467" s="929"/>
      <c r="J467" s="927" t="s">
        <v>13</v>
      </c>
      <c r="K467" s="928"/>
      <c r="L467" s="928"/>
      <c r="M467" s="928"/>
      <c r="N467" s="936"/>
      <c r="O467" s="939" t="s">
        <v>44</v>
      </c>
      <c r="P467" s="928"/>
      <c r="Q467" s="928"/>
      <c r="R467" s="928"/>
      <c r="S467" s="928"/>
      <c r="T467" s="928"/>
      <c r="U467" s="929"/>
      <c r="V467" s="725" t="s">
        <v>843</v>
      </c>
      <c r="W467" s="726"/>
      <c r="X467" s="726"/>
      <c r="Y467" s="942" t="s">
        <v>844</v>
      </c>
      <c r="Z467" s="942"/>
      <c r="AA467" s="942"/>
      <c r="AB467" s="942"/>
      <c r="AC467" s="942"/>
      <c r="AD467" s="942"/>
      <c r="AE467" s="942"/>
      <c r="AF467" s="942"/>
      <c r="AG467" s="942"/>
      <c r="AH467" s="942"/>
      <c r="AI467" s="726"/>
      <c r="AJ467" s="726"/>
      <c r="AK467" s="727"/>
      <c r="AL467" s="1066" t="s">
        <v>497</v>
      </c>
      <c r="AM467" s="1066"/>
      <c r="AN467" s="943" t="s">
        <v>845</v>
      </c>
      <c r="AO467" s="943"/>
      <c r="AP467" s="943"/>
      <c r="AQ467" s="943"/>
      <c r="AR467" s="943"/>
      <c r="AS467" s="944"/>
      <c r="AW467" s="25"/>
    </row>
    <row r="468" spans="2:74" ht="13.95" customHeight="1">
      <c r="B468" s="930"/>
      <c r="C468" s="931"/>
      <c r="D468" s="931"/>
      <c r="E468" s="931"/>
      <c r="F468" s="931"/>
      <c r="G468" s="931"/>
      <c r="H468" s="931"/>
      <c r="I468" s="932"/>
      <c r="J468" s="930"/>
      <c r="K468" s="931"/>
      <c r="L468" s="931"/>
      <c r="M468" s="931"/>
      <c r="N468" s="937"/>
      <c r="O468" s="940"/>
      <c r="P468" s="931"/>
      <c r="Q468" s="931"/>
      <c r="R468" s="931"/>
      <c r="S468" s="931"/>
      <c r="T468" s="931"/>
      <c r="U468" s="932"/>
      <c r="V468" s="890" t="s">
        <v>14</v>
      </c>
      <c r="W468" s="1076"/>
      <c r="X468" s="1076"/>
      <c r="Y468" s="1077"/>
      <c r="Z468" s="896" t="s">
        <v>23</v>
      </c>
      <c r="AA468" s="897"/>
      <c r="AB468" s="897"/>
      <c r="AC468" s="898"/>
      <c r="AD468" s="1081" t="s">
        <v>24</v>
      </c>
      <c r="AE468" s="1082"/>
      <c r="AF468" s="1082"/>
      <c r="AG468" s="1083"/>
      <c r="AH468" s="908" t="s">
        <v>170</v>
      </c>
      <c r="AI468" s="909"/>
      <c r="AJ468" s="909"/>
      <c r="AK468" s="910"/>
      <c r="AL468" s="1067" t="s">
        <v>498</v>
      </c>
      <c r="AM468" s="1067"/>
      <c r="AN468" s="918" t="s">
        <v>26</v>
      </c>
      <c r="AO468" s="919"/>
      <c r="AP468" s="919"/>
      <c r="AQ468" s="919"/>
      <c r="AR468" s="920"/>
      <c r="AS468" s="921"/>
      <c r="AW468" s="25"/>
      <c r="AY468" s="749" t="s">
        <v>524</v>
      </c>
      <c r="AZ468" s="749" t="s">
        <v>524</v>
      </c>
      <c r="BA468" s="749" t="s">
        <v>522</v>
      </c>
      <c r="BB468" s="922" t="s">
        <v>523</v>
      </c>
      <c r="BC468" s="923"/>
    </row>
    <row r="469" spans="2:74" ht="13.95" customHeight="1">
      <c r="B469" s="933"/>
      <c r="C469" s="934"/>
      <c r="D469" s="934"/>
      <c r="E469" s="934"/>
      <c r="F469" s="934"/>
      <c r="G469" s="934"/>
      <c r="H469" s="934"/>
      <c r="I469" s="935"/>
      <c r="J469" s="933"/>
      <c r="K469" s="934"/>
      <c r="L469" s="934"/>
      <c r="M469" s="934"/>
      <c r="N469" s="938"/>
      <c r="O469" s="941"/>
      <c r="P469" s="934"/>
      <c r="Q469" s="934"/>
      <c r="R469" s="934"/>
      <c r="S469" s="934"/>
      <c r="T469" s="934"/>
      <c r="U469" s="935"/>
      <c r="V469" s="1078"/>
      <c r="W469" s="1079"/>
      <c r="X469" s="1079"/>
      <c r="Y469" s="1080"/>
      <c r="Z469" s="899"/>
      <c r="AA469" s="900"/>
      <c r="AB469" s="900"/>
      <c r="AC469" s="901"/>
      <c r="AD469" s="1084"/>
      <c r="AE469" s="1085"/>
      <c r="AF469" s="1085"/>
      <c r="AG469" s="1086"/>
      <c r="AH469" s="911"/>
      <c r="AI469" s="912"/>
      <c r="AJ469" s="912"/>
      <c r="AK469" s="913"/>
      <c r="AL469" s="1068"/>
      <c r="AM469" s="1068"/>
      <c r="AN469" s="924"/>
      <c r="AO469" s="924"/>
      <c r="AP469" s="924"/>
      <c r="AQ469" s="924"/>
      <c r="AR469" s="924"/>
      <c r="AS469" s="925"/>
      <c r="AW469" s="25"/>
      <c r="AY469" s="459"/>
      <c r="AZ469" s="460" t="s">
        <v>518</v>
      </c>
      <c r="BA469" s="460" t="s">
        <v>521</v>
      </c>
      <c r="BB469" s="750" t="s">
        <v>519</v>
      </c>
      <c r="BC469" s="460" t="s">
        <v>518</v>
      </c>
      <c r="BL469" s="22" t="s">
        <v>529</v>
      </c>
      <c r="BM469" s="22" t="s">
        <v>246</v>
      </c>
    </row>
    <row r="470" spans="2:74" ht="18" customHeight="1">
      <c r="B470" s="968"/>
      <c r="C470" s="969"/>
      <c r="D470" s="969"/>
      <c r="E470" s="969"/>
      <c r="F470" s="969"/>
      <c r="G470" s="969"/>
      <c r="H470" s="969"/>
      <c r="I470" s="970"/>
      <c r="J470" s="968"/>
      <c r="K470" s="969"/>
      <c r="L470" s="969"/>
      <c r="M470" s="969"/>
      <c r="N470" s="974"/>
      <c r="O470" s="753"/>
      <c r="P470" s="731" t="s">
        <v>38</v>
      </c>
      <c r="Q470" s="754"/>
      <c r="R470" s="731" t="s">
        <v>8</v>
      </c>
      <c r="S470" s="755"/>
      <c r="T470" s="976" t="s">
        <v>46</v>
      </c>
      <c r="U470" s="1075"/>
      <c r="V470" s="977"/>
      <c r="W470" s="978"/>
      <c r="X470" s="978"/>
      <c r="Y470" s="787" t="s">
        <v>15</v>
      </c>
      <c r="Z470" s="757"/>
      <c r="AA470" s="758"/>
      <c r="AB470" s="758"/>
      <c r="AC470" s="756" t="s">
        <v>15</v>
      </c>
      <c r="AD470" s="757"/>
      <c r="AE470" s="758"/>
      <c r="AF470" s="758"/>
      <c r="AG470" s="759" t="s">
        <v>15</v>
      </c>
      <c r="AH470" s="979">
        <f>IF(V470="賃金で算定",V471+Z471-AD471,0)</f>
        <v>0</v>
      </c>
      <c r="AI470" s="980"/>
      <c r="AJ470" s="980"/>
      <c r="AK470" s="981"/>
      <c r="AL470" s="733"/>
      <c r="AM470" s="736"/>
      <c r="AN470" s="865"/>
      <c r="AO470" s="866"/>
      <c r="AP470" s="866"/>
      <c r="AQ470" s="866"/>
      <c r="AR470" s="866"/>
      <c r="AS470" s="759" t="s">
        <v>15</v>
      </c>
      <c r="AV470" s="24" t="str">
        <f>IF(OR(O470="",Q470=""),"", IF(O470&lt;20,DATE(O470+118,Q470,IF(S470="",1,S470)),DATE(O470+88,Q470,IF(S470="",1,S470))))</f>
        <v/>
      </c>
      <c r="AW470" s="821" t="str">
        <f>IF(AV470&lt;=設定シート!C$15,"昔",IF(OR(LEFT($F$488,2)="31",LEFT($F$488,2)="34",LEFT($F$488,2)="36",LEFT($F$488,2)="37"),IF(AV470&lt;=設定シート!E$23,"1",IF(AV470&lt;=設定シート!G$23,"2",IF(AV470&lt;=設定シート!M$23,"3","4"))),IF(AV470&lt;=設定シート!E$15,"1",IF(AV470&lt;=設定シート!G$15,"2","3"))))</f>
        <v>3</v>
      </c>
      <c r="AX470" s="822">
        <f>IF(OR(LEFT($F$488,2)="31",LEFT($F$488,2)="34",LEFT($F$488,2)="36",LEFT($F$488,2)="37"),IF(AV470&lt;=設定シート!$C$23,5,IF(AV470&lt;=設定シート!$E$23,7,IF(AV470&lt;=設定シート!$G$23,9,IF(AND(AV470&lt;=設定シート!$I$23,V470=""),11,IF(AND(AV470&lt;=設定シート!$I$23,V470="賃金で算定"),13,IF(AV470&lt;=設定シート!$K$23,15,IF(AV470&lt;=設定シート!$M$23,17,19))))))),IF(AV470&lt;=設定シート!$C$23,5,IF(AV470&lt;=設定シート!$E$15,7,IF(AV470&lt;=設定シート!$G$15,9,11))))</f>
        <v>11</v>
      </c>
      <c r="AY470" s="760"/>
      <c r="AZ470" s="761"/>
      <c r="BA470" s="762">
        <f>AN470</f>
        <v>0</v>
      </c>
      <c r="BB470" s="761"/>
      <c r="BC470" s="761"/>
      <c r="BO470" s="1">
        <f>IF(O470&lt;=VALUE(概算年度),O470+2018,O470+1988)</f>
        <v>2018</v>
      </c>
      <c r="BP470" s="1" t="b">
        <f>IF(BO470=2019,1)</f>
        <v>0</v>
      </c>
      <c r="BQ470" s="3">
        <f>IF(BO470&lt;=2018,1)</f>
        <v>1</v>
      </c>
      <c r="BR470" s="3" t="b">
        <f>IF(BO470&gt;=2020,1)</f>
        <v>0</v>
      </c>
      <c r="BS470" s="3" t="b">
        <f>IF(AND(O470=31,Q470=1,O471=31),1,IF(AND(O470=31,Q470=2,O471=31),2,IF(AND(O470=31,Q470=3,O471=31),3,IF(AND(O470=31,Q470=4,O471=31),4,IF(AND(O470&gt;VALUE(概算年度),O470&lt;31,O471=31),5)))))</f>
        <v>0</v>
      </c>
      <c r="BT470" s="3" t="b">
        <f>IF(OR(O470=31,O470=1),IF(AND(O471=1,OR(Q470=1,Q470=2,Q470=3,Q470=4,Q470=5)),1,IF(AND(O471=1,Q470=6),6,IF(AND(O471=1,Q470=7),7,IF(AND(O471=1,Q470=8),8,IF(AND(O471=1,Q470=9),9,IF(AND(O471=1,Q470=10),10,IF(AND(O471=1,Q470=11),11,IF(AND(O471=1,Q470=12),12)))))))),IF(O471=1,13))</f>
        <v>0</v>
      </c>
      <c r="BU470" s="3" t="b">
        <f>IF(AND(VALUE(概算年度)='報告書（事業主控）'!O470,VALUE(概算年度)='報告書（事業主控）'!O471),IF('報告書（事業主控）'!Q470=1,1,IF('報告書（事業主控）'!Q470=2,2,IF('報告書（事業主控）'!Q470=3,3))))</f>
        <v>0</v>
      </c>
      <c r="BV470" s="3" t="b">
        <f>IF(BS470=1,"平31_1",IF(BS470=2,"平31_2",IF(BS470=3,"平31_3",IF(BS470=4,"平31_4",IF(BS470=5,"平31_1",IF(BT470=1,"_5月",IF(BT470=6,"_6月",IF(BT470=7,"_7月",IF(BT470=8,"_8月",IF(BT470=9,"_9月",IF(BT470=10,"_10月",IF(BT470=11,"_11月",IF(BT470=12,"_12月",IF(BT470=13,"_5月",IF(AND(O470=O471,O471&lt;&gt;VALUE(概算年度)),IF(Q470=1,"_1月",IF(Q470=2,"_2月",IF(Q470=3,"_3月",IF(Q470=4,"_4月",IF(Q470=5,"_5月",IF(Q470=6,"_6月",IF(Q470=7,"_7月",IF(Q470=8,"_8月",IF(Q470=9,"_9月",IF(Q470=10,"_10月",IF(Q470=11,"_11月",IF(Q470=12,"_12月")))))))))))),IF(BU470=1,"対象年1_3月",IF(BU470=2,"対象年2_3月",IF(BU470=3,"対象年3月",IF(O471=VALUE(概算年度),"対象年1_3月","_1月")))))))))))))))))))</f>
        <v>0</v>
      </c>
    </row>
    <row r="471" spans="2:74" ht="18" customHeight="1">
      <c r="B471" s="971"/>
      <c r="C471" s="972"/>
      <c r="D471" s="972"/>
      <c r="E471" s="972"/>
      <c r="F471" s="972"/>
      <c r="G471" s="972"/>
      <c r="H471" s="972"/>
      <c r="I471" s="973"/>
      <c r="J471" s="971"/>
      <c r="K471" s="972"/>
      <c r="L471" s="972"/>
      <c r="M471" s="972"/>
      <c r="N471" s="975"/>
      <c r="O471" s="219"/>
      <c r="P471" s="11" t="s">
        <v>7</v>
      </c>
      <c r="Q471" s="23"/>
      <c r="R471" s="11" t="s">
        <v>8</v>
      </c>
      <c r="S471" s="220"/>
      <c r="T471" s="982" t="s">
        <v>28</v>
      </c>
      <c r="U471" s="982"/>
      <c r="V471" s="956"/>
      <c r="W471" s="957"/>
      <c r="X471" s="957"/>
      <c r="Y471" s="958"/>
      <c r="Z471" s="959"/>
      <c r="AA471" s="960"/>
      <c r="AB471" s="960"/>
      <c r="AC471" s="960"/>
      <c r="AD471" s="956">
        <v>0</v>
      </c>
      <c r="AE471" s="957"/>
      <c r="AF471" s="957"/>
      <c r="AG471" s="958"/>
      <c r="AH471" s="962">
        <f>IF(V470="賃金で算定",0,V471+Z471-AD471)</f>
        <v>0</v>
      </c>
      <c r="AI471" s="962"/>
      <c r="AJ471" s="962"/>
      <c r="AK471" s="963"/>
      <c r="AL471" s="964">
        <f>IF(V470="賃金で算定","賃金で算定",IF(OR(V471=0,$F$488="",AV470=""),0,IF(OR(LEFT($F$488,2)="31",LEFT($F$488,2)="34",LEFT($F$488,2)="36",LEFT($F$488,2)="37"),VLOOKUP($F$488,労務比率2,AX470,FALSE),VLOOKUP($F$488,労務比率,AX470,FALSE))))</f>
        <v>0</v>
      </c>
      <c r="AM471" s="965"/>
      <c r="AN471" s="966">
        <f>IF(V470="賃金で算定",0,INT(AH471*AL471/100))</f>
        <v>0</v>
      </c>
      <c r="AO471" s="967"/>
      <c r="AP471" s="967"/>
      <c r="AQ471" s="967"/>
      <c r="AR471" s="967"/>
      <c r="AS471" s="685"/>
      <c r="AV471" s="24"/>
      <c r="AW471" s="25"/>
      <c r="AY471" s="462">
        <f>AH471</f>
        <v>0</v>
      </c>
      <c r="AZ471" s="461">
        <f>IF(AV470&lt;=設定シート!C$101,AH471,IF(AND(AV470&gt;=設定シート!E$101,AV470&lt;=設定シート!G$101),AH471*105/108,AH471))</f>
        <v>0</v>
      </c>
      <c r="BA471" s="460"/>
      <c r="BB471" s="461">
        <f>IF($AL471="賃金で算定",0,INT(AY471*$AL471/100))</f>
        <v>0</v>
      </c>
      <c r="BC471" s="461">
        <f>IF(AY471=AZ471,BB471,AZ471*$AL471/100)</f>
        <v>0</v>
      </c>
      <c r="BL471" s="22">
        <f>IF(AY471=AZ471,0,1)</f>
        <v>0</v>
      </c>
      <c r="BM471" s="22" t="str">
        <f>IF(BL471=1,AL471,"")</f>
        <v/>
      </c>
    </row>
    <row r="472" spans="2:74" ht="18" customHeight="1">
      <c r="B472" s="968"/>
      <c r="C472" s="969"/>
      <c r="D472" s="969"/>
      <c r="E472" s="969"/>
      <c r="F472" s="969"/>
      <c r="G472" s="969"/>
      <c r="H472" s="969"/>
      <c r="I472" s="970"/>
      <c r="J472" s="968"/>
      <c r="K472" s="969"/>
      <c r="L472" s="969"/>
      <c r="M472" s="969"/>
      <c r="N472" s="974"/>
      <c r="O472" s="753"/>
      <c r="P472" s="731" t="s">
        <v>38</v>
      </c>
      <c r="Q472" s="754"/>
      <c r="R472" s="731" t="s">
        <v>8</v>
      </c>
      <c r="S472" s="755"/>
      <c r="T472" s="976" t="s">
        <v>40</v>
      </c>
      <c r="U472" s="1075"/>
      <c r="V472" s="977"/>
      <c r="W472" s="978"/>
      <c r="X472" s="978"/>
      <c r="Y472" s="792"/>
      <c r="Z472" s="769"/>
      <c r="AA472" s="770"/>
      <c r="AB472" s="770"/>
      <c r="AC472" s="768"/>
      <c r="AD472" s="769"/>
      <c r="AE472" s="770"/>
      <c r="AF472" s="770"/>
      <c r="AG472" s="771"/>
      <c r="AH472" s="979">
        <f>IF(V472="賃金で算定",V473+Z473-AD473,0)</f>
        <v>0</v>
      </c>
      <c r="AI472" s="980"/>
      <c r="AJ472" s="980"/>
      <c r="AK472" s="981"/>
      <c r="AL472" s="733"/>
      <c r="AM472" s="736"/>
      <c r="AN472" s="865"/>
      <c r="AO472" s="866"/>
      <c r="AP472" s="866"/>
      <c r="AQ472" s="866"/>
      <c r="AR472" s="866"/>
      <c r="AS472" s="772"/>
      <c r="AV472" s="24" t="str">
        <f>IF(OR(O472="",Q472=""),"", IF(O472&lt;20,DATE(O472+118,Q472,IF(S472="",1,S472)),DATE(O472+88,Q472,IF(S472="",1,S472))))</f>
        <v/>
      </c>
      <c r="AW472" s="821" t="str">
        <f>IF(AV472&lt;=設定シート!C$15,"昔",IF(OR(LEFT($F$488,2)="31",LEFT($F$488,2)="34",LEFT($F$488,2)="36",LEFT($F$488,2)="37"),IF(AV472&lt;=設定シート!E$23,"1",IF(AV472&lt;=設定シート!G$23,"2",IF(AV472&lt;=設定シート!M$23,"3","4"))),IF(AV472&lt;=設定シート!E$15,"1",IF(AV472&lt;=設定シート!G$15,"2","3"))))</f>
        <v>3</v>
      </c>
      <c r="AX472" s="822">
        <f>IF(OR(LEFT($F$488,2)="31",LEFT($F$488,2)="34",LEFT($F$488,2)="36",LEFT($F$488,2)="37"),IF(AV472&lt;=設定シート!$C$23,5,IF(AV472&lt;=設定シート!$E$23,7,IF(AV472&lt;=設定シート!$G$23,9,IF(AND(AV472&lt;=設定シート!$I$23,V472=""),11,IF(AND(AV472&lt;=設定シート!$I$23,V472="賃金で算定"),13,IF(AV472&lt;=設定シート!$K$23,15,IF(AV472&lt;=設定シート!$M$23,17,19))))))),IF(AV472&lt;=設定シート!$C$23,5,IF(AV472&lt;=設定シート!$E$15,7,IF(AV472&lt;=設定シート!$G$15,9,11))))</f>
        <v>11</v>
      </c>
      <c r="AY472" s="760"/>
      <c r="AZ472" s="761"/>
      <c r="BA472" s="762">
        <f t="shared" ref="BA472" si="250">AN472</f>
        <v>0</v>
      </c>
      <c r="BB472" s="761"/>
      <c r="BC472" s="761"/>
      <c r="BL472" s="22"/>
      <c r="BM472" s="22"/>
      <c r="BO472" s="1">
        <f>IF(O472&lt;=VALUE(概算年度),O472+2018,O472+1988)</f>
        <v>2018</v>
      </c>
      <c r="BP472" s="1" t="b">
        <f>IF(BO472=2019,1)</f>
        <v>0</v>
      </c>
      <c r="BQ472" s="3">
        <f>IF(BO472&lt;=2018,1)</f>
        <v>1</v>
      </c>
      <c r="BR472" s="3" t="b">
        <f>IF(BO472&gt;=2020,1)</f>
        <v>0</v>
      </c>
      <c r="BS472" s="3" t="b">
        <f>IF(AND(O472=31,Q472=1,O473=31),1,IF(AND(O472=31,Q472=2,O473=31),2,IF(AND(O472=31,Q472=3,O473=31),3,IF(AND(O472=31,Q472=4,O473=31),4,IF(AND(O472&gt;VALUE(概算年度),O472&lt;31,O473=31),5)))))</f>
        <v>0</v>
      </c>
      <c r="BT472" s="3" t="b">
        <f>IF(OR(O472=31,O472=1),IF(AND(O473=1,OR(Q472=1,Q472=2,Q472=3,Q472=4,Q472=5)),1,IF(AND(O473=1,Q472=6),6,IF(AND(O473=1,Q472=7),7,IF(AND(O473=1,Q472=8),8,IF(AND(O473=1,Q472=9),9,IF(AND(O473=1,Q472=10),10,IF(AND(O473=1,Q472=11),11,IF(AND(O473=1,Q472=12),12)))))))),IF(O473=1,13))</f>
        <v>0</v>
      </c>
      <c r="BU472" s="3" t="b">
        <f>IF(AND(VALUE(概算年度)='報告書（事業主控）'!O472,VALUE(概算年度)='報告書（事業主控）'!O473),IF('報告書（事業主控）'!Q472=1,1,IF('報告書（事業主控）'!Q472=2,2,IF('報告書（事業主控）'!Q472=3,3))))</f>
        <v>0</v>
      </c>
      <c r="BV472" s="3" t="b">
        <f>IF(BS472=1,"平31_1",IF(BS472=2,"平31_2",IF(BS472=3,"平31_3",IF(BS472=4,"平31_4",IF(BS472=5,"平31_1",IF(BT472=1,"_5月",IF(BT472=6,"_6月",IF(BT472=7,"_7月",IF(BT472=8,"_8月",IF(BT472=9,"_9月",IF(BT472=10,"_10月",IF(BT472=11,"_11月",IF(BT472=12,"_12月",IF(BT472=13,"_5月",IF(AND(O472=O473,O473&lt;&gt;VALUE(概算年度)),IF(Q472=1,"_1月",IF(Q472=2,"_2月",IF(Q472=3,"_3月",IF(Q472=4,"_4月",IF(Q472=5,"_5月",IF(Q472=6,"_6月",IF(Q472=7,"_7月",IF(Q472=8,"_8月",IF(Q472=9,"_9月",IF(Q472=10,"_10月",IF(Q472=11,"_11月",IF(Q472=12,"_12月")))))))))))),IF(BU472=1,"対象年1_3月",IF(BU472=2,"対象年2_3月",IF(BU472=3,"対象年3月",IF(O473=VALUE(概算年度),"対象年1_3月","_1月")))))))))))))))))))</f>
        <v>0</v>
      </c>
    </row>
    <row r="473" spans="2:74" ht="18" customHeight="1">
      <c r="B473" s="971"/>
      <c r="C473" s="972"/>
      <c r="D473" s="972"/>
      <c r="E473" s="972"/>
      <c r="F473" s="972"/>
      <c r="G473" s="972"/>
      <c r="H473" s="972"/>
      <c r="I473" s="973"/>
      <c r="J473" s="971"/>
      <c r="K473" s="972"/>
      <c r="L473" s="972"/>
      <c r="M473" s="972"/>
      <c r="N473" s="975"/>
      <c r="O473" s="219"/>
      <c r="P473" s="11" t="s">
        <v>7</v>
      </c>
      <c r="Q473" s="23"/>
      <c r="R473" s="11" t="s">
        <v>8</v>
      </c>
      <c r="S473" s="220"/>
      <c r="T473" s="982" t="s">
        <v>28</v>
      </c>
      <c r="U473" s="982"/>
      <c r="V473" s="956"/>
      <c r="W473" s="957"/>
      <c r="X473" s="957"/>
      <c r="Y473" s="958"/>
      <c r="Z473" s="959"/>
      <c r="AA473" s="960"/>
      <c r="AB473" s="960"/>
      <c r="AC473" s="960"/>
      <c r="AD473" s="956">
        <v>0</v>
      </c>
      <c r="AE473" s="957"/>
      <c r="AF473" s="957"/>
      <c r="AG473" s="958"/>
      <c r="AH473" s="962">
        <f>IF(V472="賃金で算定",0,V473+Z473-AD473)</f>
        <v>0</v>
      </c>
      <c r="AI473" s="962"/>
      <c r="AJ473" s="962"/>
      <c r="AK473" s="963"/>
      <c r="AL473" s="964">
        <f>IF(V472="賃金で算定","賃金で算定",IF(OR(V473=0,$F$488="",AV472=""),0,IF(OR(LEFT($F$488,2)="31",LEFT($F$488,2)="34",LEFT($F$488,2)="36",LEFT($F$488,2)="37"),VLOOKUP($F$488,労務比率2,AX472,FALSE),VLOOKUP($F$488,労務比率,AX472,FALSE))))</f>
        <v>0</v>
      </c>
      <c r="AM473" s="965"/>
      <c r="AN473" s="966">
        <f>IF(V472="賃金で算定",0,INT(AH473*AL473/100))</f>
        <v>0</v>
      </c>
      <c r="AO473" s="967"/>
      <c r="AP473" s="967"/>
      <c r="AQ473" s="967"/>
      <c r="AR473" s="967"/>
      <c r="AS473" s="685"/>
      <c r="AV473" s="24"/>
      <c r="AW473" s="25"/>
      <c r="AY473" s="462">
        <f t="shared" ref="AY473" si="251">AH473</f>
        <v>0</v>
      </c>
      <c r="AZ473" s="461">
        <f>IF(AV472&lt;=設定シート!C$101,AH473,IF(AND(AV472&gt;=設定シート!E$101,AV472&lt;=設定シート!G$101),AH473*105/108,AH473))</f>
        <v>0</v>
      </c>
      <c r="BA473" s="460"/>
      <c r="BB473" s="461">
        <f t="shared" ref="BB473" si="252">IF($AL473="賃金で算定",0,INT(AY473*$AL473/100))</f>
        <v>0</v>
      </c>
      <c r="BC473" s="461">
        <f>IF(AY473=AZ473,BB473,AZ473*$AL473/100)</f>
        <v>0</v>
      </c>
      <c r="BL473" s="22">
        <f>IF(AY473=AZ473,0,1)</f>
        <v>0</v>
      </c>
      <c r="BM473" s="22" t="str">
        <f>IF(BL473=1,AL473,"")</f>
        <v/>
      </c>
    </row>
    <row r="474" spans="2:74" ht="18" customHeight="1">
      <c r="B474" s="968"/>
      <c r="C474" s="969"/>
      <c r="D474" s="969"/>
      <c r="E474" s="969"/>
      <c r="F474" s="969"/>
      <c r="G474" s="969"/>
      <c r="H474" s="969"/>
      <c r="I474" s="970"/>
      <c r="J474" s="968"/>
      <c r="K474" s="969"/>
      <c r="L474" s="969"/>
      <c r="M474" s="969"/>
      <c r="N474" s="974"/>
      <c r="O474" s="753"/>
      <c r="P474" s="731" t="s">
        <v>38</v>
      </c>
      <c r="Q474" s="754"/>
      <c r="R474" s="731" t="s">
        <v>8</v>
      </c>
      <c r="S474" s="755"/>
      <c r="T474" s="976" t="s">
        <v>40</v>
      </c>
      <c r="U474" s="1075"/>
      <c r="V474" s="977"/>
      <c r="W474" s="978"/>
      <c r="X474" s="978"/>
      <c r="Y474" s="792"/>
      <c r="Z474" s="769"/>
      <c r="AA474" s="770"/>
      <c r="AB474" s="770"/>
      <c r="AC474" s="768"/>
      <c r="AD474" s="769"/>
      <c r="AE474" s="770"/>
      <c r="AF474" s="770"/>
      <c r="AG474" s="771"/>
      <c r="AH474" s="979">
        <f>IF(V474="賃金で算定",V475+Z475-AD475,0)</f>
        <v>0</v>
      </c>
      <c r="AI474" s="980"/>
      <c r="AJ474" s="980"/>
      <c r="AK474" s="981"/>
      <c r="AL474" s="733"/>
      <c r="AM474" s="736"/>
      <c r="AN474" s="865"/>
      <c r="AO474" s="866"/>
      <c r="AP474" s="866"/>
      <c r="AQ474" s="866"/>
      <c r="AR474" s="866"/>
      <c r="AS474" s="772"/>
      <c r="AV474" s="24" t="str">
        <f>IF(OR(O474="",Q474=""),"", IF(O474&lt;20,DATE(O474+118,Q474,IF(S474="",1,S474)),DATE(O474+88,Q474,IF(S474="",1,S474))))</f>
        <v/>
      </c>
      <c r="AW474" s="821" t="str">
        <f>IF(AV474&lt;=設定シート!C$15,"昔",IF(OR(LEFT($F$488,2)="31",LEFT($F$488,2)="34",LEFT($F$488,2)="36",LEFT($F$488,2)="37"),IF(AV474&lt;=設定シート!E$23,"1",IF(AV474&lt;=設定シート!G$23,"2",IF(AV474&lt;=設定シート!M$23,"3","4"))),IF(AV474&lt;=設定シート!E$15,"1",IF(AV474&lt;=設定シート!G$15,"2","3"))))</f>
        <v>3</v>
      </c>
      <c r="AX474" s="822">
        <f>IF(OR(LEFT($F$488,2)="31",LEFT($F$488,2)="34",LEFT($F$488,2)="36",LEFT($F$488,2)="37"),IF(AV474&lt;=設定シート!$C$23,5,IF(AV474&lt;=設定シート!$E$23,7,IF(AV474&lt;=設定シート!$G$23,9,IF(AND(AV474&lt;=設定シート!$I$23,V474=""),11,IF(AND(AV474&lt;=設定シート!$I$23,V474="賃金で算定"),13,IF(AV474&lt;=設定シート!$K$23,15,IF(AV474&lt;=設定シート!$M$23,17,19))))))),IF(AV474&lt;=設定シート!$C$23,5,IF(AV474&lt;=設定シート!$E$15,7,IF(AV474&lt;=設定シート!$G$15,9,11))))</f>
        <v>11</v>
      </c>
      <c r="AY474" s="760"/>
      <c r="AZ474" s="761"/>
      <c r="BA474" s="762">
        <f t="shared" ref="BA474" si="253">AN474</f>
        <v>0</v>
      </c>
      <c r="BB474" s="761"/>
      <c r="BC474" s="761"/>
      <c r="BO474" s="1">
        <f>IF(O474&lt;=VALUE(概算年度),O474+2018,O474+1988)</f>
        <v>2018</v>
      </c>
      <c r="BP474" s="1" t="b">
        <f>IF(BO474=2019,1)</f>
        <v>0</v>
      </c>
      <c r="BQ474" s="3">
        <f>IF(BO474&lt;=2018,1)</f>
        <v>1</v>
      </c>
      <c r="BR474" s="3" t="b">
        <f>IF(BO474&gt;=2020,1)</f>
        <v>0</v>
      </c>
      <c r="BS474" s="3" t="b">
        <f>IF(AND(O474=31,Q474=1,O475=31),1,IF(AND(O474=31,Q474=2,O475=31),2,IF(AND(O474=31,Q474=3,O475=31),3,IF(AND(O474=31,Q474=4,O475=31),4,IF(AND(O474&gt;VALUE(概算年度),O474&lt;31,O475=31),5)))))</f>
        <v>0</v>
      </c>
      <c r="BT474" s="3" t="b">
        <f>IF(OR(O474=31,O474=1),IF(AND(O475=1,OR(Q474=1,Q474=2,Q474=3,Q474=4,Q474=5)),1,IF(AND(O475=1,Q474=6),6,IF(AND(O475=1,Q474=7),7,IF(AND(O475=1,Q474=8),8,IF(AND(O475=1,Q474=9),9,IF(AND(O475=1,Q474=10),10,IF(AND(O475=1,Q474=11),11,IF(AND(O475=1,Q474=12),12)))))))),IF(O475=1,13))</f>
        <v>0</v>
      </c>
      <c r="BU474" s="3" t="b">
        <f>IF(AND(VALUE(概算年度)='報告書（事業主控）'!O474,VALUE(概算年度)='報告書（事業主控）'!O475),IF('報告書（事業主控）'!Q474=1,1,IF('報告書（事業主控）'!Q474=2,2,IF('報告書（事業主控）'!Q474=3,3))))</f>
        <v>0</v>
      </c>
      <c r="BV474" s="3" t="b">
        <f>IF(BS474=1,"平31_1",IF(BS474=2,"平31_2",IF(BS474=3,"平31_3",IF(BS474=4,"平31_4",IF(BS474=5,"平31_1",IF(BT474=1,"_5月",IF(BT474=6,"_6月",IF(BT474=7,"_7月",IF(BT474=8,"_8月",IF(BT474=9,"_9月",IF(BT474=10,"_10月",IF(BT474=11,"_11月",IF(BT474=12,"_12月",IF(BT474=13,"_5月",IF(AND(O474=O475,O475&lt;&gt;VALUE(概算年度)),IF(Q474=1,"_1月",IF(Q474=2,"_2月",IF(Q474=3,"_3月",IF(Q474=4,"_4月",IF(Q474=5,"_5月",IF(Q474=6,"_6月",IF(Q474=7,"_7月",IF(Q474=8,"_8月",IF(Q474=9,"_9月",IF(Q474=10,"_10月",IF(Q474=11,"_11月",IF(Q474=12,"_12月")))))))))))),IF(BU474=1,"対象年1_3月",IF(BU474=2,"対象年2_3月",IF(BU474=3,"対象年3月",IF(O475=VALUE(概算年度),"対象年1_3月","_1月")))))))))))))))))))</f>
        <v>0</v>
      </c>
    </row>
    <row r="475" spans="2:74" ht="18" customHeight="1">
      <c r="B475" s="971"/>
      <c r="C475" s="972"/>
      <c r="D475" s="972"/>
      <c r="E475" s="972"/>
      <c r="F475" s="972"/>
      <c r="G475" s="972"/>
      <c r="H475" s="972"/>
      <c r="I475" s="973"/>
      <c r="J475" s="971"/>
      <c r="K475" s="972"/>
      <c r="L475" s="972"/>
      <c r="M475" s="972"/>
      <c r="N475" s="975"/>
      <c r="O475" s="219"/>
      <c r="P475" s="11" t="s">
        <v>7</v>
      </c>
      <c r="Q475" s="23"/>
      <c r="R475" s="11" t="s">
        <v>8</v>
      </c>
      <c r="S475" s="220"/>
      <c r="T475" s="982" t="s">
        <v>28</v>
      </c>
      <c r="U475" s="982"/>
      <c r="V475" s="956"/>
      <c r="W475" s="957"/>
      <c r="X475" s="957"/>
      <c r="Y475" s="958"/>
      <c r="Z475" s="956"/>
      <c r="AA475" s="957"/>
      <c r="AB475" s="957"/>
      <c r="AC475" s="957"/>
      <c r="AD475" s="956">
        <v>0</v>
      </c>
      <c r="AE475" s="957"/>
      <c r="AF475" s="957"/>
      <c r="AG475" s="958"/>
      <c r="AH475" s="962">
        <f>IF(V474="賃金で算定",0,V475+Z475-AD475)</f>
        <v>0</v>
      </c>
      <c r="AI475" s="962"/>
      <c r="AJ475" s="962"/>
      <c r="AK475" s="963"/>
      <c r="AL475" s="964">
        <f>IF(V474="賃金で算定","賃金で算定",IF(OR(V475=0,$F$488="",AV474=""),0,IF(OR(LEFT($F$488,2)="31",LEFT($F$488,2)="34",LEFT($F$488,2)="36",LEFT($F$488,2)="37"),VLOOKUP($F$488,労務比率2,AX474,FALSE),VLOOKUP($F$488,労務比率,AX474,FALSE))))</f>
        <v>0</v>
      </c>
      <c r="AM475" s="965"/>
      <c r="AN475" s="966">
        <f>IF(V474="賃金で算定",0,INT(AH475*AL475/100))</f>
        <v>0</v>
      </c>
      <c r="AO475" s="967"/>
      <c r="AP475" s="967"/>
      <c r="AQ475" s="967"/>
      <c r="AR475" s="967"/>
      <c r="AS475" s="685"/>
      <c r="AV475" s="24"/>
      <c r="AW475" s="25"/>
      <c r="AY475" s="462">
        <f t="shared" ref="AY475" si="254">AH475</f>
        <v>0</v>
      </c>
      <c r="AZ475" s="461">
        <f>IF(AV474&lt;=設定シート!C$101,AH475,IF(AND(AV474&gt;=設定シート!E$101,AV474&lt;=設定シート!G$101),AH475*105/108,AH475))</f>
        <v>0</v>
      </c>
      <c r="BA475" s="460"/>
      <c r="BB475" s="461">
        <f t="shared" ref="BB475" si="255">IF($AL475="賃金で算定",0,INT(AY475*$AL475/100))</f>
        <v>0</v>
      </c>
      <c r="BC475" s="461">
        <f>IF(AY475=AZ475,BB475,AZ475*$AL475/100)</f>
        <v>0</v>
      </c>
      <c r="BL475" s="22">
        <f>IF(AY475=AZ475,0,1)</f>
        <v>0</v>
      </c>
      <c r="BM475" s="22" t="str">
        <f>IF(BL475=1,AL475,"")</f>
        <v/>
      </c>
    </row>
    <row r="476" spans="2:74" ht="18" customHeight="1">
      <c r="B476" s="968"/>
      <c r="C476" s="969"/>
      <c r="D476" s="969"/>
      <c r="E476" s="969"/>
      <c r="F476" s="969"/>
      <c r="G476" s="969"/>
      <c r="H476" s="969"/>
      <c r="I476" s="970"/>
      <c r="J476" s="968"/>
      <c r="K476" s="969"/>
      <c r="L476" s="969"/>
      <c r="M476" s="969"/>
      <c r="N476" s="974"/>
      <c r="O476" s="753"/>
      <c r="P476" s="731" t="s">
        <v>38</v>
      </c>
      <c r="Q476" s="754"/>
      <c r="R476" s="731" t="s">
        <v>8</v>
      </c>
      <c r="S476" s="755"/>
      <c r="T476" s="976" t="s">
        <v>40</v>
      </c>
      <c r="U476" s="1075"/>
      <c r="V476" s="977"/>
      <c r="W476" s="978"/>
      <c r="X476" s="978"/>
      <c r="Y476" s="29"/>
      <c r="Z476" s="775"/>
      <c r="AA476" s="683"/>
      <c r="AB476" s="683"/>
      <c r="AC476" s="21"/>
      <c r="AD476" s="775"/>
      <c r="AE476" s="683"/>
      <c r="AF476" s="683"/>
      <c r="AG476" s="776"/>
      <c r="AH476" s="979">
        <f>IF(V476="賃金で算定",V477+Z477-AD477,0)</f>
        <v>0</v>
      </c>
      <c r="AI476" s="980"/>
      <c r="AJ476" s="980"/>
      <c r="AK476" s="981"/>
      <c r="AL476" s="733"/>
      <c r="AM476" s="736"/>
      <c r="AN476" s="865"/>
      <c r="AO476" s="866"/>
      <c r="AP476" s="866"/>
      <c r="AQ476" s="866"/>
      <c r="AR476" s="866"/>
      <c r="AS476" s="772"/>
      <c r="AV476" s="24" t="str">
        <f>IF(OR(O476="",Q476=""),"", IF(O476&lt;20,DATE(O476+118,Q476,IF(S476="",1,S476)),DATE(O476+88,Q476,IF(S476="",1,S476))))</f>
        <v/>
      </c>
      <c r="AW476" s="821" t="str">
        <f>IF(AV476&lt;=設定シート!C$15,"昔",IF(OR(LEFT($F$488,2)="31",LEFT($F$488,2)="34",LEFT($F$488,2)="36",LEFT($F$488,2)="37"),IF(AV476&lt;=設定シート!E$23,"1",IF(AV476&lt;=設定シート!G$23,"2",IF(AV476&lt;=設定シート!M$23,"3","4"))),IF(AV476&lt;=設定シート!E$15,"1",IF(AV476&lt;=設定シート!G$15,"2","3"))))</f>
        <v>3</v>
      </c>
      <c r="AX476" s="822">
        <f>IF(OR(LEFT($F$488,2)="31",LEFT($F$488,2)="34",LEFT($F$488,2)="36",LEFT($F$488,2)="37"),IF(AV476&lt;=設定シート!$C$23,5,IF(AV476&lt;=設定シート!$E$23,7,IF(AV476&lt;=設定シート!$G$23,9,IF(AND(AV476&lt;=設定シート!$I$23,V476=""),11,IF(AND(AV476&lt;=設定シート!$I$23,V476="賃金で算定"),13,IF(AV476&lt;=設定シート!$K$23,15,IF(AV476&lt;=設定シート!$M$23,17,19))))))),IF(AV476&lt;=設定シート!$C$23,5,IF(AV476&lt;=設定シート!$E$15,7,IF(AV476&lt;=設定シート!$G$15,9,11))))</f>
        <v>11</v>
      </c>
      <c r="AY476" s="760"/>
      <c r="AZ476" s="761"/>
      <c r="BA476" s="762">
        <f t="shared" ref="BA476" si="256">AN476</f>
        <v>0</v>
      </c>
      <c r="BB476" s="761"/>
      <c r="BC476" s="761"/>
      <c r="BO476" s="1">
        <f>IF(O476&lt;=VALUE(概算年度),O476+2018,O476+1988)</f>
        <v>2018</v>
      </c>
      <c r="BP476" s="1" t="b">
        <f>IF(BO476=2019,1)</f>
        <v>0</v>
      </c>
      <c r="BQ476" s="3">
        <f>IF(BO476&lt;=2018,1)</f>
        <v>1</v>
      </c>
      <c r="BR476" s="3" t="b">
        <f>IF(BO476&gt;=2020,1)</f>
        <v>0</v>
      </c>
      <c r="BS476" s="3" t="b">
        <f>IF(AND(O476=31,Q476=1,O477=31),1,IF(AND(O476=31,Q476=2,O477=31),2,IF(AND(O476=31,Q476=3,O477=31),3,IF(AND(O476=31,Q476=4,O477=31),4,IF(AND(O476&gt;VALUE(概算年度),O476&lt;31,O477=31),5)))))</f>
        <v>0</v>
      </c>
      <c r="BT476" s="3" t="b">
        <f>IF(OR(O476=31,O476=1),IF(AND(O477=1,OR(Q476=1,Q476=2,Q476=3,Q476=4,Q476=5)),1,IF(AND(O477=1,Q476=6),6,IF(AND(O477=1,Q476=7),7,IF(AND(O477=1,Q476=8),8,IF(AND(O477=1,Q476=9),9,IF(AND(O477=1,Q476=10),10,IF(AND(O477=1,Q476=11),11,IF(AND(O477=1,Q476=12),12)))))))),IF(O477=1,13))</f>
        <v>0</v>
      </c>
      <c r="BU476" s="3" t="b">
        <f>IF(AND(VALUE(概算年度)='報告書（事業主控）'!O476,VALUE(概算年度)='報告書（事業主控）'!O477),IF('報告書（事業主控）'!Q476=1,1,IF('報告書（事業主控）'!Q476=2,2,IF('報告書（事業主控）'!Q476=3,3))))</f>
        <v>0</v>
      </c>
      <c r="BV476" s="3" t="b">
        <f>IF(BS476=1,"平31_1",IF(BS476=2,"平31_2",IF(BS476=3,"平31_3",IF(BS476=4,"平31_4",IF(BS476=5,"平31_1",IF(BT476=1,"_5月",IF(BT476=6,"_6月",IF(BT476=7,"_7月",IF(BT476=8,"_8月",IF(BT476=9,"_9月",IF(BT476=10,"_10月",IF(BT476=11,"_11月",IF(BT476=12,"_12月",IF(BT476=13,"_5月",IF(AND(O476=O477,O477&lt;&gt;VALUE(概算年度)),IF(Q476=1,"_1月",IF(Q476=2,"_2月",IF(Q476=3,"_3月",IF(Q476=4,"_4月",IF(Q476=5,"_5月",IF(Q476=6,"_6月",IF(Q476=7,"_7月",IF(Q476=8,"_8月",IF(Q476=9,"_9月",IF(Q476=10,"_10月",IF(Q476=11,"_11月",IF(Q476=12,"_12月")))))))))))),IF(BU476=1,"対象年1_3月",IF(BU476=2,"対象年2_3月",IF(BU476=3,"対象年3月",IF(O477=VALUE(概算年度),"対象年1_3月","_1月")))))))))))))))))))</f>
        <v>0</v>
      </c>
    </row>
    <row r="477" spans="2:74" ht="18" customHeight="1">
      <c r="B477" s="971"/>
      <c r="C477" s="972"/>
      <c r="D477" s="972"/>
      <c r="E477" s="972"/>
      <c r="F477" s="972"/>
      <c r="G477" s="972"/>
      <c r="H477" s="972"/>
      <c r="I477" s="973"/>
      <c r="J477" s="971"/>
      <c r="K477" s="972"/>
      <c r="L477" s="972"/>
      <c r="M477" s="972"/>
      <c r="N477" s="975"/>
      <c r="O477" s="219"/>
      <c r="P477" s="11" t="s">
        <v>7</v>
      </c>
      <c r="Q477" s="23"/>
      <c r="R477" s="11" t="s">
        <v>8</v>
      </c>
      <c r="S477" s="220"/>
      <c r="T477" s="982" t="s">
        <v>28</v>
      </c>
      <c r="U477" s="982"/>
      <c r="V477" s="956"/>
      <c r="W477" s="957"/>
      <c r="X477" s="957"/>
      <c r="Y477" s="958"/>
      <c r="Z477" s="959"/>
      <c r="AA477" s="960"/>
      <c r="AB477" s="960"/>
      <c r="AC477" s="960"/>
      <c r="AD477" s="956">
        <v>0</v>
      </c>
      <c r="AE477" s="957"/>
      <c r="AF477" s="957"/>
      <c r="AG477" s="958"/>
      <c r="AH477" s="962">
        <f>IF(V476="賃金で算定",0,V477+Z477-AD477)</f>
        <v>0</v>
      </c>
      <c r="AI477" s="962"/>
      <c r="AJ477" s="962"/>
      <c r="AK477" s="963"/>
      <c r="AL477" s="964">
        <f>IF(V476="賃金で算定","賃金で算定",IF(OR(V477=0,$F$488="",AV476=""),0,IF(OR(LEFT($F$488,2)="31",LEFT($F$488,2)="34",LEFT($F$488,2)="36",LEFT($F$488,2)="37"),VLOOKUP($F$488,労務比率2,AX476,FALSE),VLOOKUP($F$488,労務比率,AX476,FALSE))))</f>
        <v>0</v>
      </c>
      <c r="AM477" s="965"/>
      <c r="AN477" s="966">
        <f>IF(V476="賃金で算定",0,INT(AH477*AL477/100))</f>
        <v>0</v>
      </c>
      <c r="AO477" s="967"/>
      <c r="AP477" s="967"/>
      <c r="AQ477" s="967"/>
      <c r="AR477" s="967"/>
      <c r="AS477" s="685"/>
      <c r="AV477" s="24"/>
      <c r="AW477" s="25"/>
      <c r="AY477" s="462">
        <f t="shared" ref="AY477" si="257">AH477</f>
        <v>0</v>
      </c>
      <c r="AZ477" s="461">
        <f>IF(AV476&lt;=設定シート!C$101,AH477,IF(AND(AV476&gt;=設定シート!E$101,AV476&lt;=設定シート!G$101),AH477*105/108,AH477))</f>
        <v>0</v>
      </c>
      <c r="BA477" s="460"/>
      <c r="BB477" s="461">
        <f t="shared" ref="BB477" si="258">IF($AL477="賃金で算定",0,INT(AY477*$AL477/100))</f>
        <v>0</v>
      </c>
      <c r="BC477" s="461">
        <f>IF(AY477=AZ477,BB477,AZ477*$AL477/100)</f>
        <v>0</v>
      </c>
      <c r="BL477" s="22">
        <f>IF(AY477=AZ477,0,1)</f>
        <v>0</v>
      </c>
      <c r="BM477" s="22" t="str">
        <f>IF(BL477=1,AL477,"")</f>
        <v/>
      </c>
    </row>
    <row r="478" spans="2:74" ht="18" customHeight="1">
      <c r="B478" s="968"/>
      <c r="C478" s="969"/>
      <c r="D478" s="969"/>
      <c r="E478" s="969"/>
      <c r="F478" s="969"/>
      <c r="G478" s="969"/>
      <c r="H478" s="969"/>
      <c r="I478" s="970"/>
      <c r="J478" s="968"/>
      <c r="K478" s="969"/>
      <c r="L478" s="969"/>
      <c r="M478" s="969"/>
      <c r="N478" s="974"/>
      <c r="O478" s="753"/>
      <c r="P478" s="731" t="s">
        <v>38</v>
      </c>
      <c r="Q478" s="754"/>
      <c r="R478" s="731" t="s">
        <v>8</v>
      </c>
      <c r="S478" s="755"/>
      <c r="T478" s="976" t="s">
        <v>40</v>
      </c>
      <c r="U478" s="1075"/>
      <c r="V478" s="977"/>
      <c r="W478" s="978"/>
      <c r="X478" s="978"/>
      <c r="Y478" s="792"/>
      <c r="Z478" s="769"/>
      <c r="AA478" s="770"/>
      <c r="AB478" s="770"/>
      <c r="AC478" s="768"/>
      <c r="AD478" s="769"/>
      <c r="AE478" s="770"/>
      <c r="AF478" s="770"/>
      <c r="AG478" s="771"/>
      <c r="AH478" s="979">
        <f>IF(V478="賃金で算定",V479+Z479-AD479,0)</f>
        <v>0</v>
      </c>
      <c r="AI478" s="980"/>
      <c r="AJ478" s="980"/>
      <c r="AK478" s="981"/>
      <c r="AL478" s="733"/>
      <c r="AM478" s="736"/>
      <c r="AN478" s="865"/>
      <c r="AO478" s="866"/>
      <c r="AP478" s="866"/>
      <c r="AQ478" s="866"/>
      <c r="AR478" s="866"/>
      <c r="AS478" s="772"/>
      <c r="AV478" s="24" t="str">
        <f>IF(OR(O478="",Q478=""),"", IF(O478&lt;20,DATE(O478+118,Q478,IF(S478="",1,S478)),DATE(O478+88,Q478,IF(S478="",1,S478))))</f>
        <v/>
      </c>
      <c r="AW478" s="821" t="str">
        <f>IF(AV478&lt;=設定シート!C$15,"昔",IF(OR(LEFT($F$488,2)="31",LEFT($F$488,2)="34",LEFT($F$488,2)="36",LEFT($F$488,2)="37"),IF(AV478&lt;=設定シート!E$23,"1",IF(AV478&lt;=設定シート!G$23,"2",IF(AV478&lt;=設定シート!M$23,"3","4"))),IF(AV478&lt;=設定シート!E$15,"1",IF(AV478&lt;=設定シート!G$15,"2","3"))))</f>
        <v>3</v>
      </c>
      <c r="AX478" s="822">
        <f>IF(OR(LEFT($F$488,2)="31",LEFT($F$488,2)="34",LEFT($F$488,2)="36",LEFT($F$488,2)="37"),IF(AV478&lt;=設定シート!$C$23,5,IF(AV478&lt;=設定シート!$E$23,7,IF(AV478&lt;=設定シート!$G$23,9,IF(AND(AV478&lt;=設定シート!$I$23,V478=""),11,IF(AND(AV478&lt;=設定シート!$I$23,V478="賃金で算定"),13,IF(AV478&lt;=設定シート!$K$23,15,IF(AV478&lt;=設定シート!$M$23,17,19))))))),IF(AV478&lt;=設定シート!$C$23,5,IF(AV478&lt;=設定シート!$E$15,7,IF(AV478&lt;=設定シート!$G$15,9,11))))</f>
        <v>11</v>
      </c>
      <c r="AY478" s="760"/>
      <c r="AZ478" s="761"/>
      <c r="BA478" s="762">
        <f t="shared" ref="BA478" si="259">AN478</f>
        <v>0</v>
      </c>
      <c r="BB478" s="761"/>
      <c r="BC478" s="761"/>
      <c r="BO478" s="1">
        <f>IF(O478&lt;=VALUE(概算年度),O478+2018,O478+1988)</f>
        <v>2018</v>
      </c>
      <c r="BP478" s="1" t="b">
        <f>IF(BO478=2019,1)</f>
        <v>0</v>
      </c>
      <c r="BQ478" s="3">
        <f>IF(BO478&lt;=2018,1)</f>
        <v>1</v>
      </c>
      <c r="BR478" s="3" t="b">
        <f>IF(BO478&gt;=2020,1)</f>
        <v>0</v>
      </c>
      <c r="BS478" s="3" t="b">
        <f>IF(AND(O478=31,Q478=1,O479=31),1,IF(AND(O478=31,Q478=2,O479=31),2,IF(AND(O478=31,Q478=3,O479=31),3,IF(AND(O478=31,Q478=4,O479=31),4,IF(AND(O478&gt;VALUE(概算年度),O478&lt;31,O479=31),5)))))</f>
        <v>0</v>
      </c>
      <c r="BT478" s="3" t="b">
        <f>IF(OR(O478=31,O478=1),IF(AND(O479=1,OR(Q478=1,Q478=2,Q478=3,Q478=4,Q478=5)),1,IF(AND(O479=1,Q478=6),6,IF(AND(O479=1,Q478=7),7,IF(AND(O479=1,Q478=8),8,IF(AND(O479=1,Q478=9),9,IF(AND(O479=1,Q478=10),10,IF(AND(O479=1,Q478=11),11,IF(AND(O479=1,Q478=12),12)))))))),IF(O479=1,13))</f>
        <v>0</v>
      </c>
      <c r="BU478" s="3" t="b">
        <f>IF(AND(VALUE(概算年度)='報告書（事業主控）'!O478,VALUE(概算年度)='報告書（事業主控）'!O479),IF('報告書（事業主控）'!Q478=1,1,IF('報告書（事業主控）'!Q478=2,2,IF('報告書（事業主控）'!Q478=3,3))))</f>
        <v>0</v>
      </c>
      <c r="BV478" s="3" t="b">
        <f>IF(BS478=1,"平31_1",IF(BS478=2,"平31_2",IF(BS478=3,"平31_3",IF(BS478=4,"平31_4",IF(BS478=5,"平31_1",IF(BT478=1,"_5月",IF(BT478=6,"_6月",IF(BT478=7,"_7月",IF(BT478=8,"_8月",IF(BT478=9,"_9月",IF(BT478=10,"_10月",IF(BT478=11,"_11月",IF(BT478=12,"_12月",IF(BT478=13,"_5月",IF(AND(O478=O479,O479&lt;&gt;VALUE(概算年度)),IF(Q478=1,"_1月",IF(Q478=2,"_2月",IF(Q478=3,"_3月",IF(Q478=4,"_4月",IF(Q478=5,"_5月",IF(Q478=6,"_6月",IF(Q478=7,"_7月",IF(Q478=8,"_8月",IF(Q478=9,"_9月",IF(Q478=10,"_10月",IF(Q478=11,"_11月",IF(Q478=12,"_12月")))))))))))),IF(BU478=1,"対象年1_3月",IF(BU478=2,"対象年2_3月",IF(BU478=3,"対象年3月",IF(O479=VALUE(概算年度),"対象年1_3月","_1月")))))))))))))))))))</f>
        <v>0</v>
      </c>
    </row>
    <row r="479" spans="2:74" ht="18" customHeight="1">
      <c r="B479" s="971"/>
      <c r="C479" s="972"/>
      <c r="D479" s="972"/>
      <c r="E479" s="972"/>
      <c r="F479" s="972"/>
      <c r="G479" s="972"/>
      <c r="H479" s="972"/>
      <c r="I479" s="973"/>
      <c r="J479" s="971"/>
      <c r="K479" s="972"/>
      <c r="L479" s="972"/>
      <c r="M479" s="972"/>
      <c r="N479" s="975"/>
      <c r="O479" s="219"/>
      <c r="P479" s="11" t="s">
        <v>7</v>
      </c>
      <c r="Q479" s="23"/>
      <c r="R479" s="11" t="s">
        <v>8</v>
      </c>
      <c r="S479" s="220"/>
      <c r="T479" s="982" t="s">
        <v>28</v>
      </c>
      <c r="U479" s="982"/>
      <c r="V479" s="956"/>
      <c r="W479" s="957"/>
      <c r="X479" s="957"/>
      <c r="Y479" s="958"/>
      <c r="Z479" s="956"/>
      <c r="AA479" s="957"/>
      <c r="AB479" s="957"/>
      <c r="AC479" s="957"/>
      <c r="AD479" s="956">
        <v>0</v>
      </c>
      <c r="AE479" s="957"/>
      <c r="AF479" s="957"/>
      <c r="AG479" s="958"/>
      <c r="AH479" s="962">
        <f>IF(V478="賃金で算定",0,V479+Z479-AD479)</f>
        <v>0</v>
      </c>
      <c r="AI479" s="962"/>
      <c r="AJ479" s="962"/>
      <c r="AK479" s="963"/>
      <c r="AL479" s="964">
        <f>IF(V478="賃金で算定","賃金で算定",IF(OR(V479=0,$F$488="",AV478=""),0,IF(OR(LEFT($F$488,2)="31",LEFT($F$488,2)="34",LEFT($F$488,2)="36",LEFT($F$488,2)="37"),VLOOKUP($F$488,労務比率2,AX478,FALSE),VLOOKUP($F$488,労務比率,AX478,FALSE))))</f>
        <v>0</v>
      </c>
      <c r="AM479" s="965"/>
      <c r="AN479" s="966">
        <f>IF(V478="賃金で算定",0,INT(AH479*AL479/100))</f>
        <v>0</v>
      </c>
      <c r="AO479" s="967"/>
      <c r="AP479" s="967"/>
      <c r="AQ479" s="967"/>
      <c r="AR479" s="967"/>
      <c r="AS479" s="685"/>
      <c r="AV479" s="24"/>
      <c r="AW479" s="25"/>
      <c r="AY479" s="462">
        <f t="shared" ref="AY479" si="260">AH479</f>
        <v>0</v>
      </c>
      <c r="AZ479" s="461">
        <f>IF(AV478&lt;=設定シート!C$101,AH479,IF(AND(AV478&gt;=設定シート!E$101,AV478&lt;=設定シート!G$101),AH479*105/108,AH479))</f>
        <v>0</v>
      </c>
      <c r="BA479" s="460"/>
      <c r="BB479" s="461">
        <f t="shared" ref="BB479" si="261">IF($AL479="賃金で算定",0,INT(AY479*$AL479/100))</f>
        <v>0</v>
      </c>
      <c r="BC479" s="461">
        <f>IF(AY479=AZ479,BB479,AZ479*$AL479/100)</f>
        <v>0</v>
      </c>
      <c r="BL479" s="22">
        <f>IF(AY479=AZ479,0,1)</f>
        <v>0</v>
      </c>
      <c r="BM479" s="22" t="str">
        <f>IF(BL479=1,AL479,"")</f>
        <v/>
      </c>
    </row>
    <row r="480" spans="2:74" ht="18" customHeight="1">
      <c r="B480" s="968"/>
      <c r="C480" s="969"/>
      <c r="D480" s="969"/>
      <c r="E480" s="969"/>
      <c r="F480" s="969"/>
      <c r="G480" s="969"/>
      <c r="H480" s="969"/>
      <c r="I480" s="970"/>
      <c r="J480" s="968"/>
      <c r="K480" s="969"/>
      <c r="L480" s="969"/>
      <c r="M480" s="969"/>
      <c r="N480" s="974"/>
      <c r="O480" s="753"/>
      <c r="P480" s="731" t="s">
        <v>38</v>
      </c>
      <c r="Q480" s="754"/>
      <c r="R480" s="731" t="s">
        <v>8</v>
      </c>
      <c r="S480" s="755"/>
      <c r="T480" s="976" t="s">
        <v>40</v>
      </c>
      <c r="U480" s="1075"/>
      <c r="V480" s="977"/>
      <c r="W480" s="978"/>
      <c r="X480" s="978"/>
      <c r="Y480" s="792"/>
      <c r="Z480" s="769"/>
      <c r="AA480" s="770"/>
      <c r="AB480" s="770"/>
      <c r="AC480" s="768"/>
      <c r="AD480" s="769"/>
      <c r="AE480" s="770"/>
      <c r="AF480" s="770"/>
      <c r="AG480" s="771"/>
      <c r="AH480" s="979">
        <f>IF(V480="賃金で算定",V481+Z481-AD481,0)</f>
        <v>0</v>
      </c>
      <c r="AI480" s="980"/>
      <c r="AJ480" s="980"/>
      <c r="AK480" s="981"/>
      <c r="AL480" s="733"/>
      <c r="AM480" s="736"/>
      <c r="AN480" s="865"/>
      <c r="AO480" s="866"/>
      <c r="AP480" s="866"/>
      <c r="AQ480" s="866"/>
      <c r="AR480" s="866"/>
      <c r="AS480" s="772"/>
      <c r="AV480" s="24" t="str">
        <f>IF(OR(O480="",Q480=""),"", IF(O480&lt;20,DATE(O480+118,Q480,IF(S480="",1,S480)),DATE(O480+88,Q480,IF(S480="",1,S480))))</f>
        <v/>
      </c>
      <c r="AW480" s="821" t="str">
        <f>IF(AV480&lt;=設定シート!C$15,"昔",IF(OR(LEFT($F$488,2)="31",LEFT($F$488,2)="34",LEFT($F$488,2)="36",LEFT($F$488,2)="37"),IF(AV480&lt;=設定シート!E$23,"1",IF(AV480&lt;=設定シート!G$23,"2",IF(AV480&lt;=設定シート!M$23,"3","4"))),IF(AV480&lt;=設定シート!E$15,"1",IF(AV480&lt;=設定シート!G$15,"2","3"))))</f>
        <v>3</v>
      </c>
      <c r="AX480" s="822">
        <f>IF(OR(LEFT($F$488,2)="31",LEFT($F$488,2)="34",LEFT($F$488,2)="36",LEFT($F$488,2)="37"),IF(AV480&lt;=設定シート!$C$23,5,IF(AV480&lt;=設定シート!$E$23,7,IF(AV480&lt;=設定シート!$G$23,9,IF(AND(AV480&lt;=設定シート!$I$23,V480=""),11,IF(AND(AV480&lt;=設定シート!$I$23,V480="賃金で算定"),13,IF(AV480&lt;=設定シート!$K$23,15,IF(AV480&lt;=設定シート!$M$23,17,19))))))),IF(AV480&lt;=設定シート!$C$23,5,IF(AV480&lt;=設定シート!$E$15,7,IF(AV480&lt;=設定シート!$G$15,9,11))))</f>
        <v>11</v>
      </c>
      <c r="AY480" s="760"/>
      <c r="AZ480" s="761"/>
      <c r="BA480" s="762">
        <f t="shared" ref="BA480" si="262">AN480</f>
        <v>0</v>
      </c>
      <c r="BB480" s="761"/>
      <c r="BC480" s="761"/>
      <c r="BO480" s="1">
        <f>IF(O480&lt;=VALUE(概算年度),O480+2018,O480+1988)</f>
        <v>2018</v>
      </c>
      <c r="BP480" s="1" t="b">
        <f>IF(BO480=2019,1)</f>
        <v>0</v>
      </c>
      <c r="BQ480" s="3">
        <f>IF(BO480&lt;=2018,1)</f>
        <v>1</v>
      </c>
      <c r="BR480" s="3" t="b">
        <f>IF(BO480&gt;=2020,1)</f>
        <v>0</v>
      </c>
      <c r="BS480" s="3" t="b">
        <f>IF(AND(O480=31,Q480=1,O481=31),1,IF(AND(O480=31,Q480=2,O481=31),2,IF(AND(O480=31,Q480=3,O481=31),3,IF(AND(O480=31,Q480=4,O481=31),4,IF(AND(O480&gt;VALUE(概算年度),O480&lt;31,O481=31),5)))))</f>
        <v>0</v>
      </c>
      <c r="BT480" s="3" t="b">
        <f>IF(OR(O480=31,O480=1),IF(AND(O481=1,OR(Q480=1,Q480=2,Q480=3,Q480=4,Q480=5)),1,IF(AND(O481=1,Q480=6),6,IF(AND(O481=1,Q480=7),7,IF(AND(O481=1,Q480=8),8,IF(AND(O481=1,Q480=9),9,IF(AND(O481=1,Q480=10),10,IF(AND(O481=1,Q480=11),11,IF(AND(O481=1,Q480=12),12)))))))),IF(O481=1,13))</f>
        <v>0</v>
      </c>
      <c r="BU480" s="3" t="b">
        <f>IF(AND(VALUE(概算年度)='報告書（事業主控）'!O480,VALUE(概算年度)='報告書（事業主控）'!O481),IF('報告書（事業主控）'!Q480=1,1,IF('報告書（事業主控）'!Q480=2,2,IF('報告書（事業主控）'!Q480=3,3))))</f>
        <v>0</v>
      </c>
      <c r="BV480" s="3" t="b">
        <f>IF(BS480=1,"平31_1",IF(BS480=2,"平31_2",IF(BS480=3,"平31_3",IF(BS480=4,"平31_4",IF(BS480=5,"平31_1",IF(BT480=1,"_5月",IF(BT480=6,"_6月",IF(BT480=7,"_7月",IF(BT480=8,"_8月",IF(BT480=9,"_9月",IF(BT480=10,"_10月",IF(BT480=11,"_11月",IF(BT480=12,"_12月",IF(BT480=13,"_5月",IF(AND(O480=O481,O481&lt;&gt;VALUE(概算年度)),IF(Q480=1,"_1月",IF(Q480=2,"_2月",IF(Q480=3,"_3月",IF(Q480=4,"_4月",IF(Q480=5,"_5月",IF(Q480=6,"_6月",IF(Q480=7,"_7月",IF(Q480=8,"_8月",IF(Q480=9,"_9月",IF(Q480=10,"_10月",IF(Q480=11,"_11月",IF(Q480=12,"_12月")))))))))))),IF(BU480=1,"対象年1_3月",IF(BU480=2,"対象年2_3月",IF(BU480=3,"対象年3月",IF(O481=VALUE(概算年度),"対象年1_3月","_1月")))))))))))))))))))</f>
        <v>0</v>
      </c>
    </row>
    <row r="481" spans="2:74" ht="18" customHeight="1">
      <c r="B481" s="971"/>
      <c r="C481" s="972"/>
      <c r="D481" s="972"/>
      <c r="E481" s="972"/>
      <c r="F481" s="972"/>
      <c r="G481" s="972"/>
      <c r="H481" s="972"/>
      <c r="I481" s="973"/>
      <c r="J481" s="971"/>
      <c r="K481" s="972"/>
      <c r="L481" s="972"/>
      <c r="M481" s="972"/>
      <c r="N481" s="975"/>
      <c r="O481" s="219"/>
      <c r="P481" s="11" t="s">
        <v>7</v>
      </c>
      <c r="Q481" s="23"/>
      <c r="R481" s="11" t="s">
        <v>8</v>
      </c>
      <c r="S481" s="220"/>
      <c r="T481" s="982" t="s">
        <v>28</v>
      </c>
      <c r="U481" s="982"/>
      <c r="V481" s="956"/>
      <c r="W481" s="957"/>
      <c r="X481" s="957"/>
      <c r="Y481" s="958"/>
      <c r="Z481" s="956"/>
      <c r="AA481" s="957"/>
      <c r="AB481" s="957"/>
      <c r="AC481" s="957"/>
      <c r="AD481" s="956">
        <v>0</v>
      </c>
      <c r="AE481" s="957"/>
      <c r="AF481" s="957"/>
      <c r="AG481" s="958"/>
      <c r="AH481" s="962">
        <f>IF(V480="賃金で算定",0,V481+Z481-AD481)</f>
        <v>0</v>
      </c>
      <c r="AI481" s="962"/>
      <c r="AJ481" s="962"/>
      <c r="AK481" s="963"/>
      <c r="AL481" s="964">
        <f>IF(V480="賃金で算定","賃金で算定",IF(OR(V481=0,$F$488="",AV480=""),0,IF(OR(LEFT($F$488,2)="31",LEFT($F$488,2)="34",LEFT($F$488,2)="36",LEFT($F$488,2)="37"),VLOOKUP($F$488,労務比率2,AX480,FALSE),VLOOKUP($F$488,労務比率,AX480,FALSE))))</f>
        <v>0</v>
      </c>
      <c r="AM481" s="965"/>
      <c r="AN481" s="966">
        <f>IF(V480="賃金で算定",0,INT(AH481*AL481/100))</f>
        <v>0</v>
      </c>
      <c r="AO481" s="967"/>
      <c r="AP481" s="967"/>
      <c r="AQ481" s="967"/>
      <c r="AR481" s="967"/>
      <c r="AS481" s="685"/>
      <c r="AV481" s="24"/>
      <c r="AW481" s="25"/>
      <c r="AY481" s="462">
        <f t="shared" ref="AY481" si="263">AH481</f>
        <v>0</v>
      </c>
      <c r="AZ481" s="461">
        <f>IF(AV480&lt;=設定シート!C$101,AH481,IF(AND(AV480&gt;=設定シート!E$101,AV480&lt;=設定シート!G$101),AH481*105/108,AH481))</f>
        <v>0</v>
      </c>
      <c r="BA481" s="460"/>
      <c r="BB481" s="461">
        <f t="shared" ref="BB481" si="264">IF($AL481="賃金で算定",0,INT(AY481*$AL481/100))</f>
        <v>0</v>
      </c>
      <c r="BC481" s="461">
        <f>IF(AY481=AZ481,BB481,AZ481*$AL481/100)</f>
        <v>0</v>
      </c>
      <c r="BL481" s="22">
        <f>IF(AY481=AZ481,0,1)</f>
        <v>0</v>
      </c>
      <c r="BM481" s="22" t="str">
        <f>IF(BL481=1,AL481,"")</f>
        <v/>
      </c>
    </row>
    <row r="482" spans="2:74" ht="18" customHeight="1">
      <c r="B482" s="968"/>
      <c r="C482" s="969"/>
      <c r="D482" s="969"/>
      <c r="E482" s="969"/>
      <c r="F482" s="969"/>
      <c r="G482" s="969"/>
      <c r="H482" s="969"/>
      <c r="I482" s="970"/>
      <c r="J482" s="968"/>
      <c r="K482" s="969"/>
      <c r="L482" s="969"/>
      <c r="M482" s="969"/>
      <c r="N482" s="974"/>
      <c r="O482" s="753"/>
      <c r="P482" s="731" t="s">
        <v>38</v>
      </c>
      <c r="Q482" s="754"/>
      <c r="R482" s="731" t="s">
        <v>8</v>
      </c>
      <c r="S482" s="755"/>
      <c r="T482" s="976" t="s">
        <v>40</v>
      </c>
      <c r="U482" s="1075"/>
      <c r="V482" s="977"/>
      <c r="W482" s="978"/>
      <c r="X482" s="978"/>
      <c r="Y482" s="792"/>
      <c r="Z482" s="769"/>
      <c r="AA482" s="770"/>
      <c r="AB482" s="770"/>
      <c r="AC482" s="768"/>
      <c r="AD482" s="769"/>
      <c r="AE482" s="770"/>
      <c r="AF482" s="770"/>
      <c r="AG482" s="771"/>
      <c r="AH482" s="979">
        <f>IF(V482="賃金で算定",V483+Z483-AD483,0)</f>
        <v>0</v>
      </c>
      <c r="AI482" s="980"/>
      <c r="AJ482" s="980"/>
      <c r="AK482" s="981"/>
      <c r="AL482" s="733"/>
      <c r="AM482" s="736"/>
      <c r="AN482" s="865"/>
      <c r="AO482" s="866"/>
      <c r="AP482" s="866"/>
      <c r="AQ482" s="866"/>
      <c r="AR482" s="866"/>
      <c r="AS482" s="772"/>
      <c r="AV482" s="24" t="str">
        <f>IF(OR(O482="",Q482=""),"", IF(O482&lt;20,DATE(O482+118,Q482,IF(S482="",1,S482)),DATE(O482+88,Q482,IF(S482="",1,S482))))</f>
        <v/>
      </c>
      <c r="AW482" s="821" t="str">
        <f>IF(AV482&lt;=設定シート!C$15,"昔",IF(OR(LEFT($F$488,2)="31",LEFT($F$488,2)="34",LEFT($F$488,2)="36",LEFT($F$488,2)="37"),IF(AV482&lt;=設定シート!E$23,"1",IF(AV482&lt;=設定シート!G$23,"2",IF(AV482&lt;=設定シート!M$23,"3","4"))),IF(AV482&lt;=設定シート!E$15,"1",IF(AV482&lt;=設定シート!G$15,"2","3"))))</f>
        <v>3</v>
      </c>
      <c r="AX482" s="822">
        <f>IF(OR(LEFT($F$488,2)="31",LEFT($F$488,2)="34",LEFT($F$488,2)="36",LEFT($F$488,2)="37"),IF(AV482&lt;=設定シート!$C$23,5,IF(AV482&lt;=設定シート!$E$23,7,IF(AV482&lt;=設定シート!$G$23,9,IF(AND(AV482&lt;=設定シート!$I$23,V482=""),11,IF(AND(AV482&lt;=設定シート!$I$23,V482="賃金で算定"),13,IF(AV482&lt;=設定シート!$K$23,15,IF(AV482&lt;=設定シート!$M$23,17,19))))))),IF(AV482&lt;=設定シート!$C$23,5,IF(AV482&lt;=設定シート!$E$15,7,IF(AV482&lt;=設定シート!$G$15,9,11))))</f>
        <v>11</v>
      </c>
      <c r="AY482" s="760"/>
      <c r="AZ482" s="761"/>
      <c r="BA482" s="762">
        <f t="shared" ref="BA482" si="265">AN482</f>
        <v>0</v>
      </c>
      <c r="BB482" s="761"/>
      <c r="BC482" s="761"/>
      <c r="BO482" s="1">
        <f>IF(O482&lt;=VALUE(概算年度),O482+2018,O482+1988)</f>
        <v>2018</v>
      </c>
      <c r="BP482" s="1" t="b">
        <f>IF(BO482=2019,1)</f>
        <v>0</v>
      </c>
      <c r="BQ482" s="3">
        <f>IF(BO482&lt;=2018,1)</f>
        <v>1</v>
      </c>
      <c r="BR482" s="3" t="b">
        <f>IF(BO482&gt;=2020,1)</f>
        <v>0</v>
      </c>
      <c r="BS482" s="3" t="b">
        <f>IF(AND(O482=31,Q482=1,O483=31),1,IF(AND(O482=31,Q482=2,O483=31),2,IF(AND(O482=31,Q482=3,O483=31),3,IF(AND(O482=31,Q482=4,O483=31),4,IF(AND(O482&gt;VALUE(概算年度),O482&lt;31,O483=31),5)))))</f>
        <v>0</v>
      </c>
      <c r="BT482" s="3" t="b">
        <f>IF(OR(O482=31,O482=1),IF(AND(O483=1,OR(Q482=1,Q482=2,Q482=3,Q482=4,Q482=5)),1,IF(AND(O483=1,Q482=6),6,IF(AND(O483=1,Q482=7),7,IF(AND(O483=1,Q482=8),8,IF(AND(O483=1,Q482=9),9,IF(AND(O483=1,Q482=10),10,IF(AND(O483=1,Q482=11),11,IF(AND(O483=1,Q482=12),12)))))))),IF(O483=1,13))</f>
        <v>0</v>
      </c>
      <c r="BU482" s="3" t="b">
        <f>IF(AND(VALUE(概算年度)='報告書（事業主控）'!O482,VALUE(概算年度)='報告書（事業主控）'!O483),IF('報告書（事業主控）'!Q482=1,1,IF('報告書（事業主控）'!Q482=2,2,IF('報告書（事業主控）'!Q482=3,3))))</f>
        <v>0</v>
      </c>
      <c r="BV482" s="3" t="b">
        <f>IF(BS482=1,"平31_1",IF(BS482=2,"平31_2",IF(BS482=3,"平31_3",IF(BS482=4,"平31_4",IF(BS482=5,"平31_1",IF(BT482=1,"_5月",IF(BT482=6,"_6月",IF(BT482=7,"_7月",IF(BT482=8,"_8月",IF(BT482=9,"_9月",IF(BT482=10,"_10月",IF(BT482=11,"_11月",IF(BT482=12,"_12月",IF(BT482=13,"_5月",IF(AND(O482=O483,O483&lt;&gt;VALUE(概算年度)),IF(Q482=1,"_1月",IF(Q482=2,"_2月",IF(Q482=3,"_3月",IF(Q482=4,"_4月",IF(Q482=5,"_5月",IF(Q482=6,"_6月",IF(Q482=7,"_7月",IF(Q482=8,"_8月",IF(Q482=9,"_9月",IF(Q482=10,"_10月",IF(Q482=11,"_11月",IF(Q482=12,"_12月")))))))))))),IF(BU482=1,"対象年1_3月",IF(BU482=2,"対象年2_3月",IF(BU482=3,"対象年3月",IF(O483=VALUE(概算年度),"対象年1_3月","_1月")))))))))))))))))))</f>
        <v>0</v>
      </c>
    </row>
    <row r="483" spans="2:74" ht="18" customHeight="1">
      <c r="B483" s="971"/>
      <c r="C483" s="972"/>
      <c r="D483" s="972"/>
      <c r="E483" s="972"/>
      <c r="F483" s="972"/>
      <c r="G483" s="972"/>
      <c r="H483" s="972"/>
      <c r="I483" s="973"/>
      <c r="J483" s="971"/>
      <c r="K483" s="972"/>
      <c r="L483" s="972"/>
      <c r="M483" s="972"/>
      <c r="N483" s="975"/>
      <c r="O483" s="219"/>
      <c r="P483" s="11" t="s">
        <v>7</v>
      </c>
      <c r="Q483" s="23"/>
      <c r="R483" s="11" t="s">
        <v>8</v>
      </c>
      <c r="S483" s="220"/>
      <c r="T483" s="982" t="s">
        <v>28</v>
      </c>
      <c r="U483" s="982"/>
      <c r="V483" s="956"/>
      <c r="W483" s="957"/>
      <c r="X483" s="957"/>
      <c r="Y483" s="958"/>
      <c r="Z483" s="956"/>
      <c r="AA483" s="957"/>
      <c r="AB483" s="957"/>
      <c r="AC483" s="957"/>
      <c r="AD483" s="956">
        <v>0</v>
      </c>
      <c r="AE483" s="957"/>
      <c r="AF483" s="957"/>
      <c r="AG483" s="958"/>
      <c r="AH483" s="962">
        <f>IF(V482="賃金で算定",0,V483+Z483-AD483)</f>
        <v>0</v>
      </c>
      <c r="AI483" s="962"/>
      <c r="AJ483" s="962"/>
      <c r="AK483" s="963"/>
      <c r="AL483" s="964">
        <f>IF(V482="賃金で算定","賃金で算定",IF(OR(V483=0,$F$488="",AV482=""),0,IF(OR(LEFT($F$488,2)="31",LEFT($F$488,2)="34",LEFT($F$488,2)="36",LEFT($F$488,2)="37"),VLOOKUP($F$488,労務比率2,AX482,FALSE),VLOOKUP($F$488,労務比率,AX482,FALSE))))</f>
        <v>0</v>
      </c>
      <c r="AM483" s="965"/>
      <c r="AN483" s="966">
        <f>IF(V482="賃金で算定",0,INT(AH483*AL483/100))</f>
        <v>0</v>
      </c>
      <c r="AO483" s="967"/>
      <c r="AP483" s="967"/>
      <c r="AQ483" s="967"/>
      <c r="AR483" s="967"/>
      <c r="AS483" s="685"/>
      <c r="AV483" s="24"/>
      <c r="AW483" s="25"/>
      <c r="AY483" s="462">
        <f t="shared" ref="AY483" si="266">AH483</f>
        <v>0</v>
      </c>
      <c r="AZ483" s="461">
        <f>IF(AV482&lt;=設定シート!C$101,AH483,IF(AND(AV482&gt;=設定シート!E$101,AV482&lt;=設定シート!G$101),AH483*105/108,AH483))</f>
        <v>0</v>
      </c>
      <c r="BA483" s="460"/>
      <c r="BB483" s="461">
        <f t="shared" ref="BB483" si="267">IF($AL483="賃金で算定",0,INT(AY483*$AL483/100))</f>
        <v>0</v>
      </c>
      <c r="BC483" s="461">
        <f>IF(AY483=AZ483,BB483,AZ483*$AL483/100)</f>
        <v>0</v>
      </c>
      <c r="BL483" s="22">
        <f>IF(AY483=AZ483,0,1)</f>
        <v>0</v>
      </c>
      <c r="BM483" s="22" t="str">
        <f>IF(BL483=1,AL483,"")</f>
        <v/>
      </c>
    </row>
    <row r="484" spans="2:74" ht="18" customHeight="1">
      <c r="B484" s="968"/>
      <c r="C484" s="969"/>
      <c r="D484" s="969"/>
      <c r="E484" s="969"/>
      <c r="F484" s="969"/>
      <c r="G484" s="969"/>
      <c r="H484" s="969"/>
      <c r="I484" s="970"/>
      <c r="J484" s="968"/>
      <c r="K484" s="969"/>
      <c r="L484" s="969"/>
      <c r="M484" s="969"/>
      <c r="N484" s="974"/>
      <c r="O484" s="753"/>
      <c r="P484" s="731" t="s">
        <v>38</v>
      </c>
      <c r="Q484" s="754"/>
      <c r="R484" s="731" t="s">
        <v>8</v>
      </c>
      <c r="S484" s="755"/>
      <c r="T484" s="976" t="s">
        <v>40</v>
      </c>
      <c r="U484" s="1075"/>
      <c r="V484" s="977"/>
      <c r="W484" s="978"/>
      <c r="X484" s="978"/>
      <c r="Y484" s="792"/>
      <c r="Z484" s="769"/>
      <c r="AA484" s="770"/>
      <c r="AB484" s="770"/>
      <c r="AC484" s="768"/>
      <c r="AD484" s="769"/>
      <c r="AE484" s="770"/>
      <c r="AF484" s="770"/>
      <c r="AG484" s="771"/>
      <c r="AH484" s="979">
        <f>IF(V484="賃金で算定",V485+Z485-AD485,0)</f>
        <v>0</v>
      </c>
      <c r="AI484" s="980"/>
      <c r="AJ484" s="980"/>
      <c r="AK484" s="981"/>
      <c r="AL484" s="733"/>
      <c r="AM484" s="736"/>
      <c r="AN484" s="865"/>
      <c r="AO484" s="866"/>
      <c r="AP484" s="866"/>
      <c r="AQ484" s="866"/>
      <c r="AR484" s="866"/>
      <c r="AS484" s="772"/>
      <c r="AV484" s="24" t="str">
        <f>IF(OR(O484="",Q484=""),"", IF(O484&lt;20,DATE(O484+118,Q484,IF(S484="",1,S484)),DATE(O484+88,Q484,IF(S484="",1,S484))))</f>
        <v/>
      </c>
      <c r="AW484" s="821" t="str">
        <f>IF(AV484&lt;=設定シート!C$15,"昔",IF(OR(LEFT($F$488,2)="31",LEFT($F$488,2)="34",LEFT($F$488,2)="36",LEFT($F$488,2)="37"),IF(AV484&lt;=設定シート!E$23,"1",IF(AV484&lt;=設定シート!G$23,"2",IF(AV484&lt;=設定シート!M$23,"3","4"))),IF(AV484&lt;=設定シート!E$15,"1",IF(AV484&lt;=設定シート!G$15,"2","3"))))</f>
        <v>3</v>
      </c>
      <c r="AX484" s="822">
        <f>IF(OR(LEFT($F$488,2)="31",LEFT($F$488,2)="34",LEFT($F$488,2)="36",LEFT($F$488,2)="37"),IF(AV484&lt;=設定シート!$C$23,5,IF(AV484&lt;=設定シート!$E$23,7,IF(AV484&lt;=設定シート!$G$23,9,IF(AND(AV484&lt;=設定シート!$I$23,V484=""),11,IF(AND(AV484&lt;=設定シート!$I$23,V484="賃金で算定"),13,IF(AV484&lt;=設定シート!$K$23,15,IF(AV484&lt;=設定シート!$M$23,17,19))))))),IF(AV484&lt;=設定シート!$C$23,5,IF(AV484&lt;=設定シート!$E$15,7,IF(AV484&lt;=設定シート!$G$15,9,11))))</f>
        <v>11</v>
      </c>
      <c r="AY484" s="760"/>
      <c r="AZ484" s="761"/>
      <c r="BA484" s="762">
        <f t="shared" ref="BA484" si="268">AN484</f>
        <v>0</v>
      </c>
      <c r="BB484" s="761"/>
      <c r="BC484" s="761"/>
      <c r="BO484" s="1">
        <f>IF(O484&lt;=VALUE(概算年度),O484+2018,O484+1988)</f>
        <v>2018</v>
      </c>
      <c r="BP484" s="1" t="b">
        <f>IF(BO484=2019,1)</f>
        <v>0</v>
      </c>
      <c r="BQ484" s="3">
        <f>IF(BO484&lt;=2018,1)</f>
        <v>1</v>
      </c>
      <c r="BR484" s="3" t="b">
        <f>IF(BO484&gt;=2020,1)</f>
        <v>0</v>
      </c>
      <c r="BS484" s="3" t="b">
        <f>IF(AND(O484=31,Q484=1,O485=31),1,IF(AND(O484=31,Q484=2,O485=31),2,IF(AND(O484=31,Q484=3,O485=31),3,IF(AND(O484=31,Q484=4,O485=31),4,IF(AND(O484&gt;VALUE(概算年度),O484&lt;31,O485=31),5)))))</f>
        <v>0</v>
      </c>
      <c r="BT484" s="3" t="b">
        <f>IF(OR(O484=31,O484=1),IF(AND(O485=1,OR(Q484=1,Q484=2,Q484=3,Q484=4,Q484=5)),1,IF(AND(O485=1,Q484=6),6,IF(AND(O485=1,Q484=7),7,IF(AND(O485=1,Q484=8),8,IF(AND(O485=1,Q484=9),9,IF(AND(O485=1,Q484=10),10,IF(AND(O485=1,Q484=11),11,IF(AND(O485=1,Q484=12),12)))))))),IF(O485=1,13))</f>
        <v>0</v>
      </c>
      <c r="BU484" s="3" t="b">
        <f>IF(AND(VALUE(概算年度)='報告書（事業主控）'!O484,VALUE(概算年度)='報告書（事業主控）'!O485),IF('報告書（事業主控）'!Q484=1,1,IF('報告書（事業主控）'!Q484=2,2,IF('報告書（事業主控）'!Q484=3,3))))</f>
        <v>0</v>
      </c>
      <c r="BV484" s="3" t="b">
        <f>IF(BS484=1,"平31_1",IF(BS484=2,"平31_2",IF(BS484=3,"平31_3",IF(BS484=4,"平31_4",IF(BS484=5,"平31_1",IF(BT484=1,"_5月",IF(BT484=6,"_6月",IF(BT484=7,"_7月",IF(BT484=8,"_8月",IF(BT484=9,"_9月",IF(BT484=10,"_10月",IF(BT484=11,"_11月",IF(BT484=12,"_12月",IF(BT484=13,"_5月",IF(AND(O484=O485,O485&lt;&gt;VALUE(概算年度)),IF(Q484=1,"_1月",IF(Q484=2,"_2月",IF(Q484=3,"_3月",IF(Q484=4,"_4月",IF(Q484=5,"_5月",IF(Q484=6,"_6月",IF(Q484=7,"_7月",IF(Q484=8,"_8月",IF(Q484=9,"_9月",IF(Q484=10,"_10月",IF(Q484=11,"_11月",IF(Q484=12,"_12月")))))))))))),IF(BU484=1,"対象年1_3月",IF(BU484=2,"対象年2_3月",IF(BU484=3,"対象年3月",IF(O485=VALUE(概算年度),"対象年1_3月","_1月")))))))))))))))))))</f>
        <v>0</v>
      </c>
    </row>
    <row r="485" spans="2:74" ht="18" customHeight="1">
      <c r="B485" s="971"/>
      <c r="C485" s="972"/>
      <c r="D485" s="972"/>
      <c r="E485" s="972"/>
      <c r="F485" s="972"/>
      <c r="G485" s="972"/>
      <c r="H485" s="972"/>
      <c r="I485" s="973"/>
      <c r="J485" s="971"/>
      <c r="K485" s="972"/>
      <c r="L485" s="972"/>
      <c r="M485" s="972"/>
      <c r="N485" s="975"/>
      <c r="O485" s="219"/>
      <c r="P485" s="11" t="s">
        <v>7</v>
      </c>
      <c r="Q485" s="23"/>
      <c r="R485" s="11" t="s">
        <v>8</v>
      </c>
      <c r="S485" s="220"/>
      <c r="T485" s="982" t="s">
        <v>28</v>
      </c>
      <c r="U485" s="982"/>
      <c r="V485" s="956"/>
      <c r="W485" s="957"/>
      <c r="X485" s="957"/>
      <c r="Y485" s="958"/>
      <c r="Z485" s="956"/>
      <c r="AA485" s="957"/>
      <c r="AB485" s="957"/>
      <c r="AC485" s="957"/>
      <c r="AD485" s="956">
        <v>0</v>
      </c>
      <c r="AE485" s="957"/>
      <c r="AF485" s="957"/>
      <c r="AG485" s="958"/>
      <c r="AH485" s="962">
        <f>IF(V484="賃金で算定",0,V485+Z485-AD485)</f>
        <v>0</v>
      </c>
      <c r="AI485" s="962"/>
      <c r="AJ485" s="962"/>
      <c r="AK485" s="963"/>
      <c r="AL485" s="964">
        <f>IF(V484="賃金で算定","賃金で算定",IF(OR(V485=0,$F$488="",AV484=""),0,IF(OR(LEFT($F$488,2)="31",LEFT($F$488,2)="34",LEFT($F$488,2)="36",LEFT($F$488,2)="37"),VLOOKUP($F$488,労務比率2,AX484,FALSE),VLOOKUP($F$488,労務比率,AX484,FALSE))))</f>
        <v>0</v>
      </c>
      <c r="AM485" s="965"/>
      <c r="AN485" s="966">
        <f>IF(V484="賃金で算定",0,INT(AH485*AL485/100))</f>
        <v>0</v>
      </c>
      <c r="AO485" s="967"/>
      <c r="AP485" s="967"/>
      <c r="AQ485" s="967"/>
      <c r="AR485" s="967"/>
      <c r="AS485" s="685"/>
      <c r="AV485" s="24"/>
      <c r="AW485" s="25"/>
      <c r="AY485" s="462">
        <f t="shared" ref="AY485" si="269">AH485</f>
        <v>0</v>
      </c>
      <c r="AZ485" s="461">
        <f>IF(AV484&lt;=設定シート!C$101,AH485,IF(AND(AV484&gt;=設定シート!E$101,AV484&lt;=設定シート!G$101),AH485*105/108,AH485))</f>
        <v>0</v>
      </c>
      <c r="BA485" s="460"/>
      <c r="BB485" s="461">
        <f t="shared" ref="BB485" si="270">IF($AL485="賃金で算定",0,INT(AY485*$AL485/100))</f>
        <v>0</v>
      </c>
      <c r="BC485" s="461">
        <f>IF(AY485=AZ485,BB485,AZ485*$AL485/100)</f>
        <v>0</v>
      </c>
      <c r="BL485" s="22">
        <f>IF(AY485=AZ485,0,1)</f>
        <v>0</v>
      </c>
      <c r="BM485" s="22" t="str">
        <f>IF(BL485=1,AL485,"")</f>
        <v/>
      </c>
    </row>
    <row r="486" spans="2:74" ht="18" customHeight="1">
      <c r="B486" s="968"/>
      <c r="C486" s="969"/>
      <c r="D486" s="969"/>
      <c r="E486" s="969"/>
      <c r="F486" s="969"/>
      <c r="G486" s="969"/>
      <c r="H486" s="969"/>
      <c r="I486" s="970"/>
      <c r="J486" s="968"/>
      <c r="K486" s="969"/>
      <c r="L486" s="969"/>
      <c r="M486" s="969"/>
      <c r="N486" s="974"/>
      <c r="O486" s="753"/>
      <c r="P486" s="731" t="s">
        <v>38</v>
      </c>
      <c r="Q486" s="754"/>
      <c r="R486" s="731" t="s">
        <v>8</v>
      </c>
      <c r="S486" s="755"/>
      <c r="T486" s="976" t="s">
        <v>40</v>
      </c>
      <c r="U486" s="1075"/>
      <c r="V486" s="977"/>
      <c r="W486" s="978"/>
      <c r="X486" s="978"/>
      <c r="Y486" s="792"/>
      <c r="Z486" s="769"/>
      <c r="AA486" s="770"/>
      <c r="AB486" s="770"/>
      <c r="AC486" s="768"/>
      <c r="AD486" s="769"/>
      <c r="AE486" s="770"/>
      <c r="AF486" s="770"/>
      <c r="AG486" s="771"/>
      <c r="AH486" s="979">
        <f>IF(V486="賃金で算定",V487+Z487-AD487,0)</f>
        <v>0</v>
      </c>
      <c r="AI486" s="980"/>
      <c r="AJ486" s="980"/>
      <c r="AK486" s="981"/>
      <c r="AL486" s="733"/>
      <c r="AM486" s="736"/>
      <c r="AN486" s="865"/>
      <c r="AO486" s="866"/>
      <c r="AP486" s="866"/>
      <c r="AQ486" s="866"/>
      <c r="AR486" s="866"/>
      <c r="AS486" s="772"/>
      <c r="AV486" s="24" t="str">
        <f>IF(OR(O486="",Q486=""),"", IF(O486&lt;20,DATE(O486+118,Q486,IF(S486="",1,S486)),DATE(O486+88,Q486,IF(S486="",1,S486))))</f>
        <v/>
      </c>
      <c r="AW486" s="821" t="str">
        <f>IF(AV486&lt;=設定シート!C$15,"昔",IF(OR(LEFT($F$488,2)="31",LEFT($F$488,2)="34",LEFT($F$488,2)="36",LEFT($F$488,2)="37"),IF(AV486&lt;=設定シート!E$23,"1",IF(AV486&lt;=設定シート!G$23,"2",IF(AV486&lt;=設定シート!M$23,"3","4"))),IF(AV486&lt;=設定シート!E$15,"1",IF(AV486&lt;=設定シート!G$15,"2","3"))))</f>
        <v>3</v>
      </c>
      <c r="AX486" s="822">
        <f>IF(OR(LEFT($F$488,2)="31",LEFT($F$488,2)="34",LEFT($F$488,2)="36",LEFT($F$488,2)="37"),IF(AV486&lt;=設定シート!$C$23,5,IF(AV486&lt;=設定シート!$E$23,7,IF(AV486&lt;=設定シート!$G$23,9,IF(AND(AV486&lt;=設定シート!$I$23,V486=""),11,IF(AND(AV486&lt;=設定シート!$I$23,V486="賃金で算定"),13,IF(AV486&lt;=設定シート!$K$23,15,IF(AV486&lt;=設定シート!$M$23,17,19))))))),IF(AV486&lt;=設定シート!$C$23,5,IF(AV486&lt;=設定シート!$E$15,7,IF(AV486&lt;=設定シート!$G$15,9,11))))</f>
        <v>11</v>
      </c>
      <c r="AY486" s="760"/>
      <c r="AZ486" s="761"/>
      <c r="BA486" s="762">
        <f t="shared" ref="BA486" si="271">AN486</f>
        <v>0</v>
      </c>
      <c r="BB486" s="761"/>
      <c r="BC486" s="761"/>
      <c r="BO486" s="1">
        <f>IF(O486&lt;=VALUE(概算年度),O486+2018,O486+1988)</f>
        <v>2018</v>
      </c>
      <c r="BP486" s="1" t="b">
        <f>IF(BO486=2019,1)</f>
        <v>0</v>
      </c>
      <c r="BQ486" s="3">
        <f>IF(BO486&lt;=2018,1)</f>
        <v>1</v>
      </c>
      <c r="BR486" s="3" t="b">
        <f>IF(BO486&gt;=2020,1)</f>
        <v>0</v>
      </c>
      <c r="BS486" s="3" t="b">
        <f>IF(AND(O486=31,Q486=1,O487=31),1,IF(AND(O486=31,Q486=2,O487=31),2,IF(AND(O486=31,Q486=3,O487=31),3,IF(AND(O486=31,Q486=4,O487=31),4,IF(AND(O486&gt;VALUE(概算年度),O486&lt;31,O487=31),5)))))</f>
        <v>0</v>
      </c>
      <c r="BT486" s="3" t="b">
        <f>IF(OR(O486=31,O486=1),IF(AND(O487=1,OR(Q486=1,Q486=2,Q486=3,Q486=4,Q486=5)),1,IF(AND(O487=1,Q486=6),6,IF(AND(O487=1,Q486=7),7,IF(AND(O487=1,Q486=8),8,IF(AND(O487=1,Q486=9),9,IF(AND(O487=1,Q486=10),10,IF(AND(O487=1,Q486=11),11,IF(AND(O487=1,Q486=12),12)))))))),IF(O487=1,13))</f>
        <v>0</v>
      </c>
      <c r="BU486" s="3" t="b">
        <f>IF(AND(VALUE(概算年度)='報告書（事業主控）'!O486,VALUE(概算年度)='報告書（事業主控）'!O487),IF('報告書（事業主控）'!Q486=1,1,IF('報告書（事業主控）'!Q486=2,2,IF('報告書（事業主控）'!Q486=3,3))))</f>
        <v>0</v>
      </c>
      <c r="BV486" s="3" t="b">
        <f>IF(BS486=1,"平31_1",IF(BS486=2,"平31_2",IF(BS486=3,"平31_3",IF(BS486=4,"平31_4",IF(BS486=5,"平31_1",IF(BT486=1,"_5月",IF(BT486=6,"_6月",IF(BT486=7,"_7月",IF(BT486=8,"_8月",IF(BT486=9,"_9月",IF(BT486=10,"_10月",IF(BT486=11,"_11月",IF(BT486=12,"_12月",IF(BT486=13,"_5月",IF(AND(O486=O487,O487&lt;&gt;VALUE(概算年度)),IF(Q486=1,"_1月",IF(Q486=2,"_2月",IF(Q486=3,"_3月",IF(Q486=4,"_4月",IF(Q486=5,"_5月",IF(Q486=6,"_6月",IF(Q486=7,"_7月",IF(Q486=8,"_8月",IF(Q486=9,"_9月",IF(Q486=10,"_10月",IF(Q486=11,"_11月",IF(Q486=12,"_12月")))))))))))),IF(BU486=1,"対象年1_3月",IF(BU486=2,"対象年2_3月",IF(BU486=3,"対象年3月",IF(O487=VALUE(概算年度),"対象年1_3月","_1月")))))))))))))))))))</f>
        <v>0</v>
      </c>
    </row>
    <row r="487" spans="2:74" ht="18" customHeight="1">
      <c r="B487" s="971"/>
      <c r="C487" s="972"/>
      <c r="D487" s="972"/>
      <c r="E487" s="972"/>
      <c r="F487" s="972"/>
      <c r="G487" s="972"/>
      <c r="H487" s="972"/>
      <c r="I487" s="973"/>
      <c r="J487" s="971"/>
      <c r="K487" s="972"/>
      <c r="L487" s="972"/>
      <c r="M487" s="972"/>
      <c r="N487" s="975"/>
      <c r="O487" s="219"/>
      <c r="P487" s="11" t="s">
        <v>7</v>
      </c>
      <c r="Q487" s="23"/>
      <c r="R487" s="11" t="s">
        <v>8</v>
      </c>
      <c r="S487" s="220"/>
      <c r="T487" s="982" t="s">
        <v>28</v>
      </c>
      <c r="U487" s="982"/>
      <c r="V487" s="956"/>
      <c r="W487" s="957"/>
      <c r="X487" s="957"/>
      <c r="Y487" s="958"/>
      <c r="Z487" s="956"/>
      <c r="AA487" s="957"/>
      <c r="AB487" s="957"/>
      <c r="AC487" s="957"/>
      <c r="AD487" s="956">
        <v>0</v>
      </c>
      <c r="AE487" s="957"/>
      <c r="AF487" s="957"/>
      <c r="AG487" s="958"/>
      <c r="AH487" s="966">
        <f>IF(V486="賃金で算定",0,V487+Z487-AD487)</f>
        <v>0</v>
      </c>
      <c r="AI487" s="967"/>
      <c r="AJ487" s="967"/>
      <c r="AK487" s="987"/>
      <c r="AL487" s="964">
        <f>IF(V486="賃金で算定","賃金で算定",IF(OR(V487=0,$F$488="",AV486=""),0,IF(OR(LEFT($F$488,2)="31",LEFT($F$488,2)="34",LEFT($F$488,2)="36",LEFT($F$488,2)="37"),VLOOKUP($F$488,労務比率2,AX486,FALSE),VLOOKUP($F$488,労務比率,AX486,FALSE))))</f>
        <v>0</v>
      </c>
      <c r="AM487" s="965"/>
      <c r="AN487" s="966">
        <f>IF(V486="賃金で算定",0,INT(AH487*AL487/100))</f>
        <v>0</v>
      </c>
      <c r="AO487" s="967"/>
      <c r="AP487" s="967"/>
      <c r="AQ487" s="967"/>
      <c r="AR487" s="967"/>
      <c r="AS487" s="685"/>
      <c r="AV487" s="24"/>
      <c r="AW487" s="25"/>
      <c r="AY487" s="462">
        <f t="shared" ref="AY487" si="272">AH487</f>
        <v>0</v>
      </c>
      <c r="AZ487" s="461">
        <f>IF(AV486&lt;=設定シート!C$101,AH487,IF(AND(AV486&gt;=設定シート!E$101,AV486&lt;=設定シート!G$101),AH487*105/108,AH487))</f>
        <v>0</v>
      </c>
      <c r="BA487" s="460"/>
      <c r="BB487" s="461">
        <f t="shared" ref="BB487" si="273">IF($AL487="賃金で算定",0,INT(AY487*$AL487/100))</f>
        <v>0</v>
      </c>
      <c r="BC487" s="461">
        <f>IF(AY487=AZ487,BB487,AZ487*$AL487/100)</f>
        <v>0</v>
      </c>
      <c r="BL487" s="22">
        <f>IF(AY487=AZ487,0,1)</f>
        <v>0</v>
      </c>
      <c r="BM487" s="22" t="str">
        <f>IF(BL487=1,AL487,"")</f>
        <v/>
      </c>
    </row>
    <row r="488" spans="2:74" ht="18" customHeight="1">
      <c r="B488" s="877" t="s">
        <v>832</v>
      </c>
      <c r="C488" s="988"/>
      <c r="D488" s="988"/>
      <c r="E488" s="989"/>
      <c r="F488" s="1069"/>
      <c r="G488" s="997"/>
      <c r="H488" s="997"/>
      <c r="I488" s="997"/>
      <c r="J488" s="997"/>
      <c r="K488" s="997"/>
      <c r="L488" s="997"/>
      <c r="M488" s="997"/>
      <c r="N488" s="998"/>
      <c r="O488" s="877" t="s">
        <v>833</v>
      </c>
      <c r="P488" s="988"/>
      <c r="Q488" s="988"/>
      <c r="R488" s="988"/>
      <c r="S488" s="988"/>
      <c r="T488" s="988"/>
      <c r="U488" s="989"/>
      <c r="V488" s="1072">
        <f>AH488</f>
        <v>0</v>
      </c>
      <c r="W488" s="1073"/>
      <c r="X488" s="1073"/>
      <c r="Y488" s="1074"/>
      <c r="Z488" s="769"/>
      <c r="AA488" s="770"/>
      <c r="AB488" s="770"/>
      <c r="AC488" s="768"/>
      <c r="AD488" s="769"/>
      <c r="AE488" s="770"/>
      <c r="AF488" s="770"/>
      <c r="AG488" s="768"/>
      <c r="AH488" s="979">
        <f>AH470+AH472+AH474+AH476+AH478+AH480+AH482+AH484+AH486</f>
        <v>0</v>
      </c>
      <c r="AI488" s="980"/>
      <c r="AJ488" s="980"/>
      <c r="AK488" s="981"/>
      <c r="AL488" s="738"/>
      <c r="AM488" s="740"/>
      <c r="AN488" s="979">
        <f>AN470+AN472+AN474+AN476+AN478+AN480+AN482+AN484+AN486</f>
        <v>0</v>
      </c>
      <c r="AO488" s="980"/>
      <c r="AP488" s="980"/>
      <c r="AQ488" s="980"/>
      <c r="AR488" s="980"/>
      <c r="AS488" s="772"/>
      <c r="AW488" s="25"/>
      <c r="AY488" s="760"/>
      <c r="AZ488" s="777"/>
      <c r="BA488" s="778">
        <f>BA470+BA472+BA474+BA476+BA478+BA480+BA482+BA484+BA486</f>
        <v>0</v>
      </c>
      <c r="BB488" s="762">
        <f>BB471+BB473+BB475+BB477+BB479+BB481+BB483+BB485+BB487</f>
        <v>0</v>
      </c>
      <c r="BC488" s="762">
        <f>SUMIF(BL471:BL487,0,BC471:BC487)+ROUNDDOWN(ROUNDDOWN(BL488*105/108,0)*BM488/100,0)</f>
        <v>0</v>
      </c>
      <c r="BL488" s="22">
        <f>SUMIF(BL471:BL487,1,AH471:AK487)</f>
        <v>0</v>
      </c>
      <c r="BM488" s="22">
        <f>IF(COUNT(BM471:BM487)=0,0,SUM(BM471:BM487)/COUNT(BM471:BM487))</f>
        <v>0</v>
      </c>
    </row>
    <row r="489" spans="2:74" ht="18" customHeight="1">
      <c r="B489" s="990"/>
      <c r="C489" s="991"/>
      <c r="D489" s="991"/>
      <c r="E489" s="992"/>
      <c r="F489" s="1070"/>
      <c r="G489" s="1000"/>
      <c r="H489" s="1000"/>
      <c r="I489" s="1000"/>
      <c r="J489" s="1000"/>
      <c r="K489" s="1000"/>
      <c r="L489" s="1000"/>
      <c r="M489" s="1000"/>
      <c r="N489" s="1001"/>
      <c r="O489" s="990"/>
      <c r="P489" s="991"/>
      <c r="Q489" s="991"/>
      <c r="R489" s="991"/>
      <c r="S489" s="991"/>
      <c r="T489" s="991"/>
      <c r="U489" s="992"/>
      <c r="V489" s="983">
        <f>V471+V473+V475+V477+V479+V481+V483+V485+V487-V488</f>
        <v>0</v>
      </c>
      <c r="W489" s="962"/>
      <c r="X489" s="962"/>
      <c r="Y489" s="963"/>
      <c r="Z489" s="983">
        <f>Z471+Z473+Z475+Z477+Z479+Z481+Z483+Z485+Z487</f>
        <v>0</v>
      </c>
      <c r="AA489" s="962"/>
      <c r="AB489" s="962"/>
      <c r="AC489" s="962"/>
      <c r="AD489" s="983">
        <f>AD471+AD473+AD475+AD477+AD479+AD481+AD483+AD485+AD487</f>
        <v>0</v>
      </c>
      <c r="AE489" s="962"/>
      <c r="AF489" s="962"/>
      <c r="AG489" s="962"/>
      <c r="AH489" s="983">
        <f>AY489</f>
        <v>0</v>
      </c>
      <c r="AI489" s="962"/>
      <c r="AJ489" s="962"/>
      <c r="AK489" s="962"/>
      <c r="AL489" s="742"/>
      <c r="AM489" s="743"/>
      <c r="AN489" s="983">
        <f>BB489</f>
        <v>0</v>
      </c>
      <c r="AO489" s="962"/>
      <c r="AP489" s="962"/>
      <c r="AQ489" s="962"/>
      <c r="AR489" s="962"/>
      <c r="AS489" s="793"/>
      <c r="AW489" s="25"/>
      <c r="AY489" s="779">
        <f>AY471+AY473+AY475+AY477+AY479+AY481+AY483+AY485+AY487</f>
        <v>0</v>
      </c>
      <c r="AZ489" s="780"/>
      <c r="BA489" s="780"/>
      <c r="BB489" s="781">
        <f>BB488</f>
        <v>0</v>
      </c>
      <c r="BC489" s="782"/>
    </row>
    <row r="490" spans="2:74" ht="18" customHeight="1">
      <c r="B490" s="993"/>
      <c r="C490" s="994"/>
      <c r="D490" s="994"/>
      <c r="E490" s="995"/>
      <c r="F490" s="1071"/>
      <c r="G490" s="1002"/>
      <c r="H490" s="1002"/>
      <c r="I490" s="1002"/>
      <c r="J490" s="1002"/>
      <c r="K490" s="1002"/>
      <c r="L490" s="1002"/>
      <c r="M490" s="1002"/>
      <c r="N490" s="1003"/>
      <c r="O490" s="993"/>
      <c r="P490" s="994"/>
      <c r="Q490" s="994"/>
      <c r="R490" s="994"/>
      <c r="S490" s="994"/>
      <c r="T490" s="994"/>
      <c r="U490" s="995"/>
      <c r="V490" s="966"/>
      <c r="W490" s="967"/>
      <c r="X490" s="967"/>
      <c r="Y490" s="987"/>
      <c r="Z490" s="966"/>
      <c r="AA490" s="967"/>
      <c r="AB490" s="967"/>
      <c r="AC490" s="967"/>
      <c r="AD490" s="966"/>
      <c r="AE490" s="967"/>
      <c r="AF490" s="967"/>
      <c r="AG490" s="967"/>
      <c r="AH490" s="966">
        <f>AZ490</f>
        <v>0</v>
      </c>
      <c r="AI490" s="967"/>
      <c r="AJ490" s="967"/>
      <c r="AK490" s="987"/>
      <c r="AL490" s="686"/>
      <c r="AM490" s="687"/>
      <c r="AN490" s="966">
        <f>BC490</f>
        <v>0</v>
      </c>
      <c r="AO490" s="967"/>
      <c r="AP490" s="967"/>
      <c r="AQ490" s="967"/>
      <c r="AR490" s="967"/>
      <c r="AS490" s="685"/>
      <c r="AU490" s="222"/>
      <c r="AW490" s="25"/>
      <c r="AY490" s="464"/>
      <c r="AZ490" s="465">
        <f>IF(AZ471+AZ473+AZ475+AZ477+AZ479+AZ481+AZ483+AZ485+AZ487=AY489,0,ROUNDDOWN(AZ471+AZ473+AZ475+AZ477+AZ479+AZ481+AZ483+AZ485+AZ487,0))</f>
        <v>0</v>
      </c>
      <c r="BA490" s="463"/>
      <c r="BB490" s="463"/>
      <c r="BC490" s="465">
        <f>IF(BC488=BB489,0,BC488)</f>
        <v>0</v>
      </c>
    </row>
    <row r="491" spans="2:74" ht="18" customHeight="1">
      <c r="AD491" s="1" t="str">
        <f>IF(AND($F488="",$V488+$V489&gt;0),"事業の種類を選択してください。","")</f>
        <v/>
      </c>
      <c r="AN491" s="867">
        <f>IF(AN488=0,0,AN488+IF(AN490=0,AN489,AN490))</f>
        <v>0</v>
      </c>
      <c r="AO491" s="867"/>
      <c r="AP491" s="867"/>
      <c r="AQ491" s="867"/>
      <c r="AR491" s="867"/>
      <c r="AW491" s="25"/>
    </row>
    <row r="492" spans="2:74" ht="31.95" customHeight="1">
      <c r="AN492" s="30"/>
      <c r="AO492" s="30"/>
      <c r="AP492" s="30"/>
      <c r="AQ492" s="30"/>
      <c r="AR492" s="30"/>
      <c r="AW492" s="25"/>
    </row>
    <row r="493" spans="2:74" ht="7.5" customHeight="1">
      <c r="X493" s="3"/>
      <c r="Y493" s="3"/>
      <c r="AW493" s="25"/>
    </row>
    <row r="494" spans="2:74" ht="10.5" customHeight="1">
      <c r="X494" s="3"/>
      <c r="Y494" s="3"/>
      <c r="AW494" s="25"/>
    </row>
    <row r="495" spans="2:74" ht="5.25" customHeight="1">
      <c r="X495" s="3"/>
      <c r="Y495" s="3"/>
      <c r="AW495" s="25"/>
    </row>
    <row r="496" spans="2:74" ht="5.25" customHeight="1">
      <c r="X496" s="3"/>
      <c r="Y496" s="3"/>
      <c r="AW496" s="25"/>
    </row>
    <row r="497" spans="2:74" ht="5.25" customHeight="1">
      <c r="X497" s="3"/>
      <c r="Y497" s="3"/>
      <c r="AW497" s="25"/>
    </row>
    <row r="498" spans="2:74" ht="5.25" customHeight="1">
      <c r="X498" s="3"/>
      <c r="Y498" s="3"/>
      <c r="AW498" s="25"/>
    </row>
    <row r="499" spans="2:74" ht="17.25" customHeight="1">
      <c r="B499" s="2" t="s">
        <v>42</v>
      </c>
      <c r="S499" s="9"/>
      <c r="T499" s="9"/>
      <c r="U499" s="9"/>
      <c r="V499" s="9"/>
      <c r="W499" s="9"/>
      <c r="AL499" s="26"/>
      <c r="AW499" s="25"/>
    </row>
    <row r="500" spans="2:74" ht="12.75" customHeight="1">
      <c r="M500" s="27"/>
      <c r="N500" s="27"/>
      <c r="O500" s="27"/>
      <c r="P500" s="27"/>
      <c r="Q500" s="27"/>
      <c r="R500" s="27"/>
      <c r="S500" s="27"/>
      <c r="T500" s="28"/>
      <c r="U500" s="28"/>
      <c r="V500" s="28"/>
      <c r="W500" s="28"/>
      <c r="X500" s="28"/>
      <c r="Y500" s="28"/>
      <c r="Z500" s="28"/>
      <c r="AA500" s="27"/>
      <c r="AB500" s="27"/>
      <c r="AC500" s="27"/>
      <c r="AL500" s="26"/>
      <c r="AM500" s="859" t="s">
        <v>860</v>
      </c>
      <c r="AN500" s="860"/>
      <c r="AO500" s="860"/>
      <c r="AP500" s="861"/>
      <c r="AW500" s="25"/>
    </row>
    <row r="501" spans="2:74" ht="12.75" customHeight="1">
      <c r="M501" s="27"/>
      <c r="N501" s="27"/>
      <c r="O501" s="27"/>
      <c r="P501" s="27"/>
      <c r="Q501" s="27"/>
      <c r="R501" s="27"/>
      <c r="S501" s="27"/>
      <c r="T501" s="28"/>
      <c r="U501" s="28"/>
      <c r="V501" s="28"/>
      <c r="W501" s="28"/>
      <c r="X501" s="28"/>
      <c r="Y501" s="28"/>
      <c r="Z501" s="28"/>
      <c r="AA501" s="27"/>
      <c r="AB501" s="27"/>
      <c r="AC501" s="27"/>
      <c r="AL501" s="26"/>
      <c r="AM501" s="862"/>
      <c r="AN501" s="863"/>
      <c r="AO501" s="863"/>
      <c r="AP501" s="864"/>
      <c r="AW501" s="25"/>
    </row>
    <row r="502" spans="2:74" ht="12.75" customHeight="1">
      <c r="M502" s="27"/>
      <c r="N502" s="27"/>
      <c r="O502" s="27"/>
      <c r="P502" s="27"/>
      <c r="Q502" s="27"/>
      <c r="R502" s="27"/>
      <c r="S502" s="27"/>
      <c r="T502" s="27"/>
      <c r="U502" s="27"/>
      <c r="V502" s="27"/>
      <c r="W502" s="27"/>
      <c r="X502" s="27"/>
      <c r="Y502" s="27"/>
      <c r="Z502" s="27"/>
      <c r="AA502" s="27"/>
      <c r="AB502" s="27"/>
      <c r="AC502" s="27"/>
      <c r="AL502" s="26"/>
      <c r="AM502" s="698"/>
      <c r="AN502" s="698"/>
      <c r="AW502" s="25"/>
    </row>
    <row r="503" spans="2:74" ht="6" customHeight="1">
      <c r="M503" s="27"/>
      <c r="N503" s="27"/>
      <c r="O503" s="27"/>
      <c r="P503" s="27"/>
      <c r="Q503" s="27"/>
      <c r="R503" s="27"/>
      <c r="S503" s="27"/>
      <c r="T503" s="27"/>
      <c r="U503" s="27"/>
      <c r="V503" s="27"/>
      <c r="W503" s="27"/>
      <c r="X503" s="27"/>
      <c r="Y503" s="27"/>
      <c r="Z503" s="27"/>
      <c r="AA503" s="27"/>
      <c r="AB503" s="27"/>
      <c r="AC503" s="27"/>
      <c r="AL503" s="26"/>
      <c r="AM503" s="26"/>
      <c r="AW503" s="25"/>
    </row>
    <row r="504" spans="2:74" ht="12.75" customHeight="1">
      <c r="B504" s="873" t="s">
        <v>9</v>
      </c>
      <c r="C504" s="874"/>
      <c r="D504" s="874"/>
      <c r="E504" s="874"/>
      <c r="F504" s="874"/>
      <c r="G504" s="874"/>
      <c r="H504" s="874"/>
      <c r="I504" s="874"/>
      <c r="J504" s="878" t="s">
        <v>17</v>
      </c>
      <c r="K504" s="878"/>
      <c r="L504" s="724" t="s">
        <v>10</v>
      </c>
      <c r="M504" s="878" t="s">
        <v>18</v>
      </c>
      <c r="N504" s="878"/>
      <c r="O504" s="879" t="s">
        <v>19</v>
      </c>
      <c r="P504" s="878"/>
      <c r="Q504" s="878"/>
      <c r="R504" s="878"/>
      <c r="S504" s="878"/>
      <c r="T504" s="878"/>
      <c r="U504" s="878" t="s">
        <v>20</v>
      </c>
      <c r="V504" s="878"/>
      <c r="W504" s="878"/>
      <c r="AD504" s="11"/>
      <c r="AE504" s="11"/>
      <c r="AF504" s="11"/>
      <c r="AG504" s="11"/>
      <c r="AH504" s="11"/>
      <c r="AI504" s="11"/>
      <c r="AJ504" s="11"/>
      <c r="AL504" s="1013">
        <f ca="1">$AL$9</f>
        <v>30</v>
      </c>
      <c r="AM504" s="881"/>
      <c r="AN504" s="948" t="s">
        <v>11</v>
      </c>
      <c r="AO504" s="948"/>
      <c r="AP504" s="881">
        <v>13</v>
      </c>
      <c r="AQ504" s="881"/>
      <c r="AR504" s="948" t="s">
        <v>12</v>
      </c>
      <c r="AS504" s="951"/>
      <c r="AW504" s="25"/>
    </row>
    <row r="505" spans="2:74" ht="13.95" customHeight="1">
      <c r="B505" s="874"/>
      <c r="C505" s="874"/>
      <c r="D505" s="874"/>
      <c r="E505" s="874"/>
      <c r="F505" s="874"/>
      <c r="G505" s="874"/>
      <c r="H505" s="874"/>
      <c r="I505" s="874"/>
      <c r="J505" s="1061">
        <f>$J$10</f>
        <v>0</v>
      </c>
      <c r="K505" s="1049">
        <f>$K$10</f>
        <v>0</v>
      </c>
      <c r="L505" s="1063">
        <f>$L$10</f>
        <v>0</v>
      </c>
      <c r="M505" s="1052">
        <f>$M$10</f>
        <v>0</v>
      </c>
      <c r="N505" s="1049">
        <f>$N$10</f>
        <v>0</v>
      </c>
      <c r="O505" s="1052">
        <f>$O$10</f>
        <v>0</v>
      </c>
      <c r="P505" s="1014">
        <f>$P$10</f>
        <v>0</v>
      </c>
      <c r="Q505" s="1014">
        <f>$Q$10</f>
        <v>0</v>
      </c>
      <c r="R505" s="1014">
        <f>$R$10</f>
        <v>0</v>
      </c>
      <c r="S505" s="1014">
        <f>$S$10</f>
        <v>0</v>
      </c>
      <c r="T505" s="1049">
        <f>$T$10</f>
        <v>0</v>
      </c>
      <c r="U505" s="1052">
        <f>$U$10</f>
        <v>0</v>
      </c>
      <c r="V505" s="1014">
        <f>$V$10</f>
        <v>0</v>
      </c>
      <c r="W505" s="1049">
        <f>$W$10</f>
        <v>0</v>
      </c>
      <c r="AD505" s="11"/>
      <c r="AE505" s="11"/>
      <c r="AF505" s="11"/>
      <c r="AG505" s="11"/>
      <c r="AH505" s="11"/>
      <c r="AI505" s="11"/>
      <c r="AJ505" s="11"/>
      <c r="AL505" s="882"/>
      <c r="AM505" s="883"/>
      <c r="AN505" s="949"/>
      <c r="AO505" s="949"/>
      <c r="AP505" s="883"/>
      <c r="AQ505" s="883"/>
      <c r="AR505" s="949"/>
      <c r="AS505" s="952"/>
      <c r="AW505" s="25"/>
    </row>
    <row r="506" spans="2:74" ht="9" customHeight="1">
      <c r="B506" s="874"/>
      <c r="C506" s="874"/>
      <c r="D506" s="874"/>
      <c r="E506" s="874"/>
      <c r="F506" s="874"/>
      <c r="G506" s="874"/>
      <c r="H506" s="874"/>
      <c r="I506" s="874"/>
      <c r="J506" s="1062"/>
      <c r="K506" s="1050"/>
      <c r="L506" s="1064"/>
      <c r="M506" s="1053"/>
      <c r="N506" s="1050"/>
      <c r="O506" s="1053"/>
      <c r="P506" s="1015"/>
      <c r="Q506" s="1015"/>
      <c r="R506" s="1015"/>
      <c r="S506" s="1015"/>
      <c r="T506" s="1050"/>
      <c r="U506" s="1053"/>
      <c r="V506" s="1015"/>
      <c r="W506" s="1050"/>
      <c r="AD506" s="11"/>
      <c r="AE506" s="11"/>
      <c r="AF506" s="11"/>
      <c r="AG506" s="11"/>
      <c r="AH506" s="11"/>
      <c r="AI506" s="11"/>
      <c r="AJ506" s="11"/>
      <c r="AL506" s="884"/>
      <c r="AM506" s="885"/>
      <c r="AN506" s="950"/>
      <c r="AO506" s="950"/>
      <c r="AP506" s="885"/>
      <c r="AQ506" s="885"/>
      <c r="AR506" s="950"/>
      <c r="AS506" s="953"/>
      <c r="AW506" s="25"/>
    </row>
    <row r="507" spans="2:74" ht="6" customHeight="1">
      <c r="B507" s="876"/>
      <c r="C507" s="876"/>
      <c r="D507" s="876"/>
      <c r="E507" s="876"/>
      <c r="F507" s="876"/>
      <c r="G507" s="876"/>
      <c r="H507" s="876"/>
      <c r="I507" s="876"/>
      <c r="J507" s="1062"/>
      <c r="K507" s="1051"/>
      <c r="L507" s="1065"/>
      <c r="M507" s="1054"/>
      <c r="N507" s="1051"/>
      <c r="O507" s="1054"/>
      <c r="P507" s="1016"/>
      <c r="Q507" s="1016"/>
      <c r="R507" s="1016"/>
      <c r="S507" s="1016"/>
      <c r="T507" s="1051"/>
      <c r="U507" s="1054"/>
      <c r="V507" s="1016"/>
      <c r="W507" s="1051"/>
      <c r="AW507" s="25"/>
    </row>
    <row r="508" spans="2:74" ht="15" customHeight="1">
      <c r="B508" s="927" t="s">
        <v>43</v>
      </c>
      <c r="C508" s="928"/>
      <c r="D508" s="928"/>
      <c r="E508" s="928"/>
      <c r="F508" s="928"/>
      <c r="G508" s="928"/>
      <c r="H508" s="928"/>
      <c r="I508" s="929"/>
      <c r="J508" s="927" t="s">
        <v>13</v>
      </c>
      <c r="K508" s="928"/>
      <c r="L508" s="928"/>
      <c r="M508" s="928"/>
      <c r="N508" s="936"/>
      <c r="O508" s="939" t="s">
        <v>44</v>
      </c>
      <c r="P508" s="928"/>
      <c r="Q508" s="928"/>
      <c r="R508" s="928"/>
      <c r="S508" s="928"/>
      <c r="T508" s="928"/>
      <c r="U508" s="929"/>
      <c r="V508" s="725" t="s">
        <v>843</v>
      </c>
      <c r="W508" s="726"/>
      <c r="X508" s="726"/>
      <c r="Y508" s="942" t="s">
        <v>844</v>
      </c>
      <c r="Z508" s="942"/>
      <c r="AA508" s="942"/>
      <c r="AB508" s="942"/>
      <c r="AC508" s="942"/>
      <c r="AD508" s="942"/>
      <c r="AE508" s="942"/>
      <c r="AF508" s="942"/>
      <c r="AG508" s="942"/>
      <c r="AH508" s="942"/>
      <c r="AI508" s="726"/>
      <c r="AJ508" s="726"/>
      <c r="AK508" s="727"/>
      <c r="AL508" s="1066" t="s">
        <v>497</v>
      </c>
      <c r="AM508" s="1066"/>
      <c r="AN508" s="943" t="s">
        <v>845</v>
      </c>
      <c r="AO508" s="943"/>
      <c r="AP508" s="943"/>
      <c r="AQ508" s="943"/>
      <c r="AR508" s="943"/>
      <c r="AS508" s="944"/>
      <c r="AW508" s="25"/>
    </row>
    <row r="509" spans="2:74" ht="13.95" customHeight="1">
      <c r="B509" s="930"/>
      <c r="C509" s="931"/>
      <c r="D509" s="931"/>
      <c r="E509" s="931"/>
      <c r="F509" s="931"/>
      <c r="G509" s="931"/>
      <c r="H509" s="931"/>
      <c r="I509" s="932"/>
      <c r="J509" s="930"/>
      <c r="K509" s="931"/>
      <c r="L509" s="931"/>
      <c r="M509" s="931"/>
      <c r="N509" s="937"/>
      <c r="O509" s="940"/>
      <c r="P509" s="931"/>
      <c r="Q509" s="931"/>
      <c r="R509" s="931"/>
      <c r="S509" s="931"/>
      <c r="T509" s="931"/>
      <c r="U509" s="932"/>
      <c r="V509" s="890" t="s">
        <v>14</v>
      </c>
      <c r="W509" s="1076"/>
      <c r="X509" s="1076"/>
      <c r="Y509" s="1077"/>
      <c r="Z509" s="896" t="s">
        <v>23</v>
      </c>
      <c r="AA509" s="897"/>
      <c r="AB509" s="897"/>
      <c r="AC509" s="898"/>
      <c r="AD509" s="1081" t="s">
        <v>24</v>
      </c>
      <c r="AE509" s="1082"/>
      <c r="AF509" s="1082"/>
      <c r="AG509" s="1083"/>
      <c r="AH509" s="908" t="s">
        <v>170</v>
      </c>
      <c r="AI509" s="909"/>
      <c r="AJ509" s="909"/>
      <c r="AK509" s="910"/>
      <c r="AL509" s="1067" t="s">
        <v>498</v>
      </c>
      <c r="AM509" s="1067"/>
      <c r="AN509" s="918" t="s">
        <v>26</v>
      </c>
      <c r="AO509" s="919"/>
      <c r="AP509" s="919"/>
      <c r="AQ509" s="919"/>
      <c r="AR509" s="920"/>
      <c r="AS509" s="921"/>
      <c r="AW509" s="25"/>
      <c r="AY509" s="749" t="s">
        <v>524</v>
      </c>
      <c r="AZ509" s="749" t="s">
        <v>524</v>
      </c>
      <c r="BA509" s="749" t="s">
        <v>522</v>
      </c>
      <c r="BB509" s="922" t="s">
        <v>523</v>
      </c>
      <c r="BC509" s="923"/>
    </row>
    <row r="510" spans="2:74" ht="13.95" customHeight="1">
      <c r="B510" s="933"/>
      <c r="C510" s="934"/>
      <c r="D510" s="934"/>
      <c r="E510" s="934"/>
      <c r="F510" s="934"/>
      <c r="G510" s="934"/>
      <c r="H510" s="934"/>
      <c r="I510" s="935"/>
      <c r="J510" s="933"/>
      <c r="K510" s="934"/>
      <c r="L510" s="934"/>
      <c r="M510" s="934"/>
      <c r="N510" s="938"/>
      <c r="O510" s="941"/>
      <c r="P510" s="934"/>
      <c r="Q510" s="934"/>
      <c r="R510" s="934"/>
      <c r="S510" s="934"/>
      <c r="T510" s="934"/>
      <c r="U510" s="935"/>
      <c r="V510" s="1078"/>
      <c r="W510" s="1079"/>
      <c r="X510" s="1079"/>
      <c r="Y510" s="1080"/>
      <c r="Z510" s="899"/>
      <c r="AA510" s="900"/>
      <c r="AB510" s="900"/>
      <c r="AC510" s="901"/>
      <c r="AD510" s="1084"/>
      <c r="AE510" s="1085"/>
      <c r="AF510" s="1085"/>
      <c r="AG510" s="1086"/>
      <c r="AH510" s="911"/>
      <c r="AI510" s="912"/>
      <c r="AJ510" s="912"/>
      <c r="AK510" s="913"/>
      <c r="AL510" s="1068"/>
      <c r="AM510" s="1068"/>
      <c r="AN510" s="924"/>
      <c r="AO510" s="924"/>
      <c r="AP510" s="924"/>
      <c r="AQ510" s="924"/>
      <c r="AR510" s="924"/>
      <c r="AS510" s="925"/>
      <c r="AW510" s="25"/>
      <c r="AY510" s="459"/>
      <c r="AZ510" s="460" t="s">
        <v>518</v>
      </c>
      <c r="BA510" s="460" t="s">
        <v>521</v>
      </c>
      <c r="BB510" s="750" t="s">
        <v>519</v>
      </c>
      <c r="BC510" s="460" t="s">
        <v>518</v>
      </c>
      <c r="BL510" s="22" t="s">
        <v>529</v>
      </c>
      <c r="BM510" s="22" t="s">
        <v>246</v>
      </c>
    </row>
    <row r="511" spans="2:74" ht="18" customHeight="1">
      <c r="B511" s="968"/>
      <c r="C511" s="969"/>
      <c r="D511" s="969"/>
      <c r="E511" s="969"/>
      <c r="F511" s="969"/>
      <c r="G511" s="969"/>
      <c r="H511" s="969"/>
      <c r="I511" s="970"/>
      <c r="J511" s="968"/>
      <c r="K511" s="969"/>
      <c r="L511" s="969"/>
      <c r="M511" s="969"/>
      <c r="N511" s="974"/>
      <c r="O511" s="753"/>
      <c r="P511" s="731" t="s">
        <v>38</v>
      </c>
      <c r="Q511" s="754"/>
      <c r="R511" s="731" t="s">
        <v>8</v>
      </c>
      <c r="S511" s="755"/>
      <c r="T511" s="976" t="s">
        <v>46</v>
      </c>
      <c r="U511" s="1075"/>
      <c r="V511" s="977"/>
      <c r="W511" s="978"/>
      <c r="X511" s="978"/>
      <c r="Y511" s="787" t="s">
        <v>15</v>
      </c>
      <c r="Z511" s="757"/>
      <c r="AA511" s="758"/>
      <c r="AB511" s="758"/>
      <c r="AC511" s="756" t="s">
        <v>15</v>
      </c>
      <c r="AD511" s="757"/>
      <c r="AE511" s="758"/>
      <c r="AF511" s="758"/>
      <c r="AG511" s="759" t="s">
        <v>15</v>
      </c>
      <c r="AH511" s="979">
        <f>IF(V511="賃金で算定",V512+Z512-AD512,0)</f>
        <v>0</v>
      </c>
      <c r="AI511" s="980"/>
      <c r="AJ511" s="980"/>
      <c r="AK511" s="981"/>
      <c r="AL511" s="733"/>
      <c r="AM511" s="736"/>
      <c r="AN511" s="865"/>
      <c r="AO511" s="866"/>
      <c r="AP511" s="866"/>
      <c r="AQ511" s="866"/>
      <c r="AR511" s="866"/>
      <c r="AS511" s="759" t="s">
        <v>15</v>
      </c>
      <c r="AV511" s="24" t="str">
        <f>IF(OR(O511="",Q511=""),"", IF(O511&lt;20,DATE(O511+118,Q511,IF(S511="",1,S511)),DATE(O511+88,Q511,IF(S511="",1,S511))))</f>
        <v/>
      </c>
      <c r="AW511" s="821" t="str">
        <f>IF(AV511&lt;=設定シート!C$15,"昔",IF(OR(LEFT($F$529,2)="31",LEFT($F$529,2)="34",LEFT($F$529,2)="36",LEFT($F$529,2)="37"),IF(AV511&lt;=設定シート!E$23,"1",IF(AV511&lt;=設定シート!G$23,"2",IF(AV511&lt;=設定シート!M$23,"3","4"))),IF(AV511&lt;=設定シート!E$15,"1",IF(AV511&lt;=設定シート!G$15,"2","3"))))</f>
        <v>3</v>
      </c>
      <c r="AX511" s="822">
        <f>IF(OR(LEFT($F$529,2)="31",LEFT($F$529,2)="34",LEFT($F$529,2)="36",LEFT($F$529,2)="37"),IF(AV511&lt;=設定シート!$C$23,5,IF(AV511&lt;=設定シート!$E$23,7,IF(AV511&lt;=設定シート!$G$23,9,IF(AND(AV511&lt;=設定シート!$I$23,V511=""),11,IF(AND(AV511&lt;=設定シート!$I$23,V511="賃金で算定"),13,IF(AV511&lt;=設定シート!$K$23,15,IF(AV511&lt;=設定シート!$M$23,17,19))))))),IF(AV511&lt;=設定シート!$C$23,5,IF(AV511&lt;=設定シート!$E$15,7,IF(AV511&lt;=設定シート!$G$15,9,11))))</f>
        <v>11</v>
      </c>
      <c r="AY511" s="760"/>
      <c r="AZ511" s="761"/>
      <c r="BA511" s="762">
        <f>AN511</f>
        <v>0</v>
      </c>
      <c r="BB511" s="761"/>
      <c r="BC511" s="761"/>
      <c r="BO511" s="1">
        <f>IF(O511&lt;=VALUE(概算年度),O511+2018,O511+1988)</f>
        <v>2018</v>
      </c>
      <c r="BP511" s="1" t="b">
        <f>IF(BO511=2019,1)</f>
        <v>0</v>
      </c>
      <c r="BQ511" s="3">
        <f>IF(BO511&lt;=2018,1)</f>
        <v>1</v>
      </c>
      <c r="BR511" s="3" t="b">
        <f>IF(BO511&gt;=2020,1)</f>
        <v>0</v>
      </c>
      <c r="BS511" s="3" t="b">
        <f>IF(AND(O511=31,Q511=1,O512=31),1,IF(AND(O511=31,Q511=2,O512=31),2,IF(AND(O511=31,Q511=3,O512=31),3,IF(AND(O511=31,Q511=4,O512=31),4,IF(AND(O511&gt;VALUE(概算年度),O511&lt;31,O512=31),5)))))</f>
        <v>0</v>
      </c>
      <c r="BT511" s="3" t="b">
        <f>IF(OR(O511=31,O511=1),IF(AND(O512=1,OR(Q511=1,Q511=2,Q511=3,Q511=4,Q511=5)),1,IF(AND(O512=1,Q511=6),6,IF(AND(O512=1,Q511=7),7,IF(AND(O512=1,Q511=8),8,IF(AND(O512=1,Q511=9),9,IF(AND(O512=1,Q511=10),10,IF(AND(O512=1,Q511=11),11,IF(AND(O512=1,Q511=12),12)))))))),IF(O512=1,13))</f>
        <v>0</v>
      </c>
      <c r="BU511" s="3" t="b">
        <f>IF(AND(VALUE(概算年度)='報告書（事業主控）'!O511,VALUE(概算年度)='報告書（事業主控）'!O512),IF('報告書（事業主控）'!Q511=1,1,IF('報告書（事業主控）'!Q511=2,2,IF('報告書（事業主控）'!Q511=3,3))))</f>
        <v>0</v>
      </c>
      <c r="BV511" s="3" t="b">
        <f>IF(BS511=1,"平31_1",IF(BS511=2,"平31_2",IF(BS511=3,"平31_3",IF(BS511=4,"平31_4",IF(BS511=5,"平31_1",IF(BT511=1,"_5月",IF(BT511=6,"_6月",IF(BT511=7,"_7月",IF(BT511=8,"_8月",IF(BT511=9,"_9月",IF(BT511=10,"_10月",IF(BT511=11,"_11月",IF(BT511=12,"_12月",IF(BT511=13,"_5月",IF(AND(O511=O512,O512&lt;&gt;VALUE(概算年度)),IF(Q511=1,"_1月",IF(Q511=2,"_2月",IF(Q511=3,"_3月",IF(Q511=4,"_4月",IF(Q511=5,"_5月",IF(Q511=6,"_6月",IF(Q511=7,"_7月",IF(Q511=8,"_8月",IF(Q511=9,"_9月",IF(Q511=10,"_10月",IF(Q511=11,"_11月",IF(Q511=12,"_12月")))))))))))),IF(BU511=1,"対象年1_3月",IF(BU511=2,"対象年2_3月",IF(BU511=3,"対象年3月",IF(O512=VALUE(概算年度),"対象年1_3月","_1月")))))))))))))))))))</f>
        <v>0</v>
      </c>
    </row>
    <row r="512" spans="2:74" ht="18" customHeight="1">
      <c r="B512" s="971"/>
      <c r="C512" s="972"/>
      <c r="D512" s="972"/>
      <c r="E512" s="972"/>
      <c r="F512" s="972"/>
      <c r="G512" s="972"/>
      <c r="H512" s="972"/>
      <c r="I512" s="973"/>
      <c r="J512" s="971"/>
      <c r="K512" s="972"/>
      <c r="L512" s="972"/>
      <c r="M512" s="972"/>
      <c r="N512" s="975"/>
      <c r="O512" s="219"/>
      <c r="P512" s="11" t="s">
        <v>7</v>
      </c>
      <c r="Q512" s="23"/>
      <c r="R512" s="11" t="s">
        <v>8</v>
      </c>
      <c r="S512" s="220"/>
      <c r="T512" s="982" t="s">
        <v>28</v>
      </c>
      <c r="U512" s="982"/>
      <c r="V512" s="956"/>
      <c r="W512" s="957"/>
      <c r="X512" s="957"/>
      <c r="Y512" s="958"/>
      <c r="Z512" s="959"/>
      <c r="AA512" s="960"/>
      <c r="AB512" s="960"/>
      <c r="AC512" s="960"/>
      <c r="AD512" s="956">
        <v>0</v>
      </c>
      <c r="AE512" s="957"/>
      <c r="AF512" s="957"/>
      <c r="AG512" s="958"/>
      <c r="AH512" s="962">
        <f>IF(V511="賃金で算定",0,V512+Z512-AD512)</f>
        <v>0</v>
      </c>
      <c r="AI512" s="962"/>
      <c r="AJ512" s="962"/>
      <c r="AK512" s="963"/>
      <c r="AL512" s="964">
        <f>IF(V511="賃金で算定","賃金で算定",IF(OR(V512=0,$F$529="",AV511=""),0,IF(OR(LEFT($F$529,2)="31",LEFT($F$529,2)="34",LEFT($F$529,2)="36",LEFT($F$529,2)="37"),VLOOKUP($F$529,労務比率2,AX511,FALSE),VLOOKUP($F$529,労務比率,AX511,FALSE))))</f>
        <v>0</v>
      </c>
      <c r="AM512" s="965"/>
      <c r="AN512" s="966">
        <f>IF(V511="賃金で算定",0,INT(AH512*AL512/100))</f>
        <v>0</v>
      </c>
      <c r="AO512" s="967"/>
      <c r="AP512" s="967"/>
      <c r="AQ512" s="967"/>
      <c r="AR512" s="967"/>
      <c r="AS512" s="685"/>
      <c r="AV512" s="24"/>
      <c r="AW512" s="25"/>
      <c r="AY512" s="462">
        <f>AH512</f>
        <v>0</v>
      </c>
      <c r="AZ512" s="461">
        <f>IF(AV511&lt;=設定シート!C$101,AH512,IF(AND(AV511&gt;=設定シート!E$101,AV511&lt;=設定シート!G$101),AH512*105/108,AH512))</f>
        <v>0</v>
      </c>
      <c r="BA512" s="460"/>
      <c r="BB512" s="461">
        <f>IF($AL512="賃金で算定",0,INT(AY512*$AL512/100))</f>
        <v>0</v>
      </c>
      <c r="BC512" s="461">
        <f>IF(AY512=AZ512,BB512,AZ512*$AL512/100)</f>
        <v>0</v>
      </c>
      <c r="BL512" s="22">
        <f>IF(AY512=AZ512,0,1)</f>
        <v>0</v>
      </c>
      <c r="BM512" s="22" t="str">
        <f>IF(BL512=1,AL512,"")</f>
        <v/>
      </c>
    </row>
    <row r="513" spans="2:74" ht="18" customHeight="1">
      <c r="B513" s="968"/>
      <c r="C513" s="969"/>
      <c r="D513" s="969"/>
      <c r="E513" s="969"/>
      <c r="F513" s="969"/>
      <c r="G513" s="969"/>
      <c r="H513" s="969"/>
      <c r="I513" s="970"/>
      <c r="J513" s="968"/>
      <c r="K513" s="969"/>
      <c r="L513" s="969"/>
      <c r="M513" s="969"/>
      <c r="N513" s="974"/>
      <c r="O513" s="753"/>
      <c r="P513" s="731" t="s">
        <v>38</v>
      </c>
      <c r="Q513" s="754"/>
      <c r="R513" s="731" t="s">
        <v>8</v>
      </c>
      <c r="S513" s="755"/>
      <c r="T513" s="976" t="s">
        <v>40</v>
      </c>
      <c r="U513" s="1075"/>
      <c r="V513" s="977"/>
      <c r="W513" s="978"/>
      <c r="X513" s="978"/>
      <c r="Y513" s="792"/>
      <c r="Z513" s="769"/>
      <c r="AA513" s="770"/>
      <c r="AB513" s="770"/>
      <c r="AC513" s="768"/>
      <c r="AD513" s="769"/>
      <c r="AE513" s="770"/>
      <c r="AF513" s="770"/>
      <c r="AG513" s="771"/>
      <c r="AH513" s="979">
        <f>IF(V513="賃金で算定",V514+Z514-AD514,0)</f>
        <v>0</v>
      </c>
      <c r="AI513" s="980"/>
      <c r="AJ513" s="980"/>
      <c r="AK513" s="981"/>
      <c r="AL513" s="733"/>
      <c r="AM513" s="736"/>
      <c r="AN513" s="865"/>
      <c r="AO513" s="866"/>
      <c r="AP513" s="866"/>
      <c r="AQ513" s="866"/>
      <c r="AR513" s="866"/>
      <c r="AS513" s="772"/>
      <c r="AV513" s="24" t="str">
        <f>IF(OR(O513="",Q513=""),"", IF(O513&lt;20,DATE(O513+118,Q513,IF(S513="",1,S513)),DATE(O513+88,Q513,IF(S513="",1,S513))))</f>
        <v/>
      </c>
      <c r="AW513" s="821" t="str">
        <f>IF(AV513&lt;=設定シート!C$15,"昔",IF(OR(LEFT($F$529,2)="31",LEFT($F$529,2)="34",LEFT($F$529,2)="36",LEFT($F$529,2)="37"),IF(AV513&lt;=設定シート!E$23,"1",IF(AV513&lt;=設定シート!G$23,"2",IF(AV513&lt;=設定シート!M$23,"3","4"))),IF(AV513&lt;=設定シート!E$15,"1",IF(AV513&lt;=設定シート!G$15,"2","3"))))</f>
        <v>3</v>
      </c>
      <c r="AX513" s="822">
        <f>IF(OR(LEFT($F$529,2)="31",LEFT($F$529,2)="34",LEFT($F$529,2)="36",LEFT($F$529,2)="37"),IF(AV513&lt;=設定シート!$C$23,5,IF(AV513&lt;=設定シート!$E$23,7,IF(AV513&lt;=設定シート!$G$23,9,IF(AND(AV513&lt;=設定シート!$I$23,V513=""),11,IF(AND(AV513&lt;=設定シート!$I$23,V513="賃金で算定"),13,IF(AV513&lt;=設定シート!$K$23,15,IF(AV513&lt;=設定シート!$M$23,17,19))))))),IF(AV513&lt;=設定シート!$C$23,5,IF(AV513&lt;=設定シート!$E$15,7,IF(AV513&lt;=設定シート!$G$15,9,11))))</f>
        <v>11</v>
      </c>
      <c r="AY513" s="760"/>
      <c r="AZ513" s="761"/>
      <c r="BA513" s="762">
        <f t="shared" ref="BA513" si="274">AN513</f>
        <v>0</v>
      </c>
      <c r="BB513" s="761"/>
      <c r="BC513" s="761"/>
      <c r="BL513" s="22"/>
      <c r="BM513" s="22"/>
      <c r="BO513" s="1">
        <f>IF(O513&lt;=VALUE(概算年度),O513+2018,O513+1988)</f>
        <v>2018</v>
      </c>
      <c r="BP513" s="1" t="b">
        <f>IF(BO513=2019,1)</f>
        <v>0</v>
      </c>
      <c r="BQ513" s="3">
        <f>IF(BO513&lt;=2018,1)</f>
        <v>1</v>
      </c>
      <c r="BR513" s="3" t="b">
        <f>IF(BO513&gt;=2020,1)</f>
        <v>0</v>
      </c>
      <c r="BS513" s="3" t="b">
        <f>IF(AND(O513=31,Q513=1,O514=31),1,IF(AND(O513=31,Q513=2,O514=31),2,IF(AND(O513=31,Q513=3,O514=31),3,IF(AND(O513=31,Q513=4,O514=31),4,IF(AND(O513&gt;VALUE(概算年度),O513&lt;31,O514=31),5)))))</f>
        <v>0</v>
      </c>
      <c r="BT513" s="3" t="b">
        <f>IF(OR(O513=31,O513=1),IF(AND(O514=1,OR(Q513=1,Q513=2,Q513=3,Q513=4,Q513=5)),1,IF(AND(O514=1,Q513=6),6,IF(AND(O514=1,Q513=7),7,IF(AND(O514=1,Q513=8),8,IF(AND(O514=1,Q513=9),9,IF(AND(O514=1,Q513=10),10,IF(AND(O514=1,Q513=11),11,IF(AND(O514=1,Q513=12),12)))))))),IF(O514=1,13))</f>
        <v>0</v>
      </c>
      <c r="BU513" s="3" t="b">
        <f>IF(AND(VALUE(概算年度)='報告書（事業主控）'!O513,VALUE(概算年度)='報告書（事業主控）'!O514),IF('報告書（事業主控）'!Q513=1,1,IF('報告書（事業主控）'!Q513=2,2,IF('報告書（事業主控）'!Q513=3,3))))</f>
        <v>0</v>
      </c>
      <c r="BV513" s="3" t="b">
        <f>IF(BS513=1,"平31_1",IF(BS513=2,"平31_2",IF(BS513=3,"平31_3",IF(BS513=4,"平31_4",IF(BS513=5,"平31_1",IF(BT513=1,"_5月",IF(BT513=6,"_6月",IF(BT513=7,"_7月",IF(BT513=8,"_8月",IF(BT513=9,"_9月",IF(BT513=10,"_10月",IF(BT513=11,"_11月",IF(BT513=12,"_12月",IF(BT513=13,"_5月",IF(AND(O513=O514,O514&lt;&gt;VALUE(概算年度)),IF(Q513=1,"_1月",IF(Q513=2,"_2月",IF(Q513=3,"_3月",IF(Q513=4,"_4月",IF(Q513=5,"_5月",IF(Q513=6,"_6月",IF(Q513=7,"_7月",IF(Q513=8,"_8月",IF(Q513=9,"_9月",IF(Q513=10,"_10月",IF(Q513=11,"_11月",IF(Q513=12,"_12月")))))))))))),IF(BU513=1,"対象年1_3月",IF(BU513=2,"対象年2_3月",IF(BU513=3,"対象年3月",IF(O514=VALUE(概算年度),"対象年1_3月","_1月")))))))))))))))))))</f>
        <v>0</v>
      </c>
    </row>
    <row r="514" spans="2:74" ht="18" customHeight="1">
      <c r="B514" s="971"/>
      <c r="C514" s="972"/>
      <c r="D514" s="972"/>
      <c r="E514" s="972"/>
      <c r="F514" s="972"/>
      <c r="G514" s="972"/>
      <c r="H514" s="972"/>
      <c r="I514" s="973"/>
      <c r="J514" s="971"/>
      <c r="K514" s="972"/>
      <c r="L514" s="972"/>
      <c r="M514" s="972"/>
      <c r="N514" s="975"/>
      <c r="O514" s="219"/>
      <c r="P514" s="11" t="s">
        <v>7</v>
      </c>
      <c r="Q514" s="23"/>
      <c r="R514" s="11" t="s">
        <v>8</v>
      </c>
      <c r="S514" s="220"/>
      <c r="T514" s="982" t="s">
        <v>28</v>
      </c>
      <c r="U514" s="982"/>
      <c r="V514" s="956"/>
      <c r="W514" s="957"/>
      <c r="X514" s="957"/>
      <c r="Y514" s="958"/>
      <c r="Z514" s="959"/>
      <c r="AA514" s="960"/>
      <c r="AB514" s="960"/>
      <c r="AC514" s="960"/>
      <c r="AD514" s="956">
        <v>0</v>
      </c>
      <c r="AE514" s="957"/>
      <c r="AF514" s="957"/>
      <c r="AG514" s="958"/>
      <c r="AH514" s="962">
        <f>IF(V513="賃金で算定",0,V514+Z514-AD514)</f>
        <v>0</v>
      </c>
      <c r="AI514" s="962"/>
      <c r="AJ514" s="962"/>
      <c r="AK514" s="963"/>
      <c r="AL514" s="964">
        <f>IF(V513="賃金で算定","賃金で算定",IF(OR(V514=0,$F$529="",AV513=""),0,IF(OR(LEFT($F$529,2)="31",LEFT($F$529,2)="34",LEFT($F$529,2)="36",LEFT($F$529,2)="37"),VLOOKUP($F$529,労務比率2,AX513,FALSE),VLOOKUP($F$529,労務比率,AX513,FALSE))))</f>
        <v>0</v>
      </c>
      <c r="AM514" s="965"/>
      <c r="AN514" s="966">
        <f>IF(V513="賃金で算定",0,INT(AH514*AL514/100))</f>
        <v>0</v>
      </c>
      <c r="AO514" s="967"/>
      <c r="AP514" s="967"/>
      <c r="AQ514" s="967"/>
      <c r="AR514" s="967"/>
      <c r="AS514" s="685"/>
      <c r="AV514" s="24"/>
      <c r="AW514" s="25"/>
      <c r="AY514" s="462">
        <f t="shared" ref="AY514" si="275">AH514</f>
        <v>0</v>
      </c>
      <c r="AZ514" s="461">
        <f>IF(AV513&lt;=設定シート!C$101,AH514,IF(AND(AV513&gt;=設定シート!E$101,AV513&lt;=設定シート!G$101),AH514*105/108,AH514))</f>
        <v>0</v>
      </c>
      <c r="BA514" s="460"/>
      <c r="BB514" s="461">
        <f t="shared" ref="BB514" si="276">IF($AL514="賃金で算定",0,INT(AY514*$AL514/100))</f>
        <v>0</v>
      </c>
      <c r="BC514" s="461">
        <f>IF(AY514=AZ514,BB514,AZ514*$AL514/100)</f>
        <v>0</v>
      </c>
      <c r="BL514" s="22">
        <f>IF(AY514=AZ514,0,1)</f>
        <v>0</v>
      </c>
      <c r="BM514" s="22" t="str">
        <f>IF(BL514=1,AL514,"")</f>
        <v/>
      </c>
    </row>
    <row r="515" spans="2:74" ht="18" customHeight="1">
      <c r="B515" s="968"/>
      <c r="C515" s="969"/>
      <c r="D515" s="969"/>
      <c r="E515" s="969"/>
      <c r="F515" s="969"/>
      <c r="G515" s="969"/>
      <c r="H515" s="969"/>
      <c r="I515" s="970"/>
      <c r="J515" s="968"/>
      <c r="K515" s="969"/>
      <c r="L515" s="969"/>
      <c r="M515" s="969"/>
      <c r="N515" s="974"/>
      <c r="O515" s="753"/>
      <c r="P515" s="731" t="s">
        <v>38</v>
      </c>
      <c r="Q515" s="754"/>
      <c r="R515" s="731" t="s">
        <v>8</v>
      </c>
      <c r="S515" s="755"/>
      <c r="T515" s="976" t="s">
        <v>40</v>
      </c>
      <c r="U515" s="1075"/>
      <c r="V515" s="977"/>
      <c r="W515" s="978"/>
      <c r="X515" s="978"/>
      <c r="Y515" s="792"/>
      <c r="Z515" s="769"/>
      <c r="AA515" s="770"/>
      <c r="AB515" s="770"/>
      <c r="AC515" s="768"/>
      <c r="AD515" s="769"/>
      <c r="AE515" s="770"/>
      <c r="AF515" s="770"/>
      <c r="AG515" s="771"/>
      <c r="AH515" s="979">
        <f>IF(V515="賃金で算定",V516+Z516-AD516,0)</f>
        <v>0</v>
      </c>
      <c r="AI515" s="980"/>
      <c r="AJ515" s="980"/>
      <c r="AK515" s="981"/>
      <c r="AL515" s="733"/>
      <c r="AM515" s="736"/>
      <c r="AN515" s="865"/>
      <c r="AO515" s="866"/>
      <c r="AP515" s="866"/>
      <c r="AQ515" s="866"/>
      <c r="AR515" s="866"/>
      <c r="AS515" s="772"/>
      <c r="AV515" s="24" t="str">
        <f>IF(OR(O515="",Q515=""),"", IF(O515&lt;20,DATE(O515+118,Q515,IF(S515="",1,S515)),DATE(O515+88,Q515,IF(S515="",1,S515))))</f>
        <v/>
      </c>
      <c r="AW515" s="821" t="str">
        <f>IF(AV515&lt;=設定シート!C$15,"昔",IF(OR(LEFT($F$529,2)="31",LEFT($F$529,2)="34",LEFT($F$529,2)="36",LEFT($F$529,2)="37"),IF(AV515&lt;=設定シート!E$23,"1",IF(AV515&lt;=設定シート!G$23,"2",IF(AV515&lt;=設定シート!M$23,"3","4"))),IF(AV515&lt;=設定シート!E$15,"1",IF(AV515&lt;=設定シート!G$15,"2","3"))))</f>
        <v>3</v>
      </c>
      <c r="AX515" s="822">
        <f>IF(OR(LEFT($F$529,2)="31",LEFT($F$529,2)="34",LEFT($F$529,2)="36",LEFT($F$529,2)="37"),IF(AV515&lt;=設定シート!$C$23,5,IF(AV515&lt;=設定シート!$E$23,7,IF(AV515&lt;=設定シート!$G$23,9,IF(AND(AV515&lt;=設定シート!$I$23,V515=""),11,IF(AND(AV515&lt;=設定シート!$I$23,V515="賃金で算定"),13,IF(AV515&lt;=設定シート!$K$23,15,IF(AV515&lt;=設定シート!$M$23,17,19))))))),IF(AV515&lt;=設定シート!$C$23,5,IF(AV515&lt;=設定シート!$E$15,7,IF(AV515&lt;=設定シート!$G$15,9,11))))</f>
        <v>11</v>
      </c>
      <c r="AY515" s="760"/>
      <c r="AZ515" s="761"/>
      <c r="BA515" s="762">
        <f t="shared" ref="BA515" si="277">AN515</f>
        <v>0</v>
      </c>
      <c r="BB515" s="761"/>
      <c r="BC515" s="761"/>
      <c r="BO515" s="1">
        <f>IF(O515&lt;=VALUE(概算年度),O515+2018,O515+1988)</f>
        <v>2018</v>
      </c>
      <c r="BP515" s="1" t="b">
        <f>IF(BO515=2019,1)</f>
        <v>0</v>
      </c>
      <c r="BQ515" s="3">
        <f>IF(BO515&lt;=2018,1)</f>
        <v>1</v>
      </c>
      <c r="BR515" s="3" t="b">
        <f>IF(BO515&gt;=2020,1)</f>
        <v>0</v>
      </c>
      <c r="BS515" s="3" t="b">
        <f>IF(AND(O515=31,Q515=1,O516=31),1,IF(AND(O515=31,Q515=2,O516=31),2,IF(AND(O515=31,Q515=3,O516=31),3,IF(AND(O515=31,Q515=4,O516=31),4,IF(AND(O515&gt;VALUE(概算年度),O515&lt;31,O516=31),5)))))</f>
        <v>0</v>
      </c>
      <c r="BT515" s="3" t="b">
        <f>IF(OR(O515=31,O515=1),IF(AND(O516=1,OR(Q515=1,Q515=2,Q515=3,Q515=4,Q515=5)),1,IF(AND(O516=1,Q515=6),6,IF(AND(O516=1,Q515=7),7,IF(AND(O516=1,Q515=8),8,IF(AND(O516=1,Q515=9),9,IF(AND(O516=1,Q515=10),10,IF(AND(O516=1,Q515=11),11,IF(AND(O516=1,Q515=12),12)))))))),IF(O516=1,13))</f>
        <v>0</v>
      </c>
      <c r="BU515" s="3" t="b">
        <f>IF(AND(VALUE(概算年度)='報告書（事業主控）'!O515,VALUE(概算年度)='報告書（事業主控）'!O516),IF('報告書（事業主控）'!Q515=1,1,IF('報告書（事業主控）'!Q515=2,2,IF('報告書（事業主控）'!Q515=3,3))))</f>
        <v>0</v>
      </c>
      <c r="BV515" s="3" t="b">
        <f>IF(BS515=1,"平31_1",IF(BS515=2,"平31_2",IF(BS515=3,"平31_3",IF(BS515=4,"平31_4",IF(BS515=5,"平31_1",IF(BT515=1,"_5月",IF(BT515=6,"_6月",IF(BT515=7,"_7月",IF(BT515=8,"_8月",IF(BT515=9,"_9月",IF(BT515=10,"_10月",IF(BT515=11,"_11月",IF(BT515=12,"_12月",IF(BT515=13,"_5月",IF(AND(O515=O516,O516&lt;&gt;VALUE(概算年度)),IF(Q515=1,"_1月",IF(Q515=2,"_2月",IF(Q515=3,"_3月",IF(Q515=4,"_4月",IF(Q515=5,"_5月",IF(Q515=6,"_6月",IF(Q515=7,"_7月",IF(Q515=8,"_8月",IF(Q515=9,"_9月",IF(Q515=10,"_10月",IF(Q515=11,"_11月",IF(Q515=12,"_12月")))))))))))),IF(BU515=1,"対象年1_3月",IF(BU515=2,"対象年2_3月",IF(BU515=3,"対象年3月",IF(O516=VALUE(概算年度),"対象年1_3月","_1月")))))))))))))))))))</f>
        <v>0</v>
      </c>
    </row>
    <row r="516" spans="2:74" ht="18" customHeight="1">
      <c r="B516" s="971"/>
      <c r="C516" s="972"/>
      <c r="D516" s="972"/>
      <c r="E516" s="972"/>
      <c r="F516" s="972"/>
      <c r="G516" s="972"/>
      <c r="H516" s="972"/>
      <c r="I516" s="973"/>
      <c r="J516" s="971"/>
      <c r="K516" s="972"/>
      <c r="L516" s="972"/>
      <c r="M516" s="972"/>
      <c r="N516" s="975"/>
      <c r="O516" s="219"/>
      <c r="P516" s="11" t="s">
        <v>7</v>
      </c>
      <c r="Q516" s="23"/>
      <c r="R516" s="11" t="s">
        <v>8</v>
      </c>
      <c r="S516" s="220"/>
      <c r="T516" s="982" t="s">
        <v>28</v>
      </c>
      <c r="U516" s="982"/>
      <c r="V516" s="956"/>
      <c r="W516" s="957"/>
      <c r="X516" s="957"/>
      <c r="Y516" s="958"/>
      <c r="Z516" s="956"/>
      <c r="AA516" s="957"/>
      <c r="AB516" s="957"/>
      <c r="AC516" s="957"/>
      <c r="AD516" s="956">
        <v>0</v>
      </c>
      <c r="AE516" s="957"/>
      <c r="AF516" s="957"/>
      <c r="AG516" s="958"/>
      <c r="AH516" s="962">
        <f>IF(V515="賃金で算定",0,V516+Z516-AD516)</f>
        <v>0</v>
      </c>
      <c r="AI516" s="962"/>
      <c r="AJ516" s="962"/>
      <c r="AK516" s="963"/>
      <c r="AL516" s="964">
        <f>IF(V515="賃金で算定","賃金で算定",IF(OR(V516=0,$F$529="",AV515=""),0,IF(OR(LEFT($F$529,2)="31",LEFT($F$529,2)="34",LEFT($F$529,2)="36",LEFT($F$529,2)="37"),VLOOKUP($F$529,労務比率2,AX515,FALSE),VLOOKUP($F$529,労務比率,AX515,FALSE))))</f>
        <v>0</v>
      </c>
      <c r="AM516" s="965"/>
      <c r="AN516" s="966">
        <f>IF(V515="賃金で算定",0,INT(AH516*AL516/100))</f>
        <v>0</v>
      </c>
      <c r="AO516" s="967"/>
      <c r="AP516" s="967"/>
      <c r="AQ516" s="967"/>
      <c r="AR516" s="967"/>
      <c r="AS516" s="685"/>
      <c r="AV516" s="24"/>
      <c r="AW516" s="25"/>
      <c r="AY516" s="462">
        <f t="shared" ref="AY516" si="278">AH516</f>
        <v>0</v>
      </c>
      <c r="AZ516" s="461">
        <f>IF(AV515&lt;=設定シート!C$101,AH516,IF(AND(AV515&gt;=設定シート!E$101,AV515&lt;=設定シート!G$101),AH516*105/108,AH516))</f>
        <v>0</v>
      </c>
      <c r="BA516" s="460"/>
      <c r="BB516" s="461">
        <f t="shared" ref="BB516" si="279">IF($AL516="賃金で算定",0,INT(AY516*$AL516/100))</f>
        <v>0</v>
      </c>
      <c r="BC516" s="461">
        <f>IF(AY516=AZ516,BB516,AZ516*$AL516/100)</f>
        <v>0</v>
      </c>
      <c r="BL516" s="22">
        <f>IF(AY516=AZ516,0,1)</f>
        <v>0</v>
      </c>
      <c r="BM516" s="22" t="str">
        <f>IF(BL516=1,AL516,"")</f>
        <v/>
      </c>
    </row>
    <row r="517" spans="2:74" ht="18" customHeight="1">
      <c r="B517" s="968"/>
      <c r="C517" s="969"/>
      <c r="D517" s="969"/>
      <c r="E517" s="969"/>
      <c r="F517" s="969"/>
      <c r="G517" s="969"/>
      <c r="H517" s="969"/>
      <c r="I517" s="970"/>
      <c r="J517" s="968"/>
      <c r="K517" s="969"/>
      <c r="L517" s="969"/>
      <c r="M517" s="969"/>
      <c r="N517" s="974"/>
      <c r="O517" s="753"/>
      <c r="P517" s="731" t="s">
        <v>38</v>
      </c>
      <c r="Q517" s="754"/>
      <c r="R517" s="731" t="s">
        <v>8</v>
      </c>
      <c r="S517" s="755"/>
      <c r="T517" s="976" t="s">
        <v>40</v>
      </c>
      <c r="U517" s="1075"/>
      <c r="V517" s="977"/>
      <c r="W517" s="978"/>
      <c r="X517" s="978"/>
      <c r="Y517" s="29"/>
      <c r="Z517" s="775"/>
      <c r="AA517" s="683"/>
      <c r="AB517" s="683"/>
      <c r="AC517" s="21"/>
      <c r="AD517" s="775"/>
      <c r="AE517" s="683"/>
      <c r="AF517" s="683"/>
      <c r="AG517" s="776"/>
      <c r="AH517" s="979">
        <f>IF(V517="賃金で算定",V518+Z518-AD518,0)</f>
        <v>0</v>
      </c>
      <c r="AI517" s="980"/>
      <c r="AJ517" s="980"/>
      <c r="AK517" s="981"/>
      <c r="AL517" s="733"/>
      <c r="AM517" s="736"/>
      <c r="AN517" s="865"/>
      <c r="AO517" s="866"/>
      <c r="AP517" s="866"/>
      <c r="AQ517" s="866"/>
      <c r="AR517" s="866"/>
      <c r="AS517" s="772"/>
      <c r="AV517" s="24" t="str">
        <f>IF(OR(O517="",Q517=""),"", IF(O517&lt;20,DATE(O517+118,Q517,IF(S517="",1,S517)),DATE(O517+88,Q517,IF(S517="",1,S517))))</f>
        <v/>
      </c>
      <c r="AW517" s="821" t="str">
        <f>IF(AV517&lt;=設定シート!C$15,"昔",IF(OR(LEFT($F$529,2)="31",LEFT($F$529,2)="34",LEFT($F$529,2)="36",LEFT($F$529,2)="37"),IF(AV517&lt;=設定シート!E$23,"1",IF(AV517&lt;=設定シート!G$23,"2",IF(AV517&lt;=設定シート!M$23,"3","4"))),IF(AV517&lt;=設定シート!E$15,"1",IF(AV517&lt;=設定シート!G$15,"2","3"))))</f>
        <v>3</v>
      </c>
      <c r="AX517" s="822">
        <f>IF(OR(LEFT($F$529,2)="31",LEFT($F$529,2)="34",LEFT($F$529,2)="36",LEFT($F$529,2)="37"),IF(AV517&lt;=設定シート!$C$23,5,IF(AV517&lt;=設定シート!$E$23,7,IF(AV517&lt;=設定シート!$G$23,9,IF(AND(AV517&lt;=設定シート!$I$23,V517=""),11,IF(AND(AV517&lt;=設定シート!$I$23,V517="賃金で算定"),13,IF(AV517&lt;=設定シート!$K$23,15,IF(AV517&lt;=設定シート!$M$23,17,19))))))),IF(AV517&lt;=設定シート!$C$23,5,IF(AV517&lt;=設定シート!$E$15,7,IF(AV517&lt;=設定シート!$G$15,9,11))))</f>
        <v>11</v>
      </c>
      <c r="AY517" s="760"/>
      <c r="AZ517" s="761"/>
      <c r="BA517" s="762">
        <f t="shared" ref="BA517" si="280">AN517</f>
        <v>0</v>
      </c>
      <c r="BB517" s="761"/>
      <c r="BC517" s="761"/>
      <c r="BO517" s="1">
        <f>IF(O517&lt;=VALUE(概算年度),O517+2018,O517+1988)</f>
        <v>2018</v>
      </c>
      <c r="BP517" s="1" t="b">
        <f>IF(BO517=2019,1)</f>
        <v>0</v>
      </c>
      <c r="BQ517" s="3">
        <f>IF(BO517&lt;=2018,1)</f>
        <v>1</v>
      </c>
      <c r="BR517" s="3" t="b">
        <f>IF(BO517&gt;=2020,1)</f>
        <v>0</v>
      </c>
      <c r="BS517" s="3" t="b">
        <f>IF(AND(O517=31,Q517=1,O518=31),1,IF(AND(O517=31,Q517=2,O518=31),2,IF(AND(O517=31,Q517=3,O518=31),3,IF(AND(O517=31,Q517=4,O518=31),4,IF(AND(O517&gt;VALUE(概算年度),O517&lt;31,O518=31),5)))))</f>
        <v>0</v>
      </c>
      <c r="BT517" s="3" t="b">
        <f>IF(OR(O517=31,O517=1),IF(AND(O518=1,OR(Q517=1,Q517=2,Q517=3,Q517=4,Q517=5)),1,IF(AND(O518=1,Q517=6),6,IF(AND(O518=1,Q517=7),7,IF(AND(O518=1,Q517=8),8,IF(AND(O518=1,Q517=9),9,IF(AND(O518=1,Q517=10),10,IF(AND(O518=1,Q517=11),11,IF(AND(O518=1,Q517=12),12)))))))),IF(O518=1,13))</f>
        <v>0</v>
      </c>
      <c r="BU517" s="3" t="b">
        <f>IF(AND(VALUE(概算年度)='報告書（事業主控）'!O517,VALUE(概算年度)='報告書（事業主控）'!O518),IF('報告書（事業主控）'!Q517=1,1,IF('報告書（事業主控）'!Q517=2,2,IF('報告書（事業主控）'!Q517=3,3))))</f>
        <v>0</v>
      </c>
      <c r="BV517" s="3" t="b">
        <f>IF(BS517=1,"平31_1",IF(BS517=2,"平31_2",IF(BS517=3,"平31_3",IF(BS517=4,"平31_4",IF(BS517=5,"平31_1",IF(BT517=1,"_5月",IF(BT517=6,"_6月",IF(BT517=7,"_7月",IF(BT517=8,"_8月",IF(BT517=9,"_9月",IF(BT517=10,"_10月",IF(BT517=11,"_11月",IF(BT517=12,"_12月",IF(BT517=13,"_5月",IF(AND(O517=O518,O518&lt;&gt;VALUE(概算年度)),IF(Q517=1,"_1月",IF(Q517=2,"_2月",IF(Q517=3,"_3月",IF(Q517=4,"_4月",IF(Q517=5,"_5月",IF(Q517=6,"_6月",IF(Q517=7,"_7月",IF(Q517=8,"_8月",IF(Q517=9,"_9月",IF(Q517=10,"_10月",IF(Q517=11,"_11月",IF(Q517=12,"_12月")))))))))))),IF(BU517=1,"対象年1_3月",IF(BU517=2,"対象年2_3月",IF(BU517=3,"対象年3月",IF(O518=VALUE(概算年度),"対象年1_3月","_1月")))))))))))))))))))</f>
        <v>0</v>
      </c>
    </row>
    <row r="518" spans="2:74" ht="18" customHeight="1">
      <c r="B518" s="971"/>
      <c r="C518" s="972"/>
      <c r="D518" s="972"/>
      <c r="E518" s="972"/>
      <c r="F518" s="972"/>
      <c r="G518" s="972"/>
      <c r="H518" s="972"/>
      <c r="I518" s="973"/>
      <c r="J518" s="971"/>
      <c r="K518" s="972"/>
      <c r="L518" s="972"/>
      <c r="M518" s="972"/>
      <c r="N518" s="975"/>
      <c r="O518" s="219"/>
      <c r="P518" s="11" t="s">
        <v>7</v>
      </c>
      <c r="Q518" s="23"/>
      <c r="R518" s="11" t="s">
        <v>8</v>
      </c>
      <c r="S518" s="220"/>
      <c r="T518" s="982" t="s">
        <v>28</v>
      </c>
      <c r="U518" s="982"/>
      <c r="V518" s="956"/>
      <c r="W518" s="957"/>
      <c r="X518" s="957"/>
      <c r="Y518" s="958"/>
      <c r="Z518" s="959"/>
      <c r="AA518" s="960"/>
      <c r="AB518" s="960"/>
      <c r="AC518" s="960"/>
      <c r="AD518" s="956">
        <v>0</v>
      </c>
      <c r="AE518" s="957"/>
      <c r="AF518" s="957"/>
      <c r="AG518" s="958"/>
      <c r="AH518" s="962">
        <f>IF(V517="賃金で算定",0,V518+Z518-AD518)</f>
        <v>0</v>
      </c>
      <c r="AI518" s="962"/>
      <c r="AJ518" s="962"/>
      <c r="AK518" s="963"/>
      <c r="AL518" s="964">
        <f>IF(V517="賃金で算定","賃金で算定",IF(OR(V518=0,$F$529="",AV517=""),0,IF(OR(LEFT($F$529,2)="31",LEFT($F$529,2)="34",LEFT($F$529,2)="36",LEFT($F$529,2)="37"),VLOOKUP($F$529,労務比率2,AX517,FALSE),VLOOKUP($F$529,労務比率,AX517,FALSE))))</f>
        <v>0</v>
      </c>
      <c r="AM518" s="965"/>
      <c r="AN518" s="966">
        <f>IF(V517="賃金で算定",0,INT(AH518*AL518/100))</f>
        <v>0</v>
      </c>
      <c r="AO518" s="967"/>
      <c r="AP518" s="967"/>
      <c r="AQ518" s="967"/>
      <c r="AR518" s="967"/>
      <c r="AS518" s="685"/>
      <c r="AV518" s="24"/>
      <c r="AW518" s="25"/>
      <c r="AY518" s="462">
        <f t="shared" ref="AY518" si="281">AH518</f>
        <v>0</v>
      </c>
      <c r="AZ518" s="461">
        <f>IF(AV517&lt;=設定シート!C$101,AH518,IF(AND(AV517&gt;=設定シート!E$101,AV517&lt;=設定シート!G$101),AH518*105/108,AH518))</f>
        <v>0</v>
      </c>
      <c r="BA518" s="460"/>
      <c r="BB518" s="461">
        <f t="shared" ref="BB518" si="282">IF($AL518="賃金で算定",0,INT(AY518*$AL518/100))</f>
        <v>0</v>
      </c>
      <c r="BC518" s="461">
        <f>IF(AY518=AZ518,BB518,AZ518*$AL518/100)</f>
        <v>0</v>
      </c>
      <c r="BL518" s="22">
        <f>IF(AY518=AZ518,0,1)</f>
        <v>0</v>
      </c>
      <c r="BM518" s="22" t="str">
        <f>IF(BL518=1,AL518,"")</f>
        <v/>
      </c>
    </row>
    <row r="519" spans="2:74" ht="18" customHeight="1">
      <c r="B519" s="968"/>
      <c r="C519" s="969"/>
      <c r="D519" s="969"/>
      <c r="E519" s="969"/>
      <c r="F519" s="969"/>
      <c r="G519" s="969"/>
      <c r="H519" s="969"/>
      <c r="I519" s="970"/>
      <c r="J519" s="968"/>
      <c r="K519" s="969"/>
      <c r="L519" s="969"/>
      <c r="M519" s="969"/>
      <c r="N519" s="974"/>
      <c r="O519" s="753"/>
      <c r="P519" s="731" t="s">
        <v>38</v>
      </c>
      <c r="Q519" s="754"/>
      <c r="R519" s="731" t="s">
        <v>8</v>
      </c>
      <c r="S519" s="755"/>
      <c r="T519" s="976" t="s">
        <v>40</v>
      </c>
      <c r="U519" s="1075"/>
      <c r="V519" s="977"/>
      <c r="W519" s="978"/>
      <c r="X519" s="978"/>
      <c r="Y519" s="792"/>
      <c r="Z519" s="769"/>
      <c r="AA519" s="770"/>
      <c r="AB519" s="770"/>
      <c r="AC519" s="768"/>
      <c r="AD519" s="769"/>
      <c r="AE519" s="770"/>
      <c r="AF519" s="770"/>
      <c r="AG519" s="771"/>
      <c r="AH519" s="979">
        <f>IF(V519="賃金で算定",V520+Z520-AD520,0)</f>
        <v>0</v>
      </c>
      <c r="AI519" s="980"/>
      <c r="AJ519" s="980"/>
      <c r="AK519" s="981"/>
      <c r="AL519" s="733"/>
      <c r="AM519" s="736"/>
      <c r="AN519" s="865"/>
      <c r="AO519" s="866"/>
      <c r="AP519" s="866"/>
      <c r="AQ519" s="866"/>
      <c r="AR519" s="866"/>
      <c r="AS519" s="772"/>
      <c r="AV519" s="24" t="str">
        <f>IF(OR(O519="",Q519=""),"", IF(O519&lt;20,DATE(O519+118,Q519,IF(S519="",1,S519)),DATE(O519+88,Q519,IF(S519="",1,S519))))</f>
        <v/>
      </c>
      <c r="AW519" s="821" t="str">
        <f>IF(AV519&lt;=設定シート!C$15,"昔",IF(OR(LEFT($F$529,2)="31",LEFT($F$529,2)="34",LEFT($F$529,2)="36",LEFT($F$529,2)="37"),IF(AV519&lt;=設定シート!E$23,"1",IF(AV519&lt;=設定シート!G$23,"2",IF(AV519&lt;=設定シート!M$23,"3","4"))),IF(AV519&lt;=設定シート!E$15,"1",IF(AV519&lt;=設定シート!G$15,"2","3"))))</f>
        <v>3</v>
      </c>
      <c r="AX519" s="822">
        <f>IF(OR(LEFT($F$529,2)="31",LEFT($F$529,2)="34",LEFT($F$529,2)="36",LEFT($F$529,2)="37"),IF(AV519&lt;=設定シート!$C$23,5,IF(AV519&lt;=設定シート!$E$23,7,IF(AV519&lt;=設定シート!$G$23,9,IF(AND(AV519&lt;=設定シート!$I$23,V519=""),11,IF(AND(AV519&lt;=設定シート!$I$23,V519="賃金で算定"),13,IF(AV519&lt;=設定シート!$K$23,15,IF(AV519&lt;=設定シート!$M$23,17,19))))))),IF(AV519&lt;=設定シート!$C$23,5,IF(AV519&lt;=設定シート!$E$15,7,IF(AV519&lt;=設定シート!$G$15,9,11))))</f>
        <v>11</v>
      </c>
      <c r="AY519" s="760"/>
      <c r="AZ519" s="761"/>
      <c r="BA519" s="762">
        <f t="shared" ref="BA519" si="283">AN519</f>
        <v>0</v>
      </c>
      <c r="BB519" s="761"/>
      <c r="BC519" s="761"/>
      <c r="BO519" s="1">
        <f>IF(O519&lt;=VALUE(概算年度),O519+2018,O519+1988)</f>
        <v>2018</v>
      </c>
      <c r="BP519" s="1" t="b">
        <f>IF(BO519=2019,1)</f>
        <v>0</v>
      </c>
      <c r="BQ519" s="3">
        <f>IF(BO519&lt;=2018,1)</f>
        <v>1</v>
      </c>
      <c r="BR519" s="3" t="b">
        <f>IF(BO519&gt;=2020,1)</f>
        <v>0</v>
      </c>
      <c r="BS519" s="3" t="b">
        <f>IF(AND(O519=31,Q519=1,O520=31),1,IF(AND(O519=31,Q519=2,O520=31),2,IF(AND(O519=31,Q519=3,O520=31),3,IF(AND(O519=31,Q519=4,O520=31),4,IF(AND(O519&gt;VALUE(概算年度),O519&lt;31,O520=31),5)))))</f>
        <v>0</v>
      </c>
      <c r="BT519" s="3" t="b">
        <f>IF(OR(O519=31,O519=1),IF(AND(O520=1,OR(Q519=1,Q519=2,Q519=3,Q519=4,Q519=5)),1,IF(AND(O520=1,Q519=6),6,IF(AND(O520=1,Q519=7),7,IF(AND(O520=1,Q519=8),8,IF(AND(O520=1,Q519=9),9,IF(AND(O520=1,Q519=10),10,IF(AND(O520=1,Q519=11),11,IF(AND(O520=1,Q519=12),12)))))))),IF(O520=1,13))</f>
        <v>0</v>
      </c>
      <c r="BU519" s="3" t="b">
        <f>IF(AND(VALUE(概算年度)='報告書（事業主控）'!O519,VALUE(概算年度)='報告書（事業主控）'!O520),IF('報告書（事業主控）'!Q519=1,1,IF('報告書（事業主控）'!Q519=2,2,IF('報告書（事業主控）'!Q519=3,3))))</f>
        <v>0</v>
      </c>
      <c r="BV519" s="3" t="b">
        <f>IF(BS519=1,"平31_1",IF(BS519=2,"平31_2",IF(BS519=3,"平31_3",IF(BS519=4,"平31_4",IF(BS519=5,"平31_1",IF(BT519=1,"_5月",IF(BT519=6,"_6月",IF(BT519=7,"_7月",IF(BT519=8,"_8月",IF(BT519=9,"_9月",IF(BT519=10,"_10月",IF(BT519=11,"_11月",IF(BT519=12,"_12月",IF(BT519=13,"_5月",IF(AND(O519=O520,O520&lt;&gt;VALUE(概算年度)),IF(Q519=1,"_1月",IF(Q519=2,"_2月",IF(Q519=3,"_3月",IF(Q519=4,"_4月",IF(Q519=5,"_5月",IF(Q519=6,"_6月",IF(Q519=7,"_7月",IF(Q519=8,"_8月",IF(Q519=9,"_9月",IF(Q519=10,"_10月",IF(Q519=11,"_11月",IF(Q519=12,"_12月")))))))))))),IF(BU519=1,"対象年1_3月",IF(BU519=2,"対象年2_3月",IF(BU519=3,"対象年3月",IF(O520=VALUE(概算年度),"対象年1_3月","_1月")))))))))))))))))))</f>
        <v>0</v>
      </c>
    </row>
    <row r="520" spans="2:74" ht="18" customHeight="1">
      <c r="B520" s="971"/>
      <c r="C520" s="972"/>
      <c r="D520" s="972"/>
      <c r="E520" s="972"/>
      <c r="F520" s="972"/>
      <c r="G520" s="972"/>
      <c r="H520" s="972"/>
      <c r="I520" s="973"/>
      <c r="J520" s="971"/>
      <c r="K520" s="972"/>
      <c r="L520" s="972"/>
      <c r="M520" s="972"/>
      <c r="N520" s="975"/>
      <c r="O520" s="219"/>
      <c r="P520" s="11" t="s">
        <v>7</v>
      </c>
      <c r="Q520" s="23"/>
      <c r="R520" s="11" t="s">
        <v>8</v>
      </c>
      <c r="S520" s="220"/>
      <c r="T520" s="982" t="s">
        <v>28</v>
      </c>
      <c r="U520" s="982"/>
      <c r="V520" s="956"/>
      <c r="W520" s="957"/>
      <c r="X520" s="957"/>
      <c r="Y520" s="958"/>
      <c r="Z520" s="956"/>
      <c r="AA520" s="957"/>
      <c r="AB520" s="957"/>
      <c r="AC520" s="957"/>
      <c r="AD520" s="956">
        <v>0</v>
      </c>
      <c r="AE520" s="957"/>
      <c r="AF520" s="957"/>
      <c r="AG520" s="958"/>
      <c r="AH520" s="962">
        <f>IF(V519="賃金で算定",0,V520+Z520-AD520)</f>
        <v>0</v>
      </c>
      <c r="AI520" s="962"/>
      <c r="AJ520" s="962"/>
      <c r="AK520" s="963"/>
      <c r="AL520" s="964">
        <f>IF(V519="賃金で算定","賃金で算定",IF(OR(V520=0,$F$529="",AV519=""),0,IF(OR(LEFT($F$529,2)="31",LEFT($F$529,2)="34",LEFT($F$529,2)="36",LEFT($F$529,2)="37"),VLOOKUP($F$529,労務比率2,AX519,FALSE),VLOOKUP($F$529,労務比率,AX519,FALSE))))</f>
        <v>0</v>
      </c>
      <c r="AM520" s="965"/>
      <c r="AN520" s="966">
        <f>IF(V519="賃金で算定",0,INT(AH520*AL520/100))</f>
        <v>0</v>
      </c>
      <c r="AO520" s="967"/>
      <c r="AP520" s="967"/>
      <c r="AQ520" s="967"/>
      <c r="AR520" s="967"/>
      <c r="AS520" s="685"/>
      <c r="AV520" s="24"/>
      <c r="AW520" s="25"/>
      <c r="AY520" s="462">
        <f t="shared" ref="AY520" si="284">AH520</f>
        <v>0</v>
      </c>
      <c r="AZ520" s="461">
        <f>IF(AV519&lt;=設定シート!C$101,AH520,IF(AND(AV519&gt;=設定シート!E$101,AV519&lt;=設定シート!G$101),AH520*105/108,AH520))</f>
        <v>0</v>
      </c>
      <c r="BA520" s="460"/>
      <c r="BB520" s="461">
        <f t="shared" ref="BB520" si="285">IF($AL520="賃金で算定",0,INT(AY520*$AL520/100))</f>
        <v>0</v>
      </c>
      <c r="BC520" s="461">
        <f>IF(AY520=AZ520,BB520,AZ520*$AL520/100)</f>
        <v>0</v>
      </c>
      <c r="BL520" s="22">
        <f>IF(AY520=AZ520,0,1)</f>
        <v>0</v>
      </c>
      <c r="BM520" s="22" t="str">
        <f>IF(BL520=1,AL520,"")</f>
        <v/>
      </c>
    </row>
    <row r="521" spans="2:74" ht="18" customHeight="1">
      <c r="B521" s="968"/>
      <c r="C521" s="969"/>
      <c r="D521" s="969"/>
      <c r="E521" s="969"/>
      <c r="F521" s="969"/>
      <c r="G521" s="969"/>
      <c r="H521" s="969"/>
      <c r="I521" s="970"/>
      <c r="J521" s="968"/>
      <c r="K521" s="969"/>
      <c r="L521" s="969"/>
      <c r="M521" s="969"/>
      <c r="N521" s="974"/>
      <c r="O521" s="753"/>
      <c r="P521" s="731" t="s">
        <v>38</v>
      </c>
      <c r="Q521" s="754"/>
      <c r="R521" s="731" t="s">
        <v>8</v>
      </c>
      <c r="S521" s="755"/>
      <c r="T521" s="976" t="s">
        <v>40</v>
      </c>
      <c r="U521" s="1075"/>
      <c r="V521" s="977"/>
      <c r="W521" s="978"/>
      <c r="X521" s="978"/>
      <c r="Y521" s="792"/>
      <c r="Z521" s="769"/>
      <c r="AA521" s="770"/>
      <c r="AB521" s="770"/>
      <c r="AC521" s="768"/>
      <c r="AD521" s="769"/>
      <c r="AE521" s="770"/>
      <c r="AF521" s="770"/>
      <c r="AG521" s="771"/>
      <c r="AH521" s="979">
        <f>IF(V521="賃金で算定",V522+Z522-AD522,0)</f>
        <v>0</v>
      </c>
      <c r="AI521" s="980"/>
      <c r="AJ521" s="980"/>
      <c r="AK521" s="981"/>
      <c r="AL521" s="733"/>
      <c r="AM521" s="736"/>
      <c r="AN521" s="865"/>
      <c r="AO521" s="866"/>
      <c r="AP521" s="866"/>
      <c r="AQ521" s="866"/>
      <c r="AR521" s="866"/>
      <c r="AS521" s="772"/>
      <c r="AV521" s="24" t="str">
        <f>IF(OR(O521="",Q521=""),"", IF(O521&lt;20,DATE(O521+118,Q521,IF(S521="",1,S521)),DATE(O521+88,Q521,IF(S521="",1,S521))))</f>
        <v/>
      </c>
      <c r="AW521" s="821" t="str">
        <f>IF(AV521&lt;=設定シート!C$15,"昔",IF(OR(LEFT($F$529,2)="31",LEFT($F$529,2)="34",LEFT($F$529,2)="36",LEFT($F$529,2)="37"),IF(AV521&lt;=設定シート!E$23,"1",IF(AV521&lt;=設定シート!G$23,"2",IF(AV521&lt;=設定シート!M$23,"3","4"))),IF(AV521&lt;=設定シート!E$15,"1",IF(AV521&lt;=設定シート!G$15,"2","3"))))</f>
        <v>3</v>
      </c>
      <c r="AX521" s="822">
        <f>IF(OR(LEFT($F$529,2)="31",LEFT($F$529,2)="34",LEFT($F$529,2)="36",LEFT($F$529,2)="37"),IF(AV521&lt;=設定シート!$C$23,5,IF(AV521&lt;=設定シート!$E$23,7,IF(AV521&lt;=設定シート!$G$23,9,IF(AND(AV521&lt;=設定シート!$I$23,V521=""),11,IF(AND(AV521&lt;=設定シート!$I$23,V521="賃金で算定"),13,IF(AV521&lt;=設定シート!$K$23,15,IF(AV521&lt;=設定シート!$M$23,17,19))))))),IF(AV521&lt;=設定シート!$C$23,5,IF(AV521&lt;=設定シート!$E$15,7,IF(AV521&lt;=設定シート!$G$15,9,11))))</f>
        <v>11</v>
      </c>
      <c r="AY521" s="760"/>
      <c r="AZ521" s="761"/>
      <c r="BA521" s="762">
        <f t="shared" ref="BA521" si="286">AN521</f>
        <v>0</v>
      </c>
      <c r="BB521" s="761"/>
      <c r="BC521" s="761"/>
      <c r="BO521" s="1">
        <f>IF(O521&lt;=VALUE(概算年度),O521+2018,O521+1988)</f>
        <v>2018</v>
      </c>
      <c r="BP521" s="1" t="b">
        <f>IF(BO521=2019,1)</f>
        <v>0</v>
      </c>
      <c r="BQ521" s="3">
        <f>IF(BO521&lt;=2018,1)</f>
        <v>1</v>
      </c>
      <c r="BR521" s="3" t="b">
        <f>IF(BO521&gt;=2020,1)</f>
        <v>0</v>
      </c>
      <c r="BS521" s="3" t="b">
        <f>IF(AND(O521=31,Q521=1,O522=31),1,IF(AND(O521=31,Q521=2,O522=31),2,IF(AND(O521=31,Q521=3,O522=31),3,IF(AND(O521=31,Q521=4,O522=31),4,IF(AND(O521&gt;VALUE(概算年度),O521&lt;31,O522=31),5)))))</f>
        <v>0</v>
      </c>
      <c r="BT521" s="3" t="b">
        <f>IF(OR(O521=31,O521=1),IF(AND(O522=1,OR(Q521=1,Q521=2,Q521=3,Q521=4,Q521=5)),1,IF(AND(O522=1,Q521=6),6,IF(AND(O522=1,Q521=7),7,IF(AND(O522=1,Q521=8),8,IF(AND(O522=1,Q521=9),9,IF(AND(O522=1,Q521=10),10,IF(AND(O522=1,Q521=11),11,IF(AND(O522=1,Q521=12),12)))))))),IF(O522=1,13))</f>
        <v>0</v>
      </c>
      <c r="BU521" s="3" t="b">
        <f>IF(AND(VALUE(概算年度)='報告書（事業主控）'!O521,VALUE(概算年度)='報告書（事業主控）'!O522),IF('報告書（事業主控）'!Q521=1,1,IF('報告書（事業主控）'!Q521=2,2,IF('報告書（事業主控）'!Q521=3,3))))</f>
        <v>0</v>
      </c>
      <c r="BV521" s="3" t="b">
        <f>IF(BS521=1,"平31_1",IF(BS521=2,"平31_2",IF(BS521=3,"平31_3",IF(BS521=4,"平31_4",IF(BS521=5,"平31_1",IF(BT521=1,"_5月",IF(BT521=6,"_6月",IF(BT521=7,"_7月",IF(BT521=8,"_8月",IF(BT521=9,"_9月",IF(BT521=10,"_10月",IF(BT521=11,"_11月",IF(BT521=12,"_12月",IF(BT521=13,"_5月",IF(AND(O521=O522,O522&lt;&gt;VALUE(概算年度)),IF(Q521=1,"_1月",IF(Q521=2,"_2月",IF(Q521=3,"_3月",IF(Q521=4,"_4月",IF(Q521=5,"_5月",IF(Q521=6,"_6月",IF(Q521=7,"_7月",IF(Q521=8,"_8月",IF(Q521=9,"_9月",IF(Q521=10,"_10月",IF(Q521=11,"_11月",IF(Q521=12,"_12月")))))))))))),IF(BU521=1,"対象年1_3月",IF(BU521=2,"対象年2_3月",IF(BU521=3,"対象年3月",IF(O522=VALUE(概算年度),"対象年1_3月","_1月")))))))))))))))))))</f>
        <v>0</v>
      </c>
    </row>
    <row r="522" spans="2:74" ht="18" customHeight="1">
      <c r="B522" s="971"/>
      <c r="C522" s="972"/>
      <c r="D522" s="972"/>
      <c r="E522" s="972"/>
      <c r="F522" s="972"/>
      <c r="G522" s="972"/>
      <c r="H522" s="972"/>
      <c r="I522" s="973"/>
      <c r="J522" s="971"/>
      <c r="K522" s="972"/>
      <c r="L522" s="972"/>
      <c r="M522" s="972"/>
      <c r="N522" s="975"/>
      <c r="O522" s="219"/>
      <c r="P522" s="11" t="s">
        <v>7</v>
      </c>
      <c r="Q522" s="23"/>
      <c r="R522" s="11" t="s">
        <v>8</v>
      </c>
      <c r="S522" s="220"/>
      <c r="T522" s="982" t="s">
        <v>28</v>
      </c>
      <c r="U522" s="982"/>
      <c r="V522" s="956"/>
      <c r="W522" s="957"/>
      <c r="X522" s="957"/>
      <c r="Y522" s="958"/>
      <c r="Z522" s="956"/>
      <c r="AA522" s="957"/>
      <c r="AB522" s="957"/>
      <c r="AC522" s="957"/>
      <c r="AD522" s="956">
        <v>0</v>
      </c>
      <c r="AE522" s="957"/>
      <c r="AF522" s="957"/>
      <c r="AG522" s="958"/>
      <c r="AH522" s="962">
        <f>IF(V521="賃金で算定",0,V522+Z522-AD522)</f>
        <v>0</v>
      </c>
      <c r="AI522" s="962"/>
      <c r="AJ522" s="962"/>
      <c r="AK522" s="963"/>
      <c r="AL522" s="964">
        <f>IF(V521="賃金で算定","賃金で算定",IF(OR(V522=0,$F$529="",AV521=""),0,IF(OR(LEFT($F$529,2)="31",LEFT($F$529,2)="34",LEFT($F$529,2)="36",LEFT($F$529,2)="37"),VLOOKUP($F$529,労務比率2,AX521,FALSE),VLOOKUP($F$529,労務比率,AX521,FALSE))))</f>
        <v>0</v>
      </c>
      <c r="AM522" s="965"/>
      <c r="AN522" s="966">
        <f>IF(V521="賃金で算定",0,INT(AH522*AL522/100))</f>
        <v>0</v>
      </c>
      <c r="AO522" s="967"/>
      <c r="AP522" s="967"/>
      <c r="AQ522" s="967"/>
      <c r="AR522" s="967"/>
      <c r="AS522" s="685"/>
      <c r="AV522" s="24"/>
      <c r="AW522" s="25"/>
      <c r="AY522" s="462">
        <f t="shared" ref="AY522" si="287">AH522</f>
        <v>0</v>
      </c>
      <c r="AZ522" s="461">
        <f>IF(AV521&lt;=設定シート!C$101,AH522,IF(AND(AV521&gt;=設定シート!E$101,AV521&lt;=設定シート!G$101),AH522*105/108,AH522))</f>
        <v>0</v>
      </c>
      <c r="BA522" s="460"/>
      <c r="BB522" s="461">
        <f t="shared" ref="BB522" si="288">IF($AL522="賃金で算定",0,INT(AY522*$AL522/100))</f>
        <v>0</v>
      </c>
      <c r="BC522" s="461">
        <f>IF(AY522=AZ522,BB522,AZ522*$AL522/100)</f>
        <v>0</v>
      </c>
      <c r="BL522" s="22">
        <f>IF(AY522=AZ522,0,1)</f>
        <v>0</v>
      </c>
      <c r="BM522" s="22" t="str">
        <f>IF(BL522=1,AL522,"")</f>
        <v/>
      </c>
    </row>
    <row r="523" spans="2:74" ht="18" customHeight="1">
      <c r="B523" s="968"/>
      <c r="C523" s="969"/>
      <c r="D523" s="969"/>
      <c r="E523" s="969"/>
      <c r="F523" s="969"/>
      <c r="G523" s="969"/>
      <c r="H523" s="969"/>
      <c r="I523" s="970"/>
      <c r="J523" s="968"/>
      <c r="K523" s="969"/>
      <c r="L523" s="969"/>
      <c r="M523" s="969"/>
      <c r="N523" s="974"/>
      <c r="O523" s="753"/>
      <c r="P523" s="731" t="s">
        <v>38</v>
      </c>
      <c r="Q523" s="754"/>
      <c r="R523" s="731" t="s">
        <v>8</v>
      </c>
      <c r="S523" s="755"/>
      <c r="T523" s="976" t="s">
        <v>40</v>
      </c>
      <c r="U523" s="1075"/>
      <c r="V523" s="977"/>
      <c r="W523" s="978"/>
      <c r="X523" s="978"/>
      <c r="Y523" s="792"/>
      <c r="Z523" s="769"/>
      <c r="AA523" s="770"/>
      <c r="AB523" s="770"/>
      <c r="AC523" s="768"/>
      <c r="AD523" s="769"/>
      <c r="AE523" s="770"/>
      <c r="AF523" s="770"/>
      <c r="AG523" s="771"/>
      <c r="AH523" s="979">
        <f>IF(V523="賃金で算定",V524+Z524-AD524,0)</f>
        <v>0</v>
      </c>
      <c r="AI523" s="980"/>
      <c r="AJ523" s="980"/>
      <c r="AK523" s="981"/>
      <c r="AL523" s="733"/>
      <c r="AM523" s="736"/>
      <c r="AN523" s="865"/>
      <c r="AO523" s="866"/>
      <c r="AP523" s="866"/>
      <c r="AQ523" s="866"/>
      <c r="AR523" s="866"/>
      <c r="AS523" s="772"/>
      <c r="AV523" s="24" t="str">
        <f>IF(OR(O523="",Q523=""),"", IF(O523&lt;20,DATE(O523+118,Q523,IF(S523="",1,S523)),DATE(O523+88,Q523,IF(S523="",1,S523))))</f>
        <v/>
      </c>
      <c r="AW523" s="821" t="str">
        <f>IF(AV523&lt;=設定シート!C$15,"昔",IF(OR(LEFT($F$529,2)="31",LEFT($F$529,2)="34",LEFT($F$529,2)="36",LEFT($F$529,2)="37"),IF(AV523&lt;=設定シート!E$23,"1",IF(AV523&lt;=設定シート!G$23,"2",IF(AV523&lt;=設定シート!M$23,"3","4"))),IF(AV523&lt;=設定シート!E$15,"1",IF(AV523&lt;=設定シート!G$15,"2","3"))))</f>
        <v>3</v>
      </c>
      <c r="AX523" s="822">
        <f>IF(OR(LEFT($F$529,2)="31",LEFT($F$529,2)="34",LEFT($F$529,2)="36",LEFT($F$529,2)="37"),IF(AV523&lt;=設定シート!$C$23,5,IF(AV523&lt;=設定シート!$E$23,7,IF(AV523&lt;=設定シート!$G$23,9,IF(AND(AV523&lt;=設定シート!$I$23,V523=""),11,IF(AND(AV523&lt;=設定シート!$I$23,V523="賃金で算定"),13,IF(AV523&lt;=設定シート!$K$23,15,IF(AV523&lt;=設定シート!$M$23,17,19))))))),IF(AV523&lt;=設定シート!$C$23,5,IF(AV523&lt;=設定シート!$E$15,7,IF(AV523&lt;=設定シート!$G$15,9,11))))</f>
        <v>11</v>
      </c>
      <c r="AY523" s="760"/>
      <c r="AZ523" s="761"/>
      <c r="BA523" s="762">
        <f t="shared" ref="BA523" si="289">AN523</f>
        <v>0</v>
      </c>
      <c r="BB523" s="761"/>
      <c r="BC523" s="761"/>
      <c r="BO523" s="1">
        <f>IF(O523&lt;=VALUE(概算年度),O523+2018,O523+1988)</f>
        <v>2018</v>
      </c>
      <c r="BP523" s="1" t="b">
        <f>IF(BO523=2019,1)</f>
        <v>0</v>
      </c>
      <c r="BQ523" s="3">
        <f>IF(BO523&lt;=2018,1)</f>
        <v>1</v>
      </c>
      <c r="BR523" s="3" t="b">
        <f>IF(BO523&gt;=2020,1)</f>
        <v>0</v>
      </c>
      <c r="BS523" s="3" t="b">
        <f>IF(AND(O523=31,Q523=1,O524=31),1,IF(AND(O523=31,Q523=2,O524=31),2,IF(AND(O523=31,Q523=3,O524=31),3,IF(AND(O523=31,Q523=4,O524=31),4,IF(AND(O523&gt;VALUE(概算年度),O523&lt;31,O524=31),5)))))</f>
        <v>0</v>
      </c>
      <c r="BT523" s="3" t="b">
        <f>IF(OR(O523=31,O523=1),IF(AND(O524=1,OR(Q523=1,Q523=2,Q523=3,Q523=4,Q523=5)),1,IF(AND(O524=1,Q523=6),6,IF(AND(O524=1,Q523=7),7,IF(AND(O524=1,Q523=8),8,IF(AND(O524=1,Q523=9),9,IF(AND(O524=1,Q523=10),10,IF(AND(O524=1,Q523=11),11,IF(AND(O524=1,Q523=12),12)))))))),IF(O524=1,13))</f>
        <v>0</v>
      </c>
      <c r="BU523" s="3" t="b">
        <f>IF(AND(VALUE(概算年度)='報告書（事業主控）'!O523,VALUE(概算年度)='報告書（事業主控）'!O524),IF('報告書（事業主控）'!Q523=1,1,IF('報告書（事業主控）'!Q523=2,2,IF('報告書（事業主控）'!Q523=3,3))))</f>
        <v>0</v>
      </c>
      <c r="BV523" s="3" t="b">
        <f>IF(BS523=1,"平31_1",IF(BS523=2,"平31_2",IF(BS523=3,"平31_3",IF(BS523=4,"平31_4",IF(BS523=5,"平31_1",IF(BT523=1,"_5月",IF(BT523=6,"_6月",IF(BT523=7,"_7月",IF(BT523=8,"_8月",IF(BT523=9,"_9月",IF(BT523=10,"_10月",IF(BT523=11,"_11月",IF(BT523=12,"_12月",IF(BT523=13,"_5月",IF(AND(O523=O524,O524&lt;&gt;VALUE(概算年度)),IF(Q523=1,"_1月",IF(Q523=2,"_2月",IF(Q523=3,"_3月",IF(Q523=4,"_4月",IF(Q523=5,"_5月",IF(Q523=6,"_6月",IF(Q523=7,"_7月",IF(Q523=8,"_8月",IF(Q523=9,"_9月",IF(Q523=10,"_10月",IF(Q523=11,"_11月",IF(Q523=12,"_12月")))))))))))),IF(BU523=1,"対象年1_3月",IF(BU523=2,"対象年2_3月",IF(BU523=3,"対象年3月",IF(O524=VALUE(概算年度),"対象年1_3月","_1月")))))))))))))))))))</f>
        <v>0</v>
      </c>
    </row>
    <row r="524" spans="2:74" ht="18" customHeight="1">
      <c r="B524" s="971"/>
      <c r="C524" s="972"/>
      <c r="D524" s="972"/>
      <c r="E524" s="972"/>
      <c r="F524" s="972"/>
      <c r="G524" s="972"/>
      <c r="H524" s="972"/>
      <c r="I524" s="973"/>
      <c r="J524" s="971"/>
      <c r="K524" s="972"/>
      <c r="L524" s="972"/>
      <c r="M524" s="972"/>
      <c r="N524" s="975"/>
      <c r="O524" s="219"/>
      <c r="P524" s="11" t="s">
        <v>7</v>
      </c>
      <c r="Q524" s="23"/>
      <c r="R524" s="11" t="s">
        <v>8</v>
      </c>
      <c r="S524" s="220"/>
      <c r="T524" s="982" t="s">
        <v>28</v>
      </c>
      <c r="U524" s="982"/>
      <c r="V524" s="956"/>
      <c r="W524" s="957"/>
      <c r="X524" s="957"/>
      <c r="Y524" s="958"/>
      <c r="Z524" s="956"/>
      <c r="AA524" s="957"/>
      <c r="AB524" s="957"/>
      <c r="AC524" s="957"/>
      <c r="AD524" s="956">
        <v>0</v>
      </c>
      <c r="AE524" s="957"/>
      <c r="AF524" s="957"/>
      <c r="AG524" s="958"/>
      <c r="AH524" s="962">
        <f>IF(V523="賃金で算定",0,V524+Z524-AD524)</f>
        <v>0</v>
      </c>
      <c r="AI524" s="962"/>
      <c r="AJ524" s="962"/>
      <c r="AK524" s="963"/>
      <c r="AL524" s="964">
        <f>IF(V523="賃金で算定","賃金で算定",IF(OR(V524=0,$F$529="",AV523=""),0,IF(OR(LEFT($F$529,2)="31",LEFT($F$529,2)="34",LEFT($F$529,2)="36",LEFT($F$529,2)="37"),VLOOKUP($F$529,労務比率2,AX523,FALSE),VLOOKUP($F$529,労務比率,AX523,FALSE))))</f>
        <v>0</v>
      </c>
      <c r="AM524" s="965"/>
      <c r="AN524" s="966">
        <f>IF(V523="賃金で算定",0,INT(AH524*AL524/100))</f>
        <v>0</v>
      </c>
      <c r="AO524" s="967"/>
      <c r="AP524" s="967"/>
      <c r="AQ524" s="967"/>
      <c r="AR524" s="967"/>
      <c r="AS524" s="685"/>
      <c r="AV524" s="24"/>
      <c r="AW524" s="25"/>
      <c r="AY524" s="462">
        <f t="shared" ref="AY524" si="290">AH524</f>
        <v>0</v>
      </c>
      <c r="AZ524" s="461">
        <f>IF(AV523&lt;=設定シート!C$101,AH524,IF(AND(AV523&gt;=設定シート!E$101,AV523&lt;=設定シート!G$101),AH524*105/108,AH524))</f>
        <v>0</v>
      </c>
      <c r="BA524" s="460"/>
      <c r="BB524" s="461">
        <f t="shared" ref="BB524" si="291">IF($AL524="賃金で算定",0,INT(AY524*$AL524/100))</f>
        <v>0</v>
      </c>
      <c r="BC524" s="461">
        <f>IF(AY524=AZ524,BB524,AZ524*$AL524/100)</f>
        <v>0</v>
      </c>
      <c r="BL524" s="22">
        <f>IF(AY524=AZ524,0,1)</f>
        <v>0</v>
      </c>
      <c r="BM524" s="22" t="str">
        <f>IF(BL524=1,AL524,"")</f>
        <v/>
      </c>
    </row>
    <row r="525" spans="2:74" ht="18" customHeight="1">
      <c r="B525" s="968"/>
      <c r="C525" s="969"/>
      <c r="D525" s="969"/>
      <c r="E525" s="969"/>
      <c r="F525" s="969"/>
      <c r="G525" s="969"/>
      <c r="H525" s="969"/>
      <c r="I525" s="970"/>
      <c r="J525" s="968"/>
      <c r="K525" s="969"/>
      <c r="L525" s="969"/>
      <c r="M525" s="969"/>
      <c r="N525" s="974"/>
      <c r="O525" s="753"/>
      <c r="P525" s="731" t="s">
        <v>38</v>
      </c>
      <c r="Q525" s="754"/>
      <c r="R525" s="731" t="s">
        <v>8</v>
      </c>
      <c r="S525" s="755"/>
      <c r="T525" s="976" t="s">
        <v>40</v>
      </c>
      <c r="U525" s="1075"/>
      <c r="V525" s="977"/>
      <c r="W525" s="978"/>
      <c r="X525" s="978"/>
      <c r="Y525" s="792"/>
      <c r="Z525" s="769"/>
      <c r="AA525" s="770"/>
      <c r="AB525" s="770"/>
      <c r="AC525" s="768"/>
      <c r="AD525" s="769"/>
      <c r="AE525" s="770"/>
      <c r="AF525" s="770"/>
      <c r="AG525" s="771"/>
      <c r="AH525" s="979">
        <f>IF(V525="賃金で算定",V526+Z526-AD526,0)</f>
        <v>0</v>
      </c>
      <c r="AI525" s="980"/>
      <c r="AJ525" s="980"/>
      <c r="AK525" s="981"/>
      <c r="AL525" s="733"/>
      <c r="AM525" s="736"/>
      <c r="AN525" s="865"/>
      <c r="AO525" s="866"/>
      <c r="AP525" s="866"/>
      <c r="AQ525" s="866"/>
      <c r="AR525" s="866"/>
      <c r="AS525" s="772"/>
      <c r="AV525" s="24" t="str">
        <f>IF(OR(O525="",Q525=""),"", IF(O525&lt;20,DATE(O525+118,Q525,IF(S525="",1,S525)),DATE(O525+88,Q525,IF(S525="",1,S525))))</f>
        <v/>
      </c>
      <c r="AW525" s="821" t="str">
        <f>IF(AV525&lt;=設定シート!C$15,"昔",IF(OR(LEFT($F$529,2)="31",LEFT($F$529,2)="34",LEFT($F$529,2)="36",LEFT($F$529,2)="37"),IF(AV525&lt;=設定シート!E$23,"1",IF(AV525&lt;=設定シート!G$23,"2",IF(AV525&lt;=設定シート!M$23,"3","4"))),IF(AV525&lt;=設定シート!E$15,"1",IF(AV525&lt;=設定シート!G$15,"2","3"))))</f>
        <v>3</v>
      </c>
      <c r="AX525" s="822">
        <f>IF(OR(LEFT($F$529,2)="31",LEFT($F$529,2)="34",LEFT($F$529,2)="36",LEFT($F$529,2)="37"),IF(AV525&lt;=設定シート!$C$23,5,IF(AV525&lt;=設定シート!$E$23,7,IF(AV525&lt;=設定シート!$G$23,9,IF(AND(AV525&lt;=設定シート!$I$23,V525=""),11,IF(AND(AV525&lt;=設定シート!$I$23,V525="賃金で算定"),13,IF(AV525&lt;=設定シート!$K$23,15,IF(AV525&lt;=設定シート!$M$23,17,19))))))),IF(AV525&lt;=設定シート!$C$23,5,IF(AV525&lt;=設定シート!$E$15,7,IF(AV525&lt;=設定シート!$G$15,9,11))))</f>
        <v>11</v>
      </c>
      <c r="AY525" s="760"/>
      <c r="AZ525" s="761"/>
      <c r="BA525" s="762">
        <f t="shared" ref="BA525" si="292">AN525</f>
        <v>0</v>
      </c>
      <c r="BB525" s="761"/>
      <c r="BC525" s="761"/>
      <c r="BO525" s="1">
        <f>IF(O525&lt;=VALUE(概算年度),O525+2018,O525+1988)</f>
        <v>2018</v>
      </c>
      <c r="BP525" s="1" t="b">
        <f>IF(BO525=2019,1)</f>
        <v>0</v>
      </c>
      <c r="BQ525" s="3">
        <f>IF(BO525&lt;=2018,1)</f>
        <v>1</v>
      </c>
      <c r="BR525" s="3" t="b">
        <f>IF(BO525&gt;=2020,1)</f>
        <v>0</v>
      </c>
      <c r="BS525" s="3" t="b">
        <f>IF(AND(O525=31,Q525=1,O526=31),1,IF(AND(O525=31,Q525=2,O526=31),2,IF(AND(O525=31,Q525=3,O526=31),3,IF(AND(O525=31,Q525=4,O526=31),4,IF(AND(O525&gt;VALUE(概算年度),O525&lt;31,O526=31),5)))))</f>
        <v>0</v>
      </c>
      <c r="BT525" s="3" t="b">
        <f>IF(OR(O525=31,O525=1),IF(AND(O526=1,OR(Q525=1,Q525=2,Q525=3,Q525=4,Q525=5)),1,IF(AND(O526=1,Q525=6),6,IF(AND(O526=1,Q525=7),7,IF(AND(O526=1,Q525=8),8,IF(AND(O526=1,Q525=9),9,IF(AND(O526=1,Q525=10),10,IF(AND(O526=1,Q525=11),11,IF(AND(O526=1,Q525=12),12)))))))),IF(O526=1,13))</f>
        <v>0</v>
      </c>
      <c r="BU525" s="3" t="b">
        <f>IF(AND(VALUE(概算年度)='報告書（事業主控）'!O525,VALUE(概算年度)='報告書（事業主控）'!O526),IF('報告書（事業主控）'!Q525=1,1,IF('報告書（事業主控）'!Q525=2,2,IF('報告書（事業主控）'!Q525=3,3))))</f>
        <v>0</v>
      </c>
      <c r="BV525" s="3" t="b">
        <f>IF(BS525=1,"平31_1",IF(BS525=2,"平31_2",IF(BS525=3,"平31_3",IF(BS525=4,"平31_4",IF(BS525=5,"平31_1",IF(BT525=1,"_5月",IF(BT525=6,"_6月",IF(BT525=7,"_7月",IF(BT525=8,"_8月",IF(BT525=9,"_9月",IF(BT525=10,"_10月",IF(BT525=11,"_11月",IF(BT525=12,"_12月",IF(BT525=13,"_5月",IF(AND(O525=O526,O526&lt;&gt;VALUE(概算年度)),IF(Q525=1,"_1月",IF(Q525=2,"_2月",IF(Q525=3,"_3月",IF(Q525=4,"_4月",IF(Q525=5,"_5月",IF(Q525=6,"_6月",IF(Q525=7,"_7月",IF(Q525=8,"_8月",IF(Q525=9,"_9月",IF(Q525=10,"_10月",IF(Q525=11,"_11月",IF(Q525=12,"_12月")))))))))))),IF(BU525=1,"対象年1_3月",IF(BU525=2,"対象年2_3月",IF(BU525=3,"対象年3月",IF(O526=VALUE(概算年度),"対象年1_3月","_1月")))))))))))))))))))</f>
        <v>0</v>
      </c>
    </row>
    <row r="526" spans="2:74" ht="18" customHeight="1">
      <c r="B526" s="971"/>
      <c r="C526" s="972"/>
      <c r="D526" s="972"/>
      <c r="E526" s="972"/>
      <c r="F526" s="972"/>
      <c r="G526" s="972"/>
      <c r="H526" s="972"/>
      <c r="I526" s="973"/>
      <c r="J526" s="971"/>
      <c r="K526" s="972"/>
      <c r="L526" s="972"/>
      <c r="M526" s="972"/>
      <c r="N526" s="975"/>
      <c r="O526" s="219"/>
      <c r="P526" s="11" t="s">
        <v>7</v>
      </c>
      <c r="Q526" s="23"/>
      <c r="R526" s="11" t="s">
        <v>8</v>
      </c>
      <c r="S526" s="220"/>
      <c r="T526" s="982" t="s">
        <v>28</v>
      </c>
      <c r="U526" s="982"/>
      <c r="V526" s="956"/>
      <c r="W526" s="957"/>
      <c r="X526" s="957"/>
      <c r="Y526" s="958"/>
      <c r="Z526" s="956"/>
      <c r="AA526" s="957"/>
      <c r="AB526" s="957"/>
      <c r="AC526" s="957"/>
      <c r="AD526" s="956">
        <v>0</v>
      </c>
      <c r="AE526" s="957"/>
      <c r="AF526" s="957"/>
      <c r="AG526" s="958"/>
      <c r="AH526" s="962">
        <f>IF(V525="賃金で算定",0,V526+Z526-AD526)</f>
        <v>0</v>
      </c>
      <c r="AI526" s="962"/>
      <c r="AJ526" s="962"/>
      <c r="AK526" s="963"/>
      <c r="AL526" s="964">
        <f>IF(V525="賃金で算定","賃金で算定",IF(OR(V526=0,$F$529="",AV525=""),0,IF(OR(LEFT($F$529,2)="31",LEFT($F$529,2)="34",LEFT($F$529,2)="36",LEFT($F$529,2)="37"),VLOOKUP($F$529,労務比率2,AX525,FALSE),VLOOKUP($F$529,労務比率,AX525,FALSE))))</f>
        <v>0</v>
      </c>
      <c r="AM526" s="965"/>
      <c r="AN526" s="966">
        <f>IF(V525="賃金で算定",0,INT(AH526*AL526/100))</f>
        <v>0</v>
      </c>
      <c r="AO526" s="967"/>
      <c r="AP526" s="967"/>
      <c r="AQ526" s="967"/>
      <c r="AR526" s="967"/>
      <c r="AS526" s="685"/>
      <c r="AV526" s="24"/>
      <c r="AW526" s="25"/>
      <c r="AY526" s="462">
        <f t="shared" ref="AY526" si="293">AH526</f>
        <v>0</v>
      </c>
      <c r="AZ526" s="461">
        <f>IF(AV525&lt;=設定シート!C$101,AH526,IF(AND(AV525&gt;=設定シート!E$101,AV525&lt;=設定シート!G$101),AH526*105/108,AH526))</f>
        <v>0</v>
      </c>
      <c r="BA526" s="460"/>
      <c r="BB526" s="461">
        <f t="shared" ref="BB526" si="294">IF($AL526="賃金で算定",0,INT(AY526*$AL526/100))</f>
        <v>0</v>
      </c>
      <c r="BC526" s="461">
        <f>IF(AY526=AZ526,BB526,AZ526*$AL526/100)</f>
        <v>0</v>
      </c>
      <c r="BL526" s="22">
        <f>IF(AY526=AZ526,0,1)</f>
        <v>0</v>
      </c>
      <c r="BM526" s="22" t="str">
        <f>IF(BL526=1,AL526,"")</f>
        <v/>
      </c>
    </row>
    <row r="527" spans="2:74" ht="18" customHeight="1">
      <c r="B527" s="968"/>
      <c r="C527" s="969"/>
      <c r="D527" s="969"/>
      <c r="E527" s="969"/>
      <c r="F527" s="969"/>
      <c r="G527" s="969"/>
      <c r="H527" s="969"/>
      <c r="I527" s="970"/>
      <c r="J527" s="968"/>
      <c r="K527" s="969"/>
      <c r="L527" s="969"/>
      <c r="M527" s="969"/>
      <c r="N527" s="974"/>
      <c r="O527" s="753"/>
      <c r="P527" s="731" t="s">
        <v>38</v>
      </c>
      <c r="Q527" s="754"/>
      <c r="R527" s="731" t="s">
        <v>8</v>
      </c>
      <c r="S527" s="755"/>
      <c r="T527" s="976" t="s">
        <v>40</v>
      </c>
      <c r="U527" s="1075"/>
      <c r="V527" s="977"/>
      <c r="W527" s="978"/>
      <c r="X527" s="978"/>
      <c r="Y527" s="792"/>
      <c r="Z527" s="769"/>
      <c r="AA527" s="770"/>
      <c r="AB527" s="770"/>
      <c r="AC527" s="768"/>
      <c r="AD527" s="769"/>
      <c r="AE527" s="770"/>
      <c r="AF527" s="770"/>
      <c r="AG527" s="771"/>
      <c r="AH527" s="979">
        <f>IF(V527="賃金で算定",V528+Z528-AD528,0)</f>
        <v>0</v>
      </c>
      <c r="AI527" s="980"/>
      <c r="AJ527" s="980"/>
      <c r="AK527" s="981"/>
      <c r="AL527" s="733"/>
      <c r="AM527" s="736"/>
      <c r="AN527" s="865"/>
      <c r="AO527" s="866"/>
      <c r="AP527" s="866"/>
      <c r="AQ527" s="866"/>
      <c r="AR527" s="866"/>
      <c r="AS527" s="772"/>
      <c r="AV527" s="24" t="str">
        <f>IF(OR(O527="",Q527=""),"", IF(O527&lt;20,DATE(O527+118,Q527,IF(S527="",1,S527)),DATE(O527+88,Q527,IF(S527="",1,S527))))</f>
        <v/>
      </c>
      <c r="AW527" s="821" t="str">
        <f>IF(AV527&lt;=設定シート!C$15,"昔",IF(OR(LEFT($F$529,2)="31",LEFT($F$529,2)="34",LEFT($F$529,2)="36",LEFT($F$529,2)="37"),IF(AV527&lt;=設定シート!E$23,"1",IF(AV527&lt;=設定シート!G$23,"2",IF(AV527&lt;=設定シート!M$23,"3","4"))),IF(AV527&lt;=設定シート!E$15,"1",IF(AV527&lt;=設定シート!G$15,"2","3"))))</f>
        <v>3</v>
      </c>
      <c r="AX527" s="822">
        <f>IF(OR(LEFT($F$529,2)="31",LEFT($F$529,2)="34",LEFT($F$529,2)="36",LEFT($F$529,2)="37"),IF(AV527&lt;=設定シート!$C$23,5,IF(AV527&lt;=設定シート!$E$23,7,IF(AV527&lt;=設定シート!$G$23,9,IF(AND(AV527&lt;=設定シート!$I$23,V527=""),11,IF(AND(AV527&lt;=設定シート!$I$23,V527="賃金で算定"),13,IF(AV527&lt;=設定シート!$K$23,15,IF(AV527&lt;=設定シート!$M$23,17,19))))))),IF(AV527&lt;=設定シート!$C$23,5,IF(AV527&lt;=設定シート!$E$15,7,IF(AV527&lt;=設定シート!$G$15,9,11))))</f>
        <v>11</v>
      </c>
      <c r="AY527" s="760"/>
      <c r="AZ527" s="761"/>
      <c r="BA527" s="762">
        <f t="shared" ref="BA527" si="295">AN527</f>
        <v>0</v>
      </c>
      <c r="BB527" s="761"/>
      <c r="BC527" s="761"/>
      <c r="BO527" s="1">
        <f>IF(O527&lt;=VALUE(概算年度),O527+2018,O527+1988)</f>
        <v>2018</v>
      </c>
      <c r="BP527" s="1" t="b">
        <f>IF(BO527=2019,1)</f>
        <v>0</v>
      </c>
      <c r="BQ527" s="3">
        <f>IF(BO527&lt;=2018,1)</f>
        <v>1</v>
      </c>
      <c r="BR527" s="3" t="b">
        <f>IF(BO527&gt;=2020,1)</f>
        <v>0</v>
      </c>
      <c r="BS527" s="3" t="b">
        <f>IF(AND(O527=31,Q527=1,O528=31),1,IF(AND(O527=31,Q527=2,O528=31),2,IF(AND(O527=31,Q527=3,O528=31),3,IF(AND(O527=31,Q527=4,O528=31),4,IF(AND(O527&gt;VALUE(概算年度),O527&lt;31,O528=31),5)))))</f>
        <v>0</v>
      </c>
      <c r="BT527" s="3" t="b">
        <f>IF(OR(O527=31,O527=1),IF(AND(O528=1,OR(Q527=1,Q527=2,Q527=3,Q527=4,Q527=5)),1,IF(AND(O528=1,Q527=6),6,IF(AND(O528=1,Q527=7),7,IF(AND(O528=1,Q527=8),8,IF(AND(O528=1,Q527=9),9,IF(AND(O528=1,Q527=10),10,IF(AND(O528=1,Q527=11),11,IF(AND(O528=1,Q527=12),12)))))))),IF(O528=1,13))</f>
        <v>0</v>
      </c>
      <c r="BU527" s="3" t="b">
        <f>IF(AND(VALUE(概算年度)='報告書（事業主控）'!O527,VALUE(概算年度)='報告書（事業主控）'!O528),IF('報告書（事業主控）'!Q527=1,1,IF('報告書（事業主控）'!Q527=2,2,IF('報告書（事業主控）'!Q527=3,3))))</f>
        <v>0</v>
      </c>
      <c r="BV527" s="3" t="b">
        <f>IF(BS527=1,"平31_1",IF(BS527=2,"平31_2",IF(BS527=3,"平31_3",IF(BS527=4,"平31_4",IF(BS527=5,"平31_1",IF(BT527=1,"_5月",IF(BT527=6,"_6月",IF(BT527=7,"_7月",IF(BT527=8,"_8月",IF(BT527=9,"_9月",IF(BT527=10,"_10月",IF(BT527=11,"_11月",IF(BT527=12,"_12月",IF(BT527=13,"_5月",IF(AND(O527=O528,O528&lt;&gt;VALUE(概算年度)),IF(Q527=1,"_1月",IF(Q527=2,"_2月",IF(Q527=3,"_3月",IF(Q527=4,"_4月",IF(Q527=5,"_5月",IF(Q527=6,"_6月",IF(Q527=7,"_7月",IF(Q527=8,"_8月",IF(Q527=9,"_9月",IF(Q527=10,"_10月",IF(Q527=11,"_11月",IF(Q527=12,"_12月")))))))))))),IF(BU527=1,"対象年1_3月",IF(BU527=2,"対象年2_3月",IF(BU527=3,"対象年3月",IF(O528=VALUE(概算年度),"対象年1_3月","_1月")))))))))))))))))))</f>
        <v>0</v>
      </c>
    </row>
    <row r="528" spans="2:74" ht="18" customHeight="1">
      <c r="B528" s="971"/>
      <c r="C528" s="972"/>
      <c r="D528" s="972"/>
      <c r="E528" s="972"/>
      <c r="F528" s="972"/>
      <c r="G528" s="972"/>
      <c r="H528" s="972"/>
      <c r="I528" s="973"/>
      <c r="J528" s="971"/>
      <c r="K528" s="972"/>
      <c r="L528" s="972"/>
      <c r="M528" s="972"/>
      <c r="N528" s="975"/>
      <c r="O528" s="219"/>
      <c r="P528" s="11" t="s">
        <v>7</v>
      </c>
      <c r="Q528" s="23"/>
      <c r="R528" s="11" t="s">
        <v>8</v>
      </c>
      <c r="S528" s="220"/>
      <c r="T528" s="982" t="s">
        <v>28</v>
      </c>
      <c r="U528" s="982"/>
      <c r="V528" s="956"/>
      <c r="W528" s="957"/>
      <c r="X528" s="957"/>
      <c r="Y528" s="958"/>
      <c r="Z528" s="956"/>
      <c r="AA528" s="957"/>
      <c r="AB528" s="957"/>
      <c r="AC528" s="957"/>
      <c r="AD528" s="956">
        <v>0</v>
      </c>
      <c r="AE528" s="957"/>
      <c r="AF528" s="957"/>
      <c r="AG528" s="958"/>
      <c r="AH528" s="966">
        <f>IF(V527="賃金で算定",0,V528+Z528-AD528)</f>
        <v>0</v>
      </c>
      <c r="AI528" s="967"/>
      <c r="AJ528" s="967"/>
      <c r="AK528" s="987"/>
      <c r="AL528" s="964">
        <f>IF(V527="賃金で算定","賃金で算定",IF(OR(V528=0,$F$529="",AV527=""),0,IF(OR(LEFT($F$529,2)="31",LEFT($F$529,2)="34",LEFT($F$529,2)="36",LEFT($F$529,2)="37"),VLOOKUP($F$529,労務比率2,AX527,FALSE),VLOOKUP($F$529,労務比率,AX527,FALSE))))</f>
        <v>0</v>
      </c>
      <c r="AM528" s="965"/>
      <c r="AN528" s="966">
        <f>IF(V527="賃金で算定",0,INT(AH528*AL528/100))</f>
        <v>0</v>
      </c>
      <c r="AO528" s="967"/>
      <c r="AP528" s="967"/>
      <c r="AQ528" s="967"/>
      <c r="AR528" s="967"/>
      <c r="AS528" s="685"/>
      <c r="AV528" s="24"/>
      <c r="AW528" s="25"/>
      <c r="AY528" s="462">
        <f t="shared" ref="AY528" si="296">AH528</f>
        <v>0</v>
      </c>
      <c r="AZ528" s="461">
        <f>IF(AV527&lt;=設定シート!C$101,AH528,IF(AND(AV527&gt;=設定シート!E$101,AV527&lt;=設定シート!G$101),AH528*105/108,AH528))</f>
        <v>0</v>
      </c>
      <c r="BA528" s="460"/>
      <c r="BB528" s="461">
        <f t="shared" ref="BB528" si="297">IF($AL528="賃金で算定",0,INT(AY528*$AL528/100))</f>
        <v>0</v>
      </c>
      <c r="BC528" s="461">
        <f>IF(AY528=AZ528,BB528,AZ528*$AL528/100)</f>
        <v>0</v>
      </c>
      <c r="BL528" s="22">
        <f>IF(AY528=AZ528,0,1)</f>
        <v>0</v>
      </c>
      <c r="BM528" s="22" t="str">
        <f>IF(BL528=1,AL528,"")</f>
        <v/>
      </c>
    </row>
    <row r="529" spans="2:65" ht="18" customHeight="1">
      <c r="B529" s="877" t="s">
        <v>158</v>
      </c>
      <c r="C529" s="988"/>
      <c r="D529" s="988"/>
      <c r="E529" s="989"/>
      <c r="F529" s="1069"/>
      <c r="G529" s="997"/>
      <c r="H529" s="997"/>
      <c r="I529" s="997"/>
      <c r="J529" s="997"/>
      <c r="K529" s="997"/>
      <c r="L529" s="997"/>
      <c r="M529" s="997"/>
      <c r="N529" s="998"/>
      <c r="O529" s="877" t="s">
        <v>544</v>
      </c>
      <c r="P529" s="988"/>
      <c r="Q529" s="988"/>
      <c r="R529" s="988"/>
      <c r="S529" s="988"/>
      <c r="T529" s="988"/>
      <c r="U529" s="989"/>
      <c r="V529" s="1072">
        <f>AH529</f>
        <v>0</v>
      </c>
      <c r="W529" s="1073"/>
      <c r="X529" s="1073"/>
      <c r="Y529" s="1074"/>
      <c r="Z529" s="769"/>
      <c r="AA529" s="770"/>
      <c r="AB529" s="770"/>
      <c r="AC529" s="768"/>
      <c r="AD529" s="769"/>
      <c r="AE529" s="770"/>
      <c r="AF529" s="770"/>
      <c r="AG529" s="768"/>
      <c r="AH529" s="979">
        <f>AH511+AH513+AH515+AH517+AH519+AH521+AH523+AH525+AH527</f>
        <v>0</v>
      </c>
      <c r="AI529" s="980"/>
      <c r="AJ529" s="980"/>
      <c r="AK529" s="981"/>
      <c r="AL529" s="738"/>
      <c r="AM529" s="740"/>
      <c r="AN529" s="979">
        <f>AN511+AN513+AN515+AN517+AN519+AN521+AN523+AN525+AN527</f>
        <v>0</v>
      </c>
      <c r="AO529" s="980"/>
      <c r="AP529" s="980"/>
      <c r="AQ529" s="980"/>
      <c r="AR529" s="980"/>
      <c r="AS529" s="772"/>
      <c r="AU529" s="222"/>
      <c r="AW529" s="25"/>
      <c r="AY529" s="760"/>
      <c r="AZ529" s="777"/>
      <c r="BA529" s="778">
        <f>BA511+BA513+BA515+BA517+BA519+BA521+BA523+BA525+BA527</f>
        <v>0</v>
      </c>
      <c r="BB529" s="762">
        <f>BB512+BB514+BB516+BB518+BB520+BB522+BB524+BB526+BB528</f>
        <v>0</v>
      </c>
      <c r="BC529" s="762">
        <f>SUMIF(BL512:BL528,0,BC512:BC528)+ROUNDDOWN(ROUNDDOWN(BL529*105/108,0)*BM529/100,0)</f>
        <v>0</v>
      </c>
      <c r="BL529" s="22">
        <f>SUMIF(BL512:BL528,1,AH512:AK528)</f>
        <v>0</v>
      </c>
      <c r="BM529" s="22">
        <f>IF(COUNT(BM512:BM528)=0,0,SUM(BM512:BM528)/COUNT(BM512:BM528))</f>
        <v>0</v>
      </c>
    </row>
    <row r="530" spans="2:65" ht="18" customHeight="1">
      <c r="B530" s="990"/>
      <c r="C530" s="991"/>
      <c r="D530" s="991"/>
      <c r="E530" s="992"/>
      <c r="F530" s="1070"/>
      <c r="G530" s="1000"/>
      <c r="H530" s="1000"/>
      <c r="I530" s="1000"/>
      <c r="J530" s="1000"/>
      <c r="K530" s="1000"/>
      <c r="L530" s="1000"/>
      <c r="M530" s="1000"/>
      <c r="N530" s="1001"/>
      <c r="O530" s="990"/>
      <c r="P530" s="991"/>
      <c r="Q530" s="991"/>
      <c r="R530" s="991"/>
      <c r="S530" s="991"/>
      <c r="T530" s="991"/>
      <c r="U530" s="992"/>
      <c r="V530" s="983">
        <f>V512+V514+V516+V518+V520+V522+V524+V526+V528-V529</f>
        <v>0</v>
      </c>
      <c r="W530" s="962"/>
      <c r="X530" s="962"/>
      <c r="Y530" s="963"/>
      <c r="Z530" s="983">
        <f>Z512+Z514+Z516+Z518+Z520+Z522+Z524+Z526+Z528</f>
        <v>0</v>
      </c>
      <c r="AA530" s="962"/>
      <c r="AB530" s="962"/>
      <c r="AC530" s="962"/>
      <c r="AD530" s="983">
        <f>AD512+AD514+AD516+AD518+AD520+AD522+AD524+AD526+AD528</f>
        <v>0</v>
      </c>
      <c r="AE530" s="962"/>
      <c r="AF530" s="962"/>
      <c r="AG530" s="962"/>
      <c r="AH530" s="983">
        <f>AY530</f>
        <v>0</v>
      </c>
      <c r="AI530" s="962"/>
      <c r="AJ530" s="962"/>
      <c r="AK530" s="962"/>
      <c r="AL530" s="742"/>
      <c r="AM530" s="743"/>
      <c r="AN530" s="983">
        <f>BB530</f>
        <v>0</v>
      </c>
      <c r="AO530" s="962"/>
      <c r="AP530" s="962"/>
      <c r="AQ530" s="962"/>
      <c r="AR530" s="962"/>
      <c r="AS530" s="793"/>
      <c r="AU530" s="222"/>
      <c r="AW530" s="25"/>
      <c r="AY530" s="779">
        <f>AY512+AY514+AY516+AY518+AY520+AY522+AY524+AY526+AY528</f>
        <v>0</v>
      </c>
      <c r="AZ530" s="780"/>
      <c r="BA530" s="780"/>
      <c r="BB530" s="781">
        <f>BB529</f>
        <v>0</v>
      </c>
      <c r="BC530" s="782"/>
    </row>
    <row r="531" spans="2:65" ht="18" customHeight="1">
      <c r="B531" s="993"/>
      <c r="C531" s="994"/>
      <c r="D531" s="994"/>
      <c r="E531" s="995"/>
      <c r="F531" s="1071"/>
      <c r="G531" s="1002"/>
      <c r="H531" s="1002"/>
      <c r="I531" s="1002"/>
      <c r="J531" s="1002"/>
      <c r="K531" s="1002"/>
      <c r="L531" s="1002"/>
      <c r="M531" s="1002"/>
      <c r="N531" s="1003"/>
      <c r="O531" s="993"/>
      <c r="P531" s="994"/>
      <c r="Q531" s="994"/>
      <c r="R531" s="994"/>
      <c r="S531" s="994"/>
      <c r="T531" s="994"/>
      <c r="U531" s="995"/>
      <c r="V531" s="966"/>
      <c r="W531" s="967"/>
      <c r="X531" s="967"/>
      <c r="Y531" s="987"/>
      <c r="Z531" s="966"/>
      <c r="AA531" s="967"/>
      <c r="AB531" s="967"/>
      <c r="AC531" s="967"/>
      <c r="AD531" s="966"/>
      <c r="AE531" s="967"/>
      <c r="AF531" s="967"/>
      <c r="AG531" s="967"/>
      <c r="AH531" s="966">
        <f>AZ531</f>
        <v>0</v>
      </c>
      <c r="AI531" s="967"/>
      <c r="AJ531" s="967"/>
      <c r="AK531" s="987"/>
      <c r="AL531" s="686"/>
      <c r="AM531" s="687"/>
      <c r="AN531" s="966">
        <f>BC531</f>
        <v>0</v>
      </c>
      <c r="AO531" s="967"/>
      <c r="AP531" s="967"/>
      <c r="AQ531" s="967"/>
      <c r="AR531" s="967"/>
      <c r="AS531" s="685"/>
      <c r="AU531" s="222"/>
      <c r="AW531" s="25"/>
      <c r="AY531" s="464"/>
      <c r="AZ531" s="465">
        <f>IF(AZ512+AZ514+AZ516+AZ518+AZ520+AZ522+AZ524+AZ526+AZ528=AY530,0,ROUNDDOWN(AZ512+AZ514+AZ516+AZ518+AZ520+AZ522+AZ524+AZ526+AZ528,0))</f>
        <v>0</v>
      </c>
      <c r="BA531" s="463"/>
      <c r="BB531" s="463"/>
      <c r="BC531" s="465">
        <f>IF(BC529=BB530,0,BC529)</f>
        <v>0</v>
      </c>
    </row>
    <row r="532" spans="2:65" ht="18" customHeight="1">
      <c r="AD532" s="1" t="str">
        <f>IF(AND($F529="",$V529+$V530&gt;0),"事業の種類を選択してください。","")</f>
        <v/>
      </c>
      <c r="AN532" s="867">
        <f>IF(AN529=0,0,AN529+IF(AN531=0,AN530,AN531))</f>
        <v>0</v>
      </c>
      <c r="AO532" s="867"/>
      <c r="AP532" s="867"/>
      <c r="AQ532" s="867"/>
      <c r="AR532" s="867"/>
      <c r="AW532" s="25"/>
    </row>
    <row r="533" spans="2:65" ht="31.95" customHeight="1">
      <c r="AN533" s="30"/>
      <c r="AO533" s="30"/>
      <c r="AP533" s="30"/>
      <c r="AQ533" s="30"/>
      <c r="AR533" s="30"/>
      <c r="AW533" s="25"/>
    </row>
    <row r="534" spans="2:65" ht="7.5" customHeight="1">
      <c r="X534" s="3"/>
      <c r="Y534" s="3"/>
      <c r="AW534" s="25"/>
    </row>
    <row r="535" spans="2:65" ht="10.5" customHeight="1">
      <c r="X535" s="3"/>
      <c r="Y535" s="3"/>
      <c r="AW535" s="25"/>
    </row>
    <row r="536" spans="2:65" ht="5.25" customHeight="1">
      <c r="X536" s="3"/>
      <c r="Y536" s="3"/>
      <c r="AW536" s="25"/>
    </row>
    <row r="537" spans="2:65" ht="5.25" customHeight="1">
      <c r="X537" s="3"/>
      <c r="Y537" s="3"/>
      <c r="AW537" s="25"/>
    </row>
    <row r="538" spans="2:65" ht="5.25" customHeight="1">
      <c r="X538" s="3"/>
      <c r="Y538" s="3"/>
      <c r="AW538" s="25"/>
    </row>
    <row r="539" spans="2:65" ht="5.25" customHeight="1">
      <c r="X539" s="3"/>
      <c r="Y539" s="3"/>
      <c r="AW539" s="25"/>
    </row>
    <row r="540" spans="2:65" ht="17.25" customHeight="1">
      <c r="B540" s="2" t="s">
        <v>42</v>
      </c>
      <c r="S540" s="9"/>
      <c r="T540" s="9"/>
      <c r="U540" s="9"/>
      <c r="V540" s="9"/>
      <c r="W540" s="9"/>
      <c r="AL540" s="26"/>
      <c r="AW540" s="25"/>
    </row>
    <row r="541" spans="2:65" ht="12.75" customHeight="1">
      <c r="M541" s="27"/>
      <c r="N541" s="27"/>
      <c r="O541" s="27"/>
      <c r="P541" s="27"/>
      <c r="Q541" s="27"/>
      <c r="R541" s="27"/>
      <c r="S541" s="27"/>
      <c r="T541" s="28"/>
      <c r="U541" s="28"/>
      <c r="V541" s="28"/>
      <c r="W541" s="28"/>
      <c r="X541" s="28"/>
      <c r="Y541" s="28"/>
      <c r="Z541" s="28"/>
      <c r="AA541" s="27"/>
      <c r="AB541" s="27"/>
      <c r="AC541" s="27"/>
      <c r="AL541" s="26"/>
      <c r="AM541" s="859" t="s">
        <v>855</v>
      </c>
      <c r="AN541" s="860"/>
      <c r="AO541" s="860"/>
      <c r="AP541" s="861"/>
      <c r="AW541" s="25"/>
    </row>
    <row r="542" spans="2:65" ht="12.75" customHeight="1">
      <c r="M542" s="27"/>
      <c r="N542" s="27"/>
      <c r="O542" s="27"/>
      <c r="P542" s="27"/>
      <c r="Q542" s="27"/>
      <c r="R542" s="27"/>
      <c r="S542" s="27"/>
      <c r="T542" s="28"/>
      <c r="U542" s="28"/>
      <c r="V542" s="28"/>
      <c r="W542" s="28"/>
      <c r="X542" s="28"/>
      <c r="Y542" s="28"/>
      <c r="Z542" s="28"/>
      <c r="AA542" s="27"/>
      <c r="AB542" s="27"/>
      <c r="AC542" s="27"/>
      <c r="AL542" s="26"/>
      <c r="AM542" s="862"/>
      <c r="AN542" s="863"/>
      <c r="AO542" s="863"/>
      <c r="AP542" s="864"/>
      <c r="AW542" s="25"/>
    </row>
    <row r="543" spans="2:65" ht="12.75" customHeight="1">
      <c r="M543" s="27"/>
      <c r="N543" s="27"/>
      <c r="O543" s="27"/>
      <c r="P543" s="27"/>
      <c r="Q543" s="27"/>
      <c r="R543" s="27"/>
      <c r="S543" s="27"/>
      <c r="T543" s="27"/>
      <c r="U543" s="27"/>
      <c r="V543" s="27"/>
      <c r="W543" s="27"/>
      <c r="X543" s="27"/>
      <c r="Y543" s="27"/>
      <c r="Z543" s="27"/>
      <c r="AA543" s="27"/>
      <c r="AB543" s="27"/>
      <c r="AC543" s="27"/>
      <c r="AL543" s="26"/>
      <c r="AM543" s="698"/>
      <c r="AN543" s="698"/>
      <c r="AW543" s="25"/>
    </row>
    <row r="544" spans="2:65" ht="6" customHeight="1">
      <c r="M544" s="27"/>
      <c r="N544" s="27"/>
      <c r="O544" s="27"/>
      <c r="P544" s="27"/>
      <c r="Q544" s="27"/>
      <c r="R544" s="27"/>
      <c r="S544" s="27"/>
      <c r="T544" s="27"/>
      <c r="U544" s="27"/>
      <c r="V544" s="27"/>
      <c r="W544" s="27"/>
      <c r="X544" s="27"/>
      <c r="Y544" s="27"/>
      <c r="Z544" s="27"/>
      <c r="AA544" s="27"/>
      <c r="AB544" s="27"/>
      <c r="AC544" s="27"/>
      <c r="AL544" s="26"/>
      <c r="AM544" s="26"/>
      <c r="AW544" s="25"/>
    </row>
    <row r="545" spans="2:74" ht="12.75" customHeight="1">
      <c r="B545" s="873" t="s">
        <v>9</v>
      </c>
      <c r="C545" s="874"/>
      <c r="D545" s="874"/>
      <c r="E545" s="874"/>
      <c r="F545" s="874"/>
      <c r="G545" s="874"/>
      <c r="H545" s="874"/>
      <c r="I545" s="874"/>
      <c r="J545" s="878" t="s">
        <v>17</v>
      </c>
      <c r="K545" s="878"/>
      <c r="L545" s="724" t="s">
        <v>10</v>
      </c>
      <c r="M545" s="878" t="s">
        <v>18</v>
      </c>
      <c r="N545" s="878"/>
      <c r="O545" s="879" t="s">
        <v>19</v>
      </c>
      <c r="P545" s="878"/>
      <c r="Q545" s="878"/>
      <c r="R545" s="878"/>
      <c r="S545" s="878"/>
      <c r="T545" s="878"/>
      <c r="U545" s="878" t="s">
        <v>20</v>
      </c>
      <c r="V545" s="878"/>
      <c r="W545" s="878"/>
      <c r="AD545" s="11"/>
      <c r="AE545" s="11"/>
      <c r="AF545" s="11"/>
      <c r="AG545" s="11"/>
      <c r="AH545" s="11"/>
      <c r="AI545" s="11"/>
      <c r="AJ545" s="11"/>
      <c r="AL545" s="1013">
        <f ca="1">$AL$9</f>
        <v>30</v>
      </c>
      <c r="AM545" s="881"/>
      <c r="AN545" s="948" t="s">
        <v>11</v>
      </c>
      <c r="AO545" s="948"/>
      <c r="AP545" s="881">
        <v>14</v>
      </c>
      <c r="AQ545" s="881"/>
      <c r="AR545" s="948" t="s">
        <v>12</v>
      </c>
      <c r="AS545" s="951"/>
      <c r="AW545" s="25"/>
    </row>
    <row r="546" spans="2:74" ht="13.95" customHeight="1">
      <c r="B546" s="874"/>
      <c r="C546" s="874"/>
      <c r="D546" s="874"/>
      <c r="E546" s="874"/>
      <c r="F546" s="874"/>
      <c r="G546" s="874"/>
      <c r="H546" s="874"/>
      <c r="I546" s="874"/>
      <c r="J546" s="1061">
        <f>$J$10</f>
        <v>0</v>
      </c>
      <c r="K546" s="1049">
        <f>$K$10</f>
        <v>0</v>
      </c>
      <c r="L546" s="1063">
        <f>$L$10</f>
        <v>0</v>
      </c>
      <c r="M546" s="1052">
        <f>$M$10</f>
        <v>0</v>
      </c>
      <c r="N546" s="1049">
        <f>$N$10</f>
        <v>0</v>
      </c>
      <c r="O546" s="1052">
        <f>$O$10</f>
        <v>0</v>
      </c>
      <c r="P546" s="1014">
        <f>$P$10</f>
        <v>0</v>
      </c>
      <c r="Q546" s="1014">
        <f>$Q$10</f>
        <v>0</v>
      </c>
      <c r="R546" s="1014">
        <f>$R$10</f>
        <v>0</v>
      </c>
      <c r="S546" s="1014">
        <f>$S$10</f>
        <v>0</v>
      </c>
      <c r="T546" s="1049">
        <f>$T$10</f>
        <v>0</v>
      </c>
      <c r="U546" s="1052">
        <f>$U$10</f>
        <v>0</v>
      </c>
      <c r="V546" s="1014">
        <f>$V$10</f>
        <v>0</v>
      </c>
      <c r="W546" s="1049">
        <f>$W$10</f>
        <v>0</v>
      </c>
      <c r="AD546" s="11"/>
      <c r="AE546" s="11"/>
      <c r="AF546" s="11"/>
      <c r="AG546" s="11"/>
      <c r="AH546" s="11"/>
      <c r="AI546" s="11"/>
      <c r="AJ546" s="11"/>
      <c r="AL546" s="882"/>
      <c r="AM546" s="883"/>
      <c r="AN546" s="949"/>
      <c r="AO546" s="949"/>
      <c r="AP546" s="883"/>
      <c r="AQ546" s="883"/>
      <c r="AR546" s="949"/>
      <c r="AS546" s="952"/>
      <c r="AW546" s="25"/>
    </row>
    <row r="547" spans="2:74" ht="9" customHeight="1">
      <c r="B547" s="874"/>
      <c r="C547" s="874"/>
      <c r="D547" s="874"/>
      <c r="E547" s="874"/>
      <c r="F547" s="874"/>
      <c r="G547" s="874"/>
      <c r="H547" s="874"/>
      <c r="I547" s="874"/>
      <c r="J547" s="1062"/>
      <c r="K547" s="1050"/>
      <c r="L547" s="1064"/>
      <c r="M547" s="1053"/>
      <c r="N547" s="1050"/>
      <c r="O547" s="1053"/>
      <c r="P547" s="1015"/>
      <c r="Q547" s="1015"/>
      <c r="R547" s="1015"/>
      <c r="S547" s="1015"/>
      <c r="T547" s="1050"/>
      <c r="U547" s="1053"/>
      <c r="V547" s="1015"/>
      <c r="W547" s="1050"/>
      <c r="AD547" s="11"/>
      <c r="AE547" s="11"/>
      <c r="AF547" s="11"/>
      <c r="AG547" s="11"/>
      <c r="AH547" s="11"/>
      <c r="AI547" s="11"/>
      <c r="AJ547" s="11"/>
      <c r="AL547" s="884"/>
      <c r="AM547" s="885"/>
      <c r="AN547" s="950"/>
      <c r="AO547" s="950"/>
      <c r="AP547" s="885"/>
      <c r="AQ547" s="885"/>
      <c r="AR547" s="950"/>
      <c r="AS547" s="953"/>
      <c r="AW547" s="25"/>
    </row>
    <row r="548" spans="2:74" ht="6" customHeight="1">
      <c r="B548" s="876"/>
      <c r="C548" s="876"/>
      <c r="D548" s="876"/>
      <c r="E548" s="876"/>
      <c r="F548" s="876"/>
      <c r="G548" s="876"/>
      <c r="H548" s="876"/>
      <c r="I548" s="876"/>
      <c r="J548" s="1062"/>
      <c r="K548" s="1051"/>
      <c r="L548" s="1065"/>
      <c r="M548" s="1054"/>
      <c r="N548" s="1051"/>
      <c r="O548" s="1054"/>
      <c r="P548" s="1016"/>
      <c r="Q548" s="1016"/>
      <c r="R548" s="1016"/>
      <c r="S548" s="1016"/>
      <c r="T548" s="1051"/>
      <c r="U548" s="1054"/>
      <c r="V548" s="1016"/>
      <c r="W548" s="1051"/>
      <c r="AW548" s="25"/>
    </row>
    <row r="549" spans="2:74" ht="15" customHeight="1">
      <c r="B549" s="927" t="s">
        <v>43</v>
      </c>
      <c r="C549" s="928"/>
      <c r="D549" s="928"/>
      <c r="E549" s="928"/>
      <c r="F549" s="928"/>
      <c r="G549" s="928"/>
      <c r="H549" s="928"/>
      <c r="I549" s="929"/>
      <c r="J549" s="927" t="s">
        <v>13</v>
      </c>
      <c r="K549" s="928"/>
      <c r="L549" s="928"/>
      <c r="M549" s="928"/>
      <c r="N549" s="936"/>
      <c r="O549" s="939" t="s">
        <v>44</v>
      </c>
      <c r="P549" s="928"/>
      <c r="Q549" s="928"/>
      <c r="R549" s="928"/>
      <c r="S549" s="928"/>
      <c r="T549" s="928"/>
      <c r="U549" s="929"/>
      <c r="V549" s="725" t="s">
        <v>37</v>
      </c>
      <c r="W549" s="726"/>
      <c r="X549" s="726"/>
      <c r="Y549" s="942" t="s">
        <v>543</v>
      </c>
      <c r="Z549" s="942"/>
      <c r="AA549" s="942"/>
      <c r="AB549" s="942"/>
      <c r="AC549" s="942"/>
      <c r="AD549" s="942"/>
      <c r="AE549" s="942"/>
      <c r="AF549" s="942"/>
      <c r="AG549" s="942"/>
      <c r="AH549" s="942"/>
      <c r="AI549" s="726"/>
      <c r="AJ549" s="726"/>
      <c r="AK549" s="727"/>
      <c r="AL549" s="1066" t="s">
        <v>497</v>
      </c>
      <c r="AM549" s="1066"/>
      <c r="AN549" s="943" t="s">
        <v>292</v>
      </c>
      <c r="AO549" s="943"/>
      <c r="AP549" s="943"/>
      <c r="AQ549" s="943"/>
      <c r="AR549" s="943"/>
      <c r="AS549" s="944"/>
      <c r="AW549" s="25"/>
    </row>
    <row r="550" spans="2:74" ht="13.95" customHeight="1">
      <c r="B550" s="930"/>
      <c r="C550" s="931"/>
      <c r="D550" s="931"/>
      <c r="E550" s="931"/>
      <c r="F550" s="931"/>
      <c r="G550" s="931"/>
      <c r="H550" s="931"/>
      <c r="I550" s="932"/>
      <c r="J550" s="930"/>
      <c r="K550" s="931"/>
      <c r="L550" s="931"/>
      <c r="M550" s="931"/>
      <c r="N550" s="937"/>
      <c r="O550" s="940"/>
      <c r="P550" s="931"/>
      <c r="Q550" s="931"/>
      <c r="R550" s="931"/>
      <c r="S550" s="931"/>
      <c r="T550" s="931"/>
      <c r="U550" s="932"/>
      <c r="V550" s="890" t="s">
        <v>14</v>
      </c>
      <c r="W550" s="1076"/>
      <c r="X550" s="1076"/>
      <c r="Y550" s="1077"/>
      <c r="Z550" s="896" t="s">
        <v>23</v>
      </c>
      <c r="AA550" s="897"/>
      <c r="AB550" s="897"/>
      <c r="AC550" s="898"/>
      <c r="AD550" s="1081" t="s">
        <v>24</v>
      </c>
      <c r="AE550" s="1082"/>
      <c r="AF550" s="1082"/>
      <c r="AG550" s="1083"/>
      <c r="AH550" s="908" t="s">
        <v>170</v>
      </c>
      <c r="AI550" s="909"/>
      <c r="AJ550" s="909"/>
      <c r="AK550" s="910"/>
      <c r="AL550" s="1067" t="s">
        <v>498</v>
      </c>
      <c r="AM550" s="1067"/>
      <c r="AN550" s="918" t="s">
        <v>26</v>
      </c>
      <c r="AO550" s="919"/>
      <c r="AP550" s="919"/>
      <c r="AQ550" s="919"/>
      <c r="AR550" s="920"/>
      <c r="AS550" s="921"/>
      <c r="AW550" s="25"/>
      <c r="AY550" s="749" t="s">
        <v>524</v>
      </c>
      <c r="AZ550" s="749" t="s">
        <v>524</v>
      </c>
      <c r="BA550" s="749" t="s">
        <v>522</v>
      </c>
      <c r="BB550" s="922" t="s">
        <v>523</v>
      </c>
      <c r="BC550" s="923"/>
    </row>
    <row r="551" spans="2:74" ht="13.95" customHeight="1">
      <c r="B551" s="933"/>
      <c r="C551" s="934"/>
      <c r="D551" s="934"/>
      <c r="E551" s="934"/>
      <c r="F551" s="934"/>
      <c r="G551" s="934"/>
      <c r="H551" s="934"/>
      <c r="I551" s="935"/>
      <c r="J551" s="933"/>
      <c r="K551" s="934"/>
      <c r="L551" s="934"/>
      <c r="M551" s="934"/>
      <c r="N551" s="938"/>
      <c r="O551" s="941"/>
      <c r="P551" s="934"/>
      <c r="Q551" s="934"/>
      <c r="R551" s="934"/>
      <c r="S551" s="934"/>
      <c r="T551" s="934"/>
      <c r="U551" s="935"/>
      <c r="V551" s="1078"/>
      <c r="W551" s="1079"/>
      <c r="X551" s="1079"/>
      <c r="Y551" s="1080"/>
      <c r="Z551" s="899"/>
      <c r="AA551" s="900"/>
      <c r="AB551" s="900"/>
      <c r="AC551" s="901"/>
      <c r="AD551" s="1084"/>
      <c r="AE551" s="1085"/>
      <c r="AF551" s="1085"/>
      <c r="AG551" s="1086"/>
      <c r="AH551" s="911"/>
      <c r="AI551" s="912"/>
      <c r="AJ551" s="912"/>
      <c r="AK551" s="913"/>
      <c r="AL551" s="1068"/>
      <c r="AM551" s="1068"/>
      <c r="AN551" s="924"/>
      <c r="AO551" s="924"/>
      <c r="AP551" s="924"/>
      <c r="AQ551" s="924"/>
      <c r="AR551" s="924"/>
      <c r="AS551" s="925"/>
      <c r="AW551" s="25"/>
      <c r="AY551" s="459"/>
      <c r="AZ551" s="460" t="s">
        <v>518</v>
      </c>
      <c r="BA551" s="460" t="s">
        <v>521</v>
      </c>
      <c r="BB551" s="750" t="s">
        <v>519</v>
      </c>
      <c r="BC551" s="460" t="s">
        <v>518</v>
      </c>
      <c r="BL551" s="22" t="s">
        <v>529</v>
      </c>
      <c r="BM551" s="22" t="s">
        <v>246</v>
      </c>
    </row>
    <row r="552" spans="2:74" ht="18" customHeight="1">
      <c r="B552" s="968"/>
      <c r="C552" s="969"/>
      <c r="D552" s="969"/>
      <c r="E552" s="969"/>
      <c r="F552" s="969"/>
      <c r="G552" s="969"/>
      <c r="H552" s="969"/>
      <c r="I552" s="970"/>
      <c r="J552" s="968"/>
      <c r="K552" s="969"/>
      <c r="L552" s="969"/>
      <c r="M552" s="969"/>
      <c r="N552" s="974"/>
      <c r="O552" s="753"/>
      <c r="P552" s="731" t="s">
        <v>38</v>
      </c>
      <c r="Q552" s="754"/>
      <c r="R552" s="731" t="s">
        <v>8</v>
      </c>
      <c r="S552" s="755"/>
      <c r="T552" s="976" t="s">
        <v>46</v>
      </c>
      <c r="U552" s="1075"/>
      <c r="V552" s="977"/>
      <c r="W552" s="978"/>
      <c r="X552" s="978"/>
      <c r="Y552" s="787" t="s">
        <v>15</v>
      </c>
      <c r="Z552" s="757"/>
      <c r="AA552" s="758"/>
      <c r="AB552" s="758"/>
      <c r="AC552" s="756" t="s">
        <v>15</v>
      </c>
      <c r="AD552" s="757"/>
      <c r="AE552" s="758"/>
      <c r="AF552" s="758"/>
      <c r="AG552" s="759" t="s">
        <v>15</v>
      </c>
      <c r="AH552" s="979">
        <f>IF(V552="賃金で算定",V553+Z553-AD553,0)</f>
        <v>0</v>
      </c>
      <c r="AI552" s="980"/>
      <c r="AJ552" s="980"/>
      <c r="AK552" s="981"/>
      <c r="AL552" s="733"/>
      <c r="AM552" s="736"/>
      <c r="AN552" s="865"/>
      <c r="AO552" s="866"/>
      <c r="AP552" s="866"/>
      <c r="AQ552" s="866"/>
      <c r="AR552" s="866"/>
      <c r="AS552" s="759" t="s">
        <v>15</v>
      </c>
      <c r="AV552" s="24" t="str">
        <f>IF(OR(O552="",Q552=""),"", IF(O552&lt;20,DATE(O552+118,Q552,IF(S552="",1,S552)),DATE(O552+88,Q552,IF(S552="",1,S552))))</f>
        <v/>
      </c>
      <c r="AW552" s="821" t="str">
        <f>IF(AV552&lt;=設定シート!C$15,"昔",IF(OR(LEFT($F$570,2)="31",LEFT($F$570,2)="34",LEFT($F$570,2)="36",LEFT($F$570,2)="37"),IF(AV552&lt;=設定シート!E$23,"1",IF(AV552&lt;=設定シート!G$23,"2",IF(AV552&lt;=設定シート!M$23,"3","4"))),IF(AV552&lt;=設定シート!E$15,"1",IF(AV552&lt;=設定シート!G$15,"2","3"))))</f>
        <v>3</v>
      </c>
      <c r="AX552" s="822">
        <f>IF(OR(LEFT($F$570,2)="31",LEFT($F$570,2)="34",LEFT($F$570,2)="36",LEFT($F$570,2)="37"),IF(AV552&lt;=設定シート!$C$23,5,IF(AV552&lt;=設定シート!$E$23,7,IF(AV552&lt;=設定シート!$G$23,9,IF(AND(AV552&lt;=設定シート!$I$23,V552=""),11,IF(AND(AV552&lt;=設定シート!$I$23,V552="賃金で算定"),13,IF(AV552&lt;=設定シート!$K$23,15,IF(AV552&lt;=設定シート!$M$23,17,19))))))),IF(AV552&lt;=設定シート!$C$23,5,IF(AV552&lt;=設定シート!$E$15,7,IF(AV552&lt;=設定シート!$G$15,9,11))))</f>
        <v>11</v>
      </c>
      <c r="AY552" s="760"/>
      <c r="AZ552" s="761"/>
      <c r="BA552" s="762">
        <f>AN552</f>
        <v>0</v>
      </c>
      <c r="BB552" s="761"/>
      <c r="BC552" s="761"/>
      <c r="BO552" s="1">
        <f>IF(O552&lt;=VALUE(概算年度),O552+2018,O552+1988)</f>
        <v>2018</v>
      </c>
      <c r="BP552" s="1" t="b">
        <f>IF(BO552=2019,1)</f>
        <v>0</v>
      </c>
      <c r="BQ552" s="3">
        <f>IF(BO552&lt;=2018,1)</f>
        <v>1</v>
      </c>
      <c r="BR552" s="3" t="b">
        <f>IF(BO552&gt;=2020,1)</f>
        <v>0</v>
      </c>
      <c r="BS552" s="3" t="b">
        <f>IF(AND(O552=31,Q552=1,O553=31),1,IF(AND(O552=31,Q552=2,O553=31),2,IF(AND(O552=31,Q552=3,O553=31),3,IF(AND(O552=31,Q552=4,O553=31),4,IF(AND(O552&gt;VALUE(概算年度),O552&lt;31,O553=31),5)))))</f>
        <v>0</v>
      </c>
      <c r="BT552" s="3" t="b">
        <f>IF(OR(O552=31,O552=1),IF(AND(O553=1,OR(Q552=1,Q552=2,Q552=3,Q552=4,Q552=5)),1,IF(AND(O553=1,Q552=6),6,IF(AND(O553=1,Q552=7),7,IF(AND(O553=1,Q552=8),8,IF(AND(O553=1,Q552=9),9,IF(AND(O553=1,Q552=10),10,IF(AND(O553=1,Q552=11),11,IF(AND(O553=1,Q552=12),12)))))))),IF(O553=1,13))</f>
        <v>0</v>
      </c>
      <c r="BU552" s="3" t="b">
        <f>IF(AND(VALUE(概算年度)='報告書（事業主控）'!O552,VALUE(概算年度)='報告書（事業主控）'!O553),IF('報告書（事業主控）'!Q552=1,1,IF('報告書（事業主控）'!Q552=2,2,IF('報告書（事業主控）'!Q552=3,3))))</f>
        <v>0</v>
      </c>
      <c r="BV552" s="3" t="b">
        <f>IF(BS552=1,"平31_1",IF(BS552=2,"平31_2",IF(BS552=3,"平31_3",IF(BS552=4,"平31_4",IF(BS552=5,"平31_1",IF(BT552=1,"_5月",IF(BT552=6,"_6月",IF(BT552=7,"_7月",IF(BT552=8,"_8月",IF(BT552=9,"_9月",IF(BT552=10,"_10月",IF(BT552=11,"_11月",IF(BT552=12,"_12月",IF(BT552=13,"_5月",IF(AND(O552=O553,O553&lt;&gt;VALUE(概算年度)),IF(Q552=1,"_1月",IF(Q552=2,"_2月",IF(Q552=3,"_3月",IF(Q552=4,"_4月",IF(Q552=5,"_5月",IF(Q552=6,"_6月",IF(Q552=7,"_7月",IF(Q552=8,"_8月",IF(Q552=9,"_9月",IF(Q552=10,"_10月",IF(Q552=11,"_11月",IF(Q552=12,"_12月")))))))))))),IF(BU552=1,"対象年1_3月",IF(BU552=2,"対象年2_3月",IF(BU552=3,"対象年3月",IF(O553=VALUE(概算年度),"対象年1_3月","_1月")))))))))))))))))))</f>
        <v>0</v>
      </c>
    </row>
    <row r="553" spans="2:74" ht="18" customHeight="1">
      <c r="B553" s="971"/>
      <c r="C553" s="972"/>
      <c r="D553" s="972"/>
      <c r="E553" s="972"/>
      <c r="F553" s="972"/>
      <c r="G553" s="972"/>
      <c r="H553" s="972"/>
      <c r="I553" s="973"/>
      <c r="J553" s="971"/>
      <c r="K553" s="972"/>
      <c r="L553" s="972"/>
      <c r="M553" s="972"/>
      <c r="N553" s="975"/>
      <c r="O553" s="219"/>
      <c r="P553" s="11" t="s">
        <v>7</v>
      </c>
      <c r="Q553" s="23"/>
      <c r="R553" s="11" t="s">
        <v>8</v>
      </c>
      <c r="S553" s="220"/>
      <c r="T553" s="982" t="s">
        <v>28</v>
      </c>
      <c r="U553" s="982"/>
      <c r="V553" s="956"/>
      <c r="W553" s="957"/>
      <c r="X553" s="957"/>
      <c r="Y553" s="958"/>
      <c r="Z553" s="959"/>
      <c r="AA553" s="960"/>
      <c r="AB553" s="960"/>
      <c r="AC553" s="960"/>
      <c r="AD553" s="956">
        <v>0</v>
      </c>
      <c r="AE553" s="957"/>
      <c r="AF553" s="957"/>
      <c r="AG553" s="958"/>
      <c r="AH553" s="962">
        <f>IF(V552="賃金で算定",0,V553+Z553-AD553)</f>
        <v>0</v>
      </c>
      <c r="AI553" s="962"/>
      <c r="AJ553" s="962"/>
      <c r="AK553" s="963"/>
      <c r="AL553" s="964">
        <f>IF(V552="賃金で算定","賃金で算定",IF(OR(V553=0,$F$570="",AV552=""),0,IF(OR(LEFT($F$570,2)="31",LEFT($F$570,2)="34",LEFT($F$570,2)="36",LEFT($F$570,2)="37"),VLOOKUP($F$570,労務比率2,AX552,FALSE),VLOOKUP($F$570,労務比率,AX552,FALSE))))</f>
        <v>0</v>
      </c>
      <c r="AM553" s="965"/>
      <c r="AN553" s="966">
        <f>IF(V552="賃金で算定",0,INT(AH553*AL553/100))</f>
        <v>0</v>
      </c>
      <c r="AO553" s="967"/>
      <c r="AP553" s="967"/>
      <c r="AQ553" s="967"/>
      <c r="AR553" s="967"/>
      <c r="AS553" s="685"/>
      <c r="AV553" s="24"/>
      <c r="AW553" s="25"/>
      <c r="AY553" s="462">
        <f>AH553</f>
        <v>0</v>
      </c>
      <c r="AZ553" s="461">
        <f>IF(AV552&lt;=設定シート!C$101,AH553,IF(AND(AV552&gt;=設定シート!E$101,AV552&lt;=設定シート!G$101),AH553*105/108,AH553))</f>
        <v>0</v>
      </c>
      <c r="BA553" s="460"/>
      <c r="BB553" s="461">
        <f>IF($AL553="賃金で算定",0,INT(AY553*$AL553/100))</f>
        <v>0</v>
      </c>
      <c r="BC553" s="461">
        <f>IF(AY553=AZ553,BB553,AZ553*$AL553/100)</f>
        <v>0</v>
      </c>
      <c r="BL553" s="22">
        <f>IF(AY553=AZ553,0,1)</f>
        <v>0</v>
      </c>
      <c r="BM553" s="22" t="str">
        <f>IF(BL553=1,AL553,"")</f>
        <v/>
      </c>
    </row>
    <row r="554" spans="2:74" ht="18" customHeight="1">
      <c r="B554" s="968"/>
      <c r="C554" s="969"/>
      <c r="D554" s="969"/>
      <c r="E554" s="969"/>
      <c r="F554" s="969"/>
      <c r="G554" s="969"/>
      <c r="H554" s="969"/>
      <c r="I554" s="970"/>
      <c r="J554" s="968"/>
      <c r="K554" s="969"/>
      <c r="L554" s="969"/>
      <c r="M554" s="969"/>
      <c r="N554" s="974"/>
      <c r="O554" s="753"/>
      <c r="P554" s="731" t="s">
        <v>38</v>
      </c>
      <c r="Q554" s="754"/>
      <c r="R554" s="731" t="s">
        <v>8</v>
      </c>
      <c r="S554" s="755"/>
      <c r="T554" s="976" t="s">
        <v>40</v>
      </c>
      <c r="U554" s="1075"/>
      <c r="V554" s="977"/>
      <c r="W554" s="978"/>
      <c r="X554" s="978"/>
      <c r="Y554" s="792"/>
      <c r="Z554" s="769"/>
      <c r="AA554" s="770"/>
      <c r="AB554" s="770"/>
      <c r="AC554" s="768"/>
      <c r="AD554" s="769"/>
      <c r="AE554" s="770"/>
      <c r="AF554" s="770"/>
      <c r="AG554" s="771"/>
      <c r="AH554" s="979">
        <f>IF(V554="賃金で算定",V555+Z555-AD555,0)</f>
        <v>0</v>
      </c>
      <c r="AI554" s="980"/>
      <c r="AJ554" s="980"/>
      <c r="AK554" s="981"/>
      <c r="AL554" s="733"/>
      <c r="AM554" s="736"/>
      <c r="AN554" s="865"/>
      <c r="AO554" s="866"/>
      <c r="AP554" s="866"/>
      <c r="AQ554" s="866"/>
      <c r="AR554" s="866"/>
      <c r="AS554" s="772"/>
      <c r="AV554" s="24" t="str">
        <f>IF(OR(O554="",Q554=""),"", IF(O554&lt;20,DATE(O554+118,Q554,IF(S554="",1,S554)),DATE(O554+88,Q554,IF(S554="",1,S554))))</f>
        <v/>
      </c>
      <c r="AW554" s="821" t="str">
        <f>IF(AV554&lt;=設定シート!C$15,"昔",IF(OR(LEFT($F$570,2)="31",LEFT($F$570,2)="34",LEFT($F$570,2)="36",LEFT($F$570,2)="37"),IF(AV554&lt;=設定シート!E$23,"1",IF(AV554&lt;=設定シート!G$23,"2",IF(AV554&lt;=設定シート!M$23,"3","4"))),IF(AV554&lt;=設定シート!E$15,"1",IF(AV554&lt;=設定シート!G$15,"2","3"))))</f>
        <v>3</v>
      </c>
      <c r="AX554" s="822">
        <f>IF(OR(LEFT($F$570,2)="31",LEFT($F$570,2)="34",LEFT($F$570,2)="36",LEFT($F$570,2)="37"),IF(AV554&lt;=設定シート!$C$23,5,IF(AV554&lt;=設定シート!$E$23,7,IF(AV554&lt;=設定シート!$G$23,9,IF(AND(AV554&lt;=設定シート!$I$23,V554=""),11,IF(AND(AV554&lt;=設定シート!$I$23,V554="賃金で算定"),13,IF(AV554&lt;=設定シート!$K$23,15,IF(AV554&lt;=設定シート!$M$23,17,19))))))),IF(AV554&lt;=設定シート!$C$23,5,IF(AV554&lt;=設定シート!$E$15,7,IF(AV554&lt;=設定シート!$G$15,9,11))))</f>
        <v>11</v>
      </c>
      <c r="AY554" s="760"/>
      <c r="AZ554" s="761"/>
      <c r="BA554" s="762">
        <f t="shared" ref="BA554" si="298">AN554</f>
        <v>0</v>
      </c>
      <c r="BB554" s="761"/>
      <c r="BC554" s="761"/>
      <c r="BL554" s="22"/>
      <c r="BM554" s="22"/>
      <c r="BO554" s="1">
        <f>IF(O554&lt;=VALUE(概算年度),O554+2018,O554+1988)</f>
        <v>2018</v>
      </c>
      <c r="BP554" s="1" t="b">
        <f>IF(BO554=2019,1)</f>
        <v>0</v>
      </c>
      <c r="BQ554" s="3">
        <f>IF(BO554&lt;=2018,1)</f>
        <v>1</v>
      </c>
      <c r="BR554" s="3" t="b">
        <f>IF(BO554&gt;=2020,1)</f>
        <v>0</v>
      </c>
      <c r="BS554" s="3" t="b">
        <f>IF(AND(O554=31,Q554=1,O555=31),1,IF(AND(O554=31,Q554=2,O555=31),2,IF(AND(O554=31,Q554=3,O555=31),3,IF(AND(O554=31,Q554=4,O555=31),4,IF(AND(O554&gt;VALUE(概算年度),O554&lt;31,O555=31),5)))))</f>
        <v>0</v>
      </c>
      <c r="BT554" s="3" t="b">
        <f>IF(OR(O554=31,O554=1),IF(AND(O555=1,OR(Q554=1,Q554=2,Q554=3,Q554=4,Q554=5)),1,IF(AND(O555=1,Q554=6),6,IF(AND(O555=1,Q554=7),7,IF(AND(O555=1,Q554=8),8,IF(AND(O555=1,Q554=9),9,IF(AND(O555=1,Q554=10),10,IF(AND(O555=1,Q554=11),11,IF(AND(O555=1,Q554=12),12)))))))),IF(O555=1,13))</f>
        <v>0</v>
      </c>
      <c r="BU554" s="3" t="b">
        <f>IF(AND(VALUE(概算年度)='報告書（事業主控）'!O554,VALUE(概算年度)='報告書（事業主控）'!O555),IF('報告書（事業主控）'!Q554=1,1,IF('報告書（事業主控）'!Q554=2,2,IF('報告書（事業主控）'!Q554=3,3))))</f>
        <v>0</v>
      </c>
      <c r="BV554" s="3" t="b">
        <f>IF(BS554=1,"平31_1",IF(BS554=2,"平31_2",IF(BS554=3,"平31_3",IF(BS554=4,"平31_4",IF(BS554=5,"平31_1",IF(BT554=1,"_5月",IF(BT554=6,"_6月",IF(BT554=7,"_7月",IF(BT554=8,"_8月",IF(BT554=9,"_9月",IF(BT554=10,"_10月",IF(BT554=11,"_11月",IF(BT554=12,"_12月",IF(BT554=13,"_5月",IF(AND(O554=O555,O555&lt;&gt;VALUE(概算年度)),IF(Q554=1,"_1月",IF(Q554=2,"_2月",IF(Q554=3,"_3月",IF(Q554=4,"_4月",IF(Q554=5,"_5月",IF(Q554=6,"_6月",IF(Q554=7,"_7月",IF(Q554=8,"_8月",IF(Q554=9,"_9月",IF(Q554=10,"_10月",IF(Q554=11,"_11月",IF(Q554=12,"_12月")))))))))))),IF(BU554=1,"対象年1_3月",IF(BU554=2,"対象年2_3月",IF(BU554=3,"対象年3月",IF(O555=VALUE(概算年度),"対象年1_3月","_1月")))))))))))))))))))</f>
        <v>0</v>
      </c>
    </row>
    <row r="555" spans="2:74" ht="18" customHeight="1">
      <c r="B555" s="971"/>
      <c r="C555" s="972"/>
      <c r="D555" s="972"/>
      <c r="E555" s="972"/>
      <c r="F555" s="972"/>
      <c r="G555" s="972"/>
      <c r="H555" s="972"/>
      <c r="I555" s="973"/>
      <c r="J555" s="971"/>
      <c r="K555" s="972"/>
      <c r="L555" s="972"/>
      <c r="M555" s="972"/>
      <c r="N555" s="975"/>
      <c r="O555" s="219"/>
      <c r="P555" s="11" t="s">
        <v>7</v>
      </c>
      <c r="Q555" s="23"/>
      <c r="R555" s="11" t="s">
        <v>8</v>
      </c>
      <c r="S555" s="220"/>
      <c r="T555" s="982" t="s">
        <v>28</v>
      </c>
      <c r="U555" s="982"/>
      <c r="V555" s="956"/>
      <c r="W555" s="957"/>
      <c r="X555" s="957"/>
      <c r="Y555" s="958"/>
      <c r="Z555" s="959"/>
      <c r="AA555" s="960"/>
      <c r="AB555" s="960"/>
      <c r="AC555" s="960"/>
      <c r="AD555" s="956">
        <v>0</v>
      </c>
      <c r="AE555" s="957"/>
      <c r="AF555" s="957"/>
      <c r="AG555" s="958"/>
      <c r="AH555" s="962">
        <f>IF(V554="賃金で算定",0,V555+Z555-AD555)</f>
        <v>0</v>
      </c>
      <c r="AI555" s="962"/>
      <c r="AJ555" s="962"/>
      <c r="AK555" s="963"/>
      <c r="AL555" s="964">
        <f>IF(V554="賃金で算定","賃金で算定",IF(OR(V555=0,$F$570="",AV554=""),0,IF(OR(LEFT($F$570,2)="31",LEFT($F$570,2)="34",LEFT($F$570,2)="36",LEFT($F$570,2)="37"),VLOOKUP($F$570,労務比率2,AX554,FALSE),VLOOKUP($F$570,労務比率,AX554,FALSE))))</f>
        <v>0</v>
      </c>
      <c r="AM555" s="965"/>
      <c r="AN555" s="966">
        <f>IF(V554="賃金で算定",0,INT(AH555*AL555/100))</f>
        <v>0</v>
      </c>
      <c r="AO555" s="967"/>
      <c r="AP555" s="967"/>
      <c r="AQ555" s="967"/>
      <c r="AR555" s="967"/>
      <c r="AS555" s="685"/>
      <c r="AV555" s="24"/>
      <c r="AW555" s="25"/>
      <c r="AY555" s="462">
        <f t="shared" ref="AY555" si="299">AH555</f>
        <v>0</v>
      </c>
      <c r="AZ555" s="461">
        <f>IF(AV554&lt;=設定シート!C$101,AH555,IF(AND(AV554&gt;=設定シート!E$101,AV554&lt;=設定シート!G$101),AH555*105/108,AH555))</f>
        <v>0</v>
      </c>
      <c r="BA555" s="460"/>
      <c r="BB555" s="461">
        <f t="shared" ref="BB555" si="300">IF($AL555="賃金で算定",0,INT(AY555*$AL555/100))</f>
        <v>0</v>
      </c>
      <c r="BC555" s="461">
        <f>IF(AY555=AZ555,BB555,AZ555*$AL555/100)</f>
        <v>0</v>
      </c>
      <c r="BL555" s="22">
        <f>IF(AY555=AZ555,0,1)</f>
        <v>0</v>
      </c>
      <c r="BM555" s="22" t="str">
        <f>IF(BL555=1,AL555,"")</f>
        <v/>
      </c>
    </row>
    <row r="556" spans="2:74" ht="18" customHeight="1">
      <c r="B556" s="968"/>
      <c r="C556" s="969"/>
      <c r="D556" s="969"/>
      <c r="E556" s="969"/>
      <c r="F556" s="969"/>
      <c r="G556" s="969"/>
      <c r="H556" s="969"/>
      <c r="I556" s="970"/>
      <c r="J556" s="968"/>
      <c r="K556" s="969"/>
      <c r="L556" s="969"/>
      <c r="M556" s="969"/>
      <c r="N556" s="974"/>
      <c r="O556" s="753"/>
      <c r="P556" s="731" t="s">
        <v>38</v>
      </c>
      <c r="Q556" s="754"/>
      <c r="R556" s="731" t="s">
        <v>8</v>
      </c>
      <c r="S556" s="755"/>
      <c r="T556" s="976" t="s">
        <v>40</v>
      </c>
      <c r="U556" s="1075"/>
      <c r="V556" s="977"/>
      <c r="W556" s="978"/>
      <c r="X556" s="978"/>
      <c r="Y556" s="792"/>
      <c r="Z556" s="769"/>
      <c r="AA556" s="770"/>
      <c r="AB556" s="770"/>
      <c r="AC556" s="768"/>
      <c r="AD556" s="769"/>
      <c r="AE556" s="770"/>
      <c r="AF556" s="770"/>
      <c r="AG556" s="771"/>
      <c r="AH556" s="979">
        <f>IF(V556="賃金で算定",V557+Z557-AD557,0)</f>
        <v>0</v>
      </c>
      <c r="AI556" s="980"/>
      <c r="AJ556" s="980"/>
      <c r="AK556" s="981"/>
      <c r="AL556" s="733"/>
      <c r="AM556" s="736"/>
      <c r="AN556" s="865"/>
      <c r="AO556" s="866"/>
      <c r="AP556" s="866"/>
      <c r="AQ556" s="866"/>
      <c r="AR556" s="866"/>
      <c r="AS556" s="772"/>
      <c r="AV556" s="24" t="str">
        <f>IF(OR(O556="",Q556=""),"", IF(O556&lt;20,DATE(O556+118,Q556,IF(S556="",1,S556)),DATE(O556+88,Q556,IF(S556="",1,S556))))</f>
        <v/>
      </c>
      <c r="AW556" s="821" t="str">
        <f>IF(AV556&lt;=設定シート!C$15,"昔",IF(OR(LEFT($F$570,2)="31",LEFT($F$570,2)="34",LEFT($F$570,2)="36",LEFT($F$570,2)="37"),IF(AV556&lt;=設定シート!E$23,"1",IF(AV556&lt;=設定シート!G$23,"2",IF(AV556&lt;=設定シート!M$23,"3","4"))),IF(AV556&lt;=設定シート!E$15,"1",IF(AV556&lt;=設定シート!G$15,"2","3"))))</f>
        <v>3</v>
      </c>
      <c r="AX556" s="822">
        <f>IF(OR(LEFT($F$570,2)="31",LEFT($F$570,2)="34",LEFT($F$570,2)="36",LEFT($F$570,2)="37"),IF(AV556&lt;=設定シート!$C$23,5,IF(AV556&lt;=設定シート!$E$23,7,IF(AV556&lt;=設定シート!$G$23,9,IF(AND(AV556&lt;=設定シート!$I$23,V556=""),11,IF(AND(AV556&lt;=設定シート!$I$23,V556="賃金で算定"),13,IF(AV556&lt;=設定シート!$K$23,15,IF(AV556&lt;=設定シート!$M$23,17,19))))))),IF(AV556&lt;=設定シート!$C$23,5,IF(AV556&lt;=設定シート!$E$15,7,IF(AV556&lt;=設定シート!$G$15,9,11))))</f>
        <v>11</v>
      </c>
      <c r="AY556" s="760"/>
      <c r="AZ556" s="761"/>
      <c r="BA556" s="762">
        <f t="shared" ref="BA556" si="301">AN556</f>
        <v>0</v>
      </c>
      <c r="BB556" s="761"/>
      <c r="BC556" s="761"/>
      <c r="BO556" s="1">
        <f>IF(O556&lt;=VALUE(概算年度),O556+2018,O556+1988)</f>
        <v>2018</v>
      </c>
      <c r="BP556" s="1" t="b">
        <f>IF(BO556=2019,1)</f>
        <v>0</v>
      </c>
      <c r="BQ556" s="3">
        <f>IF(BO556&lt;=2018,1)</f>
        <v>1</v>
      </c>
      <c r="BR556" s="3" t="b">
        <f>IF(BO556&gt;=2020,1)</f>
        <v>0</v>
      </c>
      <c r="BS556" s="3" t="b">
        <f>IF(AND(O556=31,Q556=1,O557=31),1,IF(AND(O556=31,Q556=2,O557=31),2,IF(AND(O556=31,Q556=3,O557=31),3,IF(AND(O556=31,Q556=4,O557=31),4,IF(AND(O556&gt;VALUE(概算年度),O556&lt;31,O557=31),5)))))</f>
        <v>0</v>
      </c>
      <c r="BT556" s="3" t="b">
        <f>IF(OR(O556=31,O556=1),IF(AND(O557=1,OR(Q556=1,Q556=2,Q556=3,Q556=4,Q556=5)),1,IF(AND(O557=1,Q556=6),6,IF(AND(O557=1,Q556=7),7,IF(AND(O557=1,Q556=8),8,IF(AND(O557=1,Q556=9),9,IF(AND(O557=1,Q556=10),10,IF(AND(O557=1,Q556=11),11,IF(AND(O557=1,Q556=12),12)))))))),IF(O557=1,13))</f>
        <v>0</v>
      </c>
      <c r="BU556" s="3" t="b">
        <f>IF(AND(VALUE(概算年度)='報告書（事業主控）'!O556,VALUE(概算年度)='報告書（事業主控）'!O557),IF('報告書（事業主控）'!Q556=1,1,IF('報告書（事業主控）'!Q556=2,2,IF('報告書（事業主控）'!Q556=3,3))))</f>
        <v>0</v>
      </c>
      <c r="BV556" s="3" t="b">
        <f>IF(BS556=1,"平31_1",IF(BS556=2,"平31_2",IF(BS556=3,"平31_3",IF(BS556=4,"平31_4",IF(BS556=5,"平31_1",IF(BT556=1,"_5月",IF(BT556=6,"_6月",IF(BT556=7,"_7月",IF(BT556=8,"_8月",IF(BT556=9,"_9月",IF(BT556=10,"_10月",IF(BT556=11,"_11月",IF(BT556=12,"_12月",IF(BT556=13,"_5月",IF(AND(O556=O557,O557&lt;&gt;VALUE(概算年度)),IF(Q556=1,"_1月",IF(Q556=2,"_2月",IF(Q556=3,"_3月",IF(Q556=4,"_4月",IF(Q556=5,"_5月",IF(Q556=6,"_6月",IF(Q556=7,"_7月",IF(Q556=8,"_8月",IF(Q556=9,"_9月",IF(Q556=10,"_10月",IF(Q556=11,"_11月",IF(Q556=12,"_12月")))))))))))),IF(BU556=1,"対象年1_3月",IF(BU556=2,"対象年2_3月",IF(BU556=3,"対象年3月",IF(O557=VALUE(概算年度),"対象年1_3月","_1月")))))))))))))))))))</f>
        <v>0</v>
      </c>
    </row>
    <row r="557" spans="2:74" ht="18" customHeight="1">
      <c r="B557" s="971"/>
      <c r="C557" s="972"/>
      <c r="D557" s="972"/>
      <c r="E557" s="972"/>
      <c r="F557" s="972"/>
      <c r="G557" s="972"/>
      <c r="H557" s="972"/>
      <c r="I557" s="973"/>
      <c r="J557" s="971"/>
      <c r="K557" s="972"/>
      <c r="L557" s="972"/>
      <c r="M557" s="972"/>
      <c r="N557" s="975"/>
      <c r="O557" s="219"/>
      <c r="P557" s="11" t="s">
        <v>7</v>
      </c>
      <c r="Q557" s="23"/>
      <c r="R557" s="11" t="s">
        <v>8</v>
      </c>
      <c r="S557" s="220"/>
      <c r="T557" s="982" t="s">
        <v>28</v>
      </c>
      <c r="U557" s="982"/>
      <c r="V557" s="956"/>
      <c r="W557" s="957"/>
      <c r="X557" s="957"/>
      <c r="Y557" s="958"/>
      <c r="Z557" s="956"/>
      <c r="AA557" s="957"/>
      <c r="AB557" s="957"/>
      <c r="AC557" s="957"/>
      <c r="AD557" s="956">
        <v>0</v>
      </c>
      <c r="AE557" s="957"/>
      <c r="AF557" s="957"/>
      <c r="AG557" s="958"/>
      <c r="AH557" s="962">
        <f>IF(V556="賃金で算定",0,V557+Z557-AD557)</f>
        <v>0</v>
      </c>
      <c r="AI557" s="962"/>
      <c r="AJ557" s="962"/>
      <c r="AK557" s="963"/>
      <c r="AL557" s="964">
        <f>IF(V556="賃金で算定","賃金で算定",IF(OR(V557=0,$F$570="",AV556=""),0,IF(OR(LEFT($F$570,2)="31",LEFT($F$570,2)="34",LEFT($F$570,2)="36",LEFT($F$570,2)="37"),VLOOKUP($F$570,労務比率2,AX556,FALSE),VLOOKUP($F$570,労務比率,AX556,FALSE))))</f>
        <v>0</v>
      </c>
      <c r="AM557" s="965"/>
      <c r="AN557" s="966">
        <f>IF(V556="賃金で算定",0,INT(AH557*AL557/100))</f>
        <v>0</v>
      </c>
      <c r="AO557" s="967"/>
      <c r="AP557" s="967"/>
      <c r="AQ557" s="967"/>
      <c r="AR557" s="967"/>
      <c r="AS557" s="685"/>
      <c r="AV557" s="24"/>
      <c r="AW557" s="25"/>
      <c r="AY557" s="462">
        <f t="shared" ref="AY557" si="302">AH557</f>
        <v>0</v>
      </c>
      <c r="AZ557" s="461">
        <f>IF(AV556&lt;=設定シート!C$101,AH557,IF(AND(AV556&gt;=設定シート!E$101,AV556&lt;=設定シート!G$101),AH557*105/108,AH557))</f>
        <v>0</v>
      </c>
      <c r="BA557" s="460"/>
      <c r="BB557" s="461">
        <f t="shared" ref="BB557" si="303">IF($AL557="賃金で算定",0,INT(AY557*$AL557/100))</f>
        <v>0</v>
      </c>
      <c r="BC557" s="461">
        <f>IF(AY557=AZ557,BB557,AZ557*$AL557/100)</f>
        <v>0</v>
      </c>
      <c r="BL557" s="22">
        <f>IF(AY557=AZ557,0,1)</f>
        <v>0</v>
      </c>
      <c r="BM557" s="22" t="str">
        <f>IF(BL557=1,AL557,"")</f>
        <v/>
      </c>
    </row>
    <row r="558" spans="2:74" ht="18" customHeight="1">
      <c r="B558" s="968"/>
      <c r="C558" s="969"/>
      <c r="D558" s="969"/>
      <c r="E558" s="969"/>
      <c r="F558" s="969"/>
      <c r="G558" s="969"/>
      <c r="H558" s="969"/>
      <c r="I558" s="970"/>
      <c r="J558" s="968"/>
      <c r="K558" s="969"/>
      <c r="L558" s="969"/>
      <c r="M558" s="969"/>
      <c r="N558" s="974"/>
      <c r="O558" s="753"/>
      <c r="P558" s="731" t="s">
        <v>38</v>
      </c>
      <c r="Q558" s="754"/>
      <c r="R558" s="731" t="s">
        <v>8</v>
      </c>
      <c r="S558" s="755"/>
      <c r="T558" s="976" t="s">
        <v>40</v>
      </c>
      <c r="U558" s="1075"/>
      <c r="V558" s="977"/>
      <c r="W558" s="978"/>
      <c r="X558" s="978"/>
      <c r="Y558" s="29"/>
      <c r="Z558" s="775"/>
      <c r="AA558" s="683"/>
      <c r="AB558" s="683"/>
      <c r="AC558" s="21"/>
      <c r="AD558" s="775"/>
      <c r="AE558" s="683"/>
      <c r="AF558" s="683"/>
      <c r="AG558" s="776"/>
      <c r="AH558" s="979">
        <f>IF(V558="賃金で算定",V559+Z559-AD559,0)</f>
        <v>0</v>
      </c>
      <c r="AI558" s="980"/>
      <c r="AJ558" s="980"/>
      <c r="AK558" s="981"/>
      <c r="AL558" s="733"/>
      <c r="AM558" s="736"/>
      <c r="AN558" s="865"/>
      <c r="AO558" s="866"/>
      <c r="AP558" s="866"/>
      <c r="AQ558" s="866"/>
      <c r="AR558" s="866"/>
      <c r="AS558" s="772"/>
      <c r="AV558" s="24" t="str">
        <f>IF(OR(O558="",Q558=""),"", IF(O558&lt;20,DATE(O558+118,Q558,IF(S558="",1,S558)),DATE(O558+88,Q558,IF(S558="",1,S558))))</f>
        <v/>
      </c>
      <c r="AW558" s="821" t="str">
        <f>IF(AV558&lt;=設定シート!C$15,"昔",IF(OR(LEFT($F$570,2)="31",LEFT($F$570,2)="34",LEFT($F$570,2)="36",LEFT($F$570,2)="37"),IF(AV558&lt;=設定シート!E$23,"1",IF(AV558&lt;=設定シート!G$23,"2",IF(AV558&lt;=設定シート!M$23,"3","4"))),IF(AV558&lt;=設定シート!E$15,"1",IF(AV558&lt;=設定シート!G$15,"2","3"))))</f>
        <v>3</v>
      </c>
      <c r="AX558" s="822">
        <f>IF(OR(LEFT($F$570,2)="31",LEFT($F$570,2)="34",LEFT($F$570,2)="36",LEFT($F$570,2)="37"),IF(AV558&lt;=設定シート!$C$23,5,IF(AV558&lt;=設定シート!$E$23,7,IF(AV558&lt;=設定シート!$G$23,9,IF(AND(AV558&lt;=設定シート!$I$23,V558=""),11,IF(AND(AV558&lt;=設定シート!$I$23,V558="賃金で算定"),13,IF(AV558&lt;=設定シート!$K$23,15,IF(AV558&lt;=設定シート!$M$23,17,19))))))),IF(AV558&lt;=設定シート!$C$23,5,IF(AV558&lt;=設定シート!$E$15,7,IF(AV558&lt;=設定シート!$G$15,9,11))))</f>
        <v>11</v>
      </c>
      <c r="AY558" s="760"/>
      <c r="AZ558" s="761"/>
      <c r="BA558" s="762">
        <f t="shared" ref="BA558" si="304">AN558</f>
        <v>0</v>
      </c>
      <c r="BB558" s="761"/>
      <c r="BC558" s="761"/>
      <c r="BO558" s="1">
        <f>IF(O558&lt;=VALUE(概算年度),O558+2018,O558+1988)</f>
        <v>2018</v>
      </c>
      <c r="BP558" s="1" t="b">
        <f>IF(BO558=2019,1)</f>
        <v>0</v>
      </c>
      <c r="BQ558" s="3">
        <f>IF(BO558&lt;=2018,1)</f>
        <v>1</v>
      </c>
      <c r="BR558" s="3" t="b">
        <f>IF(BO558&gt;=2020,1)</f>
        <v>0</v>
      </c>
      <c r="BS558" s="3" t="b">
        <f>IF(AND(O558=31,Q558=1,O559=31),1,IF(AND(O558=31,Q558=2,O559=31),2,IF(AND(O558=31,Q558=3,O559=31),3,IF(AND(O558=31,Q558=4,O559=31),4,IF(AND(O558&gt;VALUE(概算年度),O558&lt;31,O559=31),5)))))</f>
        <v>0</v>
      </c>
      <c r="BT558" s="3" t="b">
        <f>IF(OR(O558=31,O558=1),IF(AND(O559=1,OR(Q558=1,Q558=2,Q558=3,Q558=4,Q558=5)),1,IF(AND(O559=1,Q558=6),6,IF(AND(O559=1,Q558=7),7,IF(AND(O559=1,Q558=8),8,IF(AND(O559=1,Q558=9),9,IF(AND(O559=1,Q558=10),10,IF(AND(O559=1,Q558=11),11,IF(AND(O559=1,Q558=12),12)))))))),IF(O559=1,13))</f>
        <v>0</v>
      </c>
      <c r="BU558" s="3" t="b">
        <f>IF(AND(VALUE(概算年度)='報告書（事業主控）'!O558,VALUE(概算年度)='報告書（事業主控）'!O559),IF('報告書（事業主控）'!Q558=1,1,IF('報告書（事業主控）'!Q558=2,2,IF('報告書（事業主控）'!Q558=3,3))))</f>
        <v>0</v>
      </c>
      <c r="BV558" s="3" t="b">
        <f>IF(BS558=1,"平31_1",IF(BS558=2,"平31_2",IF(BS558=3,"平31_3",IF(BS558=4,"平31_4",IF(BS558=5,"平31_1",IF(BT558=1,"_5月",IF(BT558=6,"_6月",IF(BT558=7,"_7月",IF(BT558=8,"_8月",IF(BT558=9,"_9月",IF(BT558=10,"_10月",IF(BT558=11,"_11月",IF(BT558=12,"_12月",IF(BT558=13,"_5月",IF(AND(O558=O559,O559&lt;&gt;VALUE(概算年度)),IF(Q558=1,"_1月",IF(Q558=2,"_2月",IF(Q558=3,"_3月",IF(Q558=4,"_4月",IF(Q558=5,"_5月",IF(Q558=6,"_6月",IF(Q558=7,"_7月",IF(Q558=8,"_8月",IF(Q558=9,"_9月",IF(Q558=10,"_10月",IF(Q558=11,"_11月",IF(Q558=12,"_12月")))))))))))),IF(BU558=1,"対象年1_3月",IF(BU558=2,"対象年2_3月",IF(BU558=3,"対象年3月",IF(O559=VALUE(概算年度),"対象年1_3月","_1月")))))))))))))))))))</f>
        <v>0</v>
      </c>
    </row>
    <row r="559" spans="2:74" ht="18" customHeight="1">
      <c r="B559" s="971"/>
      <c r="C559" s="972"/>
      <c r="D559" s="972"/>
      <c r="E559" s="972"/>
      <c r="F559" s="972"/>
      <c r="G559" s="972"/>
      <c r="H559" s="972"/>
      <c r="I559" s="973"/>
      <c r="J559" s="971"/>
      <c r="K559" s="972"/>
      <c r="L559" s="972"/>
      <c r="M559" s="972"/>
      <c r="N559" s="975"/>
      <c r="O559" s="219"/>
      <c r="P559" s="11" t="s">
        <v>7</v>
      </c>
      <c r="Q559" s="23"/>
      <c r="R559" s="11" t="s">
        <v>8</v>
      </c>
      <c r="S559" s="220"/>
      <c r="T559" s="982" t="s">
        <v>28</v>
      </c>
      <c r="U559" s="982"/>
      <c r="V559" s="956"/>
      <c r="W559" s="957"/>
      <c r="X559" s="957"/>
      <c r="Y559" s="958"/>
      <c r="Z559" s="959"/>
      <c r="AA559" s="960"/>
      <c r="AB559" s="960"/>
      <c r="AC559" s="960"/>
      <c r="AD559" s="956">
        <v>0</v>
      </c>
      <c r="AE559" s="957"/>
      <c r="AF559" s="957"/>
      <c r="AG559" s="958"/>
      <c r="AH559" s="962">
        <f>IF(V558="賃金で算定",0,V559+Z559-AD559)</f>
        <v>0</v>
      </c>
      <c r="AI559" s="962"/>
      <c r="AJ559" s="962"/>
      <c r="AK559" s="963"/>
      <c r="AL559" s="964">
        <f>IF(V558="賃金で算定","賃金で算定",IF(OR(V559=0,$F$570="",AV558=""),0,IF(OR(LEFT($F$570,2)="31",LEFT($F$570,2)="34",LEFT($F$570,2)="36",LEFT($F$570,2)="37"),VLOOKUP($F$570,労務比率2,AX558,FALSE),VLOOKUP($F$570,労務比率,AX558,FALSE))))</f>
        <v>0</v>
      </c>
      <c r="AM559" s="965"/>
      <c r="AN559" s="966">
        <f>IF(V558="賃金で算定",0,INT(AH559*AL559/100))</f>
        <v>0</v>
      </c>
      <c r="AO559" s="967"/>
      <c r="AP559" s="967"/>
      <c r="AQ559" s="967"/>
      <c r="AR559" s="967"/>
      <c r="AS559" s="685"/>
      <c r="AV559" s="24"/>
      <c r="AW559" s="25"/>
      <c r="AY559" s="462">
        <f t="shared" ref="AY559" si="305">AH559</f>
        <v>0</v>
      </c>
      <c r="AZ559" s="461">
        <f>IF(AV558&lt;=設定シート!C$101,AH559,IF(AND(AV558&gt;=設定シート!E$101,AV558&lt;=設定シート!G$101),AH559*105/108,AH559))</f>
        <v>0</v>
      </c>
      <c r="BA559" s="460"/>
      <c r="BB559" s="461">
        <f t="shared" ref="BB559" si="306">IF($AL559="賃金で算定",0,INT(AY559*$AL559/100))</f>
        <v>0</v>
      </c>
      <c r="BC559" s="461">
        <f>IF(AY559=AZ559,BB559,AZ559*$AL559/100)</f>
        <v>0</v>
      </c>
      <c r="BL559" s="22">
        <f>IF(AY559=AZ559,0,1)</f>
        <v>0</v>
      </c>
      <c r="BM559" s="22" t="str">
        <f>IF(BL559=1,AL559,"")</f>
        <v/>
      </c>
    </row>
    <row r="560" spans="2:74" ht="18" customHeight="1">
      <c r="B560" s="968"/>
      <c r="C560" s="969"/>
      <c r="D560" s="969"/>
      <c r="E560" s="969"/>
      <c r="F560" s="969"/>
      <c r="G560" s="969"/>
      <c r="H560" s="969"/>
      <c r="I560" s="970"/>
      <c r="J560" s="968"/>
      <c r="K560" s="969"/>
      <c r="L560" s="969"/>
      <c r="M560" s="969"/>
      <c r="N560" s="974"/>
      <c r="O560" s="753"/>
      <c r="P560" s="731" t="s">
        <v>38</v>
      </c>
      <c r="Q560" s="754"/>
      <c r="R560" s="731" t="s">
        <v>8</v>
      </c>
      <c r="S560" s="755"/>
      <c r="T560" s="976" t="s">
        <v>40</v>
      </c>
      <c r="U560" s="1075"/>
      <c r="V560" s="977"/>
      <c r="W560" s="978"/>
      <c r="X560" s="978"/>
      <c r="Y560" s="792"/>
      <c r="Z560" s="769"/>
      <c r="AA560" s="770"/>
      <c r="AB560" s="770"/>
      <c r="AC560" s="768"/>
      <c r="AD560" s="769"/>
      <c r="AE560" s="770"/>
      <c r="AF560" s="770"/>
      <c r="AG560" s="771"/>
      <c r="AH560" s="979">
        <f>IF(V560="賃金で算定",V561+Z561-AD561,0)</f>
        <v>0</v>
      </c>
      <c r="AI560" s="980"/>
      <c r="AJ560" s="980"/>
      <c r="AK560" s="981"/>
      <c r="AL560" s="733"/>
      <c r="AM560" s="736"/>
      <c r="AN560" s="865"/>
      <c r="AO560" s="866"/>
      <c r="AP560" s="866"/>
      <c r="AQ560" s="866"/>
      <c r="AR560" s="866"/>
      <c r="AS560" s="772"/>
      <c r="AV560" s="24" t="str">
        <f>IF(OR(O560="",Q560=""),"", IF(O560&lt;20,DATE(O560+118,Q560,IF(S560="",1,S560)),DATE(O560+88,Q560,IF(S560="",1,S560))))</f>
        <v/>
      </c>
      <c r="AW560" s="821" t="str">
        <f>IF(AV560&lt;=設定シート!C$15,"昔",IF(OR(LEFT($F$570,2)="31",LEFT($F$570,2)="34",LEFT($F$570,2)="36",LEFT($F$570,2)="37"),IF(AV560&lt;=設定シート!E$23,"1",IF(AV560&lt;=設定シート!G$23,"2",IF(AV560&lt;=設定シート!M$23,"3","4"))),IF(AV560&lt;=設定シート!E$15,"1",IF(AV560&lt;=設定シート!G$15,"2","3"))))</f>
        <v>3</v>
      </c>
      <c r="AX560" s="822">
        <f>IF(OR(LEFT($F$570,2)="31",LEFT($F$570,2)="34",LEFT($F$570,2)="36",LEFT($F$570,2)="37"),IF(AV560&lt;=設定シート!$C$23,5,IF(AV560&lt;=設定シート!$E$23,7,IF(AV560&lt;=設定シート!$G$23,9,IF(AND(AV560&lt;=設定シート!$I$23,V560=""),11,IF(AND(AV560&lt;=設定シート!$I$23,V560="賃金で算定"),13,IF(AV560&lt;=設定シート!$K$23,15,IF(AV560&lt;=設定シート!$M$23,17,19))))))),IF(AV560&lt;=設定シート!$C$23,5,IF(AV560&lt;=設定シート!$E$15,7,IF(AV560&lt;=設定シート!$G$15,9,11))))</f>
        <v>11</v>
      </c>
      <c r="AY560" s="760"/>
      <c r="AZ560" s="761"/>
      <c r="BA560" s="762">
        <f t="shared" ref="BA560" si="307">AN560</f>
        <v>0</v>
      </c>
      <c r="BB560" s="761"/>
      <c r="BC560" s="761"/>
      <c r="BO560" s="1">
        <f>IF(O560&lt;=VALUE(概算年度),O560+2018,O560+1988)</f>
        <v>2018</v>
      </c>
      <c r="BP560" s="1" t="b">
        <f>IF(BO560=2019,1)</f>
        <v>0</v>
      </c>
      <c r="BQ560" s="3">
        <f>IF(BO560&lt;=2018,1)</f>
        <v>1</v>
      </c>
      <c r="BR560" s="3" t="b">
        <f>IF(BO560&gt;=2020,1)</f>
        <v>0</v>
      </c>
      <c r="BS560" s="3" t="b">
        <f>IF(AND(O560=31,Q560=1,O561=31),1,IF(AND(O560=31,Q560=2,O561=31),2,IF(AND(O560=31,Q560=3,O561=31),3,IF(AND(O560=31,Q560=4,O561=31),4,IF(AND(O560&gt;VALUE(概算年度),O560&lt;31,O561=31),5)))))</f>
        <v>0</v>
      </c>
      <c r="BT560" s="3" t="b">
        <f>IF(OR(O560=31,O560=1),IF(AND(O561=1,OR(Q560=1,Q560=2,Q560=3,Q560=4,Q560=5)),1,IF(AND(O561=1,Q560=6),6,IF(AND(O561=1,Q560=7),7,IF(AND(O561=1,Q560=8),8,IF(AND(O561=1,Q560=9),9,IF(AND(O561=1,Q560=10),10,IF(AND(O561=1,Q560=11),11,IF(AND(O561=1,Q560=12),12)))))))),IF(O561=1,13))</f>
        <v>0</v>
      </c>
      <c r="BU560" s="3" t="b">
        <f>IF(AND(VALUE(概算年度)='報告書（事業主控）'!O560,VALUE(概算年度)='報告書（事業主控）'!O561),IF('報告書（事業主控）'!Q560=1,1,IF('報告書（事業主控）'!Q560=2,2,IF('報告書（事業主控）'!Q560=3,3))))</f>
        <v>0</v>
      </c>
      <c r="BV560" s="3" t="b">
        <f>IF(BS560=1,"平31_1",IF(BS560=2,"平31_2",IF(BS560=3,"平31_3",IF(BS560=4,"平31_4",IF(BS560=5,"平31_1",IF(BT560=1,"_5月",IF(BT560=6,"_6月",IF(BT560=7,"_7月",IF(BT560=8,"_8月",IF(BT560=9,"_9月",IF(BT560=10,"_10月",IF(BT560=11,"_11月",IF(BT560=12,"_12月",IF(BT560=13,"_5月",IF(AND(O560=O561,O561&lt;&gt;VALUE(概算年度)),IF(Q560=1,"_1月",IF(Q560=2,"_2月",IF(Q560=3,"_3月",IF(Q560=4,"_4月",IF(Q560=5,"_5月",IF(Q560=6,"_6月",IF(Q560=7,"_7月",IF(Q560=8,"_8月",IF(Q560=9,"_9月",IF(Q560=10,"_10月",IF(Q560=11,"_11月",IF(Q560=12,"_12月")))))))))))),IF(BU560=1,"対象年1_3月",IF(BU560=2,"対象年2_3月",IF(BU560=3,"対象年3月",IF(O561=VALUE(概算年度),"対象年1_3月","_1月")))))))))))))))))))</f>
        <v>0</v>
      </c>
    </row>
    <row r="561" spans="2:74" ht="18" customHeight="1">
      <c r="B561" s="971"/>
      <c r="C561" s="972"/>
      <c r="D561" s="972"/>
      <c r="E561" s="972"/>
      <c r="F561" s="972"/>
      <c r="G561" s="972"/>
      <c r="H561" s="972"/>
      <c r="I561" s="973"/>
      <c r="J561" s="971"/>
      <c r="K561" s="972"/>
      <c r="L561" s="972"/>
      <c r="M561" s="972"/>
      <c r="N561" s="975"/>
      <c r="O561" s="219"/>
      <c r="P561" s="11" t="s">
        <v>7</v>
      </c>
      <c r="Q561" s="23"/>
      <c r="R561" s="11" t="s">
        <v>8</v>
      </c>
      <c r="S561" s="220"/>
      <c r="T561" s="982" t="s">
        <v>28</v>
      </c>
      <c r="U561" s="982"/>
      <c r="V561" s="956"/>
      <c r="W561" s="957"/>
      <c r="X561" s="957"/>
      <c r="Y561" s="958"/>
      <c r="Z561" s="956"/>
      <c r="AA561" s="957"/>
      <c r="AB561" s="957"/>
      <c r="AC561" s="957"/>
      <c r="AD561" s="956">
        <v>0</v>
      </c>
      <c r="AE561" s="957"/>
      <c r="AF561" s="957"/>
      <c r="AG561" s="958"/>
      <c r="AH561" s="962">
        <f>IF(V560="賃金で算定",0,V561+Z561-AD561)</f>
        <v>0</v>
      </c>
      <c r="AI561" s="962"/>
      <c r="AJ561" s="962"/>
      <c r="AK561" s="963"/>
      <c r="AL561" s="964">
        <f>IF(V560="賃金で算定","賃金で算定",IF(OR(V561=0,$F$570="",AV560=""),0,IF(OR(LEFT($F$570,2)="31",LEFT($F$570,2)="34",LEFT($F$570,2)="36",LEFT($F$570,2)="37"),VLOOKUP($F$570,労務比率2,AX560,FALSE),VLOOKUP($F$570,労務比率,AX560,FALSE))))</f>
        <v>0</v>
      </c>
      <c r="AM561" s="965"/>
      <c r="AN561" s="966">
        <f>IF(V560="賃金で算定",0,INT(AH561*AL561/100))</f>
        <v>0</v>
      </c>
      <c r="AO561" s="967"/>
      <c r="AP561" s="967"/>
      <c r="AQ561" s="967"/>
      <c r="AR561" s="967"/>
      <c r="AS561" s="685"/>
      <c r="AV561" s="24"/>
      <c r="AW561" s="25"/>
      <c r="AY561" s="462">
        <f t="shared" ref="AY561" si="308">AH561</f>
        <v>0</v>
      </c>
      <c r="AZ561" s="461">
        <f>IF(AV560&lt;=設定シート!C$101,AH561,IF(AND(AV560&gt;=設定シート!E$101,AV560&lt;=設定シート!G$101),AH561*105/108,AH561))</f>
        <v>0</v>
      </c>
      <c r="BA561" s="460"/>
      <c r="BB561" s="461">
        <f t="shared" ref="BB561" si="309">IF($AL561="賃金で算定",0,INT(AY561*$AL561/100))</f>
        <v>0</v>
      </c>
      <c r="BC561" s="461">
        <f>IF(AY561=AZ561,BB561,AZ561*$AL561/100)</f>
        <v>0</v>
      </c>
      <c r="BL561" s="22">
        <f>IF(AY561=AZ561,0,1)</f>
        <v>0</v>
      </c>
      <c r="BM561" s="22" t="str">
        <f>IF(BL561=1,AL561,"")</f>
        <v/>
      </c>
    </row>
    <row r="562" spans="2:74" ht="18" customHeight="1">
      <c r="B562" s="968"/>
      <c r="C562" s="969"/>
      <c r="D562" s="969"/>
      <c r="E562" s="969"/>
      <c r="F562" s="969"/>
      <c r="G562" s="969"/>
      <c r="H562" s="969"/>
      <c r="I562" s="970"/>
      <c r="J562" s="968"/>
      <c r="K562" s="969"/>
      <c r="L562" s="969"/>
      <c r="M562" s="969"/>
      <c r="N562" s="974"/>
      <c r="O562" s="753"/>
      <c r="P562" s="731" t="s">
        <v>38</v>
      </c>
      <c r="Q562" s="754"/>
      <c r="R562" s="731" t="s">
        <v>8</v>
      </c>
      <c r="S562" s="755"/>
      <c r="T562" s="976" t="s">
        <v>40</v>
      </c>
      <c r="U562" s="1075"/>
      <c r="V562" s="977"/>
      <c r="W562" s="978"/>
      <c r="X562" s="978"/>
      <c r="Y562" s="792"/>
      <c r="Z562" s="769"/>
      <c r="AA562" s="770"/>
      <c r="AB562" s="770"/>
      <c r="AC562" s="768"/>
      <c r="AD562" s="769"/>
      <c r="AE562" s="770"/>
      <c r="AF562" s="770"/>
      <c r="AG562" s="771"/>
      <c r="AH562" s="979">
        <f>IF(V562="賃金で算定",V563+Z563-AD563,0)</f>
        <v>0</v>
      </c>
      <c r="AI562" s="980"/>
      <c r="AJ562" s="980"/>
      <c r="AK562" s="981"/>
      <c r="AL562" s="733"/>
      <c r="AM562" s="736"/>
      <c r="AN562" s="865"/>
      <c r="AO562" s="866"/>
      <c r="AP562" s="866"/>
      <c r="AQ562" s="866"/>
      <c r="AR562" s="866"/>
      <c r="AS562" s="772"/>
      <c r="AV562" s="24" t="str">
        <f>IF(OR(O562="",Q562=""),"", IF(O562&lt;20,DATE(O562+118,Q562,IF(S562="",1,S562)),DATE(O562+88,Q562,IF(S562="",1,S562))))</f>
        <v/>
      </c>
      <c r="AW562" s="821" t="str">
        <f>IF(AV562&lt;=設定シート!C$15,"昔",IF(OR(LEFT($F$570,2)="31",LEFT($F$570,2)="34",LEFT($F$570,2)="36",LEFT($F$570,2)="37"),IF(AV562&lt;=設定シート!E$23,"1",IF(AV562&lt;=設定シート!G$23,"2",IF(AV562&lt;=設定シート!M$23,"3","4"))),IF(AV562&lt;=設定シート!E$15,"1",IF(AV562&lt;=設定シート!G$15,"2","3"))))</f>
        <v>3</v>
      </c>
      <c r="AX562" s="822">
        <f>IF(OR(LEFT($F$570,2)="31",LEFT($F$570,2)="34",LEFT($F$570,2)="36",LEFT($F$570,2)="37"),IF(AV562&lt;=設定シート!$C$23,5,IF(AV562&lt;=設定シート!$E$23,7,IF(AV562&lt;=設定シート!$G$23,9,IF(AND(AV562&lt;=設定シート!$I$23,V562=""),11,IF(AND(AV562&lt;=設定シート!$I$23,V562="賃金で算定"),13,IF(AV562&lt;=設定シート!$K$23,15,IF(AV562&lt;=設定シート!$M$23,17,19))))))),IF(AV562&lt;=設定シート!$C$23,5,IF(AV562&lt;=設定シート!$E$15,7,IF(AV562&lt;=設定シート!$G$15,9,11))))</f>
        <v>11</v>
      </c>
      <c r="AY562" s="760"/>
      <c r="AZ562" s="761"/>
      <c r="BA562" s="762">
        <f t="shared" ref="BA562" si="310">AN562</f>
        <v>0</v>
      </c>
      <c r="BB562" s="761"/>
      <c r="BC562" s="761"/>
      <c r="BO562" s="1">
        <f>IF(O562&lt;=VALUE(概算年度),O562+2018,O562+1988)</f>
        <v>2018</v>
      </c>
      <c r="BP562" s="1" t="b">
        <f>IF(BO562=2019,1)</f>
        <v>0</v>
      </c>
      <c r="BQ562" s="3">
        <f>IF(BO562&lt;=2018,1)</f>
        <v>1</v>
      </c>
      <c r="BR562" s="3" t="b">
        <f>IF(BO562&gt;=2020,1)</f>
        <v>0</v>
      </c>
      <c r="BS562" s="3" t="b">
        <f>IF(AND(O562=31,Q562=1,O563=31),1,IF(AND(O562=31,Q562=2,O563=31),2,IF(AND(O562=31,Q562=3,O563=31),3,IF(AND(O562=31,Q562=4,O563=31),4,IF(AND(O562&gt;VALUE(概算年度),O562&lt;31,O563=31),5)))))</f>
        <v>0</v>
      </c>
      <c r="BT562" s="3" t="b">
        <f>IF(OR(O562=31,O562=1),IF(AND(O563=1,OR(Q562=1,Q562=2,Q562=3,Q562=4,Q562=5)),1,IF(AND(O563=1,Q562=6),6,IF(AND(O563=1,Q562=7),7,IF(AND(O563=1,Q562=8),8,IF(AND(O563=1,Q562=9),9,IF(AND(O563=1,Q562=10),10,IF(AND(O563=1,Q562=11),11,IF(AND(O563=1,Q562=12),12)))))))),IF(O563=1,13))</f>
        <v>0</v>
      </c>
      <c r="BU562" s="3" t="b">
        <f>IF(AND(VALUE(概算年度)='報告書（事業主控）'!O562,VALUE(概算年度)='報告書（事業主控）'!O563),IF('報告書（事業主控）'!Q562=1,1,IF('報告書（事業主控）'!Q562=2,2,IF('報告書（事業主控）'!Q562=3,3))))</f>
        <v>0</v>
      </c>
      <c r="BV562" s="3" t="b">
        <f>IF(BS562=1,"平31_1",IF(BS562=2,"平31_2",IF(BS562=3,"平31_3",IF(BS562=4,"平31_4",IF(BS562=5,"平31_1",IF(BT562=1,"_5月",IF(BT562=6,"_6月",IF(BT562=7,"_7月",IF(BT562=8,"_8月",IF(BT562=9,"_9月",IF(BT562=10,"_10月",IF(BT562=11,"_11月",IF(BT562=12,"_12月",IF(BT562=13,"_5月",IF(AND(O562=O563,O563&lt;&gt;VALUE(概算年度)),IF(Q562=1,"_1月",IF(Q562=2,"_2月",IF(Q562=3,"_3月",IF(Q562=4,"_4月",IF(Q562=5,"_5月",IF(Q562=6,"_6月",IF(Q562=7,"_7月",IF(Q562=8,"_8月",IF(Q562=9,"_9月",IF(Q562=10,"_10月",IF(Q562=11,"_11月",IF(Q562=12,"_12月")))))))))))),IF(BU562=1,"対象年1_3月",IF(BU562=2,"対象年2_3月",IF(BU562=3,"対象年3月",IF(O563=VALUE(概算年度),"対象年1_3月","_1月")))))))))))))))))))</f>
        <v>0</v>
      </c>
    </row>
    <row r="563" spans="2:74" ht="18" customHeight="1">
      <c r="B563" s="971"/>
      <c r="C563" s="972"/>
      <c r="D563" s="972"/>
      <c r="E563" s="972"/>
      <c r="F563" s="972"/>
      <c r="G563" s="972"/>
      <c r="H563" s="972"/>
      <c r="I563" s="973"/>
      <c r="J563" s="971"/>
      <c r="K563" s="972"/>
      <c r="L563" s="972"/>
      <c r="M563" s="972"/>
      <c r="N563" s="975"/>
      <c r="O563" s="219"/>
      <c r="P563" s="11" t="s">
        <v>7</v>
      </c>
      <c r="Q563" s="23"/>
      <c r="R563" s="11" t="s">
        <v>8</v>
      </c>
      <c r="S563" s="220"/>
      <c r="T563" s="982" t="s">
        <v>28</v>
      </c>
      <c r="U563" s="982"/>
      <c r="V563" s="956"/>
      <c r="W563" s="957"/>
      <c r="X563" s="957"/>
      <c r="Y563" s="958"/>
      <c r="Z563" s="956"/>
      <c r="AA563" s="957"/>
      <c r="AB563" s="957"/>
      <c r="AC563" s="957"/>
      <c r="AD563" s="956">
        <v>0</v>
      </c>
      <c r="AE563" s="957"/>
      <c r="AF563" s="957"/>
      <c r="AG563" s="958"/>
      <c r="AH563" s="962">
        <f>IF(V562="賃金で算定",0,V563+Z563-AD563)</f>
        <v>0</v>
      </c>
      <c r="AI563" s="962"/>
      <c r="AJ563" s="962"/>
      <c r="AK563" s="963"/>
      <c r="AL563" s="964">
        <f>IF(V562="賃金で算定","賃金で算定",IF(OR(V563=0,$F$570="",AV562=""),0,IF(OR(LEFT($F$570,2)="31",LEFT($F$570,2)="34",LEFT($F$570,2)="36",LEFT($F$570,2)="37"),VLOOKUP($F$570,労務比率2,AX562,FALSE),VLOOKUP($F$570,労務比率,AX562,FALSE))))</f>
        <v>0</v>
      </c>
      <c r="AM563" s="965"/>
      <c r="AN563" s="966">
        <f>IF(V562="賃金で算定",0,INT(AH563*AL563/100))</f>
        <v>0</v>
      </c>
      <c r="AO563" s="967"/>
      <c r="AP563" s="967"/>
      <c r="AQ563" s="967"/>
      <c r="AR563" s="967"/>
      <c r="AS563" s="685"/>
      <c r="AV563" s="24"/>
      <c r="AW563" s="25"/>
      <c r="AY563" s="462">
        <f t="shared" ref="AY563" si="311">AH563</f>
        <v>0</v>
      </c>
      <c r="AZ563" s="461">
        <f>IF(AV562&lt;=設定シート!C$101,AH563,IF(AND(AV562&gt;=設定シート!E$101,AV562&lt;=設定シート!G$101),AH563*105/108,AH563))</f>
        <v>0</v>
      </c>
      <c r="BA563" s="460"/>
      <c r="BB563" s="461">
        <f t="shared" ref="BB563" si="312">IF($AL563="賃金で算定",0,INT(AY563*$AL563/100))</f>
        <v>0</v>
      </c>
      <c r="BC563" s="461">
        <f>IF(AY563=AZ563,BB563,AZ563*$AL563/100)</f>
        <v>0</v>
      </c>
      <c r="BL563" s="22">
        <f>IF(AY563=AZ563,0,1)</f>
        <v>0</v>
      </c>
      <c r="BM563" s="22" t="str">
        <f>IF(BL563=1,AL563,"")</f>
        <v/>
      </c>
    </row>
    <row r="564" spans="2:74" ht="18" customHeight="1">
      <c r="B564" s="968"/>
      <c r="C564" s="969"/>
      <c r="D564" s="969"/>
      <c r="E564" s="969"/>
      <c r="F564" s="969"/>
      <c r="G564" s="969"/>
      <c r="H564" s="969"/>
      <c r="I564" s="970"/>
      <c r="J564" s="968"/>
      <c r="K564" s="969"/>
      <c r="L564" s="969"/>
      <c r="M564" s="969"/>
      <c r="N564" s="974"/>
      <c r="O564" s="753"/>
      <c r="P564" s="731" t="s">
        <v>38</v>
      </c>
      <c r="Q564" s="754"/>
      <c r="R564" s="731" t="s">
        <v>8</v>
      </c>
      <c r="S564" s="755"/>
      <c r="T564" s="976" t="s">
        <v>40</v>
      </c>
      <c r="U564" s="1075"/>
      <c r="V564" s="977"/>
      <c r="W564" s="978"/>
      <c r="X564" s="978"/>
      <c r="Y564" s="792"/>
      <c r="Z564" s="769"/>
      <c r="AA564" s="770"/>
      <c r="AB564" s="770"/>
      <c r="AC564" s="768"/>
      <c r="AD564" s="769"/>
      <c r="AE564" s="770"/>
      <c r="AF564" s="770"/>
      <c r="AG564" s="771"/>
      <c r="AH564" s="979">
        <f>IF(V564="賃金で算定",V565+Z565-AD565,0)</f>
        <v>0</v>
      </c>
      <c r="AI564" s="980"/>
      <c r="AJ564" s="980"/>
      <c r="AK564" s="981"/>
      <c r="AL564" s="733"/>
      <c r="AM564" s="736"/>
      <c r="AN564" s="865"/>
      <c r="AO564" s="866"/>
      <c r="AP564" s="866"/>
      <c r="AQ564" s="866"/>
      <c r="AR564" s="866"/>
      <c r="AS564" s="772"/>
      <c r="AV564" s="24" t="str">
        <f>IF(OR(O564="",Q564=""),"", IF(O564&lt;20,DATE(O564+118,Q564,IF(S564="",1,S564)),DATE(O564+88,Q564,IF(S564="",1,S564))))</f>
        <v/>
      </c>
      <c r="AW564" s="821" t="str">
        <f>IF(AV564&lt;=設定シート!C$15,"昔",IF(OR(LEFT($F$570,2)="31",LEFT($F$570,2)="34",LEFT($F$570,2)="36",LEFT($F$570,2)="37"),IF(AV564&lt;=設定シート!E$23,"1",IF(AV564&lt;=設定シート!G$23,"2",IF(AV564&lt;=設定シート!M$23,"3","4"))),IF(AV564&lt;=設定シート!E$15,"1",IF(AV564&lt;=設定シート!G$15,"2","3"))))</f>
        <v>3</v>
      </c>
      <c r="AX564" s="822">
        <f>IF(OR(LEFT($F$570,2)="31",LEFT($F$570,2)="34",LEFT($F$570,2)="36",LEFT($F$570,2)="37"),IF(AV564&lt;=設定シート!$C$23,5,IF(AV564&lt;=設定シート!$E$23,7,IF(AV564&lt;=設定シート!$G$23,9,IF(AND(AV564&lt;=設定シート!$I$23,V564=""),11,IF(AND(AV564&lt;=設定シート!$I$23,V564="賃金で算定"),13,IF(AV564&lt;=設定シート!$K$23,15,IF(AV564&lt;=設定シート!$M$23,17,19))))))),IF(AV564&lt;=設定シート!$C$23,5,IF(AV564&lt;=設定シート!$E$15,7,IF(AV564&lt;=設定シート!$G$15,9,11))))</f>
        <v>11</v>
      </c>
      <c r="AY564" s="760"/>
      <c r="AZ564" s="761"/>
      <c r="BA564" s="762">
        <f t="shared" ref="BA564" si="313">AN564</f>
        <v>0</v>
      </c>
      <c r="BB564" s="761"/>
      <c r="BC564" s="761"/>
      <c r="BO564" s="1">
        <f>IF(O564&lt;=VALUE(概算年度),O564+2018,O564+1988)</f>
        <v>2018</v>
      </c>
      <c r="BP564" s="1" t="b">
        <f>IF(BO564=2019,1)</f>
        <v>0</v>
      </c>
      <c r="BQ564" s="3">
        <f>IF(BO564&lt;=2018,1)</f>
        <v>1</v>
      </c>
      <c r="BR564" s="3" t="b">
        <f>IF(BO564&gt;=2020,1)</f>
        <v>0</v>
      </c>
      <c r="BS564" s="3" t="b">
        <f>IF(AND(O564=31,Q564=1,O565=31),1,IF(AND(O564=31,Q564=2,O565=31),2,IF(AND(O564=31,Q564=3,O565=31),3,IF(AND(O564=31,Q564=4,O565=31),4,IF(AND(O564&gt;VALUE(概算年度),O564&lt;31,O565=31),5)))))</f>
        <v>0</v>
      </c>
      <c r="BT564" s="3" t="b">
        <f>IF(OR(O564=31,O564=1),IF(AND(O565=1,OR(Q564=1,Q564=2,Q564=3,Q564=4,Q564=5)),1,IF(AND(O565=1,Q564=6),6,IF(AND(O565=1,Q564=7),7,IF(AND(O565=1,Q564=8),8,IF(AND(O565=1,Q564=9),9,IF(AND(O565=1,Q564=10),10,IF(AND(O565=1,Q564=11),11,IF(AND(O565=1,Q564=12),12)))))))),IF(O565=1,13))</f>
        <v>0</v>
      </c>
      <c r="BU564" s="3" t="b">
        <f>IF(AND(VALUE(概算年度)='報告書（事業主控）'!O564,VALUE(概算年度)='報告書（事業主控）'!O565),IF('報告書（事業主控）'!Q564=1,1,IF('報告書（事業主控）'!Q564=2,2,IF('報告書（事業主控）'!Q564=3,3))))</f>
        <v>0</v>
      </c>
      <c r="BV564" s="3" t="b">
        <f>IF(BS564=1,"平31_1",IF(BS564=2,"平31_2",IF(BS564=3,"平31_3",IF(BS564=4,"平31_4",IF(BS564=5,"平31_1",IF(BT564=1,"_5月",IF(BT564=6,"_6月",IF(BT564=7,"_7月",IF(BT564=8,"_8月",IF(BT564=9,"_9月",IF(BT564=10,"_10月",IF(BT564=11,"_11月",IF(BT564=12,"_12月",IF(BT564=13,"_5月",IF(AND(O564=O565,O565&lt;&gt;VALUE(概算年度)),IF(Q564=1,"_1月",IF(Q564=2,"_2月",IF(Q564=3,"_3月",IF(Q564=4,"_4月",IF(Q564=5,"_5月",IF(Q564=6,"_6月",IF(Q564=7,"_7月",IF(Q564=8,"_8月",IF(Q564=9,"_9月",IF(Q564=10,"_10月",IF(Q564=11,"_11月",IF(Q564=12,"_12月")))))))))))),IF(BU564=1,"対象年1_3月",IF(BU564=2,"対象年2_3月",IF(BU564=3,"対象年3月",IF(O565=VALUE(概算年度),"対象年1_3月","_1月")))))))))))))))))))</f>
        <v>0</v>
      </c>
    </row>
    <row r="565" spans="2:74" ht="18" customHeight="1">
      <c r="B565" s="971"/>
      <c r="C565" s="972"/>
      <c r="D565" s="972"/>
      <c r="E565" s="972"/>
      <c r="F565" s="972"/>
      <c r="G565" s="972"/>
      <c r="H565" s="972"/>
      <c r="I565" s="973"/>
      <c r="J565" s="971"/>
      <c r="K565" s="972"/>
      <c r="L565" s="972"/>
      <c r="M565" s="972"/>
      <c r="N565" s="975"/>
      <c r="O565" s="219"/>
      <c r="P565" s="11" t="s">
        <v>7</v>
      </c>
      <c r="Q565" s="23"/>
      <c r="R565" s="11" t="s">
        <v>8</v>
      </c>
      <c r="S565" s="220"/>
      <c r="T565" s="982" t="s">
        <v>28</v>
      </c>
      <c r="U565" s="982"/>
      <c r="V565" s="956"/>
      <c r="W565" s="957"/>
      <c r="X565" s="957"/>
      <c r="Y565" s="958"/>
      <c r="Z565" s="956"/>
      <c r="AA565" s="957"/>
      <c r="AB565" s="957"/>
      <c r="AC565" s="957"/>
      <c r="AD565" s="956"/>
      <c r="AE565" s="957"/>
      <c r="AF565" s="957"/>
      <c r="AG565" s="958"/>
      <c r="AH565" s="962">
        <f>IF(V564="賃金で算定",0,V565+Z565-AD565)</f>
        <v>0</v>
      </c>
      <c r="AI565" s="962"/>
      <c r="AJ565" s="962"/>
      <c r="AK565" s="963"/>
      <c r="AL565" s="964">
        <f>IF(V564="賃金で算定","賃金で算定",IF(OR(V565=0,$F$570="",AV564=""),0,IF(OR(LEFT($F$570,2)="31",LEFT($F$570,2)="34",LEFT($F$570,2)="36",LEFT($F$570,2)="37"),VLOOKUP($F$570,労務比率2,AX564,FALSE),VLOOKUP($F$570,労務比率,AX564,FALSE))))</f>
        <v>0</v>
      </c>
      <c r="AM565" s="965"/>
      <c r="AN565" s="966">
        <f>IF(V564="賃金で算定",0,INT(AH565*AL565/100))</f>
        <v>0</v>
      </c>
      <c r="AO565" s="967"/>
      <c r="AP565" s="967"/>
      <c r="AQ565" s="967"/>
      <c r="AR565" s="967"/>
      <c r="AS565" s="685"/>
      <c r="AV565" s="24"/>
      <c r="AW565" s="25"/>
      <c r="AY565" s="462">
        <f t="shared" ref="AY565" si="314">AH565</f>
        <v>0</v>
      </c>
      <c r="AZ565" s="461">
        <f>IF(AV564&lt;=設定シート!C$101,AH565,IF(AND(AV564&gt;=設定シート!E$101,AV564&lt;=設定シート!G$101),AH565*105/108,AH565))</f>
        <v>0</v>
      </c>
      <c r="BA565" s="460"/>
      <c r="BB565" s="461">
        <f t="shared" ref="BB565" si="315">IF($AL565="賃金で算定",0,INT(AY565*$AL565/100))</f>
        <v>0</v>
      </c>
      <c r="BC565" s="461">
        <f>IF(AY565=AZ565,BB565,AZ565*$AL565/100)</f>
        <v>0</v>
      </c>
      <c r="BL565" s="22">
        <f>IF(AY565=AZ565,0,1)</f>
        <v>0</v>
      </c>
      <c r="BM565" s="22" t="str">
        <f>IF(BL565=1,AL565,"")</f>
        <v/>
      </c>
    </row>
    <row r="566" spans="2:74" ht="18" customHeight="1">
      <c r="B566" s="968"/>
      <c r="C566" s="969"/>
      <c r="D566" s="969"/>
      <c r="E566" s="969"/>
      <c r="F566" s="969"/>
      <c r="G566" s="969"/>
      <c r="H566" s="969"/>
      <c r="I566" s="970"/>
      <c r="J566" s="968"/>
      <c r="K566" s="969"/>
      <c r="L566" s="969"/>
      <c r="M566" s="969"/>
      <c r="N566" s="974"/>
      <c r="O566" s="753"/>
      <c r="P566" s="731" t="s">
        <v>38</v>
      </c>
      <c r="Q566" s="754"/>
      <c r="R566" s="731" t="s">
        <v>8</v>
      </c>
      <c r="S566" s="755"/>
      <c r="T566" s="976" t="s">
        <v>40</v>
      </c>
      <c r="U566" s="1075"/>
      <c r="V566" s="977"/>
      <c r="W566" s="978"/>
      <c r="X566" s="978"/>
      <c r="Y566" s="792"/>
      <c r="Z566" s="769"/>
      <c r="AA566" s="770"/>
      <c r="AB566" s="770"/>
      <c r="AC566" s="768"/>
      <c r="AD566" s="769"/>
      <c r="AE566" s="770"/>
      <c r="AF566" s="770"/>
      <c r="AG566" s="771"/>
      <c r="AH566" s="979">
        <f>IF(V566="賃金で算定",V567+Z567-AD567,0)</f>
        <v>0</v>
      </c>
      <c r="AI566" s="980"/>
      <c r="AJ566" s="980"/>
      <c r="AK566" s="981"/>
      <c r="AL566" s="733"/>
      <c r="AM566" s="736"/>
      <c r="AN566" s="865"/>
      <c r="AO566" s="866"/>
      <c r="AP566" s="866"/>
      <c r="AQ566" s="866"/>
      <c r="AR566" s="866"/>
      <c r="AS566" s="772"/>
      <c r="AV566" s="24" t="str">
        <f>IF(OR(O566="",Q566=""),"", IF(O566&lt;20,DATE(O566+118,Q566,IF(S566="",1,S566)),DATE(O566+88,Q566,IF(S566="",1,S566))))</f>
        <v/>
      </c>
      <c r="AW566" s="821" t="str">
        <f>IF(AV566&lt;=設定シート!C$15,"昔",IF(OR(LEFT($F$570,2)="31",LEFT($F$570,2)="34",LEFT($F$570,2)="36",LEFT($F$570,2)="37"),IF(AV566&lt;=設定シート!E$23,"1",IF(AV566&lt;=設定シート!G$23,"2",IF(AV566&lt;=設定シート!M$23,"3","4"))),IF(AV566&lt;=設定シート!E$15,"1",IF(AV566&lt;=設定シート!G$15,"2","3"))))</f>
        <v>3</v>
      </c>
      <c r="AX566" s="822">
        <f>IF(OR(LEFT($F$570,2)="31",LEFT($F$570,2)="34",LEFT($F$570,2)="36",LEFT($F$570,2)="37"),IF(AV566&lt;=設定シート!$C$23,5,IF(AV566&lt;=設定シート!$E$23,7,IF(AV566&lt;=設定シート!$G$23,9,IF(AND(AV566&lt;=設定シート!$I$23,V566=""),11,IF(AND(AV566&lt;=設定シート!$I$23,V566="賃金で算定"),13,IF(AV566&lt;=設定シート!$K$23,15,IF(AV566&lt;=設定シート!$M$23,17,19))))))),IF(AV566&lt;=設定シート!$C$23,5,IF(AV566&lt;=設定シート!$E$15,7,IF(AV566&lt;=設定シート!$G$15,9,11))))</f>
        <v>11</v>
      </c>
      <c r="AY566" s="760"/>
      <c r="AZ566" s="761"/>
      <c r="BA566" s="762">
        <f t="shared" ref="BA566" si="316">AN566</f>
        <v>0</v>
      </c>
      <c r="BB566" s="761"/>
      <c r="BC566" s="761"/>
      <c r="BO566" s="1">
        <f>IF(O566&lt;=VALUE(概算年度),O566+2018,O566+1988)</f>
        <v>2018</v>
      </c>
      <c r="BP566" s="1" t="b">
        <f>IF(BO566=2019,1)</f>
        <v>0</v>
      </c>
      <c r="BQ566" s="3">
        <f>IF(BO566&lt;=2018,1)</f>
        <v>1</v>
      </c>
      <c r="BR566" s="3" t="b">
        <f>IF(BO566&gt;=2020,1)</f>
        <v>0</v>
      </c>
      <c r="BS566" s="3" t="b">
        <f>IF(AND(O566=31,Q566=1,O567=31),1,IF(AND(O566=31,Q566=2,O567=31),2,IF(AND(O566=31,Q566=3,O567=31),3,IF(AND(O566=31,Q566=4,O567=31),4,IF(AND(O566&gt;VALUE(概算年度),O566&lt;31,O567=31),5)))))</f>
        <v>0</v>
      </c>
      <c r="BT566" s="3" t="b">
        <f>IF(OR(O566=31,O566=1),IF(AND(O567=1,OR(Q566=1,Q566=2,Q566=3,Q566=4,Q566=5)),1,IF(AND(O567=1,Q566=6),6,IF(AND(O567=1,Q566=7),7,IF(AND(O567=1,Q566=8),8,IF(AND(O567=1,Q566=9),9,IF(AND(O567=1,Q566=10),10,IF(AND(O567=1,Q566=11),11,IF(AND(O567=1,Q566=12),12)))))))),IF(O567=1,13))</f>
        <v>0</v>
      </c>
      <c r="BU566" s="3" t="b">
        <f>IF(AND(VALUE(概算年度)='報告書（事業主控）'!O566,VALUE(概算年度)='報告書（事業主控）'!O567),IF('報告書（事業主控）'!Q566=1,1,IF('報告書（事業主控）'!Q566=2,2,IF('報告書（事業主控）'!Q566=3,3))))</f>
        <v>0</v>
      </c>
      <c r="BV566" s="3" t="b">
        <f>IF(BS566=1,"平31_1",IF(BS566=2,"平31_2",IF(BS566=3,"平31_3",IF(BS566=4,"平31_4",IF(BS566=5,"平31_1",IF(BT566=1,"_5月",IF(BT566=6,"_6月",IF(BT566=7,"_7月",IF(BT566=8,"_8月",IF(BT566=9,"_9月",IF(BT566=10,"_10月",IF(BT566=11,"_11月",IF(BT566=12,"_12月",IF(BT566=13,"_5月",IF(AND(O566=O567,O567&lt;&gt;VALUE(概算年度)),IF(Q566=1,"_1月",IF(Q566=2,"_2月",IF(Q566=3,"_3月",IF(Q566=4,"_4月",IF(Q566=5,"_5月",IF(Q566=6,"_6月",IF(Q566=7,"_7月",IF(Q566=8,"_8月",IF(Q566=9,"_9月",IF(Q566=10,"_10月",IF(Q566=11,"_11月",IF(Q566=12,"_12月")))))))))))),IF(BU566=1,"対象年1_3月",IF(BU566=2,"対象年2_3月",IF(BU566=3,"対象年3月",IF(O567=VALUE(概算年度),"対象年1_3月","_1月")))))))))))))))))))</f>
        <v>0</v>
      </c>
    </row>
    <row r="567" spans="2:74" ht="18" customHeight="1">
      <c r="B567" s="971"/>
      <c r="C567" s="972"/>
      <c r="D567" s="972"/>
      <c r="E567" s="972"/>
      <c r="F567" s="972"/>
      <c r="G567" s="972"/>
      <c r="H567" s="972"/>
      <c r="I567" s="973"/>
      <c r="J567" s="971"/>
      <c r="K567" s="972"/>
      <c r="L567" s="972"/>
      <c r="M567" s="972"/>
      <c r="N567" s="975"/>
      <c r="O567" s="219"/>
      <c r="P567" s="11" t="s">
        <v>7</v>
      </c>
      <c r="Q567" s="23"/>
      <c r="R567" s="11" t="s">
        <v>8</v>
      </c>
      <c r="S567" s="220"/>
      <c r="T567" s="982" t="s">
        <v>28</v>
      </c>
      <c r="U567" s="982"/>
      <c r="V567" s="956"/>
      <c r="W567" s="957"/>
      <c r="X567" s="957"/>
      <c r="Y567" s="958"/>
      <c r="Z567" s="956"/>
      <c r="AA567" s="957"/>
      <c r="AB567" s="957"/>
      <c r="AC567" s="957"/>
      <c r="AD567" s="956">
        <v>0</v>
      </c>
      <c r="AE567" s="957"/>
      <c r="AF567" s="957"/>
      <c r="AG567" s="958"/>
      <c r="AH567" s="962">
        <f>IF(V566="賃金で算定",0,V567+Z567-AD567)</f>
        <v>0</v>
      </c>
      <c r="AI567" s="962"/>
      <c r="AJ567" s="962"/>
      <c r="AK567" s="963"/>
      <c r="AL567" s="964">
        <f>IF(V566="賃金で算定","賃金で算定",IF(OR(V567=0,$F$570="",AV566=""),0,IF(OR(LEFT($F$570,2)="31",LEFT($F$570,2)="34",LEFT($F$570,2)="36",LEFT($F$570,2)="37"),VLOOKUP($F$570,労務比率2,AX566,FALSE),VLOOKUP($F$570,労務比率,AX566,FALSE))))</f>
        <v>0</v>
      </c>
      <c r="AM567" s="965"/>
      <c r="AN567" s="966">
        <f>IF(V566="賃金で算定",0,INT(AH567*AL567/100))</f>
        <v>0</v>
      </c>
      <c r="AO567" s="967"/>
      <c r="AP567" s="967"/>
      <c r="AQ567" s="967"/>
      <c r="AR567" s="967"/>
      <c r="AS567" s="685"/>
      <c r="AV567" s="24"/>
      <c r="AW567" s="25"/>
      <c r="AY567" s="462">
        <f t="shared" ref="AY567" si="317">AH567</f>
        <v>0</v>
      </c>
      <c r="AZ567" s="461">
        <f>IF(AV566&lt;=設定シート!C$101,AH567,IF(AND(AV566&gt;=設定シート!E$101,AV566&lt;=設定シート!G$101),AH567*105/108,AH567))</f>
        <v>0</v>
      </c>
      <c r="BA567" s="460"/>
      <c r="BB567" s="461">
        <f t="shared" ref="BB567" si="318">IF($AL567="賃金で算定",0,INT(AY567*$AL567/100))</f>
        <v>0</v>
      </c>
      <c r="BC567" s="461">
        <f>IF(AY567=AZ567,BB567,AZ567*$AL567/100)</f>
        <v>0</v>
      </c>
      <c r="BL567" s="22">
        <f>IF(AY567=AZ567,0,1)</f>
        <v>0</v>
      </c>
      <c r="BM567" s="22" t="str">
        <f>IF(BL567=1,AL567,"")</f>
        <v/>
      </c>
    </row>
    <row r="568" spans="2:74" ht="18" customHeight="1">
      <c r="B568" s="968"/>
      <c r="C568" s="969"/>
      <c r="D568" s="969"/>
      <c r="E568" s="969"/>
      <c r="F568" s="969"/>
      <c r="G568" s="969"/>
      <c r="H568" s="969"/>
      <c r="I568" s="970"/>
      <c r="J568" s="968"/>
      <c r="K568" s="969"/>
      <c r="L568" s="969"/>
      <c r="M568" s="969"/>
      <c r="N568" s="974"/>
      <c r="O568" s="753"/>
      <c r="P568" s="731" t="s">
        <v>38</v>
      </c>
      <c r="Q568" s="754"/>
      <c r="R568" s="731" t="s">
        <v>8</v>
      </c>
      <c r="S568" s="755"/>
      <c r="T568" s="976" t="s">
        <v>40</v>
      </c>
      <c r="U568" s="1075"/>
      <c r="V568" s="977"/>
      <c r="W568" s="978"/>
      <c r="X568" s="978"/>
      <c r="Y568" s="792"/>
      <c r="Z568" s="769"/>
      <c r="AA568" s="770"/>
      <c r="AB568" s="770"/>
      <c r="AC568" s="768"/>
      <c r="AD568" s="769"/>
      <c r="AE568" s="770"/>
      <c r="AF568" s="770"/>
      <c r="AG568" s="771"/>
      <c r="AH568" s="979">
        <f>IF(V568="賃金で算定",V569+Z569-AD569,0)</f>
        <v>0</v>
      </c>
      <c r="AI568" s="980"/>
      <c r="AJ568" s="980"/>
      <c r="AK568" s="981"/>
      <c r="AL568" s="733"/>
      <c r="AM568" s="736"/>
      <c r="AN568" s="865"/>
      <c r="AO568" s="866"/>
      <c r="AP568" s="866"/>
      <c r="AQ568" s="866"/>
      <c r="AR568" s="866"/>
      <c r="AS568" s="772"/>
      <c r="AV568" s="24" t="str">
        <f>IF(OR(O568="",Q568=""),"", IF(O568&lt;20,DATE(O568+118,Q568,IF(S568="",1,S568)),DATE(O568+88,Q568,IF(S568="",1,S568))))</f>
        <v/>
      </c>
      <c r="AW568" s="821" t="str">
        <f>IF(AV568&lt;=設定シート!C$15,"昔",IF(OR(LEFT($F$570,2)="31",LEFT($F$570,2)="34",LEFT($F$570,2)="36",LEFT($F$570,2)="37"),IF(AV568&lt;=設定シート!E$23,"1",IF(AV568&lt;=設定シート!G$23,"2",IF(AV568&lt;=設定シート!M$23,"3","4"))),IF(AV568&lt;=設定シート!E$15,"1",IF(AV568&lt;=設定シート!G$15,"2","3"))))</f>
        <v>3</v>
      </c>
      <c r="AX568" s="822">
        <f>IF(OR(LEFT($F$570,2)="31",LEFT($F$570,2)="34",LEFT($F$570,2)="36",LEFT($F$570,2)="37"),IF(AV568&lt;=設定シート!$C$23,5,IF(AV568&lt;=設定シート!$E$23,7,IF(AV568&lt;=設定シート!$G$23,9,IF(AND(AV568&lt;=設定シート!$I$23,V568=""),11,IF(AND(AV568&lt;=設定シート!$I$23,V568="賃金で算定"),13,IF(AV568&lt;=設定シート!$K$23,15,IF(AV568&lt;=設定シート!$M$23,17,19))))))),IF(AV568&lt;=設定シート!$C$23,5,IF(AV568&lt;=設定シート!$E$15,7,IF(AV568&lt;=設定シート!$G$15,9,11))))</f>
        <v>11</v>
      </c>
      <c r="AY568" s="760"/>
      <c r="AZ568" s="761"/>
      <c r="BA568" s="762">
        <f t="shared" ref="BA568" si="319">AN568</f>
        <v>0</v>
      </c>
      <c r="BB568" s="761"/>
      <c r="BC568" s="761"/>
      <c r="BO568" s="1">
        <f>IF(O568&lt;=VALUE(概算年度),O568+2018,O568+1988)</f>
        <v>2018</v>
      </c>
      <c r="BP568" s="1" t="b">
        <f>IF(BO568=2019,1)</f>
        <v>0</v>
      </c>
      <c r="BQ568" s="3">
        <f>IF(BO568&lt;=2018,1)</f>
        <v>1</v>
      </c>
      <c r="BR568" s="3" t="b">
        <f>IF(BO568&gt;=2020,1)</f>
        <v>0</v>
      </c>
      <c r="BS568" s="3" t="b">
        <f>IF(AND(O568=31,Q568=1,O569=31),1,IF(AND(O568=31,Q568=2,O569=31),2,IF(AND(O568=31,Q568=3,O569=31),3,IF(AND(O568=31,Q568=4,O569=31),4,IF(AND(O568&gt;VALUE(概算年度),O568&lt;31,O569=31),5)))))</f>
        <v>0</v>
      </c>
      <c r="BT568" s="3" t="b">
        <f>IF(OR(O568=31,O568=1),IF(AND(O569=1,OR(Q568=1,Q568=2,Q568=3,Q568=4,Q568=5)),1,IF(AND(O569=1,Q568=6),6,IF(AND(O569=1,Q568=7),7,IF(AND(O569=1,Q568=8),8,IF(AND(O569=1,Q568=9),9,IF(AND(O569=1,Q568=10),10,IF(AND(O569=1,Q568=11),11,IF(AND(O569=1,Q568=12),12)))))))),IF(O569=1,13))</f>
        <v>0</v>
      </c>
      <c r="BU568" s="3" t="b">
        <f>IF(AND(VALUE(概算年度)='報告書（事業主控）'!O568,VALUE(概算年度)='報告書（事業主控）'!O569),IF('報告書（事業主控）'!Q568=1,1,IF('報告書（事業主控）'!Q568=2,2,IF('報告書（事業主控）'!Q568=3,3))))</f>
        <v>0</v>
      </c>
      <c r="BV568" s="3" t="b">
        <f>IF(BS568=1,"平31_1",IF(BS568=2,"平31_2",IF(BS568=3,"平31_3",IF(BS568=4,"平31_4",IF(BS568=5,"平31_1",IF(BT568=1,"_5月",IF(BT568=6,"_6月",IF(BT568=7,"_7月",IF(BT568=8,"_8月",IF(BT568=9,"_9月",IF(BT568=10,"_10月",IF(BT568=11,"_11月",IF(BT568=12,"_12月",IF(BT568=13,"_5月",IF(AND(O568=O569,O569&lt;&gt;VALUE(概算年度)),IF(Q568=1,"_1月",IF(Q568=2,"_2月",IF(Q568=3,"_3月",IF(Q568=4,"_4月",IF(Q568=5,"_5月",IF(Q568=6,"_6月",IF(Q568=7,"_7月",IF(Q568=8,"_8月",IF(Q568=9,"_9月",IF(Q568=10,"_10月",IF(Q568=11,"_11月",IF(Q568=12,"_12月")))))))))))),IF(BU568=1,"対象年1_3月",IF(BU568=2,"対象年2_3月",IF(BU568=3,"対象年3月",IF(O569=VALUE(概算年度),"対象年1_3月","_1月")))))))))))))))))))</f>
        <v>0</v>
      </c>
    </row>
    <row r="569" spans="2:74" ht="18" customHeight="1">
      <c r="B569" s="971"/>
      <c r="C569" s="972"/>
      <c r="D569" s="972"/>
      <c r="E569" s="972"/>
      <c r="F569" s="972"/>
      <c r="G569" s="972"/>
      <c r="H569" s="972"/>
      <c r="I569" s="973"/>
      <c r="J569" s="971"/>
      <c r="K569" s="972"/>
      <c r="L569" s="972"/>
      <c r="M569" s="972"/>
      <c r="N569" s="975"/>
      <c r="O569" s="219"/>
      <c r="P569" s="11" t="s">
        <v>7</v>
      </c>
      <c r="Q569" s="23"/>
      <c r="R569" s="11" t="s">
        <v>8</v>
      </c>
      <c r="S569" s="220"/>
      <c r="T569" s="982" t="s">
        <v>28</v>
      </c>
      <c r="U569" s="982"/>
      <c r="V569" s="956"/>
      <c r="W569" s="957"/>
      <c r="X569" s="957"/>
      <c r="Y569" s="958"/>
      <c r="Z569" s="956"/>
      <c r="AA569" s="957"/>
      <c r="AB569" s="957"/>
      <c r="AC569" s="957"/>
      <c r="AD569" s="956">
        <v>0</v>
      </c>
      <c r="AE569" s="957"/>
      <c r="AF569" s="957"/>
      <c r="AG569" s="958"/>
      <c r="AH569" s="966">
        <f>IF(V568="賃金で算定",0,V569+Z569-AD569)</f>
        <v>0</v>
      </c>
      <c r="AI569" s="967"/>
      <c r="AJ569" s="967"/>
      <c r="AK569" s="987"/>
      <c r="AL569" s="964">
        <f>IF(V568="賃金で算定","賃金で算定",IF(OR(V569=0,$F$570="",AV568=""),0,IF(OR(LEFT($F$570,2)="31",LEFT($F$570,2)="34",LEFT($F$570,2)="36",LEFT($F$570,2)="37"),VLOOKUP($F$570,労務比率2,AX568,FALSE),VLOOKUP($F$570,労務比率,AX568,FALSE))))</f>
        <v>0</v>
      </c>
      <c r="AM569" s="965"/>
      <c r="AN569" s="966">
        <f>IF(V568="賃金で算定",0,INT(AH569*AL569/100))</f>
        <v>0</v>
      </c>
      <c r="AO569" s="967"/>
      <c r="AP569" s="967"/>
      <c r="AQ569" s="967"/>
      <c r="AR569" s="967"/>
      <c r="AS569" s="685"/>
      <c r="AV569" s="24"/>
      <c r="AW569" s="25"/>
      <c r="AY569" s="462">
        <f t="shared" ref="AY569" si="320">AH569</f>
        <v>0</v>
      </c>
      <c r="AZ569" s="461">
        <f>IF(AV568&lt;=設定シート!C$101,AH569,IF(AND(AV568&gt;=設定シート!E$101,AV568&lt;=設定シート!G$101),AH569*105/108,AH569))</f>
        <v>0</v>
      </c>
      <c r="BA569" s="460"/>
      <c r="BB569" s="461">
        <f t="shared" ref="BB569" si="321">IF($AL569="賃金で算定",0,INT(AY569*$AL569/100))</f>
        <v>0</v>
      </c>
      <c r="BC569" s="461">
        <f>IF(AY569=AZ569,BB569,AZ569*$AL569/100)</f>
        <v>0</v>
      </c>
      <c r="BL569" s="22">
        <f>IF(AY569=AZ569,0,1)</f>
        <v>0</v>
      </c>
      <c r="BM569" s="22" t="str">
        <f>IF(BL569=1,AL569,"")</f>
        <v/>
      </c>
    </row>
    <row r="570" spans="2:74" ht="18" customHeight="1">
      <c r="B570" s="877" t="s">
        <v>158</v>
      </c>
      <c r="C570" s="988"/>
      <c r="D570" s="988"/>
      <c r="E570" s="989"/>
      <c r="F570" s="1069"/>
      <c r="G570" s="997"/>
      <c r="H570" s="997"/>
      <c r="I570" s="997"/>
      <c r="J570" s="997"/>
      <c r="K570" s="997"/>
      <c r="L570" s="997"/>
      <c r="M570" s="997"/>
      <c r="N570" s="998"/>
      <c r="O570" s="877" t="s">
        <v>544</v>
      </c>
      <c r="P570" s="988"/>
      <c r="Q570" s="988"/>
      <c r="R570" s="988"/>
      <c r="S570" s="988"/>
      <c r="T570" s="988"/>
      <c r="U570" s="989"/>
      <c r="V570" s="1072">
        <f>AH570</f>
        <v>0</v>
      </c>
      <c r="W570" s="1073"/>
      <c r="X570" s="1073"/>
      <c r="Y570" s="1074"/>
      <c r="Z570" s="769"/>
      <c r="AA570" s="770"/>
      <c r="AB570" s="770"/>
      <c r="AC570" s="768"/>
      <c r="AD570" s="769"/>
      <c r="AE570" s="770"/>
      <c r="AF570" s="770"/>
      <c r="AG570" s="768"/>
      <c r="AH570" s="979">
        <f>AH552+AH554+AH556+AH558+AH560+AH562+AH564+AH566+AH568</f>
        <v>0</v>
      </c>
      <c r="AI570" s="980"/>
      <c r="AJ570" s="980"/>
      <c r="AK570" s="981"/>
      <c r="AL570" s="738"/>
      <c r="AM570" s="740"/>
      <c r="AN570" s="979">
        <f>AN552+AN554+AN556+AN558+AN560+AN562+AN564+AN566+AN568</f>
        <v>0</v>
      </c>
      <c r="AO570" s="980"/>
      <c r="AP570" s="980"/>
      <c r="AQ570" s="980"/>
      <c r="AR570" s="980"/>
      <c r="AS570" s="772"/>
      <c r="AW570" s="25"/>
      <c r="AY570" s="760"/>
      <c r="AZ570" s="777"/>
      <c r="BA570" s="778">
        <f>BA552+BA554+BA556+BA558+BA560+BA562+BA564+BA566+BA568</f>
        <v>0</v>
      </c>
      <c r="BB570" s="762">
        <f>BB553+BB555+BB557+BB559+BB561+BB563+BB565+BB567+BB569</f>
        <v>0</v>
      </c>
      <c r="BC570" s="762">
        <f>SUMIF(BL553:BL569,0,BC553:BC569)+ROUNDDOWN(ROUNDDOWN(BL570*105/108,0)*BM570/100,0)</f>
        <v>0</v>
      </c>
      <c r="BL570" s="22">
        <f>SUMIF(BL553:BL569,1,AH553:AK569)</f>
        <v>0</v>
      </c>
      <c r="BM570" s="22">
        <f>IF(COUNT(BM553:BM569)=0,0,SUM(BM553:BM569)/COUNT(BM553:BM569))</f>
        <v>0</v>
      </c>
    </row>
    <row r="571" spans="2:74" ht="18" customHeight="1">
      <c r="B571" s="990"/>
      <c r="C571" s="991"/>
      <c r="D571" s="991"/>
      <c r="E571" s="992"/>
      <c r="F571" s="1070"/>
      <c r="G571" s="1000"/>
      <c r="H571" s="1000"/>
      <c r="I571" s="1000"/>
      <c r="J571" s="1000"/>
      <c r="K571" s="1000"/>
      <c r="L571" s="1000"/>
      <c r="M571" s="1000"/>
      <c r="N571" s="1001"/>
      <c r="O571" s="990"/>
      <c r="P571" s="991"/>
      <c r="Q571" s="991"/>
      <c r="R571" s="991"/>
      <c r="S571" s="991"/>
      <c r="T571" s="991"/>
      <c r="U571" s="992"/>
      <c r="V571" s="983">
        <f>V553+V555+V557+V559+V561+V563+V565+V567+V569-V570</f>
        <v>0</v>
      </c>
      <c r="W571" s="962"/>
      <c r="X571" s="962"/>
      <c r="Y571" s="963"/>
      <c r="Z571" s="983">
        <f>Z553+Z555+Z557+Z559+Z561+Z563+Z565+Z567+Z569</f>
        <v>0</v>
      </c>
      <c r="AA571" s="962"/>
      <c r="AB571" s="962"/>
      <c r="AC571" s="962"/>
      <c r="AD571" s="983">
        <f>AD553+AD555+AD557+AD559+AD561+AD563+AD565+AD567+AD569</f>
        <v>0</v>
      </c>
      <c r="AE571" s="962"/>
      <c r="AF571" s="962"/>
      <c r="AG571" s="962"/>
      <c r="AH571" s="983">
        <f>AY571</f>
        <v>0</v>
      </c>
      <c r="AI571" s="962"/>
      <c r="AJ571" s="962"/>
      <c r="AK571" s="962"/>
      <c r="AL571" s="742"/>
      <c r="AM571" s="743"/>
      <c r="AN571" s="983">
        <f>BB571</f>
        <v>0</v>
      </c>
      <c r="AO571" s="962"/>
      <c r="AP571" s="962"/>
      <c r="AQ571" s="962"/>
      <c r="AR571" s="962"/>
      <c r="AS571" s="793"/>
      <c r="AW571" s="25"/>
      <c r="AY571" s="779">
        <f>AY553+AY555+AY557+AY559+AY561+AY563+AY565+AY567+AY569</f>
        <v>0</v>
      </c>
      <c r="AZ571" s="780"/>
      <c r="BA571" s="780"/>
      <c r="BB571" s="781">
        <f>BB570</f>
        <v>0</v>
      </c>
      <c r="BC571" s="782"/>
    </row>
    <row r="572" spans="2:74" ht="18" customHeight="1">
      <c r="B572" s="993"/>
      <c r="C572" s="994"/>
      <c r="D572" s="994"/>
      <c r="E572" s="995"/>
      <c r="F572" s="1071"/>
      <c r="G572" s="1002"/>
      <c r="H572" s="1002"/>
      <c r="I572" s="1002"/>
      <c r="J572" s="1002"/>
      <c r="K572" s="1002"/>
      <c r="L572" s="1002"/>
      <c r="M572" s="1002"/>
      <c r="N572" s="1003"/>
      <c r="O572" s="993"/>
      <c r="P572" s="994"/>
      <c r="Q572" s="994"/>
      <c r="R572" s="994"/>
      <c r="S572" s="994"/>
      <c r="T572" s="994"/>
      <c r="U572" s="995"/>
      <c r="V572" s="966"/>
      <c r="W572" s="967"/>
      <c r="X572" s="967"/>
      <c r="Y572" s="987"/>
      <c r="Z572" s="966"/>
      <c r="AA572" s="967"/>
      <c r="AB572" s="967"/>
      <c r="AC572" s="967"/>
      <c r="AD572" s="966"/>
      <c r="AE572" s="967"/>
      <c r="AF572" s="967"/>
      <c r="AG572" s="967"/>
      <c r="AH572" s="966">
        <f>AZ572</f>
        <v>0</v>
      </c>
      <c r="AI572" s="967"/>
      <c r="AJ572" s="967"/>
      <c r="AK572" s="987"/>
      <c r="AL572" s="686"/>
      <c r="AM572" s="687"/>
      <c r="AN572" s="966">
        <f>BC572</f>
        <v>0</v>
      </c>
      <c r="AO572" s="967"/>
      <c r="AP572" s="967"/>
      <c r="AQ572" s="967"/>
      <c r="AR572" s="967"/>
      <c r="AS572" s="685"/>
      <c r="AU572" s="222"/>
      <c r="AW572" s="25"/>
      <c r="AY572" s="464"/>
      <c r="AZ572" s="465">
        <f>IF(AZ553+AZ555+AZ557+AZ559+AZ561+AZ563+AZ565+AZ567+AZ569=AY571,0,ROUNDDOWN(AZ553+AZ555+AZ557+AZ559+AZ561+AZ563+AZ565+AZ567+AZ569,0))</f>
        <v>0</v>
      </c>
      <c r="BA572" s="463"/>
      <c r="BB572" s="463"/>
      <c r="BC572" s="465">
        <f>IF(BC570=BB571,0,BC570)</f>
        <v>0</v>
      </c>
    </row>
    <row r="573" spans="2:74" ht="18" customHeight="1">
      <c r="AD573" s="1" t="str">
        <f>IF(AND($F570="",$V570+$V571&gt;0),"事業の種類を選択してください。","")</f>
        <v/>
      </c>
      <c r="AN573" s="867">
        <f>IF(AN570=0,0,AN570+IF(AN572=0,AN571,AN572))</f>
        <v>0</v>
      </c>
      <c r="AO573" s="867"/>
      <c r="AP573" s="867"/>
      <c r="AQ573" s="867"/>
      <c r="AR573" s="867"/>
      <c r="AW573" s="25"/>
    </row>
    <row r="574" spans="2:74" ht="31.95" customHeight="1">
      <c r="AN574" s="30"/>
      <c r="AO574" s="30"/>
      <c r="AP574" s="30"/>
      <c r="AQ574" s="30"/>
      <c r="AR574" s="30"/>
      <c r="AW574" s="25"/>
    </row>
    <row r="575" spans="2:74" ht="7.5" customHeight="1">
      <c r="X575" s="3"/>
      <c r="Y575" s="3"/>
      <c r="AW575" s="25"/>
    </row>
    <row r="576" spans="2:74" ht="10.5" customHeight="1">
      <c r="X576" s="3"/>
      <c r="Y576" s="3"/>
      <c r="AW576" s="25"/>
    </row>
    <row r="577" spans="2:65" ht="5.25" customHeight="1">
      <c r="X577" s="3"/>
      <c r="Y577" s="3"/>
      <c r="AW577" s="25"/>
    </row>
    <row r="578" spans="2:65" ht="5.25" customHeight="1">
      <c r="X578" s="3"/>
      <c r="Y578" s="3"/>
      <c r="AW578" s="25"/>
    </row>
    <row r="579" spans="2:65" ht="5.25" customHeight="1">
      <c r="X579" s="3"/>
      <c r="Y579" s="3"/>
      <c r="AW579" s="25"/>
    </row>
    <row r="580" spans="2:65" ht="5.25" customHeight="1">
      <c r="X580" s="3"/>
      <c r="Y580" s="3"/>
      <c r="AW580" s="25"/>
    </row>
    <row r="581" spans="2:65" ht="17.25" customHeight="1">
      <c r="B581" s="2" t="s">
        <v>42</v>
      </c>
      <c r="S581" s="9"/>
      <c r="T581" s="9"/>
      <c r="U581" s="9"/>
      <c r="V581" s="9"/>
      <c r="W581" s="9"/>
      <c r="AL581" s="26"/>
      <c r="AW581" s="25"/>
    </row>
    <row r="582" spans="2:65" ht="12.75" customHeight="1">
      <c r="M582" s="27"/>
      <c r="N582" s="27"/>
      <c r="O582" s="27"/>
      <c r="P582" s="27"/>
      <c r="Q582" s="27"/>
      <c r="R582" s="27"/>
      <c r="S582" s="27"/>
      <c r="T582" s="28"/>
      <c r="U582" s="28"/>
      <c r="V582" s="28"/>
      <c r="W582" s="28"/>
      <c r="X582" s="28"/>
      <c r="Y582" s="28"/>
      <c r="Z582" s="28"/>
      <c r="AA582" s="27"/>
      <c r="AB582" s="27"/>
      <c r="AC582" s="27"/>
      <c r="AL582" s="26"/>
      <c r="AM582" s="859" t="s">
        <v>855</v>
      </c>
      <c r="AN582" s="860"/>
      <c r="AO582" s="860"/>
      <c r="AP582" s="861"/>
      <c r="AW582" s="25"/>
    </row>
    <row r="583" spans="2:65" ht="12.75" customHeight="1">
      <c r="M583" s="27"/>
      <c r="N583" s="27"/>
      <c r="O583" s="27"/>
      <c r="P583" s="27"/>
      <c r="Q583" s="27"/>
      <c r="R583" s="27"/>
      <c r="S583" s="27"/>
      <c r="T583" s="28"/>
      <c r="U583" s="28"/>
      <c r="V583" s="28"/>
      <c r="W583" s="28"/>
      <c r="X583" s="28"/>
      <c r="Y583" s="28"/>
      <c r="Z583" s="28"/>
      <c r="AA583" s="27"/>
      <c r="AB583" s="27"/>
      <c r="AC583" s="27"/>
      <c r="AL583" s="26"/>
      <c r="AM583" s="862"/>
      <c r="AN583" s="863"/>
      <c r="AO583" s="863"/>
      <c r="AP583" s="864"/>
      <c r="AW583" s="25"/>
    </row>
    <row r="584" spans="2:65" ht="12.75" customHeight="1">
      <c r="M584" s="27"/>
      <c r="N584" s="27"/>
      <c r="O584" s="27"/>
      <c r="P584" s="27"/>
      <c r="Q584" s="27"/>
      <c r="R584" s="27"/>
      <c r="S584" s="27"/>
      <c r="T584" s="27"/>
      <c r="U584" s="27"/>
      <c r="V584" s="27"/>
      <c r="W584" s="27"/>
      <c r="X584" s="27"/>
      <c r="Y584" s="27"/>
      <c r="Z584" s="27"/>
      <c r="AA584" s="27"/>
      <c r="AB584" s="27"/>
      <c r="AC584" s="27"/>
      <c r="AL584" s="26"/>
      <c r="AM584" s="698"/>
      <c r="AN584" s="698"/>
      <c r="AW584" s="25"/>
    </row>
    <row r="585" spans="2:65" ht="6" customHeight="1">
      <c r="M585" s="27"/>
      <c r="N585" s="27"/>
      <c r="O585" s="27"/>
      <c r="P585" s="27"/>
      <c r="Q585" s="27"/>
      <c r="R585" s="27"/>
      <c r="S585" s="27"/>
      <c r="T585" s="27"/>
      <c r="U585" s="27"/>
      <c r="V585" s="27"/>
      <c r="W585" s="27"/>
      <c r="X585" s="27"/>
      <c r="Y585" s="27"/>
      <c r="Z585" s="27"/>
      <c r="AA585" s="27"/>
      <c r="AB585" s="27"/>
      <c r="AC585" s="27"/>
      <c r="AL585" s="26"/>
      <c r="AM585" s="26"/>
      <c r="AW585" s="25"/>
    </row>
    <row r="586" spans="2:65" ht="12.75" customHeight="1">
      <c r="B586" s="873" t="s">
        <v>9</v>
      </c>
      <c r="C586" s="874"/>
      <c r="D586" s="874"/>
      <c r="E586" s="874"/>
      <c r="F586" s="874"/>
      <c r="G586" s="874"/>
      <c r="H586" s="874"/>
      <c r="I586" s="874"/>
      <c r="J586" s="878" t="s">
        <v>17</v>
      </c>
      <c r="K586" s="878"/>
      <c r="L586" s="724" t="s">
        <v>10</v>
      </c>
      <c r="M586" s="878" t="s">
        <v>18</v>
      </c>
      <c r="N586" s="878"/>
      <c r="O586" s="879" t="s">
        <v>19</v>
      </c>
      <c r="P586" s="878"/>
      <c r="Q586" s="878"/>
      <c r="R586" s="878"/>
      <c r="S586" s="878"/>
      <c r="T586" s="878"/>
      <c r="U586" s="878" t="s">
        <v>20</v>
      </c>
      <c r="V586" s="878"/>
      <c r="W586" s="878"/>
      <c r="AD586" s="11"/>
      <c r="AE586" s="11"/>
      <c r="AF586" s="11"/>
      <c r="AG586" s="11"/>
      <c r="AH586" s="11"/>
      <c r="AI586" s="11"/>
      <c r="AJ586" s="11"/>
      <c r="AL586" s="1013">
        <f ca="1">$AL$9</f>
        <v>30</v>
      </c>
      <c r="AM586" s="881"/>
      <c r="AN586" s="948" t="s">
        <v>11</v>
      </c>
      <c r="AO586" s="948"/>
      <c r="AP586" s="881">
        <v>15</v>
      </c>
      <c r="AQ586" s="881"/>
      <c r="AR586" s="948" t="s">
        <v>12</v>
      </c>
      <c r="AS586" s="951"/>
      <c r="AW586" s="25"/>
    </row>
    <row r="587" spans="2:65" ht="13.95" customHeight="1">
      <c r="B587" s="874"/>
      <c r="C587" s="874"/>
      <c r="D587" s="874"/>
      <c r="E587" s="874"/>
      <c r="F587" s="874"/>
      <c r="G587" s="874"/>
      <c r="H587" s="874"/>
      <c r="I587" s="874"/>
      <c r="J587" s="1061">
        <f>$J$10</f>
        <v>0</v>
      </c>
      <c r="K587" s="1049">
        <f>$K$10</f>
        <v>0</v>
      </c>
      <c r="L587" s="1063">
        <f>$L$10</f>
        <v>0</v>
      </c>
      <c r="M587" s="1052">
        <f>$M$10</f>
        <v>0</v>
      </c>
      <c r="N587" s="1049">
        <f>$N$10</f>
        <v>0</v>
      </c>
      <c r="O587" s="1052">
        <f>$O$10</f>
        <v>0</v>
      </c>
      <c r="P587" s="1014">
        <f>$P$10</f>
        <v>0</v>
      </c>
      <c r="Q587" s="1014">
        <f>$Q$10</f>
        <v>0</v>
      </c>
      <c r="R587" s="1014">
        <f>$R$10</f>
        <v>0</v>
      </c>
      <c r="S587" s="1014">
        <f>$S$10</f>
        <v>0</v>
      </c>
      <c r="T587" s="1049">
        <f>$T$10</f>
        <v>0</v>
      </c>
      <c r="U587" s="1052">
        <f>$U$10</f>
        <v>0</v>
      </c>
      <c r="V587" s="1014">
        <f>$V$10</f>
        <v>0</v>
      </c>
      <c r="W587" s="1049">
        <f>$W$10</f>
        <v>0</v>
      </c>
      <c r="AD587" s="11"/>
      <c r="AE587" s="11"/>
      <c r="AF587" s="11"/>
      <c r="AG587" s="11"/>
      <c r="AH587" s="11"/>
      <c r="AI587" s="11"/>
      <c r="AJ587" s="11"/>
      <c r="AL587" s="882"/>
      <c r="AM587" s="883"/>
      <c r="AN587" s="949"/>
      <c r="AO587" s="949"/>
      <c r="AP587" s="883"/>
      <c r="AQ587" s="883"/>
      <c r="AR587" s="949"/>
      <c r="AS587" s="952"/>
      <c r="AW587" s="25"/>
    </row>
    <row r="588" spans="2:65" ht="9" customHeight="1">
      <c r="B588" s="874"/>
      <c r="C588" s="874"/>
      <c r="D588" s="874"/>
      <c r="E588" s="874"/>
      <c r="F588" s="874"/>
      <c r="G588" s="874"/>
      <c r="H588" s="874"/>
      <c r="I588" s="874"/>
      <c r="J588" s="1062"/>
      <c r="K588" s="1050"/>
      <c r="L588" s="1064"/>
      <c r="M588" s="1053"/>
      <c r="N588" s="1050"/>
      <c r="O588" s="1053"/>
      <c r="P588" s="1015"/>
      <c r="Q588" s="1015"/>
      <c r="R588" s="1015"/>
      <c r="S588" s="1015"/>
      <c r="T588" s="1050"/>
      <c r="U588" s="1053"/>
      <c r="V588" s="1015"/>
      <c r="W588" s="1050"/>
      <c r="AD588" s="11"/>
      <c r="AE588" s="11"/>
      <c r="AF588" s="11"/>
      <c r="AG588" s="11"/>
      <c r="AH588" s="11"/>
      <c r="AI588" s="11"/>
      <c r="AJ588" s="11"/>
      <c r="AL588" s="884"/>
      <c r="AM588" s="885"/>
      <c r="AN588" s="950"/>
      <c r="AO588" s="950"/>
      <c r="AP588" s="885"/>
      <c r="AQ588" s="885"/>
      <c r="AR588" s="950"/>
      <c r="AS588" s="953"/>
      <c r="AW588" s="25"/>
    </row>
    <row r="589" spans="2:65" ht="6" customHeight="1">
      <c r="B589" s="876"/>
      <c r="C589" s="876"/>
      <c r="D589" s="876"/>
      <c r="E589" s="876"/>
      <c r="F589" s="876"/>
      <c r="G589" s="876"/>
      <c r="H589" s="876"/>
      <c r="I589" s="876"/>
      <c r="J589" s="1062"/>
      <c r="K589" s="1051"/>
      <c r="L589" s="1065"/>
      <c r="M589" s="1054"/>
      <c r="N589" s="1051"/>
      <c r="O589" s="1054"/>
      <c r="P589" s="1016"/>
      <c r="Q589" s="1016"/>
      <c r="R589" s="1016"/>
      <c r="S589" s="1016"/>
      <c r="T589" s="1051"/>
      <c r="U589" s="1054"/>
      <c r="V589" s="1016"/>
      <c r="W589" s="1051"/>
      <c r="AW589" s="25"/>
    </row>
    <row r="590" spans="2:65" ht="15" customHeight="1">
      <c r="B590" s="927" t="s">
        <v>43</v>
      </c>
      <c r="C590" s="928"/>
      <c r="D590" s="928"/>
      <c r="E590" s="928"/>
      <c r="F590" s="928"/>
      <c r="G590" s="928"/>
      <c r="H590" s="928"/>
      <c r="I590" s="929"/>
      <c r="J590" s="927" t="s">
        <v>13</v>
      </c>
      <c r="K590" s="928"/>
      <c r="L590" s="928"/>
      <c r="M590" s="928"/>
      <c r="N590" s="936"/>
      <c r="O590" s="939" t="s">
        <v>44</v>
      </c>
      <c r="P590" s="928"/>
      <c r="Q590" s="928"/>
      <c r="R590" s="928"/>
      <c r="S590" s="928"/>
      <c r="T590" s="928"/>
      <c r="U590" s="929"/>
      <c r="V590" s="725" t="s">
        <v>37</v>
      </c>
      <c r="W590" s="726"/>
      <c r="X590" s="726"/>
      <c r="Y590" s="942" t="s">
        <v>543</v>
      </c>
      <c r="Z590" s="942"/>
      <c r="AA590" s="942"/>
      <c r="AB590" s="942"/>
      <c r="AC590" s="942"/>
      <c r="AD590" s="942"/>
      <c r="AE590" s="942"/>
      <c r="AF590" s="942"/>
      <c r="AG590" s="942"/>
      <c r="AH590" s="942"/>
      <c r="AI590" s="726"/>
      <c r="AJ590" s="726"/>
      <c r="AK590" s="727"/>
      <c r="AL590" s="1066" t="s">
        <v>497</v>
      </c>
      <c r="AM590" s="1066"/>
      <c r="AN590" s="943" t="s">
        <v>292</v>
      </c>
      <c r="AO590" s="943"/>
      <c r="AP590" s="943"/>
      <c r="AQ590" s="943"/>
      <c r="AR590" s="943"/>
      <c r="AS590" s="944"/>
      <c r="AW590" s="25"/>
    </row>
    <row r="591" spans="2:65" ht="13.95" customHeight="1">
      <c r="B591" s="930"/>
      <c r="C591" s="931"/>
      <c r="D591" s="931"/>
      <c r="E591" s="931"/>
      <c r="F591" s="931"/>
      <c r="G591" s="931"/>
      <c r="H591" s="931"/>
      <c r="I591" s="932"/>
      <c r="J591" s="930"/>
      <c r="K591" s="931"/>
      <c r="L591" s="931"/>
      <c r="M591" s="931"/>
      <c r="N591" s="937"/>
      <c r="O591" s="940"/>
      <c r="P591" s="931"/>
      <c r="Q591" s="931"/>
      <c r="R591" s="931"/>
      <c r="S591" s="931"/>
      <c r="T591" s="931"/>
      <c r="U591" s="932"/>
      <c r="V591" s="890" t="s">
        <v>14</v>
      </c>
      <c r="W591" s="1076"/>
      <c r="X591" s="1076"/>
      <c r="Y591" s="1077"/>
      <c r="Z591" s="896" t="s">
        <v>23</v>
      </c>
      <c r="AA591" s="897"/>
      <c r="AB591" s="897"/>
      <c r="AC591" s="898"/>
      <c r="AD591" s="1081" t="s">
        <v>24</v>
      </c>
      <c r="AE591" s="1082"/>
      <c r="AF591" s="1082"/>
      <c r="AG591" s="1083"/>
      <c r="AH591" s="908" t="s">
        <v>170</v>
      </c>
      <c r="AI591" s="909"/>
      <c r="AJ591" s="909"/>
      <c r="AK591" s="910"/>
      <c r="AL591" s="1067" t="s">
        <v>498</v>
      </c>
      <c r="AM591" s="1067"/>
      <c r="AN591" s="918" t="s">
        <v>26</v>
      </c>
      <c r="AO591" s="919"/>
      <c r="AP591" s="919"/>
      <c r="AQ591" s="919"/>
      <c r="AR591" s="920"/>
      <c r="AS591" s="921"/>
      <c r="AW591" s="25"/>
      <c r="AY591" s="749" t="s">
        <v>524</v>
      </c>
      <c r="AZ591" s="749" t="s">
        <v>524</v>
      </c>
      <c r="BA591" s="749" t="s">
        <v>522</v>
      </c>
      <c r="BB591" s="922" t="s">
        <v>523</v>
      </c>
      <c r="BC591" s="923"/>
    </row>
    <row r="592" spans="2:65" ht="13.95" customHeight="1">
      <c r="B592" s="933"/>
      <c r="C592" s="934"/>
      <c r="D592" s="934"/>
      <c r="E592" s="934"/>
      <c r="F592" s="934"/>
      <c r="G592" s="934"/>
      <c r="H592" s="934"/>
      <c r="I592" s="935"/>
      <c r="J592" s="933"/>
      <c r="K592" s="934"/>
      <c r="L592" s="934"/>
      <c r="M592" s="934"/>
      <c r="N592" s="938"/>
      <c r="O592" s="941"/>
      <c r="P592" s="934"/>
      <c r="Q592" s="934"/>
      <c r="R592" s="934"/>
      <c r="S592" s="934"/>
      <c r="T592" s="934"/>
      <c r="U592" s="935"/>
      <c r="V592" s="1078"/>
      <c r="W592" s="1079"/>
      <c r="X592" s="1079"/>
      <c r="Y592" s="1080"/>
      <c r="Z592" s="899"/>
      <c r="AA592" s="900"/>
      <c r="AB592" s="900"/>
      <c r="AC592" s="901"/>
      <c r="AD592" s="1084"/>
      <c r="AE592" s="1085"/>
      <c r="AF592" s="1085"/>
      <c r="AG592" s="1086"/>
      <c r="AH592" s="911"/>
      <c r="AI592" s="912"/>
      <c r="AJ592" s="912"/>
      <c r="AK592" s="913"/>
      <c r="AL592" s="1068"/>
      <c r="AM592" s="1068"/>
      <c r="AN592" s="924"/>
      <c r="AO592" s="924"/>
      <c r="AP592" s="924"/>
      <c r="AQ592" s="924"/>
      <c r="AR592" s="924"/>
      <c r="AS592" s="925"/>
      <c r="AW592" s="25"/>
      <c r="AY592" s="459"/>
      <c r="AZ592" s="460" t="s">
        <v>518</v>
      </c>
      <c r="BA592" s="460" t="s">
        <v>521</v>
      </c>
      <c r="BB592" s="750" t="s">
        <v>519</v>
      </c>
      <c r="BC592" s="460" t="s">
        <v>518</v>
      </c>
      <c r="BL592" s="22" t="s">
        <v>529</v>
      </c>
      <c r="BM592" s="22" t="s">
        <v>246</v>
      </c>
    </row>
    <row r="593" spans="2:74" ht="18" customHeight="1">
      <c r="B593" s="968"/>
      <c r="C593" s="969"/>
      <c r="D593" s="969"/>
      <c r="E593" s="969"/>
      <c r="F593" s="969"/>
      <c r="G593" s="969"/>
      <c r="H593" s="969"/>
      <c r="I593" s="970"/>
      <c r="J593" s="968"/>
      <c r="K593" s="969"/>
      <c r="L593" s="969"/>
      <c r="M593" s="969"/>
      <c r="N593" s="974"/>
      <c r="O593" s="753"/>
      <c r="P593" s="731" t="s">
        <v>38</v>
      </c>
      <c r="Q593" s="754"/>
      <c r="R593" s="731" t="s">
        <v>8</v>
      </c>
      <c r="S593" s="755"/>
      <c r="T593" s="976" t="s">
        <v>46</v>
      </c>
      <c r="U593" s="1075"/>
      <c r="V593" s="977"/>
      <c r="W593" s="978"/>
      <c r="X593" s="978"/>
      <c r="Y593" s="787" t="s">
        <v>15</v>
      </c>
      <c r="Z593" s="757"/>
      <c r="AA593" s="758"/>
      <c r="AB593" s="758"/>
      <c r="AC593" s="756" t="s">
        <v>15</v>
      </c>
      <c r="AD593" s="757"/>
      <c r="AE593" s="758"/>
      <c r="AF593" s="758"/>
      <c r="AG593" s="759" t="s">
        <v>15</v>
      </c>
      <c r="AH593" s="979">
        <f>IF(V593="賃金で算定",V594+Z594-AD594,0)</f>
        <v>0</v>
      </c>
      <c r="AI593" s="980"/>
      <c r="AJ593" s="980"/>
      <c r="AK593" s="981"/>
      <c r="AL593" s="733"/>
      <c r="AM593" s="736"/>
      <c r="AN593" s="865"/>
      <c r="AO593" s="866"/>
      <c r="AP593" s="866"/>
      <c r="AQ593" s="866"/>
      <c r="AR593" s="866"/>
      <c r="AS593" s="759" t="s">
        <v>15</v>
      </c>
      <c r="AV593" s="24" t="str">
        <f>IF(OR(O593="",Q593=""),"", IF(O593&lt;20,DATE(O593+118,Q593,IF(S593="",1,S593)),DATE(O593+88,Q593,IF(S593="",1,S593))))</f>
        <v/>
      </c>
      <c r="AW593" s="821" t="str">
        <f>IF(AV593&lt;=設定シート!C$15,"昔",IF(OR(LEFT($F$611,2)="31",LEFT($F$611,2)="34",LEFT($F$611,2)="36",LEFT($F$611,2)="37"),IF(AV593&lt;=設定シート!E$23,"1",IF(AV593&lt;=設定シート!G$23,"2",IF(AV593&lt;=設定シート!M$23,"3","4"))),IF(AV593&lt;=設定シート!E$15,"1",IF(AV593&lt;=設定シート!G$15,"2","3"))))</f>
        <v>3</v>
      </c>
      <c r="AX593" s="822">
        <f>IF(OR(LEFT($F$611,2)="31",LEFT($F$611,2)="34",LEFT($F$611,2)="36",LEFT($F$611,2)="37"),IF(AV593&lt;=設定シート!$C$23,5,IF(AV593&lt;=設定シート!$E$23,7,IF(AV593&lt;=設定シート!$G$23,9,IF(AND(AV593&lt;=設定シート!$I$23,V593=""),11,IF(AND(AV593&lt;=設定シート!$I$23,V593="賃金で算定"),13,IF(AV593&lt;=設定シート!$K$23,15,IF(AV593&lt;=設定シート!$M$23,17,19))))))),IF(AV593&lt;=設定シート!$C$23,5,IF(AV593&lt;=設定シート!$E$15,7,IF(AV593&lt;=設定シート!$G$15,9,11))))</f>
        <v>11</v>
      </c>
      <c r="AY593" s="760"/>
      <c r="AZ593" s="761"/>
      <c r="BA593" s="762">
        <f>AN593</f>
        <v>0</v>
      </c>
      <c r="BB593" s="761"/>
      <c r="BC593" s="761"/>
      <c r="BO593" s="1">
        <f>IF(O593&lt;=VALUE(概算年度),O593+2018,O593+1988)</f>
        <v>2018</v>
      </c>
      <c r="BP593" s="1" t="b">
        <f>IF(BO593=2019,1)</f>
        <v>0</v>
      </c>
      <c r="BQ593" s="3">
        <f>IF(BO593&lt;=2018,1)</f>
        <v>1</v>
      </c>
      <c r="BR593" s="3" t="b">
        <f>IF(BO593&gt;=2020,1)</f>
        <v>0</v>
      </c>
      <c r="BS593" s="3" t="b">
        <f>IF(AND(O593=31,Q593=1,O594=31),1,IF(AND(O593=31,Q593=2,O594=31),2,IF(AND(O593=31,Q593=3,O594=31),3,IF(AND(O593=31,Q593=4,O594=31),4,IF(AND(O593&gt;VALUE(概算年度),O593&lt;31,O594=31),5)))))</f>
        <v>0</v>
      </c>
      <c r="BT593" s="3" t="b">
        <f>IF(OR(O593=31,O593=1),IF(AND(O594=1,OR(Q593=1,Q593=2,Q593=3,Q593=4,Q593=5)),1,IF(AND(O594=1,Q593=6),6,IF(AND(O594=1,Q593=7),7,IF(AND(O594=1,Q593=8),8,IF(AND(O594=1,Q593=9),9,IF(AND(O594=1,Q593=10),10,IF(AND(O594=1,Q593=11),11,IF(AND(O594=1,Q593=12),12)))))))),IF(O594=1,13))</f>
        <v>0</v>
      </c>
      <c r="BU593" s="3" t="b">
        <f>IF(AND(VALUE(概算年度)='報告書（事業主控）'!O593,VALUE(概算年度)='報告書（事業主控）'!O594),IF('報告書（事業主控）'!Q593=1,1,IF('報告書（事業主控）'!Q593=2,2,IF('報告書（事業主控）'!Q593=3,3))))</f>
        <v>0</v>
      </c>
      <c r="BV593" s="3" t="b">
        <f>IF(BS593=1,"平31_1",IF(BS593=2,"平31_2",IF(BS593=3,"平31_3",IF(BS593=4,"平31_4",IF(BS593=5,"平31_1",IF(BT593=1,"_5月",IF(BT593=6,"_6月",IF(BT593=7,"_7月",IF(BT593=8,"_8月",IF(BT593=9,"_9月",IF(BT593=10,"_10月",IF(BT593=11,"_11月",IF(BT593=12,"_12月",IF(BT593=13,"_5月",IF(AND(O593=O594,O594&lt;&gt;VALUE(概算年度)),IF(Q593=1,"_1月",IF(Q593=2,"_2月",IF(Q593=3,"_3月",IF(Q593=4,"_4月",IF(Q593=5,"_5月",IF(Q593=6,"_6月",IF(Q593=7,"_7月",IF(Q593=8,"_8月",IF(Q593=9,"_9月",IF(Q593=10,"_10月",IF(Q593=11,"_11月",IF(Q593=12,"_12月")))))))))))),IF(BU593=1,"対象年1_3月",IF(BU593=2,"対象年2_3月",IF(BU593=3,"対象年3月",IF(O594=VALUE(概算年度),"対象年1_3月","_1月")))))))))))))))))))</f>
        <v>0</v>
      </c>
    </row>
    <row r="594" spans="2:74" ht="18" customHeight="1">
      <c r="B594" s="971"/>
      <c r="C594" s="972"/>
      <c r="D594" s="972"/>
      <c r="E594" s="972"/>
      <c r="F594" s="972"/>
      <c r="G594" s="972"/>
      <c r="H594" s="972"/>
      <c r="I594" s="973"/>
      <c r="J594" s="971"/>
      <c r="K594" s="972"/>
      <c r="L594" s="972"/>
      <c r="M594" s="972"/>
      <c r="N594" s="975"/>
      <c r="O594" s="219"/>
      <c r="P594" s="11" t="s">
        <v>7</v>
      </c>
      <c r="Q594" s="23"/>
      <c r="R594" s="11" t="s">
        <v>8</v>
      </c>
      <c r="S594" s="220"/>
      <c r="T594" s="982" t="s">
        <v>28</v>
      </c>
      <c r="U594" s="982"/>
      <c r="V594" s="956"/>
      <c r="W594" s="957"/>
      <c r="X594" s="957"/>
      <c r="Y594" s="958"/>
      <c r="Z594" s="959"/>
      <c r="AA594" s="960"/>
      <c r="AB594" s="960"/>
      <c r="AC594" s="960"/>
      <c r="AD594" s="956">
        <v>0</v>
      </c>
      <c r="AE594" s="957"/>
      <c r="AF594" s="957"/>
      <c r="AG594" s="958"/>
      <c r="AH594" s="962">
        <f>IF(V593="賃金で算定",0,V594+Z594-AD594)</f>
        <v>0</v>
      </c>
      <c r="AI594" s="962"/>
      <c r="AJ594" s="962"/>
      <c r="AK594" s="963"/>
      <c r="AL594" s="964">
        <f>IF(V593="賃金で算定","賃金で算定",IF(OR(V594=0,$F$611="",AV593=""),0,IF(OR(LEFT($F$611,2)="31",LEFT($F$611,2)="34",LEFT($F$611,2)="36",LEFT($F$611,2)="37"),VLOOKUP($F$611,労務比率2,AX593,FALSE),VLOOKUP($F$611,労務比率,AX593,FALSE))))</f>
        <v>0</v>
      </c>
      <c r="AM594" s="965"/>
      <c r="AN594" s="966">
        <f>IF(V593="賃金で算定",0,INT(AH594*AL594/100))</f>
        <v>0</v>
      </c>
      <c r="AO594" s="967"/>
      <c r="AP594" s="967"/>
      <c r="AQ594" s="967"/>
      <c r="AR594" s="967"/>
      <c r="AS594" s="685"/>
      <c r="AV594" s="24"/>
      <c r="AW594" s="25"/>
      <c r="AY594" s="462">
        <f>AH594</f>
        <v>0</v>
      </c>
      <c r="AZ594" s="461">
        <f>IF(AV593&lt;=設定シート!C$101,AH594,IF(AND(AV593&gt;=設定シート!E$101,AV593&lt;=設定シート!G$101),AH594*105/108,AH594))</f>
        <v>0</v>
      </c>
      <c r="BA594" s="460"/>
      <c r="BB594" s="461">
        <f>IF($AL594="賃金で算定",0,INT(AY594*$AL594/100))</f>
        <v>0</v>
      </c>
      <c r="BC594" s="461">
        <f>IF(AY594=AZ594,BB594,AZ594*$AL594/100)</f>
        <v>0</v>
      </c>
      <c r="BL594" s="22">
        <f>IF(AY594=AZ594,0,1)</f>
        <v>0</v>
      </c>
      <c r="BM594" s="22" t="str">
        <f>IF(BL594=1,AL594,"")</f>
        <v/>
      </c>
    </row>
    <row r="595" spans="2:74" ht="18" customHeight="1">
      <c r="B595" s="968"/>
      <c r="C595" s="969"/>
      <c r="D595" s="969"/>
      <c r="E595" s="969"/>
      <c r="F595" s="969"/>
      <c r="G595" s="969"/>
      <c r="H595" s="969"/>
      <c r="I595" s="970"/>
      <c r="J595" s="968"/>
      <c r="K595" s="969"/>
      <c r="L595" s="969"/>
      <c r="M595" s="969"/>
      <c r="N595" s="974"/>
      <c r="O595" s="753"/>
      <c r="P595" s="731" t="s">
        <v>38</v>
      </c>
      <c r="Q595" s="754"/>
      <c r="R595" s="731" t="s">
        <v>8</v>
      </c>
      <c r="S595" s="755"/>
      <c r="T595" s="976" t="s">
        <v>40</v>
      </c>
      <c r="U595" s="1075"/>
      <c r="V595" s="977"/>
      <c r="W595" s="978"/>
      <c r="X595" s="978"/>
      <c r="Y595" s="792"/>
      <c r="Z595" s="769"/>
      <c r="AA595" s="770"/>
      <c r="AB595" s="770"/>
      <c r="AC595" s="768"/>
      <c r="AD595" s="769"/>
      <c r="AE595" s="770"/>
      <c r="AF595" s="770"/>
      <c r="AG595" s="771"/>
      <c r="AH595" s="979">
        <f>IF(V595="賃金で算定",V596+Z596-AD596,0)</f>
        <v>0</v>
      </c>
      <c r="AI595" s="980"/>
      <c r="AJ595" s="980"/>
      <c r="AK595" s="981"/>
      <c r="AL595" s="733"/>
      <c r="AM595" s="736"/>
      <c r="AN595" s="865"/>
      <c r="AO595" s="866"/>
      <c r="AP595" s="866"/>
      <c r="AQ595" s="866"/>
      <c r="AR595" s="866"/>
      <c r="AS595" s="772"/>
      <c r="AV595" s="24" t="str">
        <f>IF(OR(O595="",Q595=""),"", IF(O595&lt;20,DATE(O595+118,Q595,IF(S595="",1,S595)),DATE(O595+88,Q595,IF(S595="",1,S595))))</f>
        <v/>
      </c>
      <c r="AW595" s="821" t="str">
        <f>IF(AV595&lt;=設定シート!C$15,"昔",IF(OR(LEFT($F$611,2)="31",LEFT($F$611,2)="34",LEFT($F$611,2)="36",LEFT($F$611,2)="37"),IF(AV595&lt;=設定シート!E$23,"1",IF(AV595&lt;=設定シート!G$23,"2",IF(AV595&lt;=設定シート!M$23,"3","4"))),IF(AV595&lt;=設定シート!E$15,"1",IF(AV595&lt;=設定シート!G$15,"2","3"))))</f>
        <v>3</v>
      </c>
      <c r="AX595" s="822">
        <f>IF(OR(LEFT($F$611,2)="31",LEFT($F$611,2)="34",LEFT($F$611,2)="36",LEFT($F$611,2)="37"),IF(AV595&lt;=設定シート!$C$23,5,IF(AV595&lt;=設定シート!$E$23,7,IF(AV595&lt;=設定シート!$G$23,9,IF(AND(AV595&lt;=設定シート!$I$23,V595=""),11,IF(AND(AV595&lt;=設定シート!$I$23,V595="賃金で算定"),13,IF(AV595&lt;=設定シート!$K$23,15,IF(AV595&lt;=設定シート!$M$23,17,19))))))),IF(AV595&lt;=設定シート!$C$23,5,IF(AV595&lt;=設定シート!$E$15,7,IF(AV595&lt;=設定シート!$G$15,9,11))))</f>
        <v>11</v>
      </c>
      <c r="AY595" s="760"/>
      <c r="AZ595" s="761"/>
      <c r="BA595" s="762">
        <f t="shared" ref="BA595" si="322">AN595</f>
        <v>0</v>
      </c>
      <c r="BB595" s="761"/>
      <c r="BC595" s="761"/>
      <c r="BL595" s="22"/>
      <c r="BM595" s="22"/>
      <c r="BO595" s="1">
        <f>IF(O595&lt;=VALUE(概算年度),O595+2018,O595+1988)</f>
        <v>2018</v>
      </c>
      <c r="BP595" s="1" t="b">
        <f>IF(BO595=2019,1)</f>
        <v>0</v>
      </c>
      <c r="BQ595" s="3">
        <f>IF(BO595&lt;=2018,1)</f>
        <v>1</v>
      </c>
      <c r="BR595" s="3" t="b">
        <f>IF(BO595&gt;=2020,1)</f>
        <v>0</v>
      </c>
      <c r="BS595" s="3" t="b">
        <f>IF(AND(O595=31,Q595=1,O596=31),1,IF(AND(O595=31,Q595=2,O596=31),2,IF(AND(O595=31,Q595=3,O596=31),3,IF(AND(O595=31,Q595=4,O596=31),4,IF(AND(O595&gt;VALUE(概算年度),O595&lt;31,O596=31),5)))))</f>
        <v>0</v>
      </c>
      <c r="BT595" s="3" t="b">
        <f>IF(OR(O595=31,O595=1),IF(AND(O596=1,OR(Q595=1,Q595=2,Q595=3,Q595=4,Q595=5)),1,IF(AND(O596=1,Q595=6),6,IF(AND(O596=1,Q595=7),7,IF(AND(O596=1,Q595=8),8,IF(AND(O596=1,Q595=9),9,IF(AND(O596=1,Q595=10),10,IF(AND(O596=1,Q595=11),11,IF(AND(O596=1,Q595=12),12)))))))),IF(O596=1,13))</f>
        <v>0</v>
      </c>
      <c r="BU595" s="3" t="b">
        <f>IF(AND(VALUE(概算年度)='報告書（事業主控）'!O595,VALUE(概算年度)='報告書（事業主控）'!O596),IF('報告書（事業主控）'!Q595=1,1,IF('報告書（事業主控）'!Q595=2,2,IF('報告書（事業主控）'!Q595=3,3))))</f>
        <v>0</v>
      </c>
      <c r="BV595" s="3" t="b">
        <f>IF(BS595=1,"平31_1",IF(BS595=2,"平31_2",IF(BS595=3,"平31_3",IF(BS595=4,"平31_4",IF(BS595=5,"平31_1",IF(BT595=1,"_5月",IF(BT595=6,"_6月",IF(BT595=7,"_7月",IF(BT595=8,"_8月",IF(BT595=9,"_9月",IF(BT595=10,"_10月",IF(BT595=11,"_11月",IF(BT595=12,"_12月",IF(BT595=13,"_5月",IF(AND(O595=O596,O596&lt;&gt;VALUE(概算年度)),IF(Q595=1,"_1月",IF(Q595=2,"_2月",IF(Q595=3,"_3月",IF(Q595=4,"_4月",IF(Q595=5,"_5月",IF(Q595=6,"_6月",IF(Q595=7,"_7月",IF(Q595=8,"_8月",IF(Q595=9,"_9月",IF(Q595=10,"_10月",IF(Q595=11,"_11月",IF(Q595=12,"_12月")))))))))))),IF(BU595=1,"対象年1_3月",IF(BU595=2,"対象年2_3月",IF(BU595=3,"対象年3月",IF(O596=VALUE(概算年度),"対象年1_3月","_1月")))))))))))))))))))</f>
        <v>0</v>
      </c>
    </row>
    <row r="596" spans="2:74" ht="18" customHeight="1">
      <c r="B596" s="971"/>
      <c r="C596" s="972"/>
      <c r="D596" s="972"/>
      <c r="E596" s="972"/>
      <c r="F596" s="972"/>
      <c r="G596" s="972"/>
      <c r="H596" s="972"/>
      <c r="I596" s="973"/>
      <c r="J596" s="971"/>
      <c r="K596" s="972"/>
      <c r="L596" s="972"/>
      <c r="M596" s="972"/>
      <c r="N596" s="975"/>
      <c r="O596" s="219"/>
      <c r="P596" s="11" t="s">
        <v>7</v>
      </c>
      <c r="Q596" s="23"/>
      <c r="R596" s="11" t="s">
        <v>8</v>
      </c>
      <c r="S596" s="220"/>
      <c r="T596" s="982" t="s">
        <v>28</v>
      </c>
      <c r="U596" s="982"/>
      <c r="V596" s="956"/>
      <c r="W596" s="957"/>
      <c r="X596" s="957"/>
      <c r="Y596" s="958"/>
      <c r="Z596" s="959"/>
      <c r="AA596" s="960"/>
      <c r="AB596" s="960"/>
      <c r="AC596" s="960"/>
      <c r="AD596" s="956">
        <v>0</v>
      </c>
      <c r="AE596" s="957"/>
      <c r="AF596" s="957"/>
      <c r="AG596" s="958"/>
      <c r="AH596" s="962">
        <f>IF(V595="賃金で算定",0,V596+Z596-AD596)</f>
        <v>0</v>
      </c>
      <c r="AI596" s="962"/>
      <c r="AJ596" s="962"/>
      <c r="AK596" s="963"/>
      <c r="AL596" s="964">
        <f>IF(V595="賃金で算定","賃金で算定",IF(OR(V596=0,$F$611="",AV595=""),0,IF(OR(LEFT($F$611,2)="31",LEFT($F$611,2)="34",LEFT($F$611,2)="36",LEFT($F$611,2)="37"),VLOOKUP($F$611,労務比率2,AX595,FALSE),VLOOKUP($F$611,労務比率,AX595,FALSE))))</f>
        <v>0</v>
      </c>
      <c r="AM596" s="965"/>
      <c r="AN596" s="966">
        <f>IF(V595="賃金で算定",0,INT(AH596*AL596/100))</f>
        <v>0</v>
      </c>
      <c r="AO596" s="967"/>
      <c r="AP596" s="967"/>
      <c r="AQ596" s="967"/>
      <c r="AR596" s="967"/>
      <c r="AS596" s="685"/>
      <c r="AV596" s="24"/>
      <c r="AW596" s="25"/>
      <c r="AY596" s="462">
        <f t="shared" ref="AY596" si="323">AH596</f>
        <v>0</v>
      </c>
      <c r="AZ596" s="461">
        <f>IF(AV595&lt;=設定シート!C$101,AH596,IF(AND(AV595&gt;=設定シート!E$101,AV595&lt;=設定シート!G$101),AH596*105/108,AH596))</f>
        <v>0</v>
      </c>
      <c r="BA596" s="460"/>
      <c r="BB596" s="461">
        <f t="shared" ref="BB596" si="324">IF($AL596="賃金で算定",0,INT(AY596*$AL596/100))</f>
        <v>0</v>
      </c>
      <c r="BC596" s="461">
        <f>IF(AY596=AZ596,BB596,AZ596*$AL596/100)</f>
        <v>0</v>
      </c>
      <c r="BL596" s="22">
        <f>IF(AY596=AZ596,0,1)</f>
        <v>0</v>
      </c>
      <c r="BM596" s="22" t="str">
        <f>IF(BL596=1,AL596,"")</f>
        <v/>
      </c>
    </row>
    <row r="597" spans="2:74" ht="18" customHeight="1">
      <c r="B597" s="968"/>
      <c r="C597" s="969"/>
      <c r="D597" s="969"/>
      <c r="E597" s="969"/>
      <c r="F597" s="969"/>
      <c r="G597" s="969"/>
      <c r="H597" s="969"/>
      <c r="I597" s="970"/>
      <c r="J597" s="968"/>
      <c r="K597" s="969"/>
      <c r="L597" s="969"/>
      <c r="M597" s="969"/>
      <c r="N597" s="974"/>
      <c r="O597" s="753"/>
      <c r="P597" s="731" t="s">
        <v>38</v>
      </c>
      <c r="Q597" s="754"/>
      <c r="R597" s="731" t="s">
        <v>8</v>
      </c>
      <c r="S597" s="755"/>
      <c r="T597" s="976" t="s">
        <v>40</v>
      </c>
      <c r="U597" s="1075"/>
      <c r="V597" s="977"/>
      <c r="W597" s="978"/>
      <c r="X597" s="978"/>
      <c r="Y597" s="792"/>
      <c r="Z597" s="769"/>
      <c r="AA597" s="770"/>
      <c r="AB597" s="770"/>
      <c r="AC597" s="768"/>
      <c r="AD597" s="769"/>
      <c r="AE597" s="770"/>
      <c r="AF597" s="770"/>
      <c r="AG597" s="771"/>
      <c r="AH597" s="979">
        <f>IF(V597="賃金で算定",V598+Z598-AD598,0)</f>
        <v>0</v>
      </c>
      <c r="AI597" s="980"/>
      <c r="AJ597" s="980"/>
      <c r="AK597" s="981"/>
      <c r="AL597" s="733"/>
      <c r="AM597" s="736"/>
      <c r="AN597" s="865"/>
      <c r="AO597" s="866"/>
      <c r="AP597" s="866"/>
      <c r="AQ597" s="866"/>
      <c r="AR597" s="866"/>
      <c r="AS597" s="772"/>
      <c r="AV597" s="24" t="str">
        <f>IF(OR(O597="",Q597=""),"", IF(O597&lt;20,DATE(O597+118,Q597,IF(S597="",1,S597)),DATE(O597+88,Q597,IF(S597="",1,S597))))</f>
        <v/>
      </c>
      <c r="AW597" s="821" t="str">
        <f>IF(AV597&lt;=設定シート!C$15,"昔",IF(OR(LEFT($F$611,2)="31",LEFT($F$611,2)="34",LEFT($F$611,2)="36",LEFT($F$611,2)="37"),IF(AV597&lt;=設定シート!E$23,"1",IF(AV597&lt;=設定シート!G$23,"2",IF(AV597&lt;=設定シート!M$23,"3","4"))),IF(AV597&lt;=設定シート!E$15,"1",IF(AV597&lt;=設定シート!G$15,"2","3"))))</f>
        <v>3</v>
      </c>
      <c r="AX597" s="822">
        <f>IF(OR(LEFT($F$611,2)="31",LEFT($F$611,2)="34",LEFT($F$611,2)="36",LEFT($F$611,2)="37"),IF(AV597&lt;=設定シート!$C$23,5,IF(AV597&lt;=設定シート!$E$23,7,IF(AV597&lt;=設定シート!$G$23,9,IF(AND(AV597&lt;=設定シート!$I$23,V597=""),11,IF(AND(AV597&lt;=設定シート!$I$23,V597="賃金で算定"),13,IF(AV597&lt;=設定シート!$K$23,15,IF(AV597&lt;=設定シート!$M$23,17,19))))))),IF(AV597&lt;=設定シート!$C$23,5,IF(AV597&lt;=設定シート!$E$15,7,IF(AV597&lt;=設定シート!$G$15,9,11))))</f>
        <v>11</v>
      </c>
      <c r="AY597" s="760"/>
      <c r="AZ597" s="761"/>
      <c r="BA597" s="762">
        <f t="shared" ref="BA597" si="325">AN597</f>
        <v>0</v>
      </c>
      <c r="BB597" s="761"/>
      <c r="BC597" s="761"/>
      <c r="BO597" s="1">
        <f>IF(O597&lt;=VALUE(概算年度),O597+2018,O597+1988)</f>
        <v>2018</v>
      </c>
      <c r="BP597" s="1" t="b">
        <f>IF(BO597=2019,1)</f>
        <v>0</v>
      </c>
      <c r="BQ597" s="3">
        <f>IF(BO597&lt;=2018,1)</f>
        <v>1</v>
      </c>
      <c r="BR597" s="3" t="b">
        <f>IF(BO597&gt;=2020,1)</f>
        <v>0</v>
      </c>
      <c r="BS597" s="3" t="b">
        <f>IF(AND(O597=31,Q597=1,O598=31),1,IF(AND(O597=31,Q597=2,O598=31),2,IF(AND(O597=31,Q597=3,O598=31),3,IF(AND(O597=31,Q597=4,O598=31),4,IF(AND(O597&gt;VALUE(概算年度),O597&lt;31,O598=31),5)))))</f>
        <v>0</v>
      </c>
      <c r="BT597" s="3" t="b">
        <f>IF(OR(O597=31,O597=1),IF(AND(O598=1,OR(Q597=1,Q597=2,Q597=3,Q597=4,Q597=5)),1,IF(AND(O598=1,Q597=6),6,IF(AND(O598=1,Q597=7),7,IF(AND(O598=1,Q597=8),8,IF(AND(O598=1,Q597=9),9,IF(AND(O598=1,Q597=10),10,IF(AND(O598=1,Q597=11),11,IF(AND(O598=1,Q597=12),12)))))))),IF(O598=1,13))</f>
        <v>0</v>
      </c>
      <c r="BU597" s="3" t="b">
        <f>IF(AND(VALUE(概算年度)='報告書（事業主控）'!O597,VALUE(概算年度)='報告書（事業主控）'!O598),IF('報告書（事業主控）'!Q597=1,1,IF('報告書（事業主控）'!Q597=2,2,IF('報告書（事業主控）'!Q597=3,3))))</f>
        <v>0</v>
      </c>
      <c r="BV597" s="3" t="b">
        <f>IF(BS597=1,"平31_1",IF(BS597=2,"平31_2",IF(BS597=3,"平31_3",IF(BS597=4,"平31_4",IF(BS597=5,"平31_1",IF(BT597=1,"_5月",IF(BT597=6,"_6月",IF(BT597=7,"_7月",IF(BT597=8,"_8月",IF(BT597=9,"_9月",IF(BT597=10,"_10月",IF(BT597=11,"_11月",IF(BT597=12,"_12月",IF(BT597=13,"_5月",IF(AND(O597=O598,O598&lt;&gt;VALUE(概算年度)),IF(Q597=1,"_1月",IF(Q597=2,"_2月",IF(Q597=3,"_3月",IF(Q597=4,"_4月",IF(Q597=5,"_5月",IF(Q597=6,"_6月",IF(Q597=7,"_7月",IF(Q597=8,"_8月",IF(Q597=9,"_9月",IF(Q597=10,"_10月",IF(Q597=11,"_11月",IF(Q597=12,"_12月")))))))))))),IF(BU597=1,"対象年1_3月",IF(BU597=2,"対象年2_3月",IF(BU597=3,"対象年3月",IF(O598=VALUE(概算年度),"対象年1_3月","_1月")))))))))))))))))))</f>
        <v>0</v>
      </c>
    </row>
    <row r="598" spans="2:74" ht="18" customHeight="1">
      <c r="B598" s="971"/>
      <c r="C598" s="972"/>
      <c r="D598" s="972"/>
      <c r="E598" s="972"/>
      <c r="F598" s="972"/>
      <c r="G598" s="972"/>
      <c r="H598" s="972"/>
      <c r="I598" s="973"/>
      <c r="J598" s="971"/>
      <c r="K598" s="972"/>
      <c r="L598" s="972"/>
      <c r="M598" s="972"/>
      <c r="N598" s="975"/>
      <c r="O598" s="219"/>
      <c r="P598" s="11" t="s">
        <v>7</v>
      </c>
      <c r="Q598" s="23"/>
      <c r="R598" s="11" t="s">
        <v>8</v>
      </c>
      <c r="S598" s="220"/>
      <c r="T598" s="982" t="s">
        <v>28</v>
      </c>
      <c r="U598" s="982"/>
      <c r="V598" s="956"/>
      <c r="W598" s="957"/>
      <c r="X598" s="957"/>
      <c r="Y598" s="958"/>
      <c r="Z598" s="956"/>
      <c r="AA598" s="957"/>
      <c r="AB598" s="957"/>
      <c r="AC598" s="957"/>
      <c r="AD598" s="956">
        <v>0</v>
      </c>
      <c r="AE598" s="957"/>
      <c r="AF598" s="957"/>
      <c r="AG598" s="958"/>
      <c r="AH598" s="962">
        <f>IF(V597="賃金で算定",0,V598+Z598-AD598)</f>
        <v>0</v>
      </c>
      <c r="AI598" s="962"/>
      <c r="AJ598" s="962"/>
      <c r="AK598" s="963"/>
      <c r="AL598" s="964">
        <f>IF(V597="賃金で算定","賃金で算定",IF(OR(V598=0,$F$611="",AV597=""),0,IF(OR(LEFT($F$611,2)="31",LEFT($F$611,2)="34",LEFT($F$611,2)="36",LEFT($F$611,2)="37"),VLOOKUP($F$611,労務比率2,AX597,FALSE),VLOOKUP($F$611,労務比率,AX597,FALSE))))</f>
        <v>0</v>
      </c>
      <c r="AM598" s="965"/>
      <c r="AN598" s="966">
        <f>IF(V597="賃金で算定",0,INT(AH598*AL598/100))</f>
        <v>0</v>
      </c>
      <c r="AO598" s="967"/>
      <c r="AP598" s="967"/>
      <c r="AQ598" s="967"/>
      <c r="AR598" s="967"/>
      <c r="AS598" s="685"/>
      <c r="AV598" s="24"/>
      <c r="AW598" s="25"/>
      <c r="AY598" s="462">
        <f t="shared" ref="AY598" si="326">AH598</f>
        <v>0</v>
      </c>
      <c r="AZ598" s="461">
        <f>IF(AV597&lt;=設定シート!C$101,AH598,IF(AND(AV597&gt;=設定シート!E$101,AV597&lt;=設定シート!G$101),AH598*105/108,AH598))</f>
        <v>0</v>
      </c>
      <c r="BA598" s="460"/>
      <c r="BB598" s="461">
        <f t="shared" ref="BB598" si="327">IF($AL598="賃金で算定",0,INT(AY598*$AL598/100))</f>
        <v>0</v>
      </c>
      <c r="BC598" s="461">
        <f>IF(AY598=AZ598,BB598,AZ598*$AL598/100)</f>
        <v>0</v>
      </c>
      <c r="BL598" s="22">
        <f>IF(AY598=AZ598,0,1)</f>
        <v>0</v>
      </c>
      <c r="BM598" s="22" t="str">
        <f>IF(BL598=1,AL598,"")</f>
        <v/>
      </c>
    </row>
    <row r="599" spans="2:74" ht="18" customHeight="1">
      <c r="B599" s="968"/>
      <c r="C599" s="969"/>
      <c r="D599" s="969"/>
      <c r="E599" s="969"/>
      <c r="F599" s="969"/>
      <c r="G599" s="969"/>
      <c r="H599" s="969"/>
      <c r="I599" s="970"/>
      <c r="J599" s="968"/>
      <c r="K599" s="969"/>
      <c r="L599" s="969"/>
      <c r="M599" s="969"/>
      <c r="N599" s="974"/>
      <c r="O599" s="753"/>
      <c r="P599" s="731" t="s">
        <v>38</v>
      </c>
      <c r="Q599" s="754"/>
      <c r="R599" s="731" t="s">
        <v>8</v>
      </c>
      <c r="S599" s="755"/>
      <c r="T599" s="976" t="s">
        <v>40</v>
      </c>
      <c r="U599" s="1075"/>
      <c r="V599" s="977"/>
      <c r="W599" s="978"/>
      <c r="X599" s="978"/>
      <c r="Y599" s="29"/>
      <c r="Z599" s="775"/>
      <c r="AA599" s="683"/>
      <c r="AB599" s="683"/>
      <c r="AC599" s="21"/>
      <c r="AD599" s="775"/>
      <c r="AE599" s="683"/>
      <c r="AF599" s="683"/>
      <c r="AG599" s="776"/>
      <c r="AH599" s="979">
        <f>IF(V599="賃金で算定",V600+Z600-AD600,0)</f>
        <v>0</v>
      </c>
      <c r="AI599" s="980"/>
      <c r="AJ599" s="980"/>
      <c r="AK599" s="981"/>
      <c r="AL599" s="733"/>
      <c r="AM599" s="736"/>
      <c r="AN599" s="865"/>
      <c r="AO599" s="866"/>
      <c r="AP599" s="866"/>
      <c r="AQ599" s="866"/>
      <c r="AR599" s="866"/>
      <c r="AS599" s="772"/>
      <c r="AV599" s="24" t="str">
        <f>IF(OR(O599="",Q599=""),"", IF(O599&lt;20,DATE(O599+118,Q599,IF(S599="",1,S599)),DATE(O599+88,Q599,IF(S599="",1,S599))))</f>
        <v/>
      </c>
      <c r="AW599" s="821" t="str">
        <f>IF(AV599&lt;=設定シート!C$15,"昔",IF(OR(LEFT($F$611,2)="31",LEFT($F$611,2)="34",LEFT($F$611,2)="36",LEFT($F$611,2)="37"),IF(AV599&lt;=設定シート!E$23,"1",IF(AV599&lt;=設定シート!G$23,"2",IF(AV599&lt;=設定シート!M$23,"3","4"))),IF(AV599&lt;=設定シート!E$15,"1",IF(AV599&lt;=設定シート!G$15,"2","3"))))</f>
        <v>3</v>
      </c>
      <c r="AX599" s="822">
        <f>IF(OR(LEFT($F$611,2)="31",LEFT($F$611,2)="34",LEFT($F$611,2)="36",LEFT($F$611,2)="37"),IF(AV599&lt;=設定シート!$C$23,5,IF(AV599&lt;=設定シート!$E$23,7,IF(AV599&lt;=設定シート!$G$23,9,IF(AND(AV599&lt;=設定シート!$I$23,V599=""),11,IF(AND(AV599&lt;=設定シート!$I$23,V599="賃金で算定"),13,IF(AV599&lt;=設定シート!$K$23,15,IF(AV599&lt;=設定シート!$M$23,17,19))))))),IF(AV599&lt;=設定シート!$C$23,5,IF(AV599&lt;=設定シート!$E$15,7,IF(AV599&lt;=設定シート!$G$15,9,11))))</f>
        <v>11</v>
      </c>
      <c r="AY599" s="760"/>
      <c r="AZ599" s="761"/>
      <c r="BA599" s="762">
        <f t="shared" ref="BA599" si="328">AN599</f>
        <v>0</v>
      </c>
      <c r="BB599" s="761"/>
      <c r="BC599" s="761"/>
      <c r="BO599" s="1">
        <f>IF(O599&lt;=VALUE(概算年度),O599+2018,O599+1988)</f>
        <v>2018</v>
      </c>
      <c r="BP599" s="1" t="b">
        <f>IF(BO599=2019,1)</f>
        <v>0</v>
      </c>
      <c r="BQ599" s="3">
        <f>IF(BO599&lt;=2018,1)</f>
        <v>1</v>
      </c>
      <c r="BR599" s="3" t="b">
        <f>IF(BO599&gt;=2020,1)</f>
        <v>0</v>
      </c>
      <c r="BS599" s="3" t="b">
        <f>IF(AND(O599=31,Q599=1,O600=31),1,IF(AND(O599=31,Q599=2,O600=31),2,IF(AND(O599=31,Q599=3,O600=31),3,IF(AND(O599=31,Q599=4,O600=31),4,IF(AND(O599&gt;VALUE(概算年度),O599&lt;31,O600=31),5)))))</f>
        <v>0</v>
      </c>
      <c r="BT599" s="3" t="b">
        <f>IF(OR(O599=31,O599=1),IF(AND(O600=1,OR(Q599=1,Q599=2,Q599=3,Q599=4,Q599=5)),1,IF(AND(O600=1,Q599=6),6,IF(AND(O600=1,Q599=7),7,IF(AND(O600=1,Q599=8),8,IF(AND(O600=1,Q599=9),9,IF(AND(O600=1,Q599=10),10,IF(AND(O600=1,Q599=11),11,IF(AND(O600=1,Q599=12),12)))))))),IF(O600=1,13))</f>
        <v>0</v>
      </c>
      <c r="BU599" s="3" t="b">
        <f>IF(AND(VALUE(概算年度)='報告書（事業主控）'!O599,VALUE(概算年度)='報告書（事業主控）'!O600),IF('報告書（事業主控）'!Q599=1,1,IF('報告書（事業主控）'!Q599=2,2,IF('報告書（事業主控）'!Q599=3,3))))</f>
        <v>0</v>
      </c>
      <c r="BV599" s="3" t="b">
        <f>IF(BS599=1,"平31_1",IF(BS599=2,"平31_2",IF(BS599=3,"平31_3",IF(BS599=4,"平31_4",IF(BS599=5,"平31_1",IF(BT599=1,"_5月",IF(BT599=6,"_6月",IF(BT599=7,"_7月",IF(BT599=8,"_8月",IF(BT599=9,"_9月",IF(BT599=10,"_10月",IF(BT599=11,"_11月",IF(BT599=12,"_12月",IF(BT599=13,"_5月",IF(AND(O599=O600,O600&lt;&gt;VALUE(概算年度)),IF(Q599=1,"_1月",IF(Q599=2,"_2月",IF(Q599=3,"_3月",IF(Q599=4,"_4月",IF(Q599=5,"_5月",IF(Q599=6,"_6月",IF(Q599=7,"_7月",IF(Q599=8,"_8月",IF(Q599=9,"_9月",IF(Q599=10,"_10月",IF(Q599=11,"_11月",IF(Q599=12,"_12月")))))))))))),IF(BU599=1,"対象年1_3月",IF(BU599=2,"対象年2_3月",IF(BU599=3,"対象年3月",IF(O600=VALUE(概算年度),"対象年1_3月","_1月")))))))))))))))))))</f>
        <v>0</v>
      </c>
    </row>
    <row r="600" spans="2:74" ht="18" customHeight="1">
      <c r="B600" s="971"/>
      <c r="C600" s="972"/>
      <c r="D600" s="972"/>
      <c r="E600" s="972"/>
      <c r="F600" s="972"/>
      <c r="G600" s="972"/>
      <c r="H600" s="972"/>
      <c r="I600" s="973"/>
      <c r="J600" s="971"/>
      <c r="K600" s="972"/>
      <c r="L600" s="972"/>
      <c r="M600" s="972"/>
      <c r="N600" s="975"/>
      <c r="O600" s="219"/>
      <c r="P600" s="11" t="s">
        <v>7</v>
      </c>
      <c r="Q600" s="23"/>
      <c r="R600" s="11" t="s">
        <v>8</v>
      </c>
      <c r="S600" s="220"/>
      <c r="T600" s="982" t="s">
        <v>28</v>
      </c>
      <c r="U600" s="982"/>
      <c r="V600" s="956"/>
      <c r="W600" s="957"/>
      <c r="X600" s="957"/>
      <c r="Y600" s="958"/>
      <c r="Z600" s="959"/>
      <c r="AA600" s="960"/>
      <c r="AB600" s="960"/>
      <c r="AC600" s="960"/>
      <c r="AD600" s="956">
        <v>0</v>
      </c>
      <c r="AE600" s="957"/>
      <c r="AF600" s="957"/>
      <c r="AG600" s="958"/>
      <c r="AH600" s="962">
        <f>IF(V599="賃金で算定",0,V600+Z600-AD600)</f>
        <v>0</v>
      </c>
      <c r="AI600" s="962"/>
      <c r="AJ600" s="962"/>
      <c r="AK600" s="963"/>
      <c r="AL600" s="964">
        <f>IF(V599="賃金で算定","賃金で算定",IF(OR(V600=0,$F$611="",AV599=""),0,IF(OR(LEFT($F$611,2)="31",LEFT($F$611,2)="34",LEFT($F$611,2)="36",LEFT($F$611,2)="37"),VLOOKUP($F$611,労務比率2,AX599,FALSE),VLOOKUP($F$611,労務比率,AX599,FALSE))))</f>
        <v>0</v>
      </c>
      <c r="AM600" s="965"/>
      <c r="AN600" s="966">
        <f>IF(V599="賃金で算定",0,INT(AH600*AL600/100))</f>
        <v>0</v>
      </c>
      <c r="AO600" s="967"/>
      <c r="AP600" s="967"/>
      <c r="AQ600" s="967"/>
      <c r="AR600" s="967"/>
      <c r="AS600" s="685"/>
      <c r="AV600" s="24"/>
      <c r="AW600" s="25"/>
      <c r="AY600" s="462">
        <f t="shared" ref="AY600" si="329">AH600</f>
        <v>0</v>
      </c>
      <c r="AZ600" s="461">
        <f>IF(AV599&lt;=設定シート!C$101,AH600,IF(AND(AV599&gt;=設定シート!E$101,AV599&lt;=設定シート!G$101),AH600*105/108,AH600))</f>
        <v>0</v>
      </c>
      <c r="BA600" s="460"/>
      <c r="BB600" s="461">
        <f t="shared" ref="BB600" si="330">IF($AL600="賃金で算定",0,INT(AY600*$AL600/100))</f>
        <v>0</v>
      </c>
      <c r="BC600" s="461">
        <f>IF(AY600=AZ600,BB600,AZ600*$AL600/100)</f>
        <v>0</v>
      </c>
      <c r="BL600" s="22">
        <f>IF(AY600=AZ600,0,1)</f>
        <v>0</v>
      </c>
      <c r="BM600" s="22" t="str">
        <f>IF(BL600=1,AL600,"")</f>
        <v/>
      </c>
    </row>
    <row r="601" spans="2:74" ht="18" customHeight="1">
      <c r="B601" s="968"/>
      <c r="C601" s="969"/>
      <c r="D601" s="969"/>
      <c r="E601" s="969"/>
      <c r="F601" s="969"/>
      <c r="G601" s="969"/>
      <c r="H601" s="969"/>
      <c r="I601" s="970"/>
      <c r="J601" s="968"/>
      <c r="K601" s="969"/>
      <c r="L601" s="969"/>
      <c r="M601" s="969"/>
      <c r="N601" s="974"/>
      <c r="O601" s="753"/>
      <c r="P601" s="731" t="s">
        <v>38</v>
      </c>
      <c r="Q601" s="754"/>
      <c r="R601" s="731" t="s">
        <v>8</v>
      </c>
      <c r="S601" s="755"/>
      <c r="T601" s="976" t="s">
        <v>40</v>
      </c>
      <c r="U601" s="1075"/>
      <c r="V601" s="977"/>
      <c r="W601" s="978"/>
      <c r="X601" s="978"/>
      <c r="Y601" s="792"/>
      <c r="Z601" s="769"/>
      <c r="AA601" s="770"/>
      <c r="AB601" s="770"/>
      <c r="AC601" s="768"/>
      <c r="AD601" s="769"/>
      <c r="AE601" s="770"/>
      <c r="AF601" s="770"/>
      <c r="AG601" s="771"/>
      <c r="AH601" s="979">
        <f>IF(V601="賃金で算定",V602+Z602-AD602,0)</f>
        <v>0</v>
      </c>
      <c r="AI601" s="980"/>
      <c r="AJ601" s="980"/>
      <c r="AK601" s="981"/>
      <c r="AL601" s="733"/>
      <c r="AM601" s="736"/>
      <c r="AN601" s="865"/>
      <c r="AO601" s="866"/>
      <c r="AP601" s="866"/>
      <c r="AQ601" s="866"/>
      <c r="AR601" s="866"/>
      <c r="AS601" s="772"/>
      <c r="AV601" s="24" t="str">
        <f>IF(OR(O601="",Q601=""),"", IF(O601&lt;20,DATE(O601+118,Q601,IF(S601="",1,S601)),DATE(O601+88,Q601,IF(S601="",1,S601))))</f>
        <v/>
      </c>
      <c r="AW601" s="821" t="str">
        <f>IF(AV601&lt;=設定シート!C$15,"昔",IF(OR(LEFT($F$611,2)="31",LEFT($F$611,2)="34",LEFT($F$611,2)="36",LEFT($F$611,2)="37"),IF(AV601&lt;=設定シート!E$23,"1",IF(AV601&lt;=設定シート!G$23,"2",IF(AV601&lt;=設定シート!M$23,"3","4"))),IF(AV601&lt;=設定シート!E$15,"1",IF(AV601&lt;=設定シート!G$15,"2","3"))))</f>
        <v>3</v>
      </c>
      <c r="AX601" s="822">
        <f>IF(OR(LEFT($F$611,2)="31",LEFT($F$611,2)="34",LEFT($F$611,2)="36",LEFT($F$611,2)="37"),IF(AV601&lt;=設定シート!$C$23,5,IF(AV601&lt;=設定シート!$E$23,7,IF(AV601&lt;=設定シート!$G$23,9,IF(AND(AV601&lt;=設定シート!$I$23,V601=""),11,IF(AND(AV601&lt;=設定シート!$I$23,V601="賃金で算定"),13,IF(AV601&lt;=設定シート!$K$23,15,IF(AV601&lt;=設定シート!$M$23,17,19))))))),IF(AV601&lt;=設定シート!$C$23,5,IF(AV601&lt;=設定シート!$E$15,7,IF(AV601&lt;=設定シート!$G$15,9,11))))</f>
        <v>11</v>
      </c>
      <c r="AY601" s="760"/>
      <c r="AZ601" s="761"/>
      <c r="BA601" s="762">
        <f t="shared" ref="BA601" si="331">AN601</f>
        <v>0</v>
      </c>
      <c r="BB601" s="761"/>
      <c r="BC601" s="761"/>
      <c r="BO601" s="1">
        <f>IF(O601&lt;=VALUE(概算年度),O601+2018,O601+1988)</f>
        <v>2018</v>
      </c>
      <c r="BP601" s="1" t="b">
        <f>IF(BO601=2019,1)</f>
        <v>0</v>
      </c>
      <c r="BQ601" s="3">
        <f>IF(BO601&lt;=2018,1)</f>
        <v>1</v>
      </c>
      <c r="BR601" s="3" t="b">
        <f>IF(BO601&gt;=2020,1)</f>
        <v>0</v>
      </c>
      <c r="BS601" s="3" t="b">
        <f>IF(AND(O601=31,Q601=1,O602=31),1,IF(AND(O601=31,Q601=2,O602=31),2,IF(AND(O601=31,Q601=3,O602=31),3,IF(AND(O601=31,Q601=4,O602=31),4,IF(AND(O601&gt;VALUE(概算年度),O601&lt;31,O602=31),5)))))</f>
        <v>0</v>
      </c>
      <c r="BT601" s="3" t="b">
        <f>IF(OR(O601=31,O601=1),IF(AND(O602=1,OR(Q601=1,Q601=2,Q601=3,Q601=4,Q601=5)),1,IF(AND(O602=1,Q601=6),6,IF(AND(O602=1,Q601=7),7,IF(AND(O602=1,Q601=8),8,IF(AND(O602=1,Q601=9),9,IF(AND(O602=1,Q601=10),10,IF(AND(O602=1,Q601=11),11,IF(AND(O602=1,Q601=12),12)))))))),IF(O602=1,13))</f>
        <v>0</v>
      </c>
      <c r="BU601" s="3" t="b">
        <f>IF(AND(VALUE(概算年度)='報告書（事業主控）'!O601,VALUE(概算年度)='報告書（事業主控）'!O602),IF('報告書（事業主控）'!Q601=1,1,IF('報告書（事業主控）'!Q601=2,2,IF('報告書（事業主控）'!Q601=3,3))))</f>
        <v>0</v>
      </c>
      <c r="BV601" s="3" t="b">
        <f>IF(BS601=1,"平31_1",IF(BS601=2,"平31_2",IF(BS601=3,"平31_3",IF(BS601=4,"平31_4",IF(BS601=5,"平31_1",IF(BT601=1,"_5月",IF(BT601=6,"_6月",IF(BT601=7,"_7月",IF(BT601=8,"_8月",IF(BT601=9,"_9月",IF(BT601=10,"_10月",IF(BT601=11,"_11月",IF(BT601=12,"_12月",IF(BT601=13,"_5月",IF(AND(O601=O602,O602&lt;&gt;VALUE(概算年度)),IF(Q601=1,"_1月",IF(Q601=2,"_2月",IF(Q601=3,"_3月",IF(Q601=4,"_4月",IF(Q601=5,"_5月",IF(Q601=6,"_6月",IF(Q601=7,"_7月",IF(Q601=8,"_8月",IF(Q601=9,"_9月",IF(Q601=10,"_10月",IF(Q601=11,"_11月",IF(Q601=12,"_12月")))))))))))),IF(BU601=1,"対象年1_3月",IF(BU601=2,"対象年2_3月",IF(BU601=3,"対象年3月",IF(O602=VALUE(概算年度),"対象年1_3月","_1月")))))))))))))))))))</f>
        <v>0</v>
      </c>
    </row>
    <row r="602" spans="2:74" ht="18" customHeight="1">
      <c r="B602" s="971"/>
      <c r="C602" s="972"/>
      <c r="D602" s="972"/>
      <c r="E602" s="972"/>
      <c r="F602" s="972"/>
      <c r="G602" s="972"/>
      <c r="H602" s="972"/>
      <c r="I602" s="973"/>
      <c r="J602" s="971"/>
      <c r="K602" s="972"/>
      <c r="L602" s="972"/>
      <c r="M602" s="972"/>
      <c r="N602" s="975"/>
      <c r="O602" s="219"/>
      <c r="P602" s="11" t="s">
        <v>7</v>
      </c>
      <c r="Q602" s="23"/>
      <c r="R602" s="11" t="s">
        <v>8</v>
      </c>
      <c r="S602" s="220"/>
      <c r="T602" s="982" t="s">
        <v>28</v>
      </c>
      <c r="U602" s="982"/>
      <c r="V602" s="956"/>
      <c r="W602" s="957"/>
      <c r="X602" s="957"/>
      <c r="Y602" s="958"/>
      <c r="Z602" s="956"/>
      <c r="AA602" s="957"/>
      <c r="AB602" s="957"/>
      <c r="AC602" s="957"/>
      <c r="AD602" s="956">
        <v>0</v>
      </c>
      <c r="AE602" s="957"/>
      <c r="AF602" s="957"/>
      <c r="AG602" s="958"/>
      <c r="AH602" s="962">
        <f>IF(V601="賃金で算定",0,V602+Z602-AD602)</f>
        <v>0</v>
      </c>
      <c r="AI602" s="962"/>
      <c r="AJ602" s="962"/>
      <c r="AK602" s="963"/>
      <c r="AL602" s="964">
        <f>IF(V601="賃金で算定","賃金で算定",IF(OR(V602=0,$F$611="",AV601=""),0,IF(OR(LEFT($F$611,2)="31",LEFT($F$611,2)="34",LEFT($F$611,2)="36",LEFT($F$611,2)="37"),VLOOKUP($F$611,労務比率2,AX601,FALSE),VLOOKUP($F$611,労務比率,AX601,FALSE))))</f>
        <v>0</v>
      </c>
      <c r="AM602" s="965"/>
      <c r="AN602" s="966">
        <f>IF(V601="賃金で算定",0,INT(AH602*AL602/100))</f>
        <v>0</v>
      </c>
      <c r="AO602" s="967"/>
      <c r="AP602" s="967"/>
      <c r="AQ602" s="967"/>
      <c r="AR602" s="967"/>
      <c r="AS602" s="685"/>
      <c r="AV602" s="24"/>
      <c r="AW602" s="25"/>
      <c r="AY602" s="462">
        <f t="shared" ref="AY602" si="332">AH602</f>
        <v>0</v>
      </c>
      <c r="AZ602" s="461">
        <f>IF(AV601&lt;=設定シート!C$101,AH602,IF(AND(AV601&gt;=設定シート!E$101,AV601&lt;=設定シート!G$101),AH602*105/108,AH602))</f>
        <v>0</v>
      </c>
      <c r="BA602" s="460"/>
      <c r="BB602" s="461">
        <f t="shared" ref="BB602" si="333">IF($AL602="賃金で算定",0,INT(AY602*$AL602/100))</f>
        <v>0</v>
      </c>
      <c r="BC602" s="461">
        <f>IF(AY602=AZ602,BB602,AZ602*$AL602/100)</f>
        <v>0</v>
      </c>
      <c r="BL602" s="22">
        <f>IF(AY602=AZ602,0,1)</f>
        <v>0</v>
      </c>
      <c r="BM602" s="22" t="str">
        <f>IF(BL602=1,AL602,"")</f>
        <v/>
      </c>
    </row>
    <row r="603" spans="2:74" ht="18" customHeight="1">
      <c r="B603" s="968"/>
      <c r="C603" s="969"/>
      <c r="D603" s="969"/>
      <c r="E603" s="969"/>
      <c r="F603" s="969"/>
      <c r="G603" s="969"/>
      <c r="H603" s="969"/>
      <c r="I603" s="970"/>
      <c r="J603" s="968"/>
      <c r="K603" s="969"/>
      <c r="L603" s="969"/>
      <c r="M603" s="969"/>
      <c r="N603" s="974"/>
      <c r="O603" s="753"/>
      <c r="P603" s="731" t="s">
        <v>38</v>
      </c>
      <c r="Q603" s="754"/>
      <c r="R603" s="731" t="s">
        <v>8</v>
      </c>
      <c r="S603" s="755"/>
      <c r="T603" s="976" t="s">
        <v>40</v>
      </c>
      <c r="U603" s="1075"/>
      <c r="V603" s="977"/>
      <c r="W603" s="978"/>
      <c r="X603" s="978"/>
      <c r="Y603" s="792"/>
      <c r="Z603" s="769"/>
      <c r="AA603" s="770"/>
      <c r="AB603" s="770"/>
      <c r="AC603" s="768"/>
      <c r="AD603" s="769"/>
      <c r="AE603" s="770"/>
      <c r="AF603" s="770"/>
      <c r="AG603" s="771"/>
      <c r="AH603" s="979">
        <f>IF(V603="賃金で算定",V604+Z604-AD604,0)</f>
        <v>0</v>
      </c>
      <c r="AI603" s="980"/>
      <c r="AJ603" s="980"/>
      <c r="AK603" s="981"/>
      <c r="AL603" s="733"/>
      <c r="AM603" s="736"/>
      <c r="AN603" s="865"/>
      <c r="AO603" s="866"/>
      <c r="AP603" s="866"/>
      <c r="AQ603" s="866"/>
      <c r="AR603" s="866"/>
      <c r="AS603" s="772"/>
      <c r="AV603" s="24" t="str">
        <f>IF(OR(O603="",Q603=""),"", IF(O603&lt;20,DATE(O603+118,Q603,IF(S603="",1,S603)),DATE(O603+88,Q603,IF(S603="",1,S603))))</f>
        <v/>
      </c>
      <c r="AW603" s="821" t="str">
        <f>IF(AV603&lt;=設定シート!C$15,"昔",IF(OR(LEFT($F$611,2)="31",LEFT($F$611,2)="34",LEFT($F$611,2)="36",LEFT($F$611,2)="37"),IF(AV603&lt;=設定シート!E$23,"1",IF(AV603&lt;=設定シート!G$23,"2",IF(AV603&lt;=設定シート!M$23,"3","4"))),IF(AV603&lt;=設定シート!E$15,"1",IF(AV603&lt;=設定シート!G$15,"2","3"))))</f>
        <v>3</v>
      </c>
      <c r="AX603" s="822">
        <f>IF(OR(LEFT($F$611,2)="31",LEFT($F$611,2)="34",LEFT($F$611,2)="36",LEFT($F$611,2)="37"),IF(AV603&lt;=設定シート!$C$23,5,IF(AV603&lt;=設定シート!$E$23,7,IF(AV603&lt;=設定シート!$G$23,9,IF(AND(AV603&lt;=設定シート!$I$23,V603=""),11,IF(AND(AV603&lt;=設定シート!$I$23,V603="賃金で算定"),13,IF(AV603&lt;=設定シート!$K$23,15,IF(AV603&lt;=設定シート!$M$23,17,19))))))),IF(AV603&lt;=設定シート!$C$23,5,IF(AV603&lt;=設定シート!$E$15,7,IF(AV603&lt;=設定シート!$G$15,9,11))))</f>
        <v>11</v>
      </c>
      <c r="AY603" s="760"/>
      <c r="AZ603" s="761"/>
      <c r="BA603" s="762">
        <f t="shared" ref="BA603" si="334">AN603</f>
        <v>0</v>
      </c>
      <c r="BB603" s="761"/>
      <c r="BC603" s="761"/>
      <c r="BO603" s="1">
        <f>IF(O603&lt;=VALUE(概算年度),O603+2018,O603+1988)</f>
        <v>2018</v>
      </c>
      <c r="BP603" s="1" t="b">
        <f>IF(BO603=2019,1)</f>
        <v>0</v>
      </c>
      <c r="BQ603" s="3">
        <f>IF(BO603&lt;=2018,1)</f>
        <v>1</v>
      </c>
      <c r="BR603" s="3" t="b">
        <f>IF(BO603&gt;=2020,1)</f>
        <v>0</v>
      </c>
      <c r="BS603" s="3" t="b">
        <f>IF(AND(O603=31,Q603=1,O604=31),1,IF(AND(O603=31,Q603=2,O604=31),2,IF(AND(O603=31,Q603=3,O604=31),3,IF(AND(O603=31,Q603=4,O604=31),4,IF(AND(O603&gt;VALUE(概算年度),O603&lt;31,O604=31),5)))))</f>
        <v>0</v>
      </c>
      <c r="BT603" s="3" t="b">
        <f>IF(OR(O603=31,O603=1),IF(AND(O604=1,OR(Q603=1,Q603=2,Q603=3,Q603=4,Q603=5)),1,IF(AND(O604=1,Q603=6),6,IF(AND(O604=1,Q603=7),7,IF(AND(O604=1,Q603=8),8,IF(AND(O604=1,Q603=9),9,IF(AND(O604=1,Q603=10),10,IF(AND(O604=1,Q603=11),11,IF(AND(O604=1,Q603=12),12)))))))),IF(O604=1,13))</f>
        <v>0</v>
      </c>
      <c r="BU603" s="3" t="b">
        <f>IF(AND(VALUE(概算年度)='報告書（事業主控）'!O603,VALUE(概算年度)='報告書（事業主控）'!O604),IF('報告書（事業主控）'!Q603=1,1,IF('報告書（事業主控）'!Q603=2,2,IF('報告書（事業主控）'!Q603=3,3))))</f>
        <v>0</v>
      </c>
      <c r="BV603" s="3" t="b">
        <f>IF(BS603=1,"平31_1",IF(BS603=2,"平31_2",IF(BS603=3,"平31_3",IF(BS603=4,"平31_4",IF(BS603=5,"平31_1",IF(BT603=1,"_5月",IF(BT603=6,"_6月",IF(BT603=7,"_7月",IF(BT603=8,"_8月",IF(BT603=9,"_9月",IF(BT603=10,"_10月",IF(BT603=11,"_11月",IF(BT603=12,"_12月",IF(BT603=13,"_5月",IF(AND(O603=O604,O604&lt;&gt;VALUE(概算年度)),IF(Q603=1,"_1月",IF(Q603=2,"_2月",IF(Q603=3,"_3月",IF(Q603=4,"_4月",IF(Q603=5,"_5月",IF(Q603=6,"_6月",IF(Q603=7,"_7月",IF(Q603=8,"_8月",IF(Q603=9,"_9月",IF(Q603=10,"_10月",IF(Q603=11,"_11月",IF(Q603=12,"_12月")))))))))))),IF(BU603=1,"対象年1_3月",IF(BU603=2,"対象年2_3月",IF(BU603=3,"対象年3月",IF(O604=VALUE(概算年度),"対象年1_3月","_1月")))))))))))))))))))</f>
        <v>0</v>
      </c>
    </row>
    <row r="604" spans="2:74" ht="18" customHeight="1">
      <c r="B604" s="971"/>
      <c r="C604" s="972"/>
      <c r="D604" s="972"/>
      <c r="E604" s="972"/>
      <c r="F604" s="972"/>
      <c r="G604" s="972"/>
      <c r="H604" s="972"/>
      <c r="I604" s="973"/>
      <c r="J604" s="971"/>
      <c r="K604" s="972"/>
      <c r="L604" s="972"/>
      <c r="M604" s="972"/>
      <c r="N604" s="975"/>
      <c r="O604" s="219"/>
      <c r="P604" s="11" t="s">
        <v>7</v>
      </c>
      <c r="Q604" s="23"/>
      <c r="R604" s="11" t="s">
        <v>8</v>
      </c>
      <c r="S604" s="220"/>
      <c r="T604" s="982" t="s">
        <v>28</v>
      </c>
      <c r="U604" s="982"/>
      <c r="V604" s="956"/>
      <c r="W604" s="957"/>
      <c r="X604" s="957"/>
      <c r="Y604" s="958"/>
      <c r="Z604" s="956"/>
      <c r="AA604" s="957"/>
      <c r="AB604" s="957"/>
      <c r="AC604" s="957"/>
      <c r="AD604" s="956">
        <v>0</v>
      </c>
      <c r="AE604" s="957"/>
      <c r="AF604" s="957"/>
      <c r="AG604" s="958"/>
      <c r="AH604" s="962">
        <f>IF(V603="賃金で算定",0,V604+Z604-AD604)</f>
        <v>0</v>
      </c>
      <c r="AI604" s="962"/>
      <c r="AJ604" s="962"/>
      <c r="AK604" s="963"/>
      <c r="AL604" s="964">
        <f>IF(V603="賃金で算定","賃金で算定",IF(OR(V604=0,$F$611="",AV603=""),0,IF(OR(LEFT($F$611,2)="31",LEFT($F$611,2)="34",LEFT($F$611,2)="36",LEFT($F$611,2)="37"),VLOOKUP($F$611,労務比率2,AX603,FALSE),VLOOKUP($F$611,労務比率,AX603,FALSE))))</f>
        <v>0</v>
      </c>
      <c r="AM604" s="965"/>
      <c r="AN604" s="966">
        <f>IF(V603="賃金で算定",0,INT(AH604*AL604/100))</f>
        <v>0</v>
      </c>
      <c r="AO604" s="967"/>
      <c r="AP604" s="967"/>
      <c r="AQ604" s="967"/>
      <c r="AR604" s="967"/>
      <c r="AS604" s="685"/>
      <c r="AV604" s="24"/>
      <c r="AW604" s="25"/>
      <c r="AY604" s="462">
        <f t="shared" ref="AY604" si="335">AH604</f>
        <v>0</v>
      </c>
      <c r="AZ604" s="461">
        <f>IF(AV603&lt;=設定シート!C$101,AH604,IF(AND(AV603&gt;=設定シート!E$101,AV603&lt;=設定シート!G$101),AH604*105/108,AH604))</f>
        <v>0</v>
      </c>
      <c r="BA604" s="460"/>
      <c r="BB604" s="461">
        <f t="shared" ref="BB604" si="336">IF($AL604="賃金で算定",0,INT(AY604*$AL604/100))</f>
        <v>0</v>
      </c>
      <c r="BC604" s="461">
        <f>IF(AY604=AZ604,BB604,AZ604*$AL604/100)</f>
        <v>0</v>
      </c>
      <c r="BL604" s="22">
        <f>IF(AY604=AZ604,0,1)</f>
        <v>0</v>
      </c>
      <c r="BM604" s="22" t="str">
        <f>IF(BL604=1,AL604,"")</f>
        <v/>
      </c>
    </row>
    <row r="605" spans="2:74" ht="18" customHeight="1">
      <c r="B605" s="968"/>
      <c r="C605" s="969"/>
      <c r="D605" s="969"/>
      <c r="E605" s="969"/>
      <c r="F605" s="969"/>
      <c r="G605" s="969"/>
      <c r="H605" s="969"/>
      <c r="I605" s="970"/>
      <c r="J605" s="968"/>
      <c r="K605" s="969"/>
      <c r="L605" s="969"/>
      <c r="M605" s="969"/>
      <c r="N605" s="974"/>
      <c r="O605" s="753"/>
      <c r="P605" s="731" t="s">
        <v>38</v>
      </c>
      <c r="Q605" s="754"/>
      <c r="R605" s="731" t="s">
        <v>8</v>
      </c>
      <c r="S605" s="755"/>
      <c r="T605" s="976" t="s">
        <v>40</v>
      </c>
      <c r="U605" s="1075"/>
      <c r="V605" s="977"/>
      <c r="W605" s="978"/>
      <c r="X605" s="978"/>
      <c r="Y605" s="792"/>
      <c r="Z605" s="769"/>
      <c r="AA605" s="770"/>
      <c r="AB605" s="770"/>
      <c r="AC605" s="768"/>
      <c r="AD605" s="769"/>
      <c r="AE605" s="770"/>
      <c r="AF605" s="770"/>
      <c r="AG605" s="771"/>
      <c r="AH605" s="979">
        <f>IF(V605="賃金で算定",V606+Z606-AD606,0)</f>
        <v>0</v>
      </c>
      <c r="AI605" s="980"/>
      <c r="AJ605" s="980"/>
      <c r="AK605" s="981"/>
      <c r="AL605" s="733"/>
      <c r="AM605" s="736"/>
      <c r="AN605" s="865"/>
      <c r="AO605" s="866"/>
      <c r="AP605" s="866"/>
      <c r="AQ605" s="866"/>
      <c r="AR605" s="866"/>
      <c r="AS605" s="772"/>
      <c r="AV605" s="24" t="str">
        <f>IF(OR(O605="",Q605=""),"", IF(O605&lt;20,DATE(O605+118,Q605,IF(S605="",1,S605)),DATE(O605+88,Q605,IF(S605="",1,S605))))</f>
        <v/>
      </c>
      <c r="AW605" s="821" t="str">
        <f>IF(AV605&lt;=設定シート!C$15,"昔",IF(OR(LEFT($F$611,2)="31",LEFT($F$611,2)="34",LEFT($F$611,2)="36",LEFT($F$611,2)="37"),IF(AV605&lt;=設定シート!E$23,"1",IF(AV605&lt;=設定シート!G$23,"2",IF(AV605&lt;=設定シート!M$23,"3","4"))),IF(AV605&lt;=設定シート!E$15,"1",IF(AV605&lt;=設定シート!G$15,"2","3"))))</f>
        <v>3</v>
      </c>
      <c r="AX605" s="822">
        <f>IF(OR(LEFT($F$611,2)="31",LEFT($F$611,2)="34",LEFT($F$611,2)="36",LEFT($F$611,2)="37"),IF(AV605&lt;=設定シート!$C$23,5,IF(AV605&lt;=設定シート!$E$23,7,IF(AV605&lt;=設定シート!$G$23,9,IF(AND(AV605&lt;=設定シート!$I$23,V605=""),11,IF(AND(AV605&lt;=設定シート!$I$23,V605="賃金で算定"),13,IF(AV605&lt;=設定シート!$K$23,15,IF(AV605&lt;=設定シート!$M$23,17,19))))))),IF(AV605&lt;=設定シート!$C$23,5,IF(AV605&lt;=設定シート!$E$15,7,IF(AV605&lt;=設定シート!$G$15,9,11))))</f>
        <v>11</v>
      </c>
      <c r="AY605" s="760"/>
      <c r="AZ605" s="761"/>
      <c r="BA605" s="762">
        <f t="shared" ref="BA605" si="337">AN605</f>
        <v>0</v>
      </c>
      <c r="BB605" s="761"/>
      <c r="BC605" s="761"/>
      <c r="BO605" s="1">
        <f>IF(O605&lt;=VALUE(概算年度),O605+2018,O605+1988)</f>
        <v>2018</v>
      </c>
      <c r="BP605" s="1" t="b">
        <f>IF(BO605=2019,1)</f>
        <v>0</v>
      </c>
      <c r="BQ605" s="3">
        <f>IF(BO605&lt;=2018,1)</f>
        <v>1</v>
      </c>
      <c r="BR605" s="3" t="b">
        <f>IF(BO605&gt;=2020,1)</f>
        <v>0</v>
      </c>
      <c r="BS605" s="3" t="b">
        <f>IF(AND(O605=31,Q605=1,O606=31),1,IF(AND(O605=31,Q605=2,O606=31),2,IF(AND(O605=31,Q605=3,O606=31),3,IF(AND(O605=31,Q605=4,O606=31),4,IF(AND(O605&gt;VALUE(概算年度),O605&lt;31,O606=31),5)))))</f>
        <v>0</v>
      </c>
      <c r="BT605" s="3" t="b">
        <f>IF(OR(O605=31,O605=1),IF(AND(O606=1,OR(Q605=1,Q605=2,Q605=3,Q605=4,Q605=5)),1,IF(AND(O606=1,Q605=6),6,IF(AND(O606=1,Q605=7),7,IF(AND(O606=1,Q605=8),8,IF(AND(O606=1,Q605=9),9,IF(AND(O606=1,Q605=10),10,IF(AND(O606=1,Q605=11),11,IF(AND(O606=1,Q605=12),12)))))))),IF(O606=1,13))</f>
        <v>0</v>
      </c>
      <c r="BU605" s="3" t="b">
        <f>IF(AND(VALUE(概算年度)='報告書（事業主控）'!O605,VALUE(概算年度)='報告書（事業主控）'!O606),IF('報告書（事業主控）'!Q605=1,1,IF('報告書（事業主控）'!Q605=2,2,IF('報告書（事業主控）'!Q605=3,3))))</f>
        <v>0</v>
      </c>
      <c r="BV605" s="3" t="b">
        <f>IF(BS605=1,"平31_1",IF(BS605=2,"平31_2",IF(BS605=3,"平31_3",IF(BS605=4,"平31_4",IF(BS605=5,"平31_1",IF(BT605=1,"_5月",IF(BT605=6,"_6月",IF(BT605=7,"_7月",IF(BT605=8,"_8月",IF(BT605=9,"_9月",IF(BT605=10,"_10月",IF(BT605=11,"_11月",IF(BT605=12,"_12月",IF(BT605=13,"_5月",IF(AND(O605=O606,O606&lt;&gt;VALUE(概算年度)),IF(Q605=1,"_1月",IF(Q605=2,"_2月",IF(Q605=3,"_3月",IF(Q605=4,"_4月",IF(Q605=5,"_5月",IF(Q605=6,"_6月",IF(Q605=7,"_7月",IF(Q605=8,"_8月",IF(Q605=9,"_9月",IF(Q605=10,"_10月",IF(Q605=11,"_11月",IF(Q605=12,"_12月")))))))))))),IF(BU605=1,"対象年1_3月",IF(BU605=2,"対象年2_3月",IF(BU605=3,"対象年3月",IF(O606=VALUE(概算年度),"対象年1_3月","_1月")))))))))))))))))))</f>
        <v>0</v>
      </c>
    </row>
    <row r="606" spans="2:74" ht="18" customHeight="1">
      <c r="B606" s="971"/>
      <c r="C606" s="972"/>
      <c r="D606" s="972"/>
      <c r="E606" s="972"/>
      <c r="F606" s="972"/>
      <c r="G606" s="972"/>
      <c r="H606" s="972"/>
      <c r="I606" s="973"/>
      <c r="J606" s="971"/>
      <c r="K606" s="972"/>
      <c r="L606" s="972"/>
      <c r="M606" s="972"/>
      <c r="N606" s="975"/>
      <c r="O606" s="219"/>
      <c r="P606" s="11" t="s">
        <v>7</v>
      </c>
      <c r="Q606" s="23"/>
      <c r="R606" s="11" t="s">
        <v>8</v>
      </c>
      <c r="S606" s="220"/>
      <c r="T606" s="982" t="s">
        <v>28</v>
      </c>
      <c r="U606" s="982"/>
      <c r="V606" s="956"/>
      <c r="W606" s="957"/>
      <c r="X606" s="957"/>
      <c r="Y606" s="958"/>
      <c r="Z606" s="956"/>
      <c r="AA606" s="957"/>
      <c r="AB606" s="957"/>
      <c r="AC606" s="957"/>
      <c r="AD606" s="956">
        <v>0</v>
      </c>
      <c r="AE606" s="957"/>
      <c r="AF606" s="957"/>
      <c r="AG606" s="958"/>
      <c r="AH606" s="962">
        <f>IF(V605="賃金で算定",0,V606+Z606-AD606)</f>
        <v>0</v>
      </c>
      <c r="AI606" s="962"/>
      <c r="AJ606" s="962"/>
      <c r="AK606" s="963"/>
      <c r="AL606" s="964">
        <f>IF(V605="賃金で算定","賃金で算定",IF(OR(V606=0,$F$611="",AV605=""),0,IF(OR(LEFT($F$611,2)="31",LEFT($F$611,2)="34",LEFT($F$611,2)="36",LEFT($F$611,2)="37"),VLOOKUP($F$611,労務比率2,AX605,FALSE),VLOOKUP($F$611,労務比率,AX605,FALSE))))</f>
        <v>0</v>
      </c>
      <c r="AM606" s="965"/>
      <c r="AN606" s="966">
        <f>IF(V605="賃金で算定",0,INT(AH606*AL606/100))</f>
        <v>0</v>
      </c>
      <c r="AO606" s="967"/>
      <c r="AP606" s="967"/>
      <c r="AQ606" s="967"/>
      <c r="AR606" s="967"/>
      <c r="AS606" s="685"/>
      <c r="AV606" s="24"/>
      <c r="AW606" s="25"/>
      <c r="AY606" s="462">
        <f t="shared" ref="AY606" si="338">AH606</f>
        <v>0</v>
      </c>
      <c r="AZ606" s="461">
        <f>IF(AV605&lt;=設定シート!C$101,AH606,IF(AND(AV605&gt;=設定シート!E$101,AV605&lt;=設定シート!G$101),AH606*105/108,AH606))</f>
        <v>0</v>
      </c>
      <c r="BA606" s="460"/>
      <c r="BB606" s="461">
        <f t="shared" ref="BB606" si="339">IF($AL606="賃金で算定",0,INT(AY606*$AL606/100))</f>
        <v>0</v>
      </c>
      <c r="BC606" s="461">
        <f>IF(AY606=AZ606,BB606,AZ606*$AL606/100)</f>
        <v>0</v>
      </c>
      <c r="BL606" s="22">
        <f>IF(AY606=AZ606,0,1)</f>
        <v>0</v>
      </c>
      <c r="BM606" s="22" t="str">
        <f>IF(BL606=1,AL606,"")</f>
        <v/>
      </c>
    </row>
    <row r="607" spans="2:74" ht="18" customHeight="1">
      <c r="B607" s="968"/>
      <c r="C607" s="969"/>
      <c r="D607" s="969"/>
      <c r="E607" s="969"/>
      <c r="F607" s="969"/>
      <c r="G607" s="969"/>
      <c r="H607" s="969"/>
      <c r="I607" s="970"/>
      <c r="J607" s="968"/>
      <c r="K607" s="969"/>
      <c r="L607" s="969"/>
      <c r="M607" s="969"/>
      <c r="N607" s="974"/>
      <c r="O607" s="753"/>
      <c r="P607" s="731" t="s">
        <v>38</v>
      </c>
      <c r="Q607" s="754"/>
      <c r="R607" s="731" t="s">
        <v>8</v>
      </c>
      <c r="S607" s="755"/>
      <c r="T607" s="976" t="s">
        <v>40</v>
      </c>
      <c r="U607" s="1075"/>
      <c r="V607" s="977"/>
      <c r="W607" s="978"/>
      <c r="X607" s="978"/>
      <c r="Y607" s="792"/>
      <c r="Z607" s="769"/>
      <c r="AA607" s="770"/>
      <c r="AB607" s="770"/>
      <c r="AC607" s="768"/>
      <c r="AD607" s="769"/>
      <c r="AE607" s="770"/>
      <c r="AF607" s="770"/>
      <c r="AG607" s="771"/>
      <c r="AH607" s="979">
        <f>IF(V607="賃金で算定",V608+Z608-AD608,0)</f>
        <v>0</v>
      </c>
      <c r="AI607" s="980"/>
      <c r="AJ607" s="980"/>
      <c r="AK607" s="981"/>
      <c r="AL607" s="733"/>
      <c r="AM607" s="736"/>
      <c r="AN607" s="865"/>
      <c r="AO607" s="866"/>
      <c r="AP607" s="866"/>
      <c r="AQ607" s="866"/>
      <c r="AR607" s="866"/>
      <c r="AS607" s="772"/>
      <c r="AV607" s="24" t="str">
        <f>IF(OR(O607="",Q607=""),"", IF(O607&lt;20,DATE(O607+118,Q607,IF(S607="",1,S607)),DATE(O607+88,Q607,IF(S607="",1,S607))))</f>
        <v/>
      </c>
      <c r="AW607" s="821" t="str">
        <f>IF(AV607&lt;=設定シート!C$15,"昔",IF(OR(LEFT($F$611,2)="31",LEFT($F$611,2)="34",LEFT($F$611,2)="36",LEFT($F$611,2)="37"),IF(AV607&lt;=設定シート!E$23,"1",IF(AV607&lt;=設定シート!G$23,"2",IF(AV607&lt;=設定シート!M$23,"3","4"))),IF(AV607&lt;=設定シート!E$15,"1",IF(AV607&lt;=設定シート!G$15,"2","3"))))</f>
        <v>3</v>
      </c>
      <c r="AX607" s="822">
        <f>IF(OR(LEFT($F$611,2)="31",LEFT($F$611,2)="34",LEFT($F$611,2)="36",LEFT($F$611,2)="37"),IF(AV607&lt;=設定シート!$C$23,5,IF(AV607&lt;=設定シート!$E$23,7,IF(AV607&lt;=設定シート!$G$23,9,IF(AND(AV607&lt;=設定シート!$I$23,V607=""),11,IF(AND(AV607&lt;=設定シート!$I$23,V607="賃金で算定"),13,IF(AV607&lt;=設定シート!$K$23,15,IF(AV607&lt;=設定シート!$M$23,17,19))))))),IF(AV607&lt;=設定シート!$C$23,5,IF(AV607&lt;=設定シート!$E$15,7,IF(AV607&lt;=設定シート!$G$15,9,11))))</f>
        <v>11</v>
      </c>
      <c r="AY607" s="760"/>
      <c r="AZ607" s="761"/>
      <c r="BA607" s="762">
        <f t="shared" ref="BA607" si="340">AN607</f>
        <v>0</v>
      </c>
      <c r="BB607" s="761"/>
      <c r="BC607" s="761"/>
      <c r="BO607" s="1">
        <f>IF(O607&lt;=VALUE(概算年度),O607+2018,O607+1988)</f>
        <v>2018</v>
      </c>
      <c r="BP607" s="1" t="b">
        <f>IF(BO607=2019,1)</f>
        <v>0</v>
      </c>
      <c r="BQ607" s="3">
        <f>IF(BO607&lt;=2018,1)</f>
        <v>1</v>
      </c>
      <c r="BR607" s="3" t="b">
        <f>IF(BO607&gt;=2020,1)</f>
        <v>0</v>
      </c>
      <c r="BS607" s="3" t="b">
        <f>IF(AND(O607=31,Q607=1,O608=31),1,IF(AND(O607=31,Q607=2,O608=31),2,IF(AND(O607=31,Q607=3,O608=31),3,IF(AND(O607=31,Q607=4,O608=31),4,IF(AND(O607&gt;VALUE(概算年度),O607&lt;31,O608=31),5)))))</f>
        <v>0</v>
      </c>
      <c r="BT607" s="3" t="b">
        <f>IF(OR(O607=31,O607=1),IF(AND(O608=1,OR(Q607=1,Q607=2,Q607=3,Q607=4,Q607=5)),1,IF(AND(O608=1,Q607=6),6,IF(AND(O608=1,Q607=7),7,IF(AND(O608=1,Q607=8),8,IF(AND(O608=1,Q607=9),9,IF(AND(O608=1,Q607=10),10,IF(AND(O608=1,Q607=11),11,IF(AND(O608=1,Q607=12),12)))))))),IF(O608=1,13))</f>
        <v>0</v>
      </c>
      <c r="BU607" s="3" t="b">
        <f>IF(AND(VALUE(概算年度)='報告書（事業主控）'!O607,VALUE(概算年度)='報告書（事業主控）'!O608),IF('報告書（事業主控）'!Q607=1,1,IF('報告書（事業主控）'!Q607=2,2,IF('報告書（事業主控）'!Q607=3,3))))</f>
        <v>0</v>
      </c>
      <c r="BV607" s="3" t="b">
        <f>IF(BS607=1,"平31_1",IF(BS607=2,"平31_2",IF(BS607=3,"平31_3",IF(BS607=4,"平31_4",IF(BS607=5,"平31_1",IF(BT607=1,"_5月",IF(BT607=6,"_6月",IF(BT607=7,"_7月",IF(BT607=8,"_8月",IF(BT607=9,"_9月",IF(BT607=10,"_10月",IF(BT607=11,"_11月",IF(BT607=12,"_12月",IF(BT607=13,"_5月",IF(AND(O607=O608,O608&lt;&gt;VALUE(概算年度)),IF(Q607=1,"_1月",IF(Q607=2,"_2月",IF(Q607=3,"_3月",IF(Q607=4,"_4月",IF(Q607=5,"_5月",IF(Q607=6,"_6月",IF(Q607=7,"_7月",IF(Q607=8,"_8月",IF(Q607=9,"_9月",IF(Q607=10,"_10月",IF(Q607=11,"_11月",IF(Q607=12,"_12月")))))))))))),IF(BU607=1,"対象年1_3月",IF(BU607=2,"対象年2_3月",IF(BU607=3,"対象年3月",IF(O608=VALUE(概算年度),"対象年1_3月","_1月")))))))))))))))))))</f>
        <v>0</v>
      </c>
    </row>
    <row r="608" spans="2:74" ht="18" customHeight="1">
      <c r="B608" s="971"/>
      <c r="C608" s="972"/>
      <c r="D608" s="972"/>
      <c r="E608" s="972"/>
      <c r="F608" s="972"/>
      <c r="G608" s="972"/>
      <c r="H608" s="972"/>
      <c r="I608" s="973"/>
      <c r="J608" s="971"/>
      <c r="K608" s="972"/>
      <c r="L608" s="972"/>
      <c r="M608" s="972"/>
      <c r="N608" s="975"/>
      <c r="O608" s="219"/>
      <c r="P608" s="11" t="s">
        <v>7</v>
      </c>
      <c r="Q608" s="23"/>
      <c r="R608" s="11" t="s">
        <v>8</v>
      </c>
      <c r="S608" s="220"/>
      <c r="T608" s="982" t="s">
        <v>28</v>
      </c>
      <c r="U608" s="982"/>
      <c r="V608" s="956"/>
      <c r="W608" s="957"/>
      <c r="X608" s="957"/>
      <c r="Y608" s="958"/>
      <c r="Z608" s="956"/>
      <c r="AA608" s="957"/>
      <c r="AB608" s="957"/>
      <c r="AC608" s="957"/>
      <c r="AD608" s="956">
        <v>0</v>
      </c>
      <c r="AE608" s="957"/>
      <c r="AF608" s="957"/>
      <c r="AG608" s="958"/>
      <c r="AH608" s="962">
        <f>IF(V607="賃金で算定",0,V608+Z608-AD608)</f>
        <v>0</v>
      </c>
      <c r="AI608" s="962"/>
      <c r="AJ608" s="962"/>
      <c r="AK608" s="963"/>
      <c r="AL608" s="964">
        <f>IF(V607="賃金で算定","賃金で算定",IF(OR(V608=0,$F$611="",AV607=""),0,IF(OR(LEFT($F$611,2)="31",LEFT($F$611,2)="34",LEFT($F$611,2)="36",LEFT($F$611,2)="37"),VLOOKUP($F$611,労務比率2,AX607,FALSE),VLOOKUP($F$611,労務比率,AX607,FALSE))))</f>
        <v>0</v>
      </c>
      <c r="AM608" s="965"/>
      <c r="AN608" s="966">
        <f>IF(V607="賃金で算定",0,INT(AH608*AL608/100))</f>
        <v>0</v>
      </c>
      <c r="AO608" s="967"/>
      <c r="AP608" s="967"/>
      <c r="AQ608" s="967"/>
      <c r="AR608" s="967"/>
      <c r="AS608" s="685"/>
      <c r="AV608" s="24"/>
      <c r="AW608" s="25"/>
      <c r="AY608" s="462">
        <f t="shared" ref="AY608" si="341">AH608</f>
        <v>0</v>
      </c>
      <c r="AZ608" s="461">
        <f>IF(AV607&lt;=設定シート!C$101,AH608,IF(AND(AV607&gt;=設定シート!E$101,AV607&lt;=設定シート!G$101),AH608*105/108,AH608))</f>
        <v>0</v>
      </c>
      <c r="BA608" s="460"/>
      <c r="BB608" s="461">
        <f t="shared" ref="BB608" si="342">IF($AL608="賃金で算定",0,INT(AY608*$AL608/100))</f>
        <v>0</v>
      </c>
      <c r="BC608" s="461">
        <f>IF(AY608=AZ608,BB608,AZ608*$AL608/100)</f>
        <v>0</v>
      </c>
      <c r="BL608" s="22">
        <f>IF(AY608=AZ608,0,1)</f>
        <v>0</v>
      </c>
      <c r="BM608" s="22" t="str">
        <f>IF(BL608=1,AL608,"")</f>
        <v/>
      </c>
    </row>
    <row r="609" spans="2:74" ht="18" customHeight="1">
      <c r="B609" s="968"/>
      <c r="C609" s="969"/>
      <c r="D609" s="969"/>
      <c r="E609" s="969"/>
      <c r="F609" s="969"/>
      <c r="G609" s="969"/>
      <c r="H609" s="969"/>
      <c r="I609" s="970"/>
      <c r="J609" s="968"/>
      <c r="K609" s="969"/>
      <c r="L609" s="969"/>
      <c r="M609" s="969"/>
      <c r="N609" s="974"/>
      <c r="O609" s="753"/>
      <c r="P609" s="731" t="s">
        <v>38</v>
      </c>
      <c r="Q609" s="754"/>
      <c r="R609" s="731" t="s">
        <v>8</v>
      </c>
      <c r="S609" s="755"/>
      <c r="T609" s="976" t="s">
        <v>40</v>
      </c>
      <c r="U609" s="1075"/>
      <c r="V609" s="977"/>
      <c r="W609" s="978"/>
      <c r="X609" s="978"/>
      <c r="Y609" s="792"/>
      <c r="Z609" s="769"/>
      <c r="AA609" s="770"/>
      <c r="AB609" s="770"/>
      <c r="AC609" s="768"/>
      <c r="AD609" s="769"/>
      <c r="AE609" s="770"/>
      <c r="AF609" s="770"/>
      <c r="AG609" s="771"/>
      <c r="AH609" s="979">
        <f>IF(V609="賃金で算定",V610+Z610-AD610,0)</f>
        <v>0</v>
      </c>
      <c r="AI609" s="980"/>
      <c r="AJ609" s="980"/>
      <c r="AK609" s="981"/>
      <c r="AL609" s="733"/>
      <c r="AM609" s="736"/>
      <c r="AN609" s="865"/>
      <c r="AO609" s="866"/>
      <c r="AP609" s="866"/>
      <c r="AQ609" s="866"/>
      <c r="AR609" s="866"/>
      <c r="AS609" s="772"/>
      <c r="AV609" s="24" t="str">
        <f>IF(OR(O609="",Q609=""),"", IF(O609&lt;20,DATE(O609+118,Q609,IF(S609="",1,S609)),DATE(O609+88,Q609,IF(S609="",1,S609))))</f>
        <v/>
      </c>
      <c r="AW609" s="821" t="str">
        <f>IF(AV609&lt;=設定シート!C$15,"昔",IF(OR(LEFT($F$611,2)="31",LEFT($F$611,2)="34",LEFT($F$611,2)="36",LEFT($F$611,2)="37"),IF(AV609&lt;=設定シート!E$23,"1",IF(AV609&lt;=設定シート!G$23,"2",IF(AV609&lt;=設定シート!M$23,"3","4"))),IF(AV609&lt;=設定シート!E$15,"1",IF(AV609&lt;=設定シート!G$15,"2","3"))))</f>
        <v>3</v>
      </c>
      <c r="AX609" s="822">
        <f>IF(OR(LEFT($F$611,2)="31",LEFT($F$611,2)="34",LEFT($F$611,2)="36",LEFT($F$611,2)="37"),IF(AV609&lt;=設定シート!$C$23,5,IF(AV609&lt;=設定シート!$E$23,7,IF(AV609&lt;=設定シート!$G$23,9,IF(AND(AV609&lt;=設定シート!$I$23,V609=""),11,IF(AND(AV609&lt;=設定シート!$I$23,V609="賃金で算定"),13,IF(AV609&lt;=設定シート!$K$23,15,IF(AV609&lt;=設定シート!$M$23,17,19))))))),IF(AV609&lt;=設定シート!$C$23,5,IF(AV609&lt;=設定シート!$E$15,7,IF(AV609&lt;=設定シート!$G$15,9,11))))</f>
        <v>11</v>
      </c>
      <c r="AY609" s="760"/>
      <c r="AZ609" s="761"/>
      <c r="BA609" s="762">
        <f t="shared" ref="BA609" si="343">AN609</f>
        <v>0</v>
      </c>
      <c r="BB609" s="761"/>
      <c r="BC609" s="761"/>
      <c r="BO609" s="1">
        <f>IF(O609&lt;=VALUE(概算年度),O609+2018,O609+1988)</f>
        <v>2018</v>
      </c>
      <c r="BP609" s="1" t="b">
        <f>IF(BO609=2019,1)</f>
        <v>0</v>
      </c>
      <c r="BQ609" s="3">
        <f>IF(BO609&lt;=2018,1)</f>
        <v>1</v>
      </c>
      <c r="BR609" s="3" t="b">
        <f>IF(BO609&gt;=2020,1)</f>
        <v>0</v>
      </c>
      <c r="BS609" s="3" t="b">
        <f>IF(AND(O609=31,Q609=1,O610=31),1,IF(AND(O609=31,Q609=2,O610=31),2,IF(AND(O609=31,Q609=3,O610=31),3,IF(AND(O609=31,Q609=4,O610=31),4,IF(AND(O609&gt;VALUE(概算年度),O609&lt;31,O610=31),5)))))</f>
        <v>0</v>
      </c>
      <c r="BT609" s="3" t="b">
        <f>IF(OR(O609=31,O609=1),IF(AND(O610=1,OR(Q609=1,Q609=2,Q609=3,Q609=4,Q609=5)),1,IF(AND(O610=1,Q609=6),6,IF(AND(O610=1,Q609=7),7,IF(AND(O610=1,Q609=8),8,IF(AND(O610=1,Q609=9),9,IF(AND(O610=1,Q609=10),10,IF(AND(O610=1,Q609=11),11,IF(AND(O610=1,Q609=12),12)))))))),IF(O610=1,13))</f>
        <v>0</v>
      </c>
      <c r="BU609" s="3" t="b">
        <f>IF(AND(VALUE(概算年度)='報告書（事業主控）'!O609,VALUE(概算年度)='報告書（事業主控）'!O610),IF('報告書（事業主控）'!Q609=1,1,IF('報告書（事業主控）'!Q609=2,2,IF('報告書（事業主控）'!Q609=3,3))))</f>
        <v>0</v>
      </c>
      <c r="BV609" s="3" t="b">
        <f>IF(BS609=1,"平31_1",IF(BS609=2,"平31_2",IF(BS609=3,"平31_3",IF(BS609=4,"平31_4",IF(BS609=5,"平31_1",IF(BT609=1,"_5月",IF(BT609=6,"_6月",IF(BT609=7,"_7月",IF(BT609=8,"_8月",IF(BT609=9,"_9月",IF(BT609=10,"_10月",IF(BT609=11,"_11月",IF(BT609=12,"_12月",IF(BT609=13,"_5月",IF(AND(O609=O610,O610&lt;&gt;VALUE(概算年度)),IF(Q609=1,"_1月",IF(Q609=2,"_2月",IF(Q609=3,"_3月",IF(Q609=4,"_4月",IF(Q609=5,"_5月",IF(Q609=6,"_6月",IF(Q609=7,"_7月",IF(Q609=8,"_8月",IF(Q609=9,"_9月",IF(Q609=10,"_10月",IF(Q609=11,"_11月",IF(Q609=12,"_12月")))))))))))),IF(BU609=1,"対象年1_3月",IF(BU609=2,"対象年2_3月",IF(BU609=3,"対象年3月",IF(O610=VALUE(概算年度),"対象年1_3月","_1月")))))))))))))))))))</f>
        <v>0</v>
      </c>
    </row>
    <row r="610" spans="2:74" ht="18" customHeight="1">
      <c r="B610" s="971"/>
      <c r="C610" s="972"/>
      <c r="D610" s="972"/>
      <c r="E610" s="972"/>
      <c r="F610" s="972"/>
      <c r="G610" s="972"/>
      <c r="H610" s="972"/>
      <c r="I610" s="973"/>
      <c r="J610" s="971"/>
      <c r="K610" s="972"/>
      <c r="L610" s="972"/>
      <c r="M610" s="972"/>
      <c r="N610" s="975"/>
      <c r="O610" s="219"/>
      <c r="P610" s="11" t="s">
        <v>7</v>
      </c>
      <c r="Q610" s="23"/>
      <c r="R610" s="11" t="s">
        <v>8</v>
      </c>
      <c r="S610" s="220"/>
      <c r="T610" s="982" t="s">
        <v>28</v>
      </c>
      <c r="U610" s="982"/>
      <c r="V610" s="956"/>
      <c r="W610" s="957"/>
      <c r="X610" s="957"/>
      <c r="Y610" s="958"/>
      <c r="Z610" s="956"/>
      <c r="AA610" s="957"/>
      <c r="AB610" s="957"/>
      <c r="AC610" s="957"/>
      <c r="AD610" s="956">
        <v>0</v>
      </c>
      <c r="AE610" s="957"/>
      <c r="AF610" s="957"/>
      <c r="AG610" s="958"/>
      <c r="AH610" s="966">
        <f>IF(V609="賃金で算定",0,V610+Z610-AD610)</f>
        <v>0</v>
      </c>
      <c r="AI610" s="967"/>
      <c r="AJ610" s="967"/>
      <c r="AK610" s="987"/>
      <c r="AL610" s="964">
        <f>IF(V609="賃金で算定","賃金で算定",IF(OR(V610=0,$F$611="",AV609=""),0,IF(OR(LEFT($F$611,2)="31",LEFT($F$611,2)="34",LEFT($F$611,2)="36",LEFT($F$611,2)="37"),VLOOKUP($F$611,労務比率2,AX609,FALSE),VLOOKUP($F$611,労務比率,AX609,FALSE))))</f>
        <v>0</v>
      </c>
      <c r="AM610" s="965"/>
      <c r="AN610" s="966">
        <f>IF(V609="賃金で算定",0,INT(AH610*AL610/100))</f>
        <v>0</v>
      </c>
      <c r="AO610" s="967"/>
      <c r="AP610" s="967"/>
      <c r="AQ610" s="967"/>
      <c r="AR610" s="967"/>
      <c r="AS610" s="685"/>
      <c r="AV610" s="24"/>
      <c r="AW610" s="25"/>
      <c r="AY610" s="462">
        <f t="shared" ref="AY610" si="344">AH610</f>
        <v>0</v>
      </c>
      <c r="AZ610" s="461">
        <f>IF(AV609&lt;=設定シート!C$101,AH610,IF(AND(AV609&gt;=設定シート!E$101,AV609&lt;=設定シート!G$101),AH610*105/108,AH610))</f>
        <v>0</v>
      </c>
      <c r="BA610" s="460"/>
      <c r="BB610" s="461">
        <f t="shared" ref="BB610" si="345">IF($AL610="賃金で算定",0,INT(AY610*$AL610/100))</f>
        <v>0</v>
      </c>
      <c r="BC610" s="461">
        <f>IF(AY610=AZ610,BB610,AZ610*$AL610/100)</f>
        <v>0</v>
      </c>
      <c r="BL610" s="22">
        <f>IF(AY610=AZ610,0,1)</f>
        <v>0</v>
      </c>
      <c r="BM610" s="22" t="str">
        <f>IF(BL610=1,AL610,"")</f>
        <v/>
      </c>
    </row>
    <row r="611" spans="2:74" ht="18" customHeight="1">
      <c r="B611" s="877" t="s">
        <v>158</v>
      </c>
      <c r="C611" s="988"/>
      <c r="D611" s="988"/>
      <c r="E611" s="989"/>
      <c r="F611" s="1069"/>
      <c r="G611" s="997"/>
      <c r="H611" s="997"/>
      <c r="I611" s="997"/>
      <c r="J611" s="997"/>
      <c r="K611" s="997"/>
      <c r="L611" s="997"/>
      <c r="M611" s="997"/>
      <c r="N611" s="998"/>
      <c r="O611" s="877" t="s">
        <v>870</v>
      </c>
      <c r="P611" s="988"/>
      <c r="Q611" s="988"/>
      <c r="R611" s="988"/>
      <c r="S611" s="988"/>
      <c r="T611" s="988"/>
      <c r="U611" s="989"/>
      <c r="V611" s="1072">
        <f>AH611</f>
        <v>0</v>
      </c>
      <c r="W611" s="1073"/>
      <c r="X611" s="1073"/>
      <c r="Y611" s="1074"/>
      <c r="Z611" s="769"/>
      <c r="AA611" s="770"/>
      <c r="AB611" s="770"/>
      <c r="AC611" s="768"/>
      <c r="AD611" s="769"/>
      <c r="AE611" s="770"/>
      <c r="AF611" s="770"/>
      <c r="AG611" s="768"/>
      <c r="AH611" s="979">
        <f>AH593+AH595+AH597+AH599+AH601+AH603+AH605+AH607+AH609</f>
        <v>0</v>
      </c>
      <c r="AI611" s="980"/>
      <c r="AJ611" s="980"/>
      <c r="AK611" s="981"/>
      <c r="AL611" s="738"/>
      <c r="AM611" s="740"/>
      <c r="AN611" s="979">
        <f>AN593+AN595+AN597+AN599+AN601+AN603+AN605+AN607+AN609</f>
        <v>0</v>
      </c>
      <c r="AO611" s="980"/>
      <c r="AP611" s="980"/>
      <c r="AQ611" s="980"/>
      <c r="AR611" s="980"/>
      <c r="AS611" s="772"/>
      <c r="AW611" s="25"/>
      <c r="AY611" s="760"/>
      <c r="AZ611" s="777"/>
      <c r="BA611" s="778">
        <f>BA593+BA595+BA597+BA599+BA601+BA603+BA605+BA607+BA609</f>
        <v>0</v>
      </c>
      <c r="BB611" s="762">
        <f>BB594+BB596+BB598+BB600+BB602+BB604+BB606+BB608+BB610</f>
        <v>0</v>
      </c>
      <c r="BC611" s="762">
        <f>SUMIF(BL594:BL610,0,BC594:BC610)+ROUNDDOWN(ROUNDDOWN(BL611*105/108,0)*BM611/100,0)</f>
        <v>0</v>
      </c>
      <c r="BL611" s="22">
        <f>SUMIF(BL594:BL610,1,AH594:AK610)</f>
        <v>0</v>
      </c>
      <c r="BM611" s="22">
        <f>IF(COUNT(BM594:BM610)=0,0,SUM(BM594:BM610)/COUNT(BM594:BM610))</f>
        <v>0</v>
      </c>
    </row>
    <row r="612" spans="2:74" ht="18" customHeight="1">
      <c r="B612" s="990"/>
      <c r="C612" s="991"/>
      <c r="D612" s="991"/>
      <c r="E612" s="992"/>
      <c r="F612" s="1070"/>
      <c r="G612" s="1000"/>
      <c r="H612" s="1000"/>
      <c r="I612" s="1000"/>
      <c r="J612" s="1000"/>
      <c r="K612" s="1000"/>
      <c r="L612" s="1000"/>
      <c r="M612" s="1000"/>
      <c r="N612" s="1001"/>
      <c r="O612" s="990"/>
      <c r="P612" s="991"/>
      <c r="Q612" s="991"/>
      <c r="R612" s="991"/>
      <c r="S612" s="991"/>
      <c r="T612" s="991"/>
      <c r="U612" s="992"/>
      <c r="V612" s="983">
        <f>V594+V596+V598+V600+V602+V604+V606+V608+V610-V611</f>
        <v>0</v>
      </c>
      <c r="W612" s="962"/>
      <c r="X612" s="962"/>
      <c r="Y612" s="963"/>
      <c r="Z612" s="983">
        <f>Z594+Z596+Z598+Z600+Z602+Z604+Z606+Z608+Z610</f>
        <v>0</v>
      </c>
      <c r="AA612" s="962"/>
      <c r="AB612" s="962"/>
      <c r="AC612" s="962"/>
      <c r="AD612" s="983">
        <f>AD594+AD596+AD598+AD600+AD602+AD604+AD606+AD608+AD610</f>
        <v>0</v>
      </c>
      <c r="AE612" s="962"/>
      <c r="AF612" s="962"/>
      <c r="AG612" s="962"/>
      <c r="AH612" s="983">
        <f>AY612</f>
        <v>0</v>
      </c>
      <c r="AI612" s="962"/>
      <c r="AJ612" s="962"/>
      <c r="AK612" s="962"/>
      <c r="AL612" s="742"/>
      <c r="AM612" s="743"/>
      <c r="AN612" s="983">
        <f>BB612</f>
        <v>0</v>
      </c>
      <c r="AO612" s="962"/>
      <c r="AP612" s="962"/>
      <c r="AQ612" s="962"/>
      <c r="AR612" s="962"/>
      <c r="AS612" s="793"/>
      <c r="AW612" s="25"/>
      <c r="AY612" s="779">
        <f>AY594+AY596+AY598+AY600+AY602+AY604+AY606+AY608+AY610</f>
        <v>0</v>
      </c>
      <c r="AZ612" s="780"/>
      <c r="BA612" s="780"/>
      <c r="BB612" s="781">
        <f>BB611</f>
        <v>0</v>
      </c>
      <c r="BC612" s="782"/>
    </row>
    <row r="613" spans="2:74" ht="18" customHeight="1">
      <c r="B613" s="993"/>
      <c r="C613" s="994"/>
      <c r="D613" s="994"/>
      <c r="E613" s="995"/>
      <c r="F613" s="1071"/>
      <c r="G613" s="1002"/>
      <c r="H613" s="1002"/>
      <c r="I613" s="1002"/>
      <c r="J613" s="1002"/>
      <c r="K613" s="1002"/>
      <c r="L613" s="1002"/>
      <c r="M613" s="1002"/>
      <c r="N613" s="1003"/>
      <c r="O613" s="993"/>
      <c r="P613" s="994"/>
      <c r="Q613" s="994"/>
      <c r="R613" s="994"/>
      <c r="S613" s="994"/>
      <c r="T613" s="994"/>
      <c r="U613" s="995"/>
      <c r="V613" s="966"/>
      <c r="W613" s="967"/>
      <c r="X613" s="967"/>
      <c r="Y613" s="987"/>
      <c r="Z613" s="966"/>
      <c r="AA613" s="967"/>
      <c r="AB613" s="967"/>
      <c r="AC613" s="967"/>
      <c r="AD613" s="966"/>
      <c r="AE613" s="967"/>
      <c r="AF613" s="967"/>
      <c r="AG613" s="967"/>
      <c r="AH613" s="966">
        <f>AZ613</f>
        <v>0</v>
      </c>
      <c r="AI613" s="967"/>
      <c r="AJ613" s="967"/>
      <c r="AK613" s="987"/>
      <c r="AL613" s="686"/>
      <c r="AM613" s="687"/>
      <c r="AN613" s="966">
        <f>BC613</f>
        <v>0</v>
      </c>
      <c r="AO613" s="967"/>
      <c r="AP613" s="967"/>
      <c r="AQ613" s="967"/>
      <c r="AR613" s="967"/>
      <c r="AS613" s="685"/>
      <c r="AU613" s="222"/>
      <c r="AW613" s="25"/>
      <c r="AY613" s="464"/>
      <c r="AZ613" s="465">
        <f>IF(AZ594+AZ596+AZ598+AZ600+AZ602+AZ604+AZ606+AZ608+AZ610=AY612,0,ROUNDDOWN(AZ594+AZ596+AZ598+AZ600+AZ602+AZ604+AZ606+AZ608+AZ610,0))</f>
        <v>0</v>
      </c>
      <c r="BA613" s="463"/>
      <c r="BB613" s="463"/>
      <c r="BC613" s="465">
        <f>IF(BC611=BB612,0,BC611)</f>
        <v>0</v>
      </c>
    </row>
    <row r="614" spans="2:74" ht="18" customHeight="1">
      <c r="AD614" s="1" t="str">
        <f>IF(AND($F611="",$V611+$V612&gt;0),"事業の種類を選択してください。","")</f>
        <v/>
      </c>
      <c r="AN614" s="867">
        <f>IF(AN611=0,0,AN611+IF(AN613=0,AN612,AN613))</f>
        <v>0</v>
      </c>
      <c r="AO614" s="867"/>
      <c r="AP614" s="867"/>
      <c r="AQ614" s="867"/>
      <c r="AR614" s="867"/>
      <c r="AW614" s="25"/>
    </row>
    <row r="615" spans="2:74" ht="31.95" customHeight="1">
      <c r="AN615" s="30"/>
      <c r="AO615" s="30"/>
      <c r="AP615" s="30"/>
      <c r="AQ615" s="30"/>
      <c r="AR615" s="30"/>
      <c r="AW615" s="25"/>
    </row>
    <row r="616" spans="2:74" ht="7.5" customHeight="1">
      <c r="X616" s="3"/>
      <c r="Y616" s="3"/>
      <c r="AW616" s="25"/>
    </row>
    <row r="617" spans="2:74" ht="10.5" customHeight="1">
      <c r="X617" s="3"/>
      <c r="Y617" s="3"/>
      <c r="AW617" s="25"/>
    </row>
    <row r="618" spans="2:74" ht="5.25" customHeight="1">
      <c r="X618" s="3"/>
      <c r="Y618" s="3"/>
      <c r="AW618" s="25"/>
    </row>
    <row r="619" spans="2:74" ht="5.25" customHeight="1">
      <c r="X619" s="3"/>
      <c r="Y619" s="3"/>
      <c r="AW619" s="25"/>
    </row>
    <row r="620" spans="2:74" ht="5.25" customHeight="1">
      <c r="X620" s="3"/>
      <c r="Y620" s="3"/>
      <c r="AW620" s="25"/>
    </row>
    <row r="621" spans="2:74" ht="5.25" customHeight="1">
      <c r="X621" s="3"/>
      <c r="Y621" s="3"/>
      <c r="AW621" s="25"/>
    </row>
    <row r="622" spans="2:74" ht="17.25" customHeight="1">
      <c r="B622" s="2" t="s">
        <v>42</v>
      </c>
      <c r="S622" s="9"/>
      <c r="T622" s="9"/>
      <c r="U622" s="9"/>
      <c r="V622" s="9"/>
      <c r="W622" s="9"/>
      <c r="AL622" s="26"/>
      <c r="AW622" s="25"/>
    </row>
    <row r="623" spans="2:74" ht="12.75" customHeight="1">
      <c r="M623" s="27"/>
      <c r="N623" s="27"/>
      <c r="O623" s="27"/>
      <c r="P623" s="27"/>
      <c r="Q623" s="27"/>
      <c r="R623" s="27"/>
      <c r="S623" s="27"/>
      <c r="T623" s="28"/>
      <c r="U623" s="28"/>
      <c r="V623" s="28"/>
      <c r="W623" s="28"/>
      <c r="X623" s="28"/>
      <c r="Y623" s="28"/>
      <c r="Z623" s="28"/>
      <c r="AA623" s="27"/>
      <c r="AB623" s="27"/>
      <c r="AC623" s="27"/>
      <c r="AL623" s="26"/>
      <c r="AM623" s="859" t="s">
        <v>855</v>
      </c>
      <c r="AN623" s="860"/>
      <c r="AO623" s="860"/>
      <c r="AP623" s="861"/>
      <c r="AW623" s="25"/>
    </row>
    <row r="624" spans="2:74" ht="12.75" customHeight="1">
      <c r="M624" s="27"/>
      <c r="N624" s="27"/>
      <c r="O624" s="27"/>
      <c r="P624" s="27"/>
      <c r="Q624" s="27"/>
      <c r="R624" s="27"/>
      <c r="S624" s="27"/>
      <c r="T624" s="28"/>
      <c r="U624" s="28"/>
      <c r="V624" s="28"/>
      <c r="W624" s="28"/>
      <c r="X624" s="28"/>
      <c r="Y624" s="28"/>
      <c r="Z624" s="28"/>
      <c r="AA624" s="27"/>
      <c r="AB624" s="27"/>
      <c r="AC624" s="27"/>
      <c r="AL624" s="26"/>
      <c r="AM624" s="862"/>
      <c r="AN624" s="863"/>
      <c r="AO624" s="863"/>
      <c r="AP624" s="864"/>
      <c r="AW624" s="25"/>
    </row>
    <row r="625" spans="2:74" ht="12.75" customHeight="1">
      <c r="M625" s="27"/>
      <c r="N625" s="27"/>
      <c r="O625" s="27"/>
      <c r="P625" s="27"/>
      <c r="Q625" s="27"/>
      <c r="R625" s="27"/>
      <c r="S625" s="27"/>
      <c r="T625" s="27"/>
      <c r="U625" s="27"/>
      <c r="V625" s="27"/>
      <c r="W625" s="27"/>
      <c r="X625" s="27"/>
      <c r="Y625" s="27"/>
      <c r="Z625" s="27"/>
      <c r="AA625" s="27"/>
      <c r="AB625" s="27"/>
      <c r="AC625" s="27"/>
      <c r="AL625" s="26"/>
      <c r="AM625" s="698"/>
      <c r="AN625" s="698"/>
      <c r="AW625" s="25"/>
    </row>
    <row r="626" spans="2:74" ht="6" customHeight="1">
      <c r="M626" s="27"/>
      <c r="N626" s="27"/>
      <c r="O626" s="27"/>
      <c r="P626" s="27"/>
      <c r="Q626" s="27"/>
      <c r="R626" s="27"/>
      <c r="S626" s="27"/>
      <c r="T626" s="27"/>
      <c r="U626" s="27"/>
      <c r="V626" s="27"/>
      <c r="W626" s="27"/>
      <c r="X626" s="27"/>
      <c r="Y626" s="27"/>
      <c r="Z626" s="27"/>
      <c r="AA626" s="27"/>
      <c r="AB626" s="27"/>
      <c r="AC626" s="27"/>
      <c r="AL626" s="26"/>
      <c r="AM626" s="26"/>
      <c r="AW626" s="25"/>
    </row>
    <row r="627" spans="2:74" ht="12.75" customHeight="1">
      <c r="B627" s="873" t="s">
        <v>9</v>
      </c>
      <c r="C627" s="874"/>
      <c r="D627" s="874"/>
      <c r="E627" s="874"/>
      <c r="F627" s="874"/>
      <c r="G627" s="874"/>
      <c r="H627" s="874"/>
      <c r="I627" s="874"/>
      <c r="J627" s="878" t="s">
        <v>17</v>
      </c>
      <c r="K627" s="878"/>
      <c r="L627" s="724" t="s">
        <v>10</v>
      </c>
      <c r="M627" s="878" t="s">
        <v>18</v>
      </c>
      <c r="N627" s="878"/>
      <c r="O627" s="879" t="s">
        <v>19</v>
      </c>
      <c r="P627" s="878"/>
      <c r="Q627" s="878"/>
      <c r="R627" s="878"/>
      <c r="S627" s="878"/>
      <c r="T627" s="878"/>
      <c r="U627" s="878" t="s">
        <v>20</v>
      </c>
      <c r="V627" s="878"/>
      <c r="W627" s="878"/>
      <c r="AD627" s="11"/>
      <c r="AE627" s="11"/>
      <c r="AF627" s="11"/>
      <c r="AG627" s="11"/>
      <c r="AH627" s="11"/>
      <c r="AI627" s="11"/>
      <c r="AJ627" s="11"/>
      <c r="AL627" s="1013">
        <f ca="1">$AL$9</f>
        <v>30</v>
      </c>
      <c r="AM627" s="881"/>
      <c r="AN627" s="948" t="s">
        <v>11</v>
      </c>
      <c r="AO627" s="948"/>
      <c r="AP627" s="881">
        <v>16</v>
      </c>
      <c r="AQ627" s="881"/>
      <c r="AR627" s="948" t="s">
        <v>12</v>
      </c>
      <c r="AS627" s="951"/>
      <c r="AW627" s="25"/>
    </row>
    <row r="628" spans="2:74" ht="13.95" customHeight="1">
      <c r="B628" s="874"/>
      <c r="C628" s="874"/>
      <c r="D628" s="874"/>
      <c r="E628" s="874"/>
      <c r="F628" s="874"/>
      <c r="G628" s="874"/>
      <c r="H628" s="874"/>
      <c r="I628" s="874"/>
      <c r="J628" s="1061">
        <f>$J$10</f>
        <v>0</v>
      </c>
      <c r="K628" s="1049">
        <f>$K$10</f>
        <v>0</v>
      </c>
      <c r="L628" s="1063">
        <f>$L$10</f>
        <v>0</v>
      </c>
      <c r="M628" s="1052">
        <f>$M$10</f>
        <v>0</v>
      </c>
      <c r="N628" s="1049">
        <f>$N$10</f>
        <v>0</v>
      </c>
      <c r="O628" s="1052">
        <f>$O$10</f>
        <v>0</v>
      </c>
      <c r="P628" s="1014">
        <f>$P$10</f>
        <v>0</v>
      </c>
      <c r="Q628" s="1014">
        <f>$Q$10</f>
        <v>0</v>
      </c>
      <c r="R628" s="1014">
        <f>$R$10</f>
        <v>0</v>
      </c>
      <c r="S628" s="1014">
        <f>$S$10</f>
        <v>0</v>
      </c>
      <c r="T628" s="1049">
        <f>$T$10</f>
        <v>0</v>
      </c>
      <c r="U628" s="1052">
        <f>$U$10</f>
        <v>0</v>
      </c>
      <c r="V628" s="1014">
        <f>$V$10</f>
        <v>0</v>
      </c>
      <c r="W628" s="1049">
        <f>$W$10</f>
        <v>0</v>
      </c>
      <c r="AD628" s="11"/>
      <c r="AE628" s="11"/>
      <c r="AF628" s="11"/>
      <c r="AG628" s="11"/>
      <c r="AH628" s="11"/>
      <c r="AI628" s="11"/>
      <c r="AJ628" s="11"/>
      <c r="AL628" s="882"/>
      <c r="AM628" s="883"/>
      <c r="AN628" s="949"/>
      <c r="AO628" s="949"/>
      <c r="AP628" s="883"/>
      <c r="AQ628" s="883"/>
      <c r="AR628" s="949"/>
      <c r="AS628" s="952"/>
      <c r="AW628" s="25"/>
    </row>
    <row r="629" spans="2:74" ht="9" customHeight="1">
      <c r="B629" s="874"/>
      <c r="C629" s="874"/>
      <c r="D629" s="874"/>
      <c r="E629" s="874"/>
      <c r="F629" s="874"/>
      <c r="G629" s="874"/>
      <c r="H629" s="874"/>
      <c r="I629" s="874"/>
      <c r="J629" s="1062"/>
      <c r="K629" s="1050"/>
      <c r="L629" s="1064"/>
      <c r="M629" s="1053"/>
      <c r="N629" s="1050"/>
      <c r="O629" s="1053"/>
      <c r="P629" s="1015"/>
      <c r="Q629" s="1015"/>
      <c r="R629" s="1015"/>
      <c r="S629" s="1015"/>
      <c r="T629" s="1050"/>
      <c r="U629" s="1053"/>
      <c r="V629" s="1015"/>
      <c r="W629" s="1050"/>
      <c r="AD629" s="11"/>
      <c r="AE629" s="11"/>
      <c r="AF629" s="11"/>
      <c r="AG629" s="11"/>
      <c r="AH629" s="11"/>
      <c r="AI629" s="11"/>
      <c r="AJ629" s="11"/>
      <c r="AL629" s="884"/>
      <c r="AM629" s="885"/>
      <c r="AN629" s="950"/>
      <c r="AO629" s="950"/>
      <c r="AP629" s="885"/>
      <c r="AQ629" s="885"/>
      <c r="AR629" s="950"/>
      <c r="AS629" s="953"/>
      <c r="AW629" s="25"/>
    </row>
    <row r="630" spans="2:74" ht="6" customHeight="1">
      <c r="B630" s="876"/>
      <c r="C630" s="876"/>
      <c r="D630" s="876"/>
      <c r="E630" s="876"/>
      <c r="F630" s="876"/>
      <c r="G630" s="876"/>
      <c r="H630" s="876"/>
      <c r="I630" s="876"/>
      <c r="J630" s="1062"/>
      <c r="K630" s="1051"/>
      <c r="L630" s="1065"/>
      <c r="M630" s="1054"/>
      <c r="N630" s="1051"/>
      <c r="O630" s="1054"/>
      <c r="P630" s="1016"/>
      <c r="Q630" s="1016"/>
      <c r="R630" s="1016"/>
      <c r="S630" s="1016"/>
      <c r="T630" s="1051"/>
      <c r="U630" s="1054"/>
      <c r="V630" s="1016"/>
      <c r="W630" s="1051"/>
      <c r="AW630" s="25"/>
    </row>
    <row r="631" spans="2:74" ht="15" customHeight="1">
      <c r="B631" s="927" t="s">
        <v>43</v>
      </c>
      <c r="C631" s="928"/>
      <c r="D631" s="928"/>
      <c r="E631" s="928"/>
      <c r="F631" s="928"/>
      <c r="G631" s="928"/>
      <c r="H631" s="928"/>
      <c r="I631" s="929"/>
      <c r="J631" s="927" t="s">
        <v>13</v>
      </c>
      <c r="K631" s="928"/>
      <c r="L631" s="928"/>
      <c r="M631" s="928"/>
      <c r="N631" s="936"/>
      <c r="O631" s="939" t="s">
        <v>44</v>
      </c>
      <c r="P631" s="928"/>
      <c r="Q631" s="928"/>
      <c r="R631" s="928"/>
      <c r="S631" s="928"/>
      <c r="T631" s="928"/>
      <c r="U631" s="929"/>
      <c r="V631" s="725" t="s">
        <v>37</v>
      </c>
      <c r="W631" s="726"/>
      <c r="X631" s="726"/>
      <c r="Y631" s="942" t="s">
        <v>543</v>
      </c>
      <c r="Z631" s="942"/>
      <c r="AA631" s="942"/>
      <c r="AB631" s="942"/>
      <c r="AC631" s="942"/>
      <c r="AD631" s="942"/>
      <c r="AE631" s="942"/>
      <c r="AF631" s="942"/>
      <c r="AG631" s="942"/>
      <c r="AH631" s="942"/>
      <c r="AI631" s="726"/>
      <c r="AJ631" s="726"/>
      <c r="AK631" s="727"/>
      <c r="AL631" s="1066" t="s">
        <v>497</v>
      </c>
      <c r="AM631" s="1066"/>
      <c r="AN631" s="943" t="s">
        <v>292</v>
      </c>
      <c r="AO631" s="943"/>
      <c r="AP631" s="943"/>
      <c r="AQ631" s="943"/>
      <c r="AR631" s="943"/>
      <c r="AS631" s="944"/>
      <c r="AW631" s="25"/>
    </row>
    <row r="632" spans="2:74" ht="13.95" customHeight="1">
      <c r="B632" s="930"/>
      <c r="C632" s="931"/>
      <c r="D632" s="931"/>
      <c r="E632" s="931"/>
      <c r="F632" s="931"/>
      <c r="G632" s="931"/>
      <c r="H632" s="931"/>
      <c r="I632" s="932"/>
      <c r="J632" s="930"/>
      <c r="K632" s="931"/>
      <c r="L632" s="931"/>
      <c r="M632" s="931"/>
      <c r="N632" s="937"/>
      <c r="O632" s="940"/>
      <c r="P632" s="931"/>
      <c r="Q632" s="931"/>
      <c r="R632" s="931"/>
      <c r="S632" s="931"/>
      <c r="T632" s="931"/>
      <c r="U632" s="932"/>
      <c r="V632" s="890" t="s">
        <v>14</v>
      </c>
      <c r="W632" s="1076"/>
      <c r="X632" s="1076"/>
      <c r="Y632" s="1077"/>
      <c r="Z632" s="896" t="s">
        <v>23</v>
      </c>
      <c r="AA632" s="897"/>
      <c r="AB632" s="897"/>
      <c r="AC632" s="898"/>
      <c r="AD632" s="1081" t="s">
        <v>24</v>
      </c>
      <c r="AE632" s="1082"/>
      <c r="AF632" s="1082"/>
      <c r="AG632" s="1083"/>
      <c r="AH632" s="908" t="s">
        <v>170</v>
      </c>
      <c r="AI632" s="909"/>
      <c r="AJ632" s="909"/>
      <c r="AK632" s="910"/>
      <c r="AL632" s="1067" t="s">
        <v>498</v>
      </c>
      <c r="AM632" s="1067"/>
      <c r="AN632" s="918" t="s">
        <v>26</v>
      </c>
      <c r="AO632" s="919"/>
      <c r="AP632" s="919"/>
      <c r="AQ632" s="919"/>
      <c r="AR632" s="920"/>
      <c r="AS632" s="921"/>
      <c r="AW632" s="25"/>
      <c r="AY632" s="749" t="s">
        <v>524</v>
      </c>
      <c r="AZ632" s="749" t="s">
        <v>524</v>
      </c>
      <c r="BA632" s="749" t="s">
        <v>522</v>
      </c>
      <c r="BB632" s="922" t="s">
        <v>523</v>
      </c>
      <c r="BC632" s="923"/>
    </row>
    <row r="633" spans="2:74" ht="13.95" customHeight="1">
      <c r="B633" s="933"/>
      <c r="C633" s="934"/>
      <c r="D633" s="934"/>
      <c r="E633" s="934"/>
      <c r="F633" s="934"/>
      <c r="G633" s="934"/>
      <c r="H633" s="934"/>
      <c r="I633" s="935"/>
      <c r="J633" s="933"/>
      <c r="K633" s="934"/>
      <c r="L633" s="934"/>
      <c r="M633" s="934"/>
      <c r="N633" s="938"/>
      <c r="O633" s="941"/>
      <c r="P633" s="934"/>
      <c r="Q633" s="934"/>
      <c r="R633" s="934"/>
      <c r="S633" s="934"/>
      <c r="T633" s="934"/>
      <c r="U633" s="935"/>
      <c r="V633" s="1078"/>
      <c r="W633" s="1079"/>
      <c r="X633" s="1079"/>
      <c r="Y633" s="1080"/>
      <c r="Z633" s="899"/>
      <c r="AA633" s="900"/>
      <c r="AB633" s="900"/>
      <c r="AC633" s="901"/>
      <c r="AD633" s="1084"/>
      <c r="AE633" s="1085"/>
      <c r="AF633" s="1085"/>
      <c r="AG633" s="1086"/>
      <c r="AH633" s="911"/>
      <c r="AI633" s="912"/>
      <c r="AJ633" s="912"/>
      <c r="AK633" s="913"/>
      <c r="AL633" s="1068"/>
      <c r="AM633" s="1068"/>
      <c r="AN633" s="924"/>
      <c r="AO633" s="924"/>
      <c r="AP633" s="924"/>
      <c r="AQ633" s="924"/>
      <c r="AR633" s="924"/>
      <c r="AS633" s="925"/>
      <c r="AW633" s="25"/>
      <c r="AY633" s="459"/>
      <c r="AZ633" s="460" t="s">
        <v>518</v>
      </c>
      <c r="BA633" s="460" t="s">
        <v>521</v>
      </c>
      <c r="BB633" s="750" t="s">
        <v>519</v>
      </c>
      <c r="BC633" s="460" t="s">
        <v>518</v>
      </c>
      <c r="BL633" s="22" t="s">
        <v>529</v>
      </c>
      <c r="BM633" s="22" t="s">
        <v>246</v>
      </c>
    </row>
    <row r="634" spans="2:74" ht="18" customHeight="1">
      <c r="B634" s="968"/>
      <c r="C634" s="969"/>
      <c r="D634" s="969"/>
      <c r="E634" s="969"/>
      <c r="F634" s="969"/>
      <c r="G634" s="969"/>
      <c r="H634" s="969"/>
      <c r="I634" s="970"/>
      <c r="J634" s="968"/>
      <c r="K634" s="969"/>
      <c r="L634" s="969"/>
      <c r="M634" s="969"/>
      <c r="N634" s="974"/>
      <c r="O634" s="753"/>
      <c r="P634" s="731" t="s">
        <v>38</v>
      </c>
      <c r="Q634" s="754"/>
      <c r="R634" s="731" t="s">
        <v>8</v>
      </c>
      <c r="S634" s="755"/>
      <c r="T634" s="976" t="s">
        <v>46</v>
      </c>
      <c r="U634" s="1075"/>
      <c r="V634" s="977"/>
      <c r="W634" s="978"/>
      <c r="X634" s="978"/>
      <c r="Y634" s="787" t="s">
        <v>15</v>
      </c>
      <c r="Z634" s="757"/>
      <c r="AA634" s="758"/>
      <c r="AB634" s="758"/>
      <c r="AC634" s="756" t="s">
        <v>15</v>
      </c>
      <c r="AD634" s="757"/>
      <c r="AE634" s="758"/>
      <c r="AF634" s="758"/>
      <c r="AG634" s="759" t="s">
        <v>15</v>
      </c>
      <c r="AH634" s="979">
        <f>IF(V634="賃金で算定",V635+Z635-AD635,0)</f>
        <v>0</v>
      </c>
      <c r="AI634" s="980"/>
      <c r="AJ634" s="980"/>
      <c r="AK634" s="981"/>
      <c r="AL634" s="733"/>
      <c r="AM634" s="736"/>
      <c r="AN634" s="865"/>
      <c r="AO634" s="866"/>
      <c r="AP634" s="866"/>
      <c r="AQ634" s="866"/>
      <c r="AR634" s="866"/>
      <c r="AS634" s="759" t="s">
        <v>15</v>
      </c>
      <c r="AV634" s="24" t="str">
        <f>IF(OR(O634="",Q634=""),"", IF(O634&lt;20,DATE(O634+118,Q634,IF(S634="",1,S634)),DATE(O634+88,Q634,IF(S634="",1,S634))))</f>
        <v/>
      </c>
      <c r="AW634" s="821" t="str">
        <f>IF(AV634&lt;=設定シート!C$15,"昔",IF(OR(LEFT($F$652,2)="31",LEFT($F$652,2)="34",LEFT($F$652,2)="36",LEFT($F$652,2)="37"),IF(AV634&lt;=設定シート!E$23,"1",IF(AV634&lt;=設定シート!G$23,"2",IF(AV634&lt;=設定シート!M$23,"3","4"))),IF(AV634&lt;=設定シート!E$15,"1",IF(AV634&lt;=設定シート!G$15,"2","3"))))</f>
        <v>3</v>
      </c>
      <c r="AX634" s="822">
        <f>IF(OR(LEFT($F$652,2)="31",LEFT($F$652,2)="34",LEFT($F$652,2)="36",LEFT($F$652,2)="37"),IF(AV634&lt;=設定シート!$C$23,5,IF(AV634&lt;=設定シート!$E$23,7,IF(AV634&lt;=設定シート!$G$23,9,IF(AND(AV634&lt;=設定シート!$I$23,V634=""),11,IF(AND(AV634&lt;=設定シート!$I$23,V634="賃金で算定"),13,IF(AV634&lt;=設定シート!$K$23,15,IF(AV634&lt;=設定シート!$M$23,17,19))))))),IF(AV634&lt;=設定シート!$C$23,5,IF(AV634&lt;=設定シート!$E$15,7,IF(AV634&lt;=設定シート!$G$15,9,11))))</f>
        <v>11</v>
      </c>
      <c r="AY634" s="760"/>
      <c r="AZ634" s="761"/>
      <c r="BA634" s="762">
        <f>AN634</f>
        <v>0</v>
      </c>
      <c r="BB634" s="761"/>
      <c r="BC634" s="761"/>
      <c r="BO634" s="1">
        <f>IF(O634&lt;=VALUE(概算年度),O634+2018,O634+1988)</f>
        <v>2018</v>
      </c>
      <c r="BP634" s="1" t="b">
        <f>IF(BO634=2019,1)</f>
        <v>0</v>
      </c>
      <c r="BQ634" s="3">
        <f>IF(BO634&lt;=2018,1)</f>
        <v>1</v>
      </c>
      <c r="BR634" s="3" t="b">
        <f>IF(BO634&gt;=2020,1)</f>
        <v>0</v>
      </c>
      <c r="BS634" s="3" t="b">
        <f>IF(AND(O634=31,Q634=1,O635=31),1,IF(AND(O634=31,Q634=2,O635=31),2,IF(AND(O634=31,Q634=3,O635=31),3,IF(AND(O634=31,Q634=4,O635=31),4,IF(AND(O634&gt;VALUE(概算年度),O634&lt;31,O635=31),5)))))</f>
        <v>0</v>
      </c>
      <c r="BT634" s="3" t="b">
        <f>IF(OR(O634=31,O634=1),IF(AND(O635=1,OR(Q634=1,Q634=2,Q634=3,Q634=4,Q634=5)),1,IF(AND(O635=1,Q634=6),6,IF(AND(O635=1,Q634=7),7,IF(AND(O635=1,Q634=8),8,IF(AND(O635=1,Q634=9),9,IF(AND(O635=1,Q634=10),10,IF(AND(O635=1,Q634=11),11,IF(AND(O635=1,Q634=12),12)))))))),IF(O635=1,13))</f>
        <v>0</v>
      </c>
      <c r="BU634" s="3" t="b">
        <f>IF(AND(VALUE(概算年度)='報告書（事業主控）'!O634,VALUE(概算年度)='報告書（事業主控）'!O635),IF('報告書（事業主控）'!Q634=1,1,IF('報告書（事業主控）'!Q634=2,2,IF('報告書（事業主控）'!Q634=3,3))))</f>
        <v>0</v>
      </c>
      <c r="BV634" s="3" t="b">
        <f>IF(BS634=1,"平31_1",IF(BS634=2,"平31_2",IF(BS634=3,"平31_3",IF(BS634=4,"平31_4",IF(BS634=5,"平31_1",IF(BT634=1,"_5月",IF(BT634=6,"_6月",IF(BT634=7,"_7月",IF(BT634=8,"_8月",IF(BT634=9,"_9月",IF(BT634=10,"_10月",IF(BT634=11,"_11月",IF(BT634=12,"_12月",IF(BT634=13,"_5月",IF(AND(O634=O635,O635&lt;&gt;VALUE(概算年度)),IF(Q634=1,"_1月",IF(Q634=2,"_2月",IF(Q634=3,"_3月",IF(Q634=4,"_4月",IF(Q634=5,"_5月",IF(Q634=6,"_6月",IF(Q634=7,"_7月",IF(Q634=8,"_8月",IF(Q634=9,"_9月",IF(Q634=10,"_10月",IF(Q634=11,"_11月",IF(Q634=12,"_12月")))))))))))),IF(BU634=1,"対象年1_3月",IF(BU634=2,"対象年2_3月",IF(BU634=3,"対象年3月",IF(O635=VALUE(概算年度),"対象年1_3月","_1月")))))))))))))))))))</f>
        <v>0</v>
      </c>
    </row>
    <row r="635" spans="2:74" ht="18" customHeight="1">
      <c r="B635" s="971"/>
      <c r="C635" s="972"/>
      <c r="D635" s="972"/>
      <c r="E635" s="972"/>
      <c r="F635" s="972"/>
      <c r="G635" s="972"/>
      <c r="H635" s="972"/>
      <c r="I635" s="973"/>
      <c r="J635" s="971"/>
      <c r="K635" s="972"/>
      <c r="L635" s="972"/>
      <c r="M635" s="972"/>
      <c r="N635" s="975"/>
      <c r="O635" s="219"/>
      <c r="P635" s="11" t="s">
        <v>7</v>
      </c>
      <c r="Q635" s="23"/>
      <c r="R635" s="11" t="s">
        <v>8</v>
      </c>
      <c r="S635" s="220"/>
      <c r="T635" s="982" t="s">
        <v>28</v>
      </c>
      <c r="U635" s="982"/>
      <c r="V635" s="956"/>
      <c r="W635" s="957"/>
      <c r="X635" s="957"/>
      <c r="Y635" s="958"/>
      <c r="Z635" s="959"/>
      <c r="AA635" s="960"/>
      <c r="AB635" s="960"/>
      <c r="AC635" s="960"/>
      <c r="AD635" s="956"/>
      <c r="AE635" s="957"/>
      <c r="AF635" s="957"/>
      <c r="AG635" s="958"/>
      <c r="AH635" s="962">
        <f>IF(V634="賃金で算定",0,V635+Z635-AD635)</f>
        <v>0</v>
      </c>
      <c r="AI635" s="962"/>
      <c r="AJ635" s="962"/>
      <c r="AK635" s="963"/>
      <c r="AL635" s="964">
        <f>IF(V634="賃金で算定","賃金で算定",IF(OR(V635=0,$F$652="",AV634=""),0,IF(OR(LEFT($F$652,2)="31",LEFT($F$652,2)="34",LEFT($F$652,2)="36",LEFT($F$652,2)="37"),VLOOKUP($F$652,労務比率2,AX634,FALSE),VLOOKUP($F$652,労務比率,AX634,FALSE))))</f>
        <v>0</v>
      </c>
      <c r="AM635" s="965"/>
      <c r="AN635" s="966">
        <f>IF(V634="賃金で算定",0,INT(AH635*AL635/100))</f>
        <v>0</v>
      </c>
      <c r="AO635" s="967"/>
      <c r="AP635" s="967"/>
      <c r="AQ635" s="967"/>
      <c r="AR635" s="967"/>
      <c r="AS635" s="685"/>
      <c r="AV635" s="24"/>
      <c r="AW635" s="25"/>
      <c r="AY635" s="462">
        <f>AH635</f>
        <v>0</v>
      </c>
      <c r="AZ635" s="461">
        <f>IF(AV634&lt;=設定シート!C$101,AH635,IF(AND(AV634&gt;=設定シート!E$101,AV634&lt;=設定シート!G$101),AH635*105/108,AH635))</f>
        <v>0</v>
      </c>
      <c r="BA635" s="460"/>
      <c r="BB635" s="461">
        <f>IF($AL635="賃金で算定",0,INT(AY635*$AL635/100))</f>
        <v>0</v>
      </c>
      <c r="BC635" s="461">
        <f>IF(AY635=AZ635,BB635,AZ635*$AL635/100)</f>
        <v>0</v>
      </c>
      <c r="BL635" s="22">
        <f>IF(AY635=AZ635,0,1)</f>
        <v>0</v>
      </c>
      <c r="BM635" s="22" t="str">
        <f>IF(BL635=1,AL635,"")</f>
        <v/>
      </c>
    </row>
    <row r="636" spans="2:74" ht="18" customHeight="1">
      <c r="B636" s="968"/>
      <c r="C636" s="969"/>
      <c r="D636" s="969"/>
      <c r="E636" s="969"/>
      <c r="F636" s="969"/>
      <c r="G636" s="969"/>
      <c r="H636" s="969"/>
      <c r="I636" s="970"/>
      <c r="J636" s="968"/>
      <c r="K636" s="969"/>
      <c r="L636" s="969"/>
      <c r="M636" s="969"/>
      <c r="N636" s="974"/>
      <c r="O636" s="753"/>
      <c r="P636" s="731" t="s">
        <v>38</v>
      </c>
      <c r="Q636" s="754"/>
      <c r="R636" s="731" t="s">
        <v>8</v>
      </c>
      <c r="S636" s="755"/>
      <c r="T636" s="976" t="s">
        <v>40</v>
      </c>
      <c r="U636" s="1075"/>
      <c r="V636" s="977"/>
      <c r="W636" s="978"/>
      <c r="X636" s="978"/>
      <c r="Y636" s="792"/>
      <c r="Z636" s="769"/>
      <c r="AA636" s="770"/>
      <c r="AB636" s="770"/>
      <c r="AC636" s="768"/>
      <c r="AD636" s="769"/>
      <c r="AE636" s="770"/>
      <c r="AF636" s="770"/>
      <c r="AG636" s="771"/>
      <c r="AH636" s="979">
        <f>IF(V636="賃金で算定",V637+Z637-AD637,0)</f>
        <v>0</v>
      </c>
      <c r="AI636" s="980"/>
      <c r="AJ636" s="980"/>
      <c r="AK636" s="981"/>
      <c r="AL636" s="733"/>
      <c r="AM636" s="736"/>
      <c r="AN636" s="865"/>
      <c r="AO636" s="866"/>
      <c r="AP636" s="866"/>
      <c r="AQ636" s="866"/>
      <c r="AR636" s="866"/>
      <c r="AS636" s="772"/>
      <c r="AV636" s="24" t="str">
        <f>IF(OR(O636="",Q636=""),"", IF(O636&lt;20,DATE(O636+118,Q636,IF(S636="",1,S636)),DATE(O636+88,Q636,IF(S636="",1,S636))))</f>
        <v/>
      </c>
      <c r="AW636" s="821" t="str">
        <f>IF(AV636&lt;=設定シート!C$15,"昔",IF(OR(LEFT($F$652,2)="31",LEFT($F$652,2)="34",LEFT($F$652,2)="36",LEFT($F$652,2)="37"),IF(AV636&lt;=設定シート!E$23,"1",IF(AV636&lt;=設定シート!G$23,"2",IF(AV636&lt;=設定シート!M$23,"3","4"))),IF(AV636&lt;=設定シート!E$15,"1",IF(AV636&lt;=設定シート!G$15,"2","3"))))</f>
        <v>3</v>
      </c>
      <c r="AX636" s="822">
        <f>IF(OR(LEFT($F$652,2)="31",LEFT($F$652,2)="34",LEFT($F$652,2)="36",LEFT($F$652,2)="37"),IF(AV636&lt;=設定シート!$C$23,5,IF(AV636&lt;=設定シート!$E$23,7,IF(AV636&lt;=設定シート!$G$23,9,IF(AND(AV636&lt;=設定シート!$I$23,V636=""),11,IF(AND(AV636&lt;=設定シート!$I$23,V636="賃金で算定"),13,IF(AV636&lt;=設定シート!$K$23,15,IF(AV636&lt;=設定シート!$M$23,17,19))))))),IF(AV636&lt;=設定シート!$C$23,5,IF(AV636&lt;=設定シート!$E$15,7,IF(AV636&lt;=設定シート!$G$15,9,11))))</f>
        <v>11</v>
      </c>
      <c r="AY636" s="760"/>
      <c r="AZ636" s="761"/>
      <c r="BA636" s="762">
        <f t="shared" ref="BA636" si="346">AN636</f>
        <v>0</v>
      </c>
      <c r="BB636" s="761"/>
      <c r="BC636" s="761"/>
      <c r="BL636" s="22"/>
      <c r="BM636" s="22"/>
      <c r="BO636" s="1">
        <f>IF(O636&lt;=VALUE(概算年度),O636+2018,O636+1988)</f>
        <v>2018</v>
      </c>
      <c r="BP636" s="1" t="b">
        <f>IF(BO636=2019,1)</f>
        <v>0</v>
      </c>
      <c r="BQ636" s="3">
        <f>IF(BO636&lt;=2018,1)</f>
        <v>1</v>
      </c>
      <c r="BR636" s="3" t="b">
        <f>IF(BO636&gt;=2020,1)</f>
        <v>0</v>
      </c>
      <c r="BS636" s="3" t="b">
        <f>IF(AND(O636=31,Q636=1,O637=31),1,IF(AND(O636=31,Q636=2,O637=31),2,IF(AND(O636=31,Q636=3,O637=31),3,IF(AND(O636=31,Q636=4,O637=31),4,IF(AND(O636&gt;VALUE(概算年度),O636&lt;31,O637=31),5)))))</f>
        <v>0</v>
      </c>
      <c r="BT636" s="3" t="b">
        <f>IF(OR(O636=31,O636=1),IF(AND(O637=1,OR(Q636=1,Q636=2,Q636=3,Q636=4,Q636=5)),1,IF(AND(O637=1,Q636=6),6,IF(AND(O637=1,Q636=7),7,IF(AND(O637=1,Q636=8),8,IF(AND(O637=1,Q636=9),9,IF(AND(O637=1,Q636=10),10,IF(AND(O637=1,Q636=11),11,IF(AND(O637=1,Q636=12),12)))))))),IF(O637=1,13))</f>
        <v>0</v>
      </c>
      <c r="BU636" s="3" t="b">
        <f>IF(AND(VALUE(概算年度)='報告書（事業主控）'!O636,VALUE(概算年度)='報告書（事業主控）'!O637),IF('報告書（事業主控）'!Q636=1,1,IF('報告書（事業主控）'!Q636=2,2,IF('報告書（事業主控）'!Q636=3,3))))</f>
        <v>0</v>
      </c>
      <c r="BV636" s="3" t="b">
        <f>IF(BS636=1,"平31_1",IF(BS636=2,"平31_2",IF(BS636=3,"平31_3",IF(BS636=4,"平31_4",IF(BS636=5,"平31_1",IF(BT636=1,"_5月",IF(BT636=6,"_6月",IF(BT636=7,"_7月",IF(BT636=8,"_8月",IF(BT636=9,"_9月",IF(BT636=10,"_10月",IF(BT636=11,"_11月",IF(BT636=12,"_12月",IF(BT636=13,"_5月",IF(AND(O636=O637,O637&lt;&gt;VALUE(概算年度)),IF(Q636=1,"_1月",IF(Q636=2,"_2月",IF(Q636=3,"_3月",IF(Q636=4,"_4月",IF(Q636=5,"_5月",IF(Q636=6,"_6月",IF(Q636=7,"_7月",IF(Q636=8,"_8月",IF(Q636=9,"_9月",IF(Q636=10,"_10月",IF(Q636=11,"_11月",IF(Q636=12,"_12月")))))))))))),IF(BU636=1,"対象年1_3月",IF(BU636=2,"対象年2_3月",IF(BU636=3,"対象年3月",IF(O637=VALUE(概算年度),"対象年1_3月","_1月")))))))))))))))))))</f>
        <v>0</v>
      </c>
    </row>
    <row r="637" spans="2:74" ht="18" customHeight="1">
      <c r="B637" s="971"/>
      <c r="C637" s="972"/>
      <c r="D637" s="972"/>
      <c r="E637" s="972"/>
      <c r="F637" s="972"/>
      <c r="G637" s="972"/>
      <c r="H637" s="972"/>
      <c r="I637" s="973"/>
      <c r="J637" s="971"/>
      <c r="K637" s="972"/>
      <c r="L637" s="972"/>
      <c r="M637" s="972"/>
      <c r="N637" s="975"/>
      <c r="O637" s="219"/>
      <c r="P637" s="11" t="s">
        <v>7</v>
      </c>
      <c r="Q637" s="23"/>
      <c r="R637" s="11" t="s">
        <v>8</v>
      </c>
      <c r="S637" s="220"/>
      <c r="T637" s="982" t="s">
        <v>28</v>
      </c>
      <c r="U637" s="982"/>
      <c r="V637" s="956"/>
      <c r="W637" s="957"/>
      <c r="X637" s="957"/>
      <c r="Y637" s="958"/>
      <c r="Z637" s="959"/>
      <c r="AA637" s="960"/>
      <c r="AB637" s="960"/>
      <c r="AC637" s="960"/>
      <c r="AD637" s="956"/>
      <c r="AE637" s="957"/>
      <c r="AF637" s="957"/>
      <c r="AG637" s="958"/>
      <c r="AH637" s="962">
        <f>IF(V636="賃金で算定",0,V637+Z637-AD637)</f>
        <v>0</v>
      </c>
      <c r="AI637" s="962"/>
      <c r="AJ637" s="962"/>
      <c r="AK637" s="963"/>
      <c r="AL637" s="964">
        <f>IF(V636="賃金で算定","賃金で算定",IF(OR(V637=0,$F$652="",AV636=""),0,IF(OR(LEFT($F$652,2)="31",LEFT($F$652,2)="34",LEFT($F$652,2)="36",LEFT($F$652,2)="37"),VLOOKUP($F$652,労務比率2,AX636,FALSE),VLOOKUP($F$652,労務比率,AX636,FALSE))))</f>
        <v>0</v>
      </c>
      <c r="AM637" s="965"/>
      <c r="AN637" s="966">
        <f>IF(V636="賃金で算定",0,INT(AH637*AL637/100))</f>
        <v>0</v>
      </c>
      <c r="AO637" s="967"/>
      <c r="AP637" s="967"/>
      <c r="AQ637" s="967"/>
      <c r="AR637" s="967"/>
      <c r="AS637" s="685"/>
      <c r="AV637" s="24"/>
      <c r="AW637" s="25"/>
      <c r="AY637" s="462">
        <f t="shared" ref="AY637" si="347">AH637</f>
        <v>0</v>
      </c>
      <c r="AZ637" s="461">
        <f>IF(AV636&lt;=設定シート!C$101,AH637,IF(AND(AV636&gt;=設定シート!E$101,AV636&lt;=設定シート!G$101),AH637*105/108,AH637))</f>
        <v>0</v>
      </c>
      <c r="BA637" s="460"/>
      <c r="BB637" s="461">
        <f t="shared" ref="BB637" si="348">IF($AL637="賃金で算定",0,INT(AY637*$AL637/100))</f>
        <v>0</v>
      </c>
      <c r="BC637" s="461">
        <f>IF(AY637=AZ637,BB637,AZ637*$AL637/100)</f>
        <v>0</v>
      </c>
      <c r="BL637" s="22">
        <f>IF(AY637=AZ637,0,1)</f>
        <v>0</v>
      </c>
      <c r="BM637" s="22" t="str">
        <f>IF(BL637=1,AL637,"")</f>
        <v/>
      </c>
    </row>
    <row r="638" spans="2:74" ht="18" customHeight="1">
      <c r="B638" s="968"/>
      <c r="C638" s="969"/>
      <c r="D638" s="969"/>
      <c r="E638" s="969"/>
      <c r="F638" s="969"/>
      <c r="G638" s="969"/>
      <c r="H638" s="969"/>
      <c r="I638" s="970"/>
      <c r="J638" s="968"/>
      <c r="K638" s="969"/>
      <c r="L638" s="969"/>
      <c r="M638" s="969"/>
      <c r="N638" s="974"/>
      <c r="O638" s="753"/>
      <c r="P638" s="731" t="s">
        <v>38</v>
      </c>
      <c r="Q638" s="754"/>
      <c r="R638" s="731" t="s">
        <v>8</v>
      </c>
      <c r="S638" s="755"/>
      <c r="T638" s="976" t="s">
        <v>40</v>
      </c>
      <c r="U638" s="1075"/>
      <c r="V638" s="977"/>
      <c r="W638" s="978"/>
      <c r="X638" s="978"/>
      <c r="Y638" s="792"/>
      <c r="Z638" s="769"/>
      <c r="AA638" s="770"/>
      <c r="AB638" s="770"/>
      <c r="AC638" s="768"/>
      <c r="AD638" s="769"/>
      <c r="AE638" s="770"/>
      <c r="AF638" s="770"/>
      <c r="AG638" s="771"/>
      <c r="AH638" s="979">
        <f>IF(V638="賃金で算定",V639+Z639-AD639,0)</f>
        <v>0</v>
      </c>
      <c r="AI638" s="980"/>
      <c r="AJ638" s="980"/>
      <c r="AK638" s="981"/>
      <c r="AL638" s="733"/>
      <c r="AM638" s="736"/>
      <c r="AN638" s="865"/>
      <c r="AO638" s="866"/>
      <c r="AP638" s="866"/>
      <c r="AQ638" s="866"/>
      <c r="AR638" s="866"/>
      <c r="AS638" s="772"/>
      <c r="AV638" s="24" t="str">
        <f>IF(OR(O638="",Q638=""),"", IF(O638&lt;20,DATE(O638+118,Q638,IF(S638="",1,S638)),DATE(O638+88,Q638,IF(S638="",1,S638))))</f>
        <v/>
      </c>
      <c r="AW638" s="821" t="str">
        <f>IF(AV638&lt;=設定シート!C$15,"昔",IF(OR(LEFT($F$652,2)="31",LEFT($F$652,2)="34",LEFT($F$652,2)="36",LEFT($F$652,2)="37"),IF(AV638&lt;=設定シート!E$23,"1",IF(AV638&lt;=設定シート!G$23,"2",IF(AV638&lt;=設定シート!M$23,"3","4"))),IF(AV638&lt;=設定シート!E$15,"1",IF(AV638&lt;=設定シート!G$15,"2","3"))))</f>
        <v>3</v>
      </c>
      <c r="AX638" s="822">
        <f>IF(OR(LEFT($F$652,2)="31",LEFT($F$652,2)="34",LEFT($F$652,2)="36",LEFT($F$652,2)="37"),IF(AV638&lt;=設定シート!$C$23,5,IF(AV638&lt;=設定シート!$E$23,7,IF(AV638&lt;=設定シート!$G$23,9,IF(AND(AV638&lt;=設定シート!$I$23,V638=""),11,IF(AND(AV638&lt;=設定シート!$I$23,V638="賃金で算定"),13,IF(AV638&lt;=設定シート!$K$23,15,IF(AV638&lt;=設定シート!$M$23,17,19))))))),IF(AV638&lt;=設定シート!$C$23,5,IF(AV638&lt;=設定シート!$E$15,7,IF(AV638&lt;=設定シート!$G$15,9,11))))</f>
        <v>11</v>
      </c>
      <c r="AY638" s="760"/>
      <c r="AZ638" s="761"/>
      <c r="BA638" s="762">
        <f t="shared" ref="BA638" si="349">AN638</f>
        <v>0</v>
      </c>
      <c r="BB638" s="761"/>
      <c r="BC638" s="761"/>
      <c r="BO638" s="1">
        <f>IF(O638&lt;=VALUE(概算年度),O638+2018,O638+1988)</f>
        <v>2018</v>
      </c>
      <c r="BP638" s="1" t="b">
        <f>IF(BO638=2019,1)</f>
        <v>0</v>
      </c>
      <c r="BQ638" s="3">
        <f>IF(BO638&lt;=2018,1)</f>
        <v>1</v>
      </c>
      <c r="BR638" s="3" t="b">
        <f>IF(BO638&gt;=2020,1)</f>
        <v>0</v>
      </c>
      <c r="BS638" s="3" t="b">
        <f>IF(AND(O638=31,Q638=1,O639=31),1,IF(AND(O638=31,Q638=2,O639=31),2,IF(AND(O638=31,Q638=3,O639=31),3,IF(AND(O638=31,Q638=4,O639=31),4,IF(AND(O638&gt;VALUE(概算年度),O638&lt;31,O639=31),5)))))</f>
        <v>0</v>
      </c>
      <c r="BT638" s="3" t="b">
        <f>IF(OR(O638=31,O638=1),IF(AND(O639=1,OR(Q638=1,Q638=2,Q638=3,Q638=4,Q638=5)),1,IF(AND(O639=1,Q638=6),6,IF(AND(O639=1,Q638=7),7,IF(AND(O639=1,Q638=8),8,IF(AND(O639=1,Q638=9),9,IF(AND(O639=1,Q638=10),10,IF(AND(O639=1,Q638=11),11,IF(AND(O639=1,Q638=12),12)))))))),IF(O639=1,13))</f>
        <v>0</v>
      </c>
      <c r="BU638" s="3" t="b">
        <f>IF(AND(VALUE(概算年度)='報告書（事業主控）'!O638,VALUE(概算年度)='報告書（事業主控）'!O639),IF('報告書（事業主控）'!Q638=1,1,IF('報告書（事業主控）'!Q638=2,2,IF('報告書（事業主控）'!Q638=3,3))))</f>
        <v>0</v>
      </c>
      <c r="BV638" s="3" t="b">
        <f>IF(BS638=1,"平31_1",IF(BS638=2,"平31_2",IF(BS638=3,"平31_3",IF(BS638=4,"平31_4",IF(BS638=5,"平31_1",IF(BT638=1,"_5月",IF(BT638=6,"_6月",IF(BT638=7,"_7月",IF(BT638=8,"_8月",IF(BT638=9,"_9月",IF(BT638=10,"_10月",IF(BT638=11,"_11月",IF(BT638=12,"_12月",IF(BT638=13,"_5月",IF(AND(O638=O639,O639&lt;&gt;VALUE(概算年度)),IF(Q638=1,"_1月",IF(Q638=2,"_2月",IF(Q638=3,"_3月",IF(Q638=4,"_4月",IF(Q638=5,"_5月",IF(Q638=6,"_6月",IF(Q638=7,"_7月",IF(Q638=8,"_8月",IF(Q638=9,"_9月",IF(Q638=10,"_10月",IF(Q638=11,"_11月",IF(Q638=12,"_12月")))))))))))),IF(BU638=1,"対象年1_3月",IF(BU638=2,"対象年2_3月",IF(BU638=3,"対象年3月",IF(O639=VALUE(概算年度),"対象年1_3月","_1月")))))))))))))))))))</f>
        <v>0</v>
      </c>
    </row>
    <row r="639" spans="2:74" ht="18" customHeight="1">
      <c r="B639" s="971"/>
      <c r="C639" s="972"/>
      <c r="D639" s="972"/>
      <c r="E639" s="972"/>
      <c r="F639" s="972"/>
      <c r="G639" s="972"/>
      <c r="H639" s="972"/>
      <c r="I639" s="973"/>
      <c r="J639" s="971"/>
      <c r="K639" s="972"/>
      <c r="L639" s="972"/>
      <c r="M639" s="972"/>
      <c r="N639" s="975"/>
      <c r="O639" s="219"/>
      <c r="P639" s="11" t="s">
        <v>7</v>
      </c>
      <c r="Q639" s="23"/>
      <c r="R639" s="11" t="s">
        <v>8</v>
      </c>
      <c r="S639" s="220"/>
      <c r="T639" s="982" t="s">
        <v>28</v>
      </c>
      <c r="U639" s="982"/>
      <c r="V639" s="956"/>
      <c r="W639" s="957"/>
      <c r="X639" s="957"/>
      <c r="Y639" s="958"/>
      <c r="Z639" s="956"/>
      <c r="AA639" s="957"/>
      <c r="AB639" s="957"/>
      <c r="AC639" s="957"/>
      <c r="AD639" s="956"/>
      <c r="AE639" s="957"/>
      <c r="AF639" s="957"/>
      <c r="AG639" s="958"/>
      <c r="AH639" s="962">
        <f>IF(V638="賃金で算定",0,V639+Z639-AD639)</f>
        <v>0</v>
      </c>
      <c r="AI639" s="962"/>
      <c r="AJ639" s="962"/>
      <c r="AK639" s="963"/>
      <c r="AL639" s="964">
        <f>IF(V638="賃金で算定","賃金で算定",IF(OR(V639=0,$F$652="",AV638=""),0,IF(OR(LEFT($F$652,2)="31",LEFT($F$652,2)="34",LEFT($F$652,2)="36",LEFT($F$652,2)="37"),VLOOKUP($F$652,労務比率2,AX638,FALSE),VLOOKUP($F$652,労務比率,AX638,FALSE))))</f>
        <v>0</v>
      </c>
      <c r="AM639" s="965"/>
      <c r="AN639" s="966">
        <f>IF(V638="賃金で算定",0,INT(AH639*AL639/100))</f>
        <v>0</v>
      </c>
      <c r="AO639" s="967"/>
      <c r="AP639" s="967"/>
      <c r="AQ639" s="967"/>
      <c r="AR639" s="967"/>
      <c r="AS639" s="685"/>
      <c r="AV639" s="24"/>
      <c r="AW639" s="25"/>
      <c r="AY639" s="462">
        <f t="shared" ref="AY639" si="350">AH639</f>
        <v>0</v>
      </c>
      <c r="AZ639" s="461">
        <f>IF(AV638&lt;=設定シート!C$101,AH639,IF(AND(AV638&gt;=設定シート!E$101,AV638&lt;=設定シート!G$101),AH639*105/108,AH639))</f>
        <v>0</v>
      </c>
      <c r="BA639" s="460"/>
      <c r="BB639" s="461">
        <f t="shared" ref="BB639" si="351">IF($AL639="賃金で算定",0,INT(AY639*$AL639/100))</f>
        <v>0</v>
      </c>
      <c r="BC639" s="461">
        <f>IF(AY639=AZ639,BB639,AZ639*$AL639/100)</f>
        <v>0</v>
      </c>
      <c r="BL639" s="22">
        <f>IF(AY639=AZ639,0,1)</f>
        <v>0</v>
      </c>
      <c r="BM639" s="22" t="str">
        <f>IF(BL639=1,AL639,"")</f>
        <v/>
      </c>
    </row>
    <row r="640" spans="2:74" ht="18" customHeight="1">
      <c r="B640" s="968"/>
      <c r="C640" s="969"/>
      <c r="D640" s="969"/>
      <c r="E640" s="969"/>
      <c r="F640" s="969"/>
      <c r="G640" s="969"/>
      <c r="H640" s="969"/>
      <c r="I640" s="970"/>
      <c r="J640" s="968"/>
      <c r="K640" s="969"/>
      <c r="L640" s="969"/>
      <c r="M640" s="969"/>
      <c r="N640" s="974"/>
      <c r="O640" s="753"/>
      <c r="P640" s="731" t="s">
        <v>38</v>
      </c>
      <c r="Q640" s="754"/>
      <c r="R640" s="731" t="s">
        <v>8</v>
      </c>
      <c r="S640" s="755"/>
      <c r="T640" s="976" t="s">
        <v>40</v>
      </c>
      <c r="U640" s="1075"/>
      <c r="V640" s="977"/>
      <c r="W640" s="978"/>
      <c r="X640" s="978"/>
      <c r="Y640" s="29"/>
      <c r="Z640" s="775"/>
      <c r="AA640" s="683"/>
      <c r="AB640" s="683"/>
      <c r="AC640" s="21"/>
      <c r="AD640" s="775"/>
      <c r="AE640" s="683"/>
      <c r="AF640" s="683"/>
      <c r="AG640" s="776"/>
      <c r="AH640" s="979">
        <f>IF(V640="賃金で算定",V641+Z641-AD641,0)</f>
        <v>0</v>
      </c>
      <c r="AI640" s="980"/>
      <c r="AJ640" s="980"/>
      <c r="AK640" s="981"/>
      <c r="AL640" s="733"/>
      <c r="AM640" s="736"/>
      <c r="AN640" s="865"/>
      <c r="AO640" s="866"/>
      <c r="AP640" s="866"/>
      <c r="AQ640" s="866"/>
      <c r="AR640" s="866"/>
      <c r="AS640" s="772"/>
      <c r="AV640" s="24" t="str">
        <f>IF(OR(O640="",Q640=""),"", IF(O640&lt;20,DATE(O640+118,Q640,IF(S640="",1,S640)),DATE(O640+88,Q640,IF(S640="",1,S640))))</f>
        <v/>
      </c>
      <c r="AW640" s="821" t="str">
        <f>IF(AV640&lt;=設定シート!C$15,"昔",IF(OR(LEFT($F$652,2)="31",LEFT($F$652,2)="34",LEFT($F$652,2)="36",LEFT($F$652,2)="37"),IF(AV640&lt;=設定シート!E$23,"1",IF(AV640&lt;=設定シート!G$23,"2",IF(AV640&lt;=設定シート!M$23,"3","4"))),IF(AV640&lt;=設定シート!E$15,"1",IF(AV640&lt;=設定シート!G$15,"2","3"))))</f>
        <v>3</v>
      </c>
      <c r="AX640" s="822">
        <f>IF(OR(LEFT($F$652,2)="31",LEFT($F$652,2)="34",LEFT($F$652,2)="36",LEFT($F$652,2)="37"),IF(AV640&lt;=設定シート!$C$23,5,IF(AV640&lt;=設定シート!$E$23,7,IF(AV640&lt;=設定シート!$G$23,9,IF(AND(AV640&lt;=設定シート!$I$23,V640=""),11,IF(AND(AV640&lt;=設定シート!$I$23,V640="賃金で算定"),13,IF(AV640&lt;=設定シート!$K$23,15,IF(AV640&lt;=設定シート!$M$23,17,19))))))),IF(AV640&lt;=設定シート!$C$23,5,IF(AV640&lt;=設定シート!$E$15,7,IF(AV640&lt;=設定シート!$G$15,9,11))))</f>
        <v>11</v>
      </c>
      <c r="AY640" s="760"/>
      <c r="AZ640" s="761"/>
      <c r="BA640" s="762">
        <f t="shared" ref="BA640" si="352">AN640</f>
        <v>0</v>
      </c>
      <c r="BB640" s="761"/>
      <c r="BC640" s="761"/>
      <c r="BO640" s="1">
        <f>IF(O640&lt;=VALUE(概算年度),O640+2018,O640+1988)</f>
        <v>2018</v>
      </c>
      <c r="BP640" s="1" t="b">
        <f>IF(BO640=2019,1)</f>
        <v>0</v>
      </c>
      <c r="BQ640" s="3">
        <f>IF(BO640&lt;=2018,1)</f>
        <v>1</v>
      </c>
      <c r="BR640" s="3" t="b">
        <f>IF(BO640&gt;=2020,1)</f>
        <v>0</v>
      </c>
      <c r="BS640" s="3" t="b">
        <f>IF(AND(O640=31,Q640=1,O641=31),1,IF(AND(O640=31,Q640=2,O641=31),2,IF(AND(O640=31,Q640=3,O641=31),3,IF(AND(O640=31,Q640=4,O641=31),4,IF(AND(O640&gt;VALUE(概算年度),O640&lt;31,O641=31),5)))))</f>
        <v>0</v>
      </c>
      <c r="BT640" s="3" t="b">
        <f>IF(OR(O640=31,O640=1),IF(AND(O641=1,OR(Q640=1,Q640=2,Q640=3,Q640=4,Q640=5)),1,IF(AND(O641=1,Q640=6),6,IF(AND(O641=1,Q640=7),7,IF(AND(O641=1,Q640=8),8,IF(AND(O641=1,Q640=9),9,IF(AND(O641=1,Q640=10),10,IF(AND(O641=1,Q640=11),11,IF(AND(O641=1,Q640=12),12)))))))),IF(O641=1,13))</f>
        <v>0</v>
      </c>
      <c r="BU640" s="3" t="b">
        <f>IF(AND(VALUE(概算年度)='報告書（事業主控）'!O640,VALUE(概算年度)='報告書（事業主控）'!O641),IF('報告書（事業主控）'!Q640=1,1,IF('報告書（事業主控）'!Q640=2,2,IF('報告書（事業主控）'!Q640=3,3))))</f>
        <v>0</v>
      </c>
      <c r="BV640" s="3" t="b">
        <f>IF(BS640=1,"平31_1",IF(BS640=2,"平31_2",IF(BS640=3,"平31_3",IF(BS640=4,"平31_4",IF(BS640=5,"平31_1",IF(BT640=1,"_5月",IF(BT640=6,"_6月",IF(BT640=7,"_7月",IF(BT640=8,"_8月",IF(BT640=9,"_9月",IF(BT640=10,"_10月",IF(BT640=11,"_11月",IF(BT640=12,"_12月",IF(BT640=13,"_5月",IF(AND(O640=O641,O641&lt;&gt;VALUE(概算年度)),IF(Q640=1,"_1月",IF(Q640=2,"_2月",IF(Q640=3,"_3月",IF(Q640=4,"_4月",IF(Q640=5,"_5月",IF(Q640=6,"_6月",IF(Q640=7,"_7月",IF(Q640=8,"_8月",IF(Q640=9,"_9月",IF(Q640=10,"_10月",IF(Q640=11,"_11月",IF(Q640=12,"_12月")))))))))))),IF(BU640=1,"対象年1_3月",IF(BU640=2,"対象年2_3月",IF(BU640=3,"対象年3月",IF(O641=VALUE(概算年度),"対象年1_3月","_1月")))))))))))))))))))</f>
        <v>0</v>
      </c>
    </row>
    <row r="641" spans="2:74" ht="18" customHeight="1">
      <c r="B641" s="971"/>
      <c r="C641" s="972"/>
      <c r="D641" s="972"/>
      <c r="E641" s="972"/>
      <c r="F641" s="972"/>
      <c r="G641" s="972"/>
      <c r="H641" s="972"/>
      <c r="I641" s="973"/>
      <c r="J641" s="971"/>
      <c r="K641" s="972"/>
      <c r="L641" s="972"/>
      <c r="M641" s="972"/>
      <c r="N641" s="975"/>
      <c r="O641" s="219"/>
      <c r="P641" s="11" t="s">
        <v>7</v>
      </c>
      <c r="Q641" s="23"/>
      <c r="R641" s="11" t="s">
        <v>8</v>
      </c>
      <c r="S641" s="220"/>
      <c r="T641" s="982" t="s">
        <v>28</v>
      </c>
      <c r="U641" s="982"/>
      <c r="V641" s="956"/>
      <c r="W641" s="957"/>
      <c r="X641" s="957"/>
      <c r="Y641" s="958"/>
      <c r="Z641" s="959"/>
      <c r="AA641" s="960"/>
      <c r="AB641" s="960"/>
      <c r="AC641" s="960"/>
      <c r="AD641" s="956"/>
      <c r="AE641" s="957"/>
      <c r="AF641" s="957"/>
      <c r="AG641" s="958"/>
      <c r="AH641" s="962">
        <f>IF(V640="賃金で算定",0,V641+Z641-AD641)</f>
        <v>0</v>
      </c>
      <c r="AI641" s="962"/>
      <c r="AJ641" s="962"/>
      <c r="AK641" s="963"/>
      <c r="AL641" s="964">
        <f>IF(V640="賃金で算定","賃金で算定",IF(OR(V641=0,$F$652="",AV640=""),0,IF(OR(LEFT($F$652,2)="31",LEFT($F$652,2)="34",LEFT($F$652,2)="36",LEFT($F$652,2)="37"),VLOOKUP($F$652,労務比率2,AX640,FALSE),VLOOKUP($F$652,労務比率,AX640,FALSE))))</f>
        <v>0</v>
      </c>
      <c r="AM641" s="965"/>
      <c r="AN641" s="966">
        <f>IF(V640="賃金で算定",0,INT(AH641*AL641/100))</f>
        <v>0</v>
      </c>
      <c r="AO641" s="967"/>
      <c r="AP641" s="967"/>
      <c r="AQ641" s="967"/>
      <c r="AR641" s="967"/>
      <c r="AS641" s="685"/>
      <c r="AV641" s="24"/>
      <c r="AW641" s="25"/>
      <c r="AY641" s="462">
        <f t="shared" ref="AY641" si="353">AH641</f>
        <v>0</v>
      </c>
      <c r="AZ641" s="461">
        <f>IF(AV640&lt;=設定シート!C$101,AH641,IF(AND(AV640&gt;=設定シート!E$101,AV640&lt;=設定シート!G$101),AH641*105/108,AH641))</f>
        <v>0</v>
      </c>
      <c r="BA641" s="460"/>
      <c r="BB641" s="461">
        <f t="shared" ref="BB641" si="354">IF($AL641="賃金で算定",0,INT(AY641*$AL641/100))</f>
        <v>0</v>
      </c>
      <c r="BC641" s="461">
        <f>IF(AY641=AZ641,BB641,AZ641*$AL641/100)</f>
        <v>0</v>
      </c>
      <c r="BL641" s="22">
        <f>IF(AY641=AZ641,0,1)</f>
        <v>0</v>
      </c>
      <c r="BM641" s="22" t="str">
        <f>IF(BL641=1,AL641,"")</f>
        <v/>
      </c>
    </row>
    <row r="642" spans="2:74" ht="18" customHeight="1">
      <c r="B642" s="968"/>
      <c r="C642" s="969"/>
      <c r="D642" s="969"/>
      <c r="E642" s="969"/>
      <c r="F642" s="969"/>
      <c r="G642" s="969"/>
      <c r="H642" s="969"/>
      <c r="I642" s="970"/>
      <c r="J642" s="968"/>
      <c r="K642" s="969"/>
      <c r="L642" s="969"/>
      <c r="M642" s="969"/>
      <c r="N642" s="974"/>
      <c r="O642" s="753"/>
      <c r="P642" s="731" t="s">
        <v>38</v>
      </c>
      <c r="Q642" s="754"/>
      <c r="R642" s="731" t="s">
        <v>8</v>
      </c>
      <c r="S642" s="755"/>
      <c r="T642" s="976" t="s">
        <v>40</v>
      </c>
      <c r="U642" s="1075"/>
      <c r="V642" s="977"/>
      <c r="W642" s="978"/>
      <c r="X642" s="978"/>
      <c r="Y642" s="792"/>
      <c r="Z642" s="769"/>
      <c r="AA642" s="770"/>
      <c r="AB642" s="770"/>
      <c r="AC642" s="768"/>
      <c r="AD642" s="769"/>
      <c r="AE642" s="770"/>
      <c r="AF642" s="770"/>
      <c r="AG642" s="771"/>
      <c r="AH642" s="979">
        <f>IF(V642="賃金で算定",V643+Z643-AD643,0)</f>
        <v>0</v>
      </c>
      <c r="AI642" s="980"/>
      <c r="AJ642" s="980"/>
      <c r="AK642" s="981"/>
      <c r="AL642" s="733"/>
      <c r="AM642" s="736"/>
      <c r="AN642" s="865"/>
      <c r="AO642" s="866"/>
      <c r="AP642" s="866"/>
      <c r="AQ642" s="866"/>
      <c r="AR642" s="866"/>
      <c r="AS642" s="772"/>
      <c r="AV642" s="24" t="str">
        <f>IF(OR(O642="",Q642=""),"", IF(O642&lt;20,DATE(O642+118,Q642,IF(S642="",1,S642)),DATE(O642+88,Q642,IF(S642="",1,S642))))</f>
        <v/>
      </c>
      <c r="AW642" s="821" t="str">
        <f>IF(AV642&lt;=設定シート!C$15,"昔",IF(OR(LEFT($F$652,2)="31",LEFT($F$652,2)="34",LEFT($F$652,2)="36",LEFT($F$652,2)="37"),IF(AV642&lt;=設定シート!E$23,"1",IF(AV642&lt;=設定シート!G$23,"2",IF(AV642&lt;=設定シート!M$23,"3","4"))),IF(AV642&lt;=設定シート!E$15,"1",IF(AV642&lt;=設定シート!G$15,"2","3"))))</f>
        <v>3</v>
      </c>
      <c r="AX642" s="822">
        <f>IF(OR(LEFT($F$652,2)="31",LEFT($F$652,2)="34",LEFT($F$652,2)="36",LEFT($F$652,2)="37"),IF(AV642&lt;=設定シート!$C$23,5,IF(AV642&lt;=設定シート!$E$23,7,IF(AV642&lt;=設定シート!$G$23,9,IF(AND(AV642&lt;=設定シート!$I$23,V642=""),11,IF(AND(AV642&lt;=設定シート!$I$23,V642="賃金で算定"),13,IF(AV642&lt;=設定シート!$K$23,15,IF(AV642&lt;=設定シート!$M$23,17,19))))))),IF(AV642&lt;=設定シート!$C$23,5,IF(AV642&lt;=設定シート!$E$15,7,IF(AV642&lt;=設定シート!$G$15,9,11))))</f>
        <v>11</v>
      </c>
      <c r="AY642" s="760"/>
      <c r="AZ642" s="761"/>
      <c r="BA642" s="762">
        <f t="shared" ref="BA642" si="355">AN642</f>
        <v>0</v>
      </c>
      <c r="BB642" s="761"/>
      <c r="BC642" s="761"/>
      <c r="BO642" s="1">
        <f>IF(O642&lt;=VALUE(概算年度),O642+2018,O642+1988)</f>
        <v>2018</v>
      </c>
      <c r="BP642" s="1" t="b">
        <f>IF(BO642=2019,1)</f>
        <v>0</v>
      </c>
      <c r="BQ642" s="3">
        <f>IF(BO642&lt;=2018,1)</f>
        <v>1</v>
      </c>
      <c r="BR642" s="3" t="b">
        <f>IF(BO642&gt;=2020,1)</f>
        <v>0</v>
      </c>
      <c r="BS642" s="3" t="b">
        <f>IF(AND(O642=31,Q642=1,O643=31),1,IF(AND(O642=31,Q642=2,O643=31),2,IF(AND(O642=31,Q642=3,O643=31),3,IF(AND(O642=31,Q642=4,O643=31),4,IF(AND(O642&gt;VALUE(概算年度),O642&lt;31,O643=31),5)))))</f>
        <v>0</v>
      </c>
      <c r="BT642" s="3" t="b">
        <f>IF(OR(O642=31,O642=1),IF(AND(O643=1,OR(Q642=1,Q642=2,Q642=3,Q642=4,Q642=5)),1,IF(AND(O643=1,Q642=6),6,IF(AND(O643=1,Q642=7),7,IF(AND(O643=1,Q642=8),8,IF(AND(O643=1,Q642=9),9,IF(AND(O643=1,Q642=10),10,IF(AND(O643=1,Q642=11),11,IF(AND(O643=1,Q642=12),12)))))))),IF(O643=1,13))</f>
        <v>0</v>
      </c>
      <c r="BU642" s="3" t="b">
        <f>IF(AND(VALUE(概算年度)='報告書（事業主控）'!O642,VALUE(概算年度)='報告書（事業主控）'!O643),IF('報告書（事業主控）'!Q642=1,1,IF('報告書（事業主控）'!Q642=2,2,IF('報告書（事業主控）'!Q642=3,3))))</f>
        <v>0</v>
      </c>
      <c r="BV642" s="3" t="b">
        <f>IF(BS642=1,"平31_1",IF(BS642=2,"平31_2",IF(BS642=3,"平31_3",IF(BS642=4,"平31_4",IF(BS642=5,"平31_1",IF(BT642=1,"_5月",IF(BT642=6,"_6月",IF(BT642=7,"_7月",IF(BT642=8,"_8月",IF(BT642=9,"_9月",IF(BT642=10,"_10月",IF(BT642=11,"_11月",IF(BT642=12,"_12月",IF(BT642=13,"_5月",IF(AND(O642=O643,O643&lt;&gt;VALUE(概算年度)),IF(Q642=1,"_1月",IF(Q642=2,"_2月",IF(Q642=3,"_3月",IF(Q642=4,"_4月",IF(Q642=5,"_5月",IF(Q642=6,"_6月",IF(Q642=7,"_7月",IF(Q642=8,"_8月",IF(Q642=9,"_9月",IF(Q642=10,"_10月",IF(Q642=11,"_11月",IF(Q642=12,"_12月")))))))))))),IF(BU642=1,"対象年1_3月",IF(BU642=2,"対象年2_3月",IF(BU642=3,"対象年3月",IF(O643=VALUE(概算年度),"対象年1_3月","_1月")))))))))))))))))))</f>
        <v>0</v>
      </c>
    </row>
    <row r="643" spans="2:74" ht="18" customHeight="1">
      <c r="B643" s="971"/>
      <c r="C643" s="972"/>
      <c r="D643" s="972"/>
      <c r="E643" s="972"/>
      <c r="F643" s="972"/>
      <c r="G643" s="972"/>
      <c r="H643" s="972"/>
      <c r="I643" s="973"/>
      <c r="J643" s="971"/>
      <c r="K643" s="972"/>
      <c r="L643" s="972"/>
      <c r="M643" s="972"/>
      <c r="N643" s="975"/>
      <c r="O643" s="219"/>
      <c r="P643" s="11" t="s">
        <v>7</v>
      </c>
      <c r="Q643" s="23"/>
      <c r="R643" s="11" t="s">
        <v>8</v>
      </c>
      <c r="S643" s="220"/>
      <c r="T643" s="982" t="s">
        <v>28</v>
      </c>
      <c r="U643" s="982"/>
      <c r="V643" s="956"/>
      <c r="W643" s="957"/>
      <c r="X643" s="957"/>
      <c r="Y643" s="958"/>
      <c r="Z643" s="956"/>
      <c r="AA643" s="957"/>
      <c r="AB643" s="957"/>
      <c r="AC643" s="957"/>
      <c r="AD643" s="956"/>
      <c r="AE643" s="957"/>
      <c r="AF643" s="957"/>
      <c r="AG643" s="958"/>
      <c r="AH643" s="962">
        <f>IF(V642="賃金で算定",0,V643+Z643-AD643)</f>
        <v>0</v>
      </c>
      <c r="AI643" s="962"/>
      <c r="AJ643" s="962"/>
      <c r="AK643" s="963"/>
      <c r="AL643" s="964">
        <f>IF(V642="賃金で算定","賃金で算定",IF(OR(V643=0,$F$652="",AV642=""),0,IF(OR(LEFT($F$652,2)="31",LEFT($F$652,2)="34",LEFT($F$652,2)="36",LEFT($F$652,2)="37"),VLOOKUP($F$652,労務比率2,AX642,FALSE),VLOOKUP($F$652,労務比率,AX642,FALSE))))</f>
        <v>0</v>
      </c>
      <c r="AM643" s="965"/>
      <c r="AN643" s="966">
        <f>IF(V642="賃金で算定",0,INT(AH643*AL643/100))</f>
        <v>0</v>
      </c>
      <c r="AO643" s="967"/>
      <c r="AP643" s="967"/>
      <c r="AQ643" s="967"/>
      <c r="AR643" s="967"/>
      <c r="AS643" s="685"/>
      <c r="AV643" s="24"/>
      <c r="AW643" s="25"/>
      <c r="AY643" s="462">
        <f t="shared" ref="AY643" si="356">AH643</f>
        <v>0</v>
      </c>
      <c r="AZ643" s="461">
        <f>IF(AV642&lt;=設定シート!C$101,AH643,IF(AND(AV642&gt;=設定シート!E$101,AV642&lt;=設定シート!G$101),AH643*105/108,AH643))</f>
        <v>0</v>
      </c>
      <c r="BA643" s="460"/>
      <c r="BB643" s="461">
        <f t="shared" ref="BB643" si="357">IF($AL643="賃金で算定",0,INT(AY643*$AL643/100))</f>
        <v>0</v>
      </c>
      <c r="BC643" s="461">
        <f>IF(AY643=AZ643,BB643,AZ643*$AL643/100)</f>
        <v>0</v>
      </c>
      <c r="BL643" s="22">
        <f>IF(AY643=AZ643,0,1)</f>
        <v>0</v>
      </c>
      <c r="BM643" s="22" t="str">
        <f>IF(BL643=1,AL643,"")</f>
        <v/>
      </c>
    </row>
    <row r="644" spans="2:74" ht="18" customHeight="1">
      <c r="B644" s="968"/>
      <c r="C644" s="969"/>
      <c r="D644" s="969"/>
      <c r="E644" s="969"/>
      <c r="F644" s="969"/>
      <c r="G644" s="969"/>
      <c r="H644" s="969"/>
      <c r="I644" s="970"/>
      <c r="J644" s="968"/>
      <c r="K644" s="969"/>
      <c r="L644" s="969"/>
      <c r="M644" s="969"/>
      <c r="N644" s="974"/>
      <c r="O644" s="753"/>
      <c r="P644" s="731" t="s">
        <v>38</v>
      </c>
      <c r="Q644" s="754"/>
      <c r="R644" s="731" t="s">
        <v>8</v>
      </c>
      <c r="S644" s="755"/>
      <c r="T644" s="976" t="s">
        <v>40</v>
      </c>
      <c r="U644" s="1075"/>
      <c r="V644" s="977"/>
      <c r="W644" s="978"/>
      <c r="X644" s="978"/>
      <c r="Y644" s="792"/>
      <c r="Z644" s="769"/>
      <c r="AA644" s="770"/>
      <c r="AB644" s="770"/>
      <c r="AC644" s="768"/>
      <c r="AD644" s="769"/>
      <c r="AE644" s="770"/>
      <c r="AF644" s="770"/>
      <c r="AG644" s="771"/>
      <c r="AH644" s="979">
        <f>IF(V644="賃金で算定",V645+Z645-AD645,0)</f>
        <v>0</v>
      </c>
      <c r="AI644" s="980"/>
      <c r="AJ644" s="980"/>
      <c r="AK644" s="981"/>
      <c r="AL644" s="733"/>
      <c r="AM644" s="736"/>
      <c r="AN644" s="865"/>
      <c r="AO644" s="866"/>
      <c r="AP644" s="866"/>
      <c r="AQ644" s="866"/>
      <c r="AR644" s="866"/>
      <c r="AS644" s="772"/>
      <c r="AV644" s="24" t="str">
        <f>IF(OR(O644="",Q644=""),"", IF(O644&lt;20,DATE(O644+118,Q644,IF(S644="",1,S644)),DATE(O644+88,Q644,IF(S644="",1,S644))))</f>
        <v/>
      </c>
      <c r="AW644" s="821" t="str">
        <f>IF(AV644&lt;=設定シート!C$15,"昔",IF(OR(LEFT($F$652,2)="31",LEFT($F$652,2)="34",LEFT($F$652,2)="36",LEFT($F$652,2)="37"),IF(AV644&lt;=設定シート!E$23,"1",IF(AV644&lt;=設定シート!G$23,"2",IF(AV644&lt;=設定シート!M$23,"3","4"))),IF(AV644&lt;=設定シート!E$15,"1",IF(AV644&lt;=設定シート!G$15,"2","3"))))</f>
        <v>3</v>
      </c>
      <c r="AX644" s="822">
        <f>IF(OR(LEFT($F$652,2)="31",LEFT($F$652,2)="34",LEFT($F$652,2)="36",LEFT($F$652,2)="37"),IF(AV644&lt;=設定シート!$C$23,5,IF(AV644&lt;=設定シート!$E$23,7,IF(AV644&lt;=設定シート!$G$23,9,IF(AND(AV644&lt;=設定シート!$I$23,V644=""),11,IF(AND(AV644&lt;=設定シート!$I$23,V644="賃金で算定"),13,IF(AV644&lt;=設定シート!$K$23,15,IF(AV644&lt;=設定シート!$M$23,17,19))))))),IF(AV644&lt;=設定シート!$C$23,5,IF(AV644&lt;=設定シート!$E$15,7,IF(AV644&lt;=設定シート!$G$15,9,11))))</f>
        <v>11</v>
      </c>
      <c r="AY644" s="760"/>
      <c r="AZ644" s="761"/>
      <c r="BA644" s="762">
        <f t="shared" ref="BA644" si="358">AN644</f>
        <v>0</v>
      </c>
      <c r="BB644" s="761"/>
      <c r="BC644" s="761"/>
      <c r="BO644" s="1">
        <f>IF(O644&lt;=VALUE(概算年度),O644+2018,O644+1988)</f>
        <v>2018</v>
      </c>
      <c r="BP644" s="1" t="b">
        <f>IF(BO644=2019,1)</f>
        <v>0</v>
      </c>
      <c r="BQ644" s="3">
        <f>IF(BO644&lt;=2018,1)</f>
        <v>1</v>
      </c>
      <c r="BR644" s="3" t="b">
        <f>IF(BO644&gt;=2020,1)</f>
        <v>0</v>
      </c>
      <c r="BS644" s="3" t="b">
        <f>IF(AND(O644=31,Q644=1,O645=31),1,IF(AND(O644=31,Q644=2,O645=31),2,IF(AND(O644=31,Q644=3,O645=31),3,IF(AND(O644=31,Q644=4,O645=31),4,IF(AND(O644&gt;VALUE(概算年度),O644&lt;31,O645=31),5)))))</f>
        <v>0</v>
      </c>
      <c r="BT644" s="3" t="b">
        <f>IF(OR(O644=31,O644=1),IF(AND(O645=1,OR(Q644=1,Q644=2,Q644=3,Q644=4,Q644=5)),1,IF(AND(O645=1,Q644=6),6,IF(AND(O645=1,Q644=7),7,IF(AND(O645=1,Q644=8),8,IF(AND(O645=1,Q644=9),9,IF(AND(O645=1,Q644=10),10,IF(AND(O645=1,Q644=11),11,IF(AND(O645=1,Q644=12),12)))))))),IF(O645=1,13))</f>
        <v>0</v>
      </c>
      <c r="BU644" s="3" t="b">
        <f>IF(AND(VALUE(概算年度)='報告書（事業主控）'!O644,VALUE(概算年度)='報告書（事業主控）'!O645),IF('報告書（事業主控）'!Q644=1,1,IF('報告書（事業主控）'!Q644=2,2,IF('報告書（事業主控）'!Q644=3,3))))</f>
        <v>0</v>
      </c>
      <c r="BV644" s="3" t="b">
        <f>IF(BS644=1,"平31_1",IF(BS644=2,"平31_2",IF(BS644=3,"平31_3",IF(BS644=4,"平31_4",IF(BS644=5,"平31_1",IF(BT644=1,"_5月",IF(BT644=6,"_6月",IF(BT644=7,"_7月",IF(BT644=8,"_8月",IF(BT644=9,"_9月",IF(BT644=10,"_10月",IF(BT644=11,"_11月",IF(BT644=12,"_12月",IF(BT644=13,"_5月",IF(AND(O644=O645,O645&lt;&gt;VALUE(概算年度)),IF(Q644=1,"_1月",IF(Q644=2,"_2月",IF(Q644=3,"_3月",IF(Q644=4,"_4月",IF(Q644=5,"_5月",IF(Q644=6,"_6月",IF(Q644=7,"_7月",IF(Q644=8,"_8月",IF(Q644=9,"_9月",IF(Q644=10,"_10月",IF(Q644=11,"_11月",IF(Q644=12,"_12月")))))))))))),IF(BU644=1,"対象年1_3月",IF(BU644=2,"対象年2_3月",IF(BU644=3,"対象年3月",IF(O645=VALUE(概算年度),"対象年1_3月","_1月")))))))))))))))))))</f>
        <v>0</v>
      </c>
    </row>
    <row r="645" spans="2:74" ht="18" customHeight="1">
      <c r="B645" s="971"/>
      <c r="C645" s="972"/>
      <c r="D645" s="972"/>
      <c r="E645" s="972"/>
      <c r="F645" s="972"/>
      <c r="G645" s="972"/>
      <c r="H645" s="972"/>
      <c r="I645" s="973"/>
      <c r="J645" s="971"/>
      <c r="K645" s="972"/>
      <c r="L645" s="972"/>
      <c r="M645" s="972"/>
      <c r="N645" s="975"/>
      <c r="O645" s="219"/>
      <c r="P645" s="11" t="s">
        <v>7</v>
      </c>
      <c r="Q645" s="23"/>
      <c r="R645" s="11" t="s">
        <v>8</v>
      </c>
      <c r="S645" s="220"/>
      <c r="T645" s="982" t="s">
        <v>28</v>
      </c>
      <c r="U645" s="982"/>
      <c r="V645" s="956"/>
      <c r="W645" s="957"/>
      <c r="X645" s="957"/>
      <c r="Y645" s="958"/>
      <c r="Z645" s="956"/>
      <c r="AA645" s="957"/>
      <c r="AB645" s="957"/>
      <c r="AC645" s="957"/>
      <c r="AD645" s="956"/>
      <c r="AE645" s="957"/>
      <c r="AF645" s="957"/>
      <c r="AG645" s="958"/>
      <c r="AH645" s="962">
        <f>IF(V644="賃金で算定",0,V645+Z645-AD645)</f>
        <v>0</v>
      </c>
      <c r="AI645" s="962"/>
      <c r="AJ645" s="962"/>
      <c r="AK645" s="963"/>
      <c r="AL645" s="964">
        <f>IF(V644="賃金で算定","賃金で算定",IF(OR(V645=0,$F$652="",AV644=""),0,IF(OR(LEFT($F$652,2)="31",LEFT($F$652,2)="34",LEFT($F$652,2)="36",LEFT($F$652,2)="37"),VLOOKUP($F$652,労務比率2,AX644,FALSE),VLOOKUP($F$652,労務比率,AX644,FALSE))))</f>
        <v>0</v>
      </c>
      <c r="AM645" s="965"/>
      <c r="AN645" s="966">
        <f>IF(V644="賃金で算定",0,INT(AH645*AL645/100))</f>
        <v>0</v>
      </c>
      <c r="AO645" s="967"/>
      <c r="AP645" s="967"/>
      <c r="AQ645" s="967"/>
      <c r="AR645" s="967"/>
      <c r="AS645" s="685"/>
      <c r="AV645" s="24"/>
      <c r="AW645" s="25"/>
      <c r="AY645" s="462">
        <f t="shared" ref="AY645" si="359">AH645</f>
        <v>0</v>
      </c>
      <c r="AZ645" s="461">
        <f>IF(AV644&lt;=設定シート!C$101,AH645,IF(AND(AV644&gt;=設定シート!E$101,AV644&lt;=設定シート!G$101),AH645*105/108,AH645))</f>
        <v>0</v>
      </c>
      <c r="BA645" s="460"/>
      <c r="BB645" s="461">
        <f t="shared" ref="BB645" si="360">IF($AL645="賃金で算定",0,INT(AY645*$AL645/100))</f>
        <v>0</v>
      </c>
      <c r="BC645" s="461">
        <f>IF(AY645=AZ645,BB645,AZ645*$AL645/100)</f>
        <v>0</v>
      </c>
      <c r="BL645" s="22">
        <f>IF(AY645=AZ645,0,1)</f>
        <v>0</v>
      </c>
      <c r="BM645" s="22" t="str">
        <f>IF(BL645=1,AL645,"")</f>
        <v/>
      </c>
    </row>
    <row r="646" spans="2:74" ht="18" customHeight="1">
      <c r="B646" s="968"/>
      <c r="C646" s="969"/>
      <c r="D646" s="969"/>
      <c r="E646" s="969"/>
      <c r="F646" s="969"/>
      <c r="G646" s="969"/>
      <c r="H646" s="969"/>
      <c r="I646" s="970"/>
      <c r="J646" s="968"/>
      <c r="K646" s="969"/>
      <c r="L646" s="969"/>
      <c r="M646" s="969"/>
      <c r="N646" s="974"/>
      <c r="O646" s="753"/>
      <c r="P646" s="731" t="s">
        <v>38</v>
      </c>
      <c r="Q646" s="754"/>
      <c r="R646" s="731" t="s">
        <v>8</v>
      </c>
      <c r="S646" s="755"/>
      <c r="T646" s="976" t="s">
        <v>40</v>
      </c>
      <c r="U646" s="1075"/>
      <c r="V646" s="977"/>
      <c r="W646" s="978"/>
      <c r="X646" s="978"/>
      <c r="Y646" s="792"/>
      <c r="Z646" s="769"/>
      <c r="AA646" s="770"/>
      <c r="AB646" s="770"/>
      <c r="AC646" s="768"/>
      <c r="AD646" s="769"/>
      <c r="AE646" s="770"/>
      <c r="AF646" s="770"/>
      <c r="AG646" s="771"/>
      <c r="AH646" s="979">
        <f>IF(V646="賃金で算定",V647+Z647-AD647,0)</f>
        <v>0</v>
      </c>
      <c r="AI646" s="980"/>
      <c r="AJ646" s="980"/>
      <c r="AK646" s="981"/>
      <c r="AL646" s="733"/>
      <c r="AM646" s="736"/>
      <c r="AN646" s="865"/>
      <c r="AO646" s="866"/>
      <c r="AP646" s="866"/>
      <c r="AQ646" s="866"/>
      <c r="AR646" s="866"/>
      <c r="AS646" s="772"/>
      <c r="AV646" s="24" t="str">
        <f>IF(OR(O646="",Q646=""),"", IF(O646&lt;20,DATE(O646+118,Q646,IF(S646="",1,S646)),DATE(O646+88,Q646,IF(S646="",1,S646))))</f>
        <v/>
      </c>
      <c r="AW646" s="821" t="str">
        <f>IF(AV646&lt;=設定シート!C$15,"昔",IF(OR(LEFT($F$652,2)="31",LEFT($F$652,2)="34",LEFT($F$652,2)="36",LEFT($F$652,2)="37"),IF(AV646&lt;=設定シート!E$23,"1",IF(AV646&lt;=設定シート!G$23,"2",IF(AV646&lt;=設定シート!M$23,"3","4"))),IF(AV646&lt;=設定シート!E$15,"1",IF(AV646&lt;=設定シート!G$15,"2","3"))))</f>
        <v>3</v>
      </c>
      <c r="AX646" s="822">
        <f>IF(OR(LEFT($F$652,2)="31",LEFT($F$652,2)="34",LEFT($F$652,2)="36",LEFT($F$652,2)="37"),IF(AV646&lt;=設定シート!$C$23,5,IF(AV646&lt;=設定シート!$E$23,7,IF(AV646&lt;=設定シート!$G$23,9,IF(AND(AV646&lt;=設定シート!$I$23,V646=""),11,IF(AND(AV646&lt;=設定シート!$I$23,V646="賃金で算定"),13,IF(AV646&lt;=設定シート!$K$23,15,IF(AV646&lt;=設定シート!$M$23,17,19))))))),IF(AV646&lt;=設定シート!$C$23,5,IF(AV646&lt;=設定シート!$E$15,7,IF(AV646&lt;=設定シート!$G$15,9,11))))</f>
        <v>11</v>
      </c>
      <c r="AY646" s="760"/>
      <c r="AZ646" s="761"/>
      <c r="BA646" s="762">
        <f t="shared" ref="BA646" si="361">AN646</f>
        <v>0</v>
      </c>
      <c r="BB646" s="761"/>
      <c r="BC646" s="761"/>
      <c r="BO646" s="1">
        <f>IF(O646&lt;=VALUE(概算年度),O646+2018,O646+1988)</f>
        <v>2018</v>
      </c>
      <c r="BP646" s="1" t="b">
        <f>IF(BO646=2019,1)</f>
        <v>0</v>
      </c>
      <c r="BQ646" s="3">
        <f>IF(BO646&lt;=2018,1)</f>
        <v>1</v>
      </c>
      <c r="BR646" s="3" t="b">
        <f>IF(BO646&gt;=2020,1)</f>
        <v>0</v>
      </c>
      <c r="BS646" s="3" t="b">
        <f>IF(AND(O646=31,Q646=1,O647=31),1,IF(AND(O646=31,Q646=2,O647=31),2,IF(AND(O646=31,Q646=3,O647=31),3,IF(AND(O646=31,Q646=4,O647=31),4,IF(AND(O646&gt;VALUE(概算年度),O646&lt;31,O647=31),5)))))</f>
        <v>0</v>
      </c>
      <c r="BT646" s="3" t="b">
        <f>IF(OR(O646=31,O646=1),IF(AND(O647=1,OR(Q646=1,Q646=2,Q646=3,Q646=4,Q646=5)),1,IF(AND(O647=1,Q646=6),6,IF(AND(O647=1,Q646=7),7,IF(AND(O647=1,Q646=8),8,IF(AND(O647=1,Q646=9),9,IF(AND(O647=1,Q646=10),10,IF(AND(O647=1,Q646=11),11,IF(AND(O647=1,Q646=12),12)))))))),IF(O647=1,13))</f>
        <v>0</v>
      </c>
      <c r="BU646" s="3" t="b">
        <f>IF(AND(VALUE(概算年度)='報告書（事業主控）'!O646,VALUE(概算年度)='報告書（事業主控）'!O647),IF('報告書（事業主控）'!Q646=1,1,IF('報告書（事業主控）'!Q646=2,2,IF('報告書（事業主控）'!Q646=3,3))))</f>
        <v>0</v>
      </c>
      <c r="BV646" s="3" t="b">
        <f>IF(BS646=1,"平31_1",IF(BS646=2,"平31_2",IF(BS646=3,"平31_3",IF(BS646=4,"平31_4",IF(BS646=5,"平31_1",IF(BT646=1,"_5月",IF(BT646=6,"_6月",IF(BT646=7,"_7月",IF(BT646=8,"_8月",IF(BT646=9,"_9月",IF(BT646=10,"_10月",IF(BT646=11,"_11月",IF(BT646=12,"_12月",IF(BT646=13,"_5月",IF(AND(O646=O647,O647&lt;&gt;VALUE(概算年度)),IF(Q646=1,"_1月",IF(Q646=2,"_2月",IF(Q646=3,"_3月",IF(Q646=4,"_4月",IF(Q646=5,"_5月",IF(Q646=6,"_6月",IF(Q646=7,"_7月",IF(Q646=8,"_8月",IF(Q646=9,"_9月",IF(Q646=10,"_10月",IF(Q646=11,"_11月",IF(Q646=12,"_12月")))))))))))),IF(BU646=1,"対象年1_3月",IF(BU646=2,"対象年2_3月",IF(BU646=3,"対象年3月",IF(O647=VALUE(概算年度),"対象年1_3月","_1月")))))))))))))))))))</f>
        <v>0</v>
      </c>
    </row>
    <row r="647" spans="2:74" ht="18" customHeight="1">
      <c r="B647" s="971"/>
      <c r="C647" s="972"/>
      <c r="D647" s="972"/>
      <c r="E647" s="972"/>
      <c r="F647" s="972"/>
      <c r="G647" s="972"/>
      <c r="H647" s="972"/>
      <c r="I647" s="973"/>
      <c r="J647" s="971"/>
      <c r="K647" s="972"/>
      <c r="L647" s="972"/>
      <c r="M647" s="972"/>
      <c r="N647" s="975"/>
      <c r="O647" s="219"/>
      <c r="P647" s="11" t="s">
        <v>7</v>
      </c>
      <c r="Q647" s="23"/>
      <c r="R647" s="11" t="s">
        <v>8</v>
      </c>
      <c r="S647" s="220"/>
      <c r="T647" s="982" t="s">
        <v>28</v>
      </c>
      <c r="U647" s="982"/>
      <c r="V647" s="956"/>
      <c r="W647" s="957"/>
      <c r="X647" s="957"/>
      <c r="Y647" s="958"/>
      <c r="Z647" s="956"/>
      <c r="AA647" s="957"/>
      <c r="AB647" s="957"/>
      <c r="AC647" s="957"/>
      <c r="AD647" s="956"/>
      <c r="AE647" s="957"/>
      <c r="AF647" s="957"/>
      <c r="AG647" s="958"/>
      <c r="AH647" s="962">
        <f>IF(V646="賃金で算定",0,V647+Z647-AD647)</f>
        <v>0</v>
      </c>
      <c r="AI647" s="962"/>
      <c r="AJ647" s="962"/>
      <c r="AK647" s="963"/>
      <c r="AL647" s="964">
        <f>IF(V646="賃金で算定","賃金で算定",IF(OR(V647=0,$F$652="",AV646=""),0,IF(OR(LEFT($F$652,2)="31",LEFT($F$652,2)="34",LEFT($F$652,2)="36",LEFT($F$652,2)="37"),VLOOKUP($F$652,労務比率2,AX646,FALSE),VLOOKUP($F$652,労務比率,AX646,FALSE))))</f>
        <v>0</v>
      </c>
      <c r="AM647" s="965"/>
      <c r="AN647" s="966">
        <f>IF(V646="賃金で算定",0,INT(AH647*AL647/100))</f>
        <v>0</v>
      </c>
      <c r="AO647" s="967"/>
      <c r="AP647" s="967"/>
      <c r="AQ647" s="967"/>
      <c r="AR647" s="967"/>
      <c r="AS647" s="685"/>
      <c r="AV647" s="24"/>
      <c r="AW647" s="25"/>
      <c r="AY647" s="462">
        <f t="shared" ref="AY647" si="362">AH647</f>
        <v>0</v>
      </c>
      <c r="AZ647" s="461">
        <f>IF(AV646&lt;=設定シート!C$101,AH647,IF(AND(AV646&gt;=設定シート!E$101,AV646&lt;=設定シート!G$101),AH647*105/108,AH647))</f>
        <v>0</v>
      </c>
      <c r="BA647" s="460"/>
      <c r="BB647" s="461">
        <f t="shared" ref="BB647" si="363">IF($AL647="賃金で算定",0,INT(AY647*$AL647/100))</f>
        <v>0</v>
      </c>
      <c r="BC647" s="461">
        <f>IF(AY647=AZ647,BB647,AZ647*$AL647/100)</f>
        <v>0</v>
      </c>
      <c r="BL647" s="22">
        <f>IF(AY647=AZ647,0,1)</f>
        <v>0</v>
      </c>
      <c r="BM647" s="22" t="str">
        <f>IF(BL647=1,AL647,"")</f>
        <v/>
      </c>
    </row>
    <row r="648" spans="2:74" ht="18" customHeight="1">
      <c r="B648" s="968"/>
      <c r="C648" s="969"/>
      <c r="D648" s="969"/>
      <c r="E648" s="969"/>
      <c r="F648" s="969"/>
      <c r="G648" s="969"/>
      <c r="H648" s="969"/>
      <c r="I648" s="970"/>
      <c r="J648" s="968"/>
      <c r="K648" s="969"/>
      <c r="L648" s="969"/>
      <c r="M648" s="969"/>
      <c r="N648" s="974"/>
      <c r="O648" s="753"/>
      <c r="P648" s="731" t="s">
        <v>38</v>
      </c>
      <c r="Q648" s="754"/>
      <c r="R648" s="731" t="s">
        <v>8</v>
      </c>
      <c r="S648" s="755"/>
      <c r="T648" s="976" t="s">
        <v>40</v>
      </c>
      <c r="U648" s="1075"/>
      <c r="V648" s="977"/>
      <c r="W648" s="978"/>
      <c r="X648" s="978"/>
      <c r="Y648" s="792"/>
      <c r="Z648" s="769"/>
      <c r="AA648" s="770"/>
      <c r="AB648" s="770"/>
      <c r="AC648" s="768"/>
      <c r="AD648" s="769"/>
      <c r="AE648" s="770"/>
      <c r="AF648" s="770"/>
      <c r="AG648" s="771"/>
      <c r="AH648" s="979">
        <f>IF(V648="賃金で算定",V649+Z649-AD649,0)</f>
        <v>0</v>
      </c>
      <c r="AI648" s="980"/>
      <c r="AJ648" s="980"/>
      <c r="AK648" s="981"/>
      <c r="AL648" s="733"/>
      <c r="AM648" s="736"/>
      <c r="AN648" s="865"/>
      <c r="AO648" s="866"/>
      <c r="AP648" s="866"/>
      <c r="AQ648" s="866"/>
      <c r="AR648" s="866"/>
      <c r="AS648" s="772"/>
      <c r="AV648" s="24" t="str">
        <f>IF(OR(O648="",Q648=""),"", IF(O648&lt;20,DATE(O648+118,Q648,IF(S648="",1,S648)),DATE(O648+88,Q648,IF(S648="",1,S648))))</f>
        <v/>
      </c>
      <c r="AW648" s="821" t="str">
        <f>IF(AV648&lt;=設定シート!C$15,"昔",IF(OR(LEFT($F$652,2)="31",LEFT($F$652,2)="34",LEFT($F$652,2)="36",LEFT($F$652,2)="37"),IF(AV648&lt;=設定シート!E$23,"1",IF(AV648&lt;=設定シート!G$23,"2",IF(AV648&lt;=設定シート!M$23,"3","4"))),IF(AV648&lt;=設定シート!E$15,"1",IF(AV648&lt;=設定シート!G$15,"2","3"))))</f>
        <v>3</v>
      </c>
      <c r="AX648" s="822">
        <f>IF(OR(LEFT($F$652,2)="31",LEFT($F$652,2)="34",LEFT($F$652,2)="36",LEFT($F$652,2)="37"),IF(AV648&lt;=設定シート!$C$23,5,IF(AV648&lt;=設定シート!$E$23,7,IF(AV648&lt;=設定シート!$G$23,9,IF(AND(AV648&lt;=設定シート!$I$23,V648=""),11,IF(AND(AV648&lt;=設定シート!$I$23,V648="賃金で算定"),13,IF(AV648&lt;=設定シート!$K$23,15,IF(AV648&lt;=設定シート!$M$23,17,19))))))),IF(AV648&lt;=設定シート!$C$23,5,IF(AV648&lt;=設定シート!$E$15,7,IF(AV648&lt;=設定シート!$G$15,9,11))))</f>
        <v>11</v>
      </c>
      <c r="AY648" s="760"/>
      <c r="AZ648" s="761"/>
      <c r="BA648" s="762">
        <f t="shared" ref="BA648" si="364">AN648</f>
        <v>0</v>
      </c>
      <c r="BB648" s="761"/>
      <c r="BC648" s="761"/>
      <c r="BO648" s="1">
        <f>IF(O648&lt;=VALUE(概算年度),O648+2018,O648+1988)</f>
        <v>2018</v>
      </c>
      <c r="BP648" s="1" t="b">
        <f>IF(BO648=2019,1)</f>
        <v>0</v>
      </c>
      <c r="BQ648" s="3">
        <f>IF(BO648&lt;=2018,1)</f>
        <v>1</v>
      </c>
      <c r="BR648" s="3" t="b">
        <f>IF(BO648&gt;=2020,1)</f>
        <v>0</v>
      </c>
      <c r="BS648" s="3" t="b">
        <f>IF(AND(O648=31,Q648=1,O649=31),1,IF(AND(O648=31,Q648=2,O649=31),2,IF(AND(O648=31,Q648=3,O649=31),3,IF(AND(O648=31,Q648=4,O649=31),4,IF(AND(O648&gt;VALUE(概算年度),O648&lt;31,O649=31),5)))))</f>
        <v>0</v>
      </c>
      <c r="BT648" s="3" t="b">
        <f>IF(OR(O648=31,O648=1),IF(AND(O649=1,OR(Q648=1,Q648=2,Q648=3,Q648=4,Q648=5)),1,IF(AND(O649=1,Q648=6),6,IF(AND(O649=1,Q648=7),7,IF(AND(O649=1,Q648=8),8,IF(AND(O649=1,Q648=9),9,IF(AND(O649=1,Q648=10),10,IF(AND(O649=1,Q648=11),11,IF(AND(O649=1,Q648=12),12)))))))),IF(O649=1,13))</f>
        <v>0</v>
      </c>
      <c r="BU648" s="3" t="b">
        <f>IF(AND(VALUE(概算年度)='報告書（事業主控）'!O648,VALUE(概算年度)='報告書（事業主控）'!O649),IF('報告書（事業主控）'!Q648=1,1,IF('報告書（事業主控）'!Q648=2,2,IF('報告書（事業主控）'!Q648=3,3))))</f>
        <v>0</v>
      </c>
      <c r="BV648" s="3" t="b">
        <f>IF(BS648=1,"平31_1",IF(BS648=2,"平31_2",IF(BS648=3,"平31_3",IF(BS648=4,"平31_4",IF(BS648=5,"平31_1",IF(BT648=1,"_5月",IF(BT648=6,"_6月",IF(BT648=7,"_7月",IF(BT648=8,"_8月",IF(BT648=9,"_9月",IF(BT648=10,"_10月",IF(BT648=11,"_11月",IF(BT648=12,"_12月",IF(BT648=13,"_5月",IF(AND(O648=O649,O649&lt;&gt;VALUE(概算年度)),IF(Q648=1,"_1月",IF(Q648=2,"_2月",IF(Q648=3,"_3月",IF(Q648=4,"_4月",IF(Q648=5,"_5月",IF(Q648=6,"_6月",IF(Q648=7,"_7月",IF(Q648=8,"_8月",IF(Q648=9,"_9月",IF(Q648=10,"_10月",IF(Q648=11,"_11月",IF(Q648=12,"_12月")))))))))))),IF(BU648=1,"対象年1_3月",IF(BU648=2,"対象年2_3月",IF(BU648=3,"対象年3月",IF(O649=VALUE(概算年度),"対象年1_3月","_1月")))))))))))))))))))</f>
        <v>0</v>
      </c>
    </row>
    <row r="649" spans="2:74" ht="18" customHeight="1">
      <c r="B649" s="971"/>
      <c r="C649" s="972"/>
      <c r="D649" s="972"/>
      <c r="E649" s="972"/>
      <c r="F649" s="972"/>
      <c r="G649" s="972"/>
      <c r="H649" s="972"/>
      <c r="I649" s="973"/>
      <c r="J649" s="971"/>
      <c r="K649" s="972"/>
      <c r="L649" s="972"/>
      <c r="M649" s="972"/>
      <c r="N649" s="975"/>
      <c r="O649" s="219"/>
      <c r="P649" s="11" t="s">
        <v>7</v>
      </c>
      <c r="Q649" s="23"/>
      <c r="R649" s="11" t="s">
        <v>8</v>
      </c>
      <c r="S649" s="220"/>
      <c r="T649" s="982" t="s">
        <v>28</v>
      </c>
      <c r="U649" s="982"/>
      <c r="V649" s="956"/>
      <c r="W649" s="957"/>
      <c r="X649" s="957"/>
      <c r="Y649" s="958"/>
      <c r="Z649" s="956"/>
      <c r="AA649" s="957"/>
      <c r="AB649" s="957"/>
      <c r="AC649" s="957"/>
      <c r="AD649" s="956"/>
      <c r="AE649" s="957"/>
      <c r="AF649" s="957"/>
      <c r="AG649" s="958"/>
      <c r="AH649" s="962">
        <f>IF(V648="賃金で算定",0,V649+Z649-AD649)</f>
        <v>0</v>
      </c>
      <c r="AI649" s="962"/>
      <c r="AJ649" s="962"/>
      <c r="AK649" s="963"/>
      <c r="AL649" s="964">
        <f>IF(V648="賃金で算定","賃金で算定",IF(OR(V649=0,$F$652="",AV648=""),0,IF(OR(LEFT($F$652,2)="31",LEFT($F$652,2)="34",LEFT($F$652,2)="36",LEFT($F$652,2)="37"),VLOOKUP($F$652,労務比率2,AX648,FALSE),VLOOKUP($F$652,労務比率,AX648,FALSE))))</f>
        <v>0</v>
      </c>
      <c r="AM649" s="965"/>
      <c r="AN649" s="966">
        <f>IF(V648="賃金で算定",0,INT(AH649*AL649/100))</f>
        <v>0</v>
      </c>
      <c r="AO649" s="967"/>
      <c r="AP649" s="967"/>
      <c r="AQ649" s="967"/>
      <c r="AR649" s="967"/>
      <c r="AS649" s="685"/>
      <c r="AV649" s="24"/>
      <c r="AW649" s="25"/>
      <c r="AY649" s="462">
        <f t="shared" ref="AY649" si="365">AH649</f>
        <v>0</v>
      </c>
      <c r="AZ649" s="461">
        <f>IF(AV648&lt;=設定シート!C$101,AH649,IF(AND(AV648&gt;=設定シート!E$101,AV648&lt;=設定シート!G$101),AH649*105/108,AH649))</f>
        <v>0</v>
      </c>
      <c r="BA649" s="460"/>
      <c r="BB649" s="461">
        <f t="shared" ref="BB649" si="366">IF($AL649="賃金で算定",0,INT(AY649*$AL649/100))</f>
        <v>0</v>
      </c>
      <c r="BC649" s="461">
        <f>IF(AY649=AZ649,BB649,AZ649*$AL649/100)</f>
        <v>0</v>
      </c>
      <c r="BL649" s="22">
        <f>IF(AY649=AZ649,0,1)</f>
        <v>0</v>
      </c>
      <c r="BM649" s="22" t="str">
        <f>IF(BL649=1,AL649,"")</f>
        <v/>
      </c>
    </row>
    <row r="650" spans="2:74" ht="18" customHeight="1">
      <c r="B650" s="968"/>
      <c r="C650" s="969"/>
      <c r="D650" s="969"/>
      <c r="E650" s="969"/>
      <c r="F650" s="969"/>
      <c r="G650" s="969"/>
      <c r="H650" s="969"/>
      <c r="I650" s="970"/>
      <c r="J650" s="968"/>
      <c r="K650" s="969"/>
      <c r="L650" s="969"/>
      <c r="M650" s="969"/>
      <c r="N650" s="974"/>
      <c r="O650" s="753"/>
      <c r="P650" s="731" t="s">
        <v>38</v>
      </c>
      <c r="Q650" s="754"/>
      <c r="R650" s="731" t="s">
        <v>8</v>
      </c>
      <c r="S650" s="755"/>
      <c r="T650" s="976" t="s">
        <v>40</v>
      </c>
      <c r="U650" s="1075"/>
      <c r="V650" s="977"/>
      <c r="W650" s="978"/>
      <c r="X650" s="978"/>
      <c r="Y650" s="792"/>
      <c r="Z650" s="769"/>
      <c r="AA650" s="770"/>
      <c r="AB650" s="770"/>
      <c r="AC650" s="768"/>
      <c r="AD650" s="769"/>
      <c r="AE650" s="770"/>
      <c r="AF650" s="770"/>
      <c r="AG650" s="771"/>
      <c r="AH650" s="979">
        <f>IF(V650="賃金で算定",V651+Z651-AD651,0)</f>
        <v>0</v>
      </c>
      <c r="AI650" s="980"/>
      <c r="AJ650" s="980"/>
      <c r="AK650" s="981"/>
      <c r="AL650" s="733"/>
      <c r="AM650" s="736"/>
      <c r="AN650" s="865"/>
      <c r="AO650" s="866"/>
      <c r="AP650" s="866"/>
      <c r="AQ650" s="866"/>
      <c r="AR650" s="866"/>
      <c r="AS650" s="772"/>
      <c r="AV650" s="24" t="str">
        <f>IF(OR(O650="",Q650=""),"", IF(O650&lt;20,DATE(O650+118,Q650,IF(S650="",1,S650)),DATE(O650+88,Q650,IF(S650="",1,S650))))</f>
        <v/>
      </c>
      <c r="AW650" s="821" t="str">
        <f>IF(AV650&lt;=設定シート!C$15,"昔",IF(OR(LEFT($F$652,2)="31",LEFT($F$652,2)="34",LEFT($F$652,2)="36",LEFT($F$652,2)="37"),IF(AV650&lt;=設定シート!E$23,"1",IF(AV650&lt;=設定シート!G$23,"2",IF(AV650&lt;=設定シート!M$23,"3","4"))),IF(AV650&lt;=設定シート!E$15,"1",IF(AV650&lt;=設定シート!G$15,"2","3"))))</f>
        <v>3</v>
      </c>
      <c r="AX650" s="822">
        <f>IF(OR(LEFT($F$652,2)="31",LEFT($F$652,2)="34",LEFT($F$652,2)="36",LEFT($F$652,2)="37"),IF(AV650&lt;=設定シート!$C$23,5,IF(AV650&lt;=設定シート!$E$23,7,IF(AV650&lt;=設定シート!$G$23,9,IF(AND(AV650&lt;=設定シート!$I$23,V650=""),11,IF(AND(AV650&lt;=設定シート!$I$23,V650="賃金で算定"),13,IF(AV650&lt;=設定シート!$K$23,15,IF(AV650&lt;=設定シート!$M$23,17,19))))))),IF(AV650&lt;=設定シート!$C$23,5,IF(AV650&lt;=設定シート!$E$15,7,IF(AV650&lt;=設定シート!$G$15,9,11))))</f>
        <v>11</v>
      </c>
      <c r="AY650" s="760"/>
      <c r="AZ650" s="761"/>
      <c r="BA650" s="762">
        <f t="shared" ref="BA650" si="367">AN650</f>
        <v>0</v>
      </c>
      <c r="BB650" s="761"/>
      <c r="BC650" s="761"/>
      <c r="BO650" s="1">
        <f>IF(O650&lt;=VALUE(概算年度),O650+2018,O650+1988)</f>
        <v>2018</v>
      </c>
      <c r="BP650" s="1" t="b">
        <f>IF(BO650=2019,1)</f>
        <v>0</v>
      </c>
      <c r="BQ650" s="3">
        <f>IF(BO650&lt;=2018,1)</f>
        <v>1</v>
      </c>
      <c r="BR650" s="3" t="b">
        <f>IF(BO650&gt;=2020,1)</f>
        <v>0</v>
      </c>
      <c r="BS650" s="3" t="b">
        <f>IF(AND(O650=31,Q650=1,O651=31),1,IF(AND(O650=31,Q650=2,O651=31),2,IF(AND(O650=31,Q650=3,O651=31),3,IF(AND(O650=31,Q650=4,O651=31),4,IF(AND(O650&gt;VALUE(概算年度),O650&lt;31,O651=31),5)))))</f>
        <v>0</v>
      </c>
      <c r="BT650" s="3" t="b">
        <f>IF(OR(O650=31,O650=1),IF(AND(O651=1,OR(Q650=1,Q650=2,Q650=3,Q650=4,Q650=5)),1,IF(AND(O651=1,Q650=6),6,IF(AND(O651=1,Q650=7),7,IF(AND(O651=1,Q650=8),8,IF(AND(O651=1,Q650=9),9,IF(AND(O651=1,Q650=10),10,IF(AND(O651=1,Q650=11),11,IF(AND(O651=1,Q650=12),12)))))))),IF(O651=1,13))</f>
        <v>0</v>
      </c>
      <c r="BU650" s="3" t="b">
        <f>IF(AND(VALUE(概算年度)='報告書（事業主控）'!O650,VALUE(概算年度)='報告書（事業主控）'!O651),IF('報告書（事業主控）'!Q650=1,1,IF('報告書（事業主控）'!Q650=2,2,IF('報告書（事業主控）'!Q650=3,3))))</f>
        <v>0</v>
      </c>
      <c r="BV650" s="3" t="b">
        <f>IF(BS650=1,"平31_1",IF(BS650=2,"平31_2",IF(BS650=3,"平31_3",IF(BS650=4,"平31_4",IF(BS650=5,"平31_1",IF(BT650=1,"_5月",IF(BT650=6,"_6月",IF(BT650=7,"_7月",IF(BT650=8,"_8月",IF(BT650=9,"_9月",IF(BT650=10,"_10月",IF(BT650=11,"_11月",IF(BT650=12,"_12月",IF(BT650=13,"_5月",IF(AND(O650=O651,O651&lt;&gt;VALUE(概算年度)),IF(Q650=1,"_1月",IF(Q650=2,"_2月",IF(Q650=3,"_3月",IF(Q650=4,"_4月",IF(Q650=5,"_5月",IF(Q650=6,"_6月",IF(Q650=7,"_7月",IF(Q650=8,"_8月",IF(Q650=9,"_9月",IF(Q650=10,"_10月",IF(Q650=11,"_11月",IF(Q650=12,"_12月")))))))))))),IF(BU650=1,"対象年1_3月",IF(BU650=2,"対象年2_3月",IF(BU650=3,"対象年3月",IF(O651=VALUE(概算年度),"対象年1_3月","_1月")))))))))))))))))))</f>
        <v>0</v>
      </c>
    </row>
    <row r="651" spans="2:74" ht="18" customHeight="1">
      <c r="B651" s="971"/>
      <c r="C651" s="972"/>
      <c r="D651" s="972"/>
      <c r="E651" s="972"/>
      <c r="F651" s="972"/>
      <c r="G651" s="972"/>
      <c r="H651" s="972"/>
      <c r="I651" s="973"/>
      <c r="J651" s="971"/>
      <c r="K651" s="972"/>
      <c r="L651" s="972"/>
      <c r="M651" s="972"/>
      <c r="N651" s="975"/>
      <c r="O651" s="219"/>
      <c r="P651" s="11" t="s">
        <v>7</v>
      </c>
      <c r="Q651" s="23"/>
      <c r="R651" s="11" t="s">
        <v>8</v>
      </c>
      <c r="S651" s="220"/>
      <c r="T651" s="982" t="s">
        <v>28</v>
      </c>
      <c r="U651" s="982"/>
      <c r="V651" s="956"/>
      <c r="W651" s="957"/>
      <c r="X651" s="957"/>
      <c r="Y651" s="958"/>
      <c r="Z651" s="956"/>
      <c r="AA651" s="957"/>
      <c r="AB651" s="957"/>
      <c r="AC651" s="957"/>
      <c r="AD651" s="956"/>
      <c r="AE651" s="957"/>
      <c r="AF651" s="957"/>
      <c r="AG651" s="958"/>
      <c r="AH651" s="966">
        <f>IF(V650="賃金で算定",0,V651+Z651-AD651)</f>
        <v>0</v>
      </c>
      <c r="AI651" s="967"/>
      <c r="AJ651" s="967"/>
      <c r="AK651" s="987"/>
      <c r="AL651" s="964">
        <f>IF(V650="賃金で算定","賃金で算定",IF(OR(V651=0,$F$652="",AV650=""),0,IF(OR(LEFT($F$652,2)="31",LEFT($F$652,2)="34",LEFT($F$652,2)="36",LEFT($F$652,2)="37"),VLOOKUP($F$652,労務比率2,AX650,FALSE),VLOOKUP($F$652,労務比率,AX650,FALSE))))</f>
        <v>0</v>
      </c>
      <c r="AM651" s="965"/>
      <c r="AN651" s="966">
        <f>IF(V650="賃金で算定",0,INT(AH651*AL651/100))</f>
        <v>0</v>
      </c>
      <c r="AO651" s="967"/>
      <c r="AP651" s="967"/>
      <c r="AQ651" s="967"/>
      <c r="AR651" s="967"/>
      <c r="AS651" s="685"/>
      <c r="AV651" s="24"/>
      <c r="AW651" s="25"/>
      <c r="AY651" s="462">
        <f t="shared" ref="AY651" si="368">AH651</f>
        <v>0</v>
      </c>
      <c r="AZ651" s="461">
        <f>IF(AV650&lt;=設定シート!C$101,AH651,IF(AND(AV650&gt;=設定シート!E$101,AV650&lt;=設定シート!G$101),AH651*105/108,AH651))</f>
        <v>0</v>
      </c>
      <c r="BA651" s="460"/>
      <c r="BB651" s="461">
        <f t="shared" ref="BB651" si="369">IF($AL651="賃金で算定",0,INT(AY651*$AL651/100))</f>
        <v>0</v>
      </c>
      <c r="BC651" s="461">
        <f>IF(AY651=AZ651,BB651,AZ651*$AL651/100)</f>
        <v>0</v>
      </c>
      <c r="BL651" s="22">
        <f>IF(AY651=AZ651,0,1)</f>
        <v>0</v>
      </c>
      <c r="BM651" s="22" t="str">
        <f>IF(BL651=1,AL651,"")</f>
        <v/>
      </c>
    </row>
    <row r="652" spans="2:74" ht="18" customHeight="1">
      <c r="B652" s="877" t="s">
        <v>158</v>
      </c>
      <c r="C652" s="988"/>
      <c r="D652" s="988"/>
      <c r="E652" s="989"/>
      <c r="F652" s="1069"/>
      <c r="G652" s="997"/>
      <c r="H652" s="997"/>
      <c r="I652" s="997"/>
      <c r="J652" s="997"/>
      <c r="K652" s="997"/>
      <c r="L652" s="997"/>
      <c r="M652" s="997"/>
      <c r="N652" s="998"/>
      <c r="O652" s="877" t="s">
        <v>544</v>
      </c>
      <c r="P652" s="988"/>
      <c r="Q652" s="988"/>
      <c r="R652" s="988"/>
      <c r="S652" s="988"/>
      <c r="T652" s="988"/>
      <c r="U652" s="989"/>
      <c r="V652" s="1072">
        <f>AH652</f>
        <v>0</v>
      </c>
      <c r="W652" s="1073"/>
      <c r="X652" s="1073"/>
      <c r="Y652" s="1074"/>
      <c r="Z652" s="769"/>
      <c r="AA652" s="770"/>
      <c r="AB652" s="770"/>
      <c r="AC652" s="768"/>
      <c r="AD652" s="769"/>
      <c r="AE652" s="770"/>
      <c r="AF652" s="770"/>
      <c r="AG652" s="768"/>
      <c r="AH652" s="979">
        <f>AH634+AH636+AH638+AH640+AH642+AH644+AH646+AH648+AH650</f>
        <v>0</v>
      </c>
      <c r="AI652" s="980"/>
      <c r="AJ652" s="980"/>
      <c r="AK652" s="981"/>
      <c r="AL652" s="738"/>
      <c r="AM652" s="740"/>
      <c r="AN652" s="979">
        <f>AN634+AN636+AN638+AN640+AN642+AN644+AN646+AN648+AN650</f>
        <v>0</v>
      </c>
      <c r="AO652" s="980"/>
      <c r="AP652" s="980"/>
      <c r="AQ652" s="980"/>
      <c r="AR652" s="980"/>
      <c r="AS652" s="772"/>
      <c r="AW652" s="25"/>
      <c r="AY652" s="760"/>
      <c r="AZ652" s="777"/>
      <c r="BA652" s="778">
        <f>BA634+BA636+BA638+BA640+BA642+BA644+BA646+BA648+BA650</f>
        <v>0</v>
      </c>
      <c r="BB652" s="762">
        <f>BB635+BB637+BB639+BB641+BB643+BB645+BB647+BB649+BB651</f>
        <v>0</v>
      </c>
      <c r="BC652" s="762">
        <f>SUMIF(BL635:BL651,0,BC635:BC651)+ROUNDDOWN(ROUNDDOWN(BL652*105/108,0)*BM652/100,0)</f>
        <v>0</v>
      </c>
      <c r="BL652" s="22">
        <f>SUMIF(BL635:BL651,1,AH635:AK651)</f>
        <v>0</v>
      </c>
      <c r="BM652" s="22">
        <f>IF(COUNT(BM635:BM651)=0,0,SUM(BM635:BM651)/COUNT(BM635:BM651))</f>
        <v>0</v>
      </c>
    </row>
    <row r="653" spans="2:74" ht="18" customHeight="1">
      <c r="B653" s="990"/>
      <c r="C653" s="991"/>
      <c r="D653" s="991"/>
      <c r="E653" s="992"/>
      <c r="F653" s="1070"/>
      <c r="G653" s="1000"/>
      <c r="H653" s="1000"/>
      <c r="I653" s="1000"/>
      <c r="J653" s="1000"/>
      <c r="K653" s="1000"/>
      <c r="L653" s="1000"/>
      <c r="M653" s="1000"/>
      <c r="N653" s="1001"/>
      <c r="O653" s="990"/>
      <c r="P653" s="991"/>
      <c r="Q653" s="991"/>
      <c r="R653" s="991"/>
      <c r="S653" s="991"/>
      <c r="T653" s="991"/>
      <c r="U653" s="992"/>
      <c r="V653" s="983">
        <f>V635+V637+V639+V641+V643+V645+V647+V649+V651-V652</f>
        <v>0</v>
      </c>
      <c r="W653" s="962"/>
      <c r="X653" s="962"/>
      <c r="Y653" s="963"/>
      <c r="Z653" s="983">
        <f>Z635+Z637+Z639+Z641+Z643+Z645+Z647+Z649+Z651</f>
        <v>0</v>
      </c>
      <c r="AA653" s="962"/>
      <c r="AB653" s="962"/>
      <c r="AC653" s="962"/>
      <c r="AD653" s="983">
        <f>AD635+AD637+AD639+AD641+AD643+AD645+AD647+AD649+AD651</f>
        <v>0</v>
      </c>
      <c r="AE653" s="962"/>
      <c r="AF653" s="962"/>
      <c r="AG653" s="962"/>
      <c r="AH653" s="983">
        <f>AY653</f>
        <v>0</v>
      </c>
      <c r="AI653" s="962"/>
      <c r="AJ653" s="962"/>
      <c r="AK653" s="962"/>
      <c r="AL653" s="742"/>
      <c r="AM653" s="743"/>
      <c r="AN653" s="983">
        <f>BB653</f>
        <v>0</v>
      </c>
      <c r="AO653" s="962"/>
      <c r="AP653" s="962"/>
      <c r="AQ653" s="962"/>
      <c r="AR653" s="962"/>
      <c r="AS653" s="793"/>
      <c r="AW653" s="25"/>
      <c r="AY653" s="779">
        <f>AY635+AY637+AY639+AY641+AY643+AY645+AY647+AY649+AY651</f>
        <v>0</v>
      </c>
      <c r="AZ653" s="780"/>
      <c r="BA653" s="780"/>
      <c r="BB653" s="781">
        <f>BB652</f>
        <v>0</v>
      </c>
      <c r="BC653" s="782"/>
    </row>
    <row r="654" spans="2:74" ht="18" customHeight="1">
      <c r="B654" s="993"/>
      <c r="C654" s="994"/>
      <c r="D654" s="994"/>
      <c r="E654" s="995"/>
      <c r="F654" s="1071"/>
      <c r="G654" s="1002"/>
      <c r="H654" s="1002"/>
      <c r="I654" s="1002"/>
      <c r="J654" s="1002"/>
      <c r="K654" s="1002"/>
      <c r="L654" s="1002"/>
      <c r="M654" s="1002"/>
      <c r="N654" s="1003"/>
      <c r="O654" s="993"/>
      <c r="P654" s="994"/>
      <c r="Q654" s="994"/>
      <c r="R654" s="994"/>
      <c r="S654" s="994"/>
      <c r="T654" s="994"/>
      <c r="U654" s="995"/>
      <c r="V654" s="966"/>
      <c r="W654" s="967"/>
      <c r="X654" s="967"/>
      <c r="Y654" s="987"/>
      <c r="Z654" s="966"/>
      <c r="AA654" s="967"/>
      <c r="AB654" s="967"/>
      <c r="AC654" s="967"/>
      <c r="AD654" s="966"/>
      <c r="AE654" s="967"/>
      <c r="AF654" s="967"/>
      <c r="AG654" s="967"/>
      <c r="AH654" s="966">
        <f>AZ654</f>
        <v>0</v>
      </c>
      <c r="AI654" s="967"/>
      <c r="AJ654" s="967"/>
      <c r="AK654" s="987"/>
      <c r="AL654" s="686"/>
      <c r="AM654" s="687"/>
      <c r="AN654" s="966">
        <f>BC654</f>
        <v>0</v>
      </c>
      <c r="AO654" s="967"/>
      <c r="AP654" s="967"/>
      <c r="AQ654" s="967"/>
      <c r="AR654" s="967"/>
      <c r="AS654" s="685"/>
      <c r="AU654" s="222"/>
      <c r="AW654" s="25"/>
      <c r="AY654" s="464"/>
      <c r="AZ654" s="465">
        <f>IF(AZ635+AZ637+AZ639+AZ641+AZ643+AZ645+AZ647+AZ649+AZ651=AY653,0,ROUNDDOWN(AZ635+AZ637+AZ639+AZ641+AZ643+AZ645+AZ647+AZ649+AZ651,0))</f>
        <v>0</v>
      </c>
      <c r="BA654" s="463"/>
      <c r="BB654" s="463"/>
      <c r="BC654" s="465">
        <f>IF(BC652=BB653,0,BC652)</f>
        <v>0</v>
      </c>
    </row>
    <row r="655" spans="2:74" ht="18" customHeight="1">
      <c r="AD655" s="1" t="str">
        <f>IF(AND($F652="",$V652+$V653&gt;0),"事業の種類を選択してください。","")</f>
        <v/>
      </c>
      <c r="AN655" s="867">
        <f>IF(AN652=0,0,AN652+IF(AN654=0,AN653,AN654))</f>
        <v>0</v>
      </c>
      <c r="AO655" s="867"/>
      <c r="AP655" s="867"/>
      <c r="AQ655" s="867"/>
      <c r="AR655" s="867"/>
      <c r="AW655" s="25"/>
    </row>
    <row r="656" spans="2:74" ht="31.95" customHeight="1">
      <c r="AN656" s="30"/>
      <c r="AO656" s="30"/>
      <c r="AP656" s="30"/>
      <c r="AQ656" s="30"/>
      <c r="AR656" s="30"/>
      <c r="AW656" s="25"/>
    </row>
    <row r="657" spans="2:49" ht="7.5" customHeight="1">
      <c r="X657" s="3"/>
      <c r="Y657" s="3"/>
      <c r="AW657" s="25"/>
    </row>
    <row r="658" spans="2:49" ht="10.5" customHeight="1">
      <c r="X658" s="3"/>
      <c r="Y658" s="3"/>
      <c r="AW658" s="25"/>
    </row>
    <row r="659" spans="2:49" ht="5.25" customHeight="1">
      <c r="X659" s="3"/>
      <c r="Y659" s="3"/>
      <c r="AW659" s="25"/>
    </row>
    <row r="660" spans="2:49" ht="5.25" customHeight="1">
      <c r="X660" s="3"/>
      <c r="Y660" s="3"/>
      <c r="AW660" s="25"/>
    </row>
    <row r="661" spans="2:49" ht="5.25" customHeight="1">
      <c r="X661" s="3"/>
      <c r="Y661" s="3"/>
      <c r="AW661" s="25"/>
    </row>
    <row r="662" spans="2:49" ht="5.25" customHeight="1">
      <c r="X662" s="3"/>
      <c r="Y662" s="3"/>
      <c r="AW662" s="25"/>
    </row>
    <row r="663" spans="2:49" ht="17.25" customHeight="1">
      <c r="B663" s="2" t="s">
        <v>42</v>
      </c>
      <c r="S663" s="9"/>
      <c r="T663" s="9"/>
      <c r="U663" s="9"/>
      <c r="V663" s="9"/>
      <c r="W663" s="9"/>
      <c r="AL663" s="26"/>
      <c r="AW663" s="25"/>
    </row>
    <row r="664" spans="2:49" ht="12.75" customHeight="1">
      <c r="M664" s="27"/>
      <c r="N664" s="27"/>
      <c r="O664" s="27"/>
      <c r="P664" s="27"/>
      <c r="Q664" s="27"/>
      <c r="R664" s="27"/>
      <c r="S664" s="27"/>
      <c r="T664" s="28"/>
      <c r="U664" s="28"/>
      <c r="V664" s="28"/>
      <c r="W664" s="28"/>
      <c r="X664" s="28"/>
      <c r="Y664" s="28"/>
      <c r="Z664" s="28"/>
      <c r="AA664" s="27"/>
      <c r="AB664" s="27"/>
      <c r="AC664" s="27"/>
      <c r="AL664" s="26"/>
      <c r="AM664" s="859" t="s">
        <v>855</v>
      </c>
      <c r="AN664" s="860"/>
      <c r="AO664" s="860"/>
      <c r="AP664" s="861"/>
      <c r="AW664" s="25"/>
    </row>
    <row r="665" spans="2:49" ht="12.75" customHeight="1">
      <c r="M665" s="27"/>
      <c r="N665" s="27"/>
      <c r="O665" s="27"/>
      <c r="P665" s="27"/>
      <c r="Q665" s="27"/>
      <c r="R665" s="27"/>
      <c r="S665" s="27"/>
      <c r="T665" s="28"/>
      <c r="U665" s="28"/>
      <c r="V665" s="28"/>
      <c r="W665" s="28"/>
      <c r="X665" s="28"/>
      <c r="Y665" s="28"/>
      <c r="Z665" s="28"/>
      <c r="AA665" s="27"/>
      <c r="AB665" s="27"/>
      <c r="AC665" s="27"/>
      <c r="AL665" s="26"/>
      <c r="AM665" s="862"/>
      <c r="AN665" s="863"/>
      <c r="AO665" s="863"/>
      <c r="AP665" s="864"/>
      <c r="AW665" s="25"/>
    </row>
    <row r="666" spans="2:49" ht="12.75" customHeight="1">
      <c r="M666" s="27"/>
      <c r="N666" s="27"/>
      <c r="O666" s="27"/>
      <c r="P666" s="27"/>
      <c r="Q666" s="27"/>
      <c r="R666" s="27"/>
      <c r="S666" s="27"/>
      <c r="T666" s="27"/>
      <c r="U666" s="27"/>
      <c r="V666" s="27"/>
      <c r="W666" s="27"/>
      <c r="X666" s="27"/>
      <c r="Y666" s="27"/>
      <c r="Z666" s="27"/>
      <c r="AA666" s="27"/>
      <c r="AB666" s="27"/>
      <c r="AC666" s="27"/>
      <c r="AL666" s="26"/>
      <c r="AM666" s="698"/>
      <c r="AN666" s="698"/>
      <c r="AW666" s="25"/>
    </row>
    <row r="667" spans="2:49" ht="6" customHeight="1">
      <c r="M667" s="27"/>
      <c r="N667" s="27"/>
      <c r="O667" s="27"/>
      <c r="P667" s="27"/>
      <c r="Q667" s="27"/>
      <c r="R667" s="27"/>
      <c r="S667" s="27"/>
      <c r="T667" s="27"/>
      <c r="U667" s="27"/>
      <c r="V667" s="27"/>
      <c r="W667" s="27"/>
      <c r="X667" s="27"/>
      <c r="Y667" s="27"/>
      <c r="Z667" s="27"/>
      <c r="AA667" s="27"/>
      <c r="AB667" s="27"/>
      <c r="AC667" s="27"/>
      <c r="AL667" s="26"/>
      <c r="AM667" s="26"/>
      <c r="AW667" s="25"/>
    </row>
    <row r="668" spans="2:49" ht="12.75" customHeight="1">
      <c r="B668" s="873" t="s">
        <v>9</v>
      </c>
      <c r="C668" s="874"/>
      <c r="D668" s="874"/>
      <c r="E668" s="874"/>
      <c r="F668" s="874"/>
      <c r="G668" s="874"/>
      <c r="H668" s="874"/>
      <c r="I668" s="874"/>
      <c r="J668" s="878" t="s">
        <v>17</v>
      </c>
      <c r="K668" s="878"/>
      <c r="L668" s="724" t="s">
        <v>10</v>
      </c>
      <c r="M668" s="878" t="s">
        <v>18</v>
      </c>
      <c r="N668" s="878"/>
      <c r="O668" s="879" t="s">
        <v>19</v>
      </c>
      <c r="P668" s="878"/>
      <c r="Q668" s="878"/>
      <c r="R668" s="878"/>
      <c r="S668" s="878"/>
      <c r="T668" s="878"/>
      <c r="U668" s="878" t="s">
        <v>20</v>
      </c>
      <c r="V668" s="878"/>
      <c r="W668" s="878"/>
      <c r="AD668" s="11"/>
      <c r="AE668" s="11"/>
      <c r="AF668" s="11"/>
      <c r="AG668" s="11"/>
      <c r="AH668" s="11"/>
      <c r="AI668" s="11"/>
      <c r="AJ668" s="11"/>
      <c r="AL668" s="1013">
        <f ca="1">$AL$9</f>
        <v>30</v>
      </c>
      <c r="AM668" s="881"/>
      <c r="AN668" s="948" t="s">
        <v>11</v>
      </c>
      <c r="AO668" s="948"/>
      <c r="AP668" s="881">
        <v>17</v>
      </c>
      <c r="AQ668" s="881"/>
      <c r="AR668" s="948" t="s">
        <v>12</v>
      </c>
      <c r="AS668" s="951"/>
      <c r="AW668" s="25"/>
    </row>
    <row r="669" spans="2:49" ht="13.95" customHeight="1">
      <c r="B669" s="874"/>
      <c r="C669" s="874"/>
      <c r="D669" s="874"/>
      <c r="E669" s="874"/>
      <c r="F669" s="874"/>
      <c r="G669" s="874"/>
      <c r="H669" s="874"/>
      <c r="I669" s="874"/>
      <c r="J669" s="1061">
        <f>$J$10</f>
        <v>0</v>
      </c>
      <c r="K669" s="1049">
        <f>$K$10</f>
        <v>0</v>
      </c>
      <c r="L669" s="1063">
        <f>$L$10</f>
        <v>0</v>
      </c>
      <c r="M669" s="1052">
        <f>$M$10</f>
        <v>0</v>
      </c>
      <c r="N669" s="1049">
        <f>$N$10</f>
        <v>0</v>
      </c>
      <c r="O669" s="1052">
        <f>$O$10</f>
        <v>0</v>
      </c>
      <c r="P669" s="1014">
        <f>$P$10</f>
        <v>0</v>
      </c>
      <c r="Q669" s="1014">
        <f>$Q$10</f>
        <v>0</v>
      </c>
      <c r="R669" s="1014">
        <f>$R$10</f>
        <v>0</v>
      </c>
      <c r="S669" s="1014">
        <f>$S$10</f>
        <v>0</v>
      </c>
      <c r="T669" s="1049">
        <f>$T$10</f>
        <v>0</v>
      </c>
      <c r="U669" s="1052">
        <f>$U$10</f>
        <v>0</v>
      </c>
      <c r="V669" s="1014">
        <f>$V$10</f>
        <v>0</v>
      </c>
      <c r="W669" s="1049">
        <f>$W$10</f>
        <v>0</v>
      </c>
      <c r="AD669" s="11"/>
      <c r="AE669" s="11"/>
      <c r="AF669" s="11"/>
      <c r="AG669" s="11"/>
      <c r="AH669" s="11"/>
      <c r="AI669" s="11"/>
      <c r="AJ669" s="11"/>
      <c r="AL669" s="882"/>
      <c r="AM669" s="883"/>
      <c r="AN669" s="949"/>
      <c r="AO669" s="949"/>
      <c r="AP669" s="883"/>
      <c r="AQ669" s="883"/>
      <c r="AR669" s="949"/>
      <c r="AS669" s="952"/>
      <c r="AW669" s="25"/>
    </row>
    <row r="670" spans="2:49" ht="9" customHeight="1">
      <c r="B670" s="874"/>
      <c r="C670" s="874"/>
      <c r="D670" s="874"/>
      <c r="E670" s="874"/>
      <c r="F670" s="874"/>
      <c r="G670" s="874"/>
      <c r="H670" s="874"/>
      <c r="I670" s="874"/>
      <c r="J670" s="1062"/>
      <c r="K670" s="1050"/>
      <c r="L670" s="1064"/>
      <c r="M670" s="1053"/>
      <c r="N670" s="1050"/>
      <c r="O670" s="1053"/>
      <c r="P670" s="1015"/>
      <c r="Q670" s="1015"/>
      <c r="R670" s="1015"/>
      <c r="S670" s="1015"/>
      <c r="T670" s="1050"/>
      <c r="U670" s="1053"/>
      <c r="V670" s="1015"/>
      <c r="W670" s="1050"/>
      <c r="AD670" s="11"/>
      <c r="AE670" s="11"/>
      <c r="AF670" s="11"/>
      <c r="AG670" s="11"/>
      <c r="AH670" s="11"/>
      <c r="AI670" s="11"/>
      <c r="AJ670" s="11"/>
      <c r="AL670" s="884"/>
      <c r="AM670" s="885"/>
      <c r="AN670" s="950"/>
      <c r="AO670" s="950"/>
      <c r="AP670" s="885"/>
      <c r="AQ670" s="885"/>
      <c r="AR670" s="950"/>
      <c r="AS670" s="953"/>
      <c r="AW670" s="25"/>
    </row>
    <row r="671" spans="2:49" ht="6" customHeight="1">
      <c r="B671" s="876"/>
      <c r="C671" s="876"/>
      <c r="D671" s="876"/>
      <c r="E671" s="876"/>
      <c r="F671" s="876"/>
      <c r="G671" s="876"/>
      <c r="H671" s="876"/>
      <c r="I671" s="876"/>
      <c r="J671" s="1062"/>
      <c r="K671" s="1051"/>
      <c r="L671" s="1065"/>
      <c r="M671" s="1054"/>
      <c r="N671" s="1051"/>
      <c r="O671" s="1054"/>
      <c r="P671" s="1016"/>
      <c r="Q671" s="1016"/>
      <c r="R671" s="1016"/>
      <c r="S671" s="1016"/>
      <c r="T671" s="1051"/>
      <c r="U671" s="1054"/>
      <c r="V671" s="1016"/>
      <c r="W671" s="1051"/>
      <c r="AW671" s="25"/>
    </row>
    <row r="672" spans="2:49" ht="15" customHeight="1">
      <c r="B672" s="927" t="s">
        <v>43</v>
      </c>
      <c r="C672" s="928"/>
      <c r="D672" s="928"/>
      <c r="E672" s="928"/>
      <c r="F672" s="928"/>
      <c r="G672" s="928"/>
      <c r="H672" s="928"/>
      <c r="I672" s="929"/>
      <c r="J672" s="927" t="s">
        <v>13</v>
      </c>
      <c r="K672" s="928"/>
      <c r="L672" s="928"/>
      <c r="M672" s="928"/>
      <c r="N672" s="936"/>
      <c r="O672" s="939" t="s">
        <v>44</v>
      </c>
      <c r="P672" s="928"/>
      <c r="Q672" s="928"/>
      <c r="R672" s="928"/>
      <c r="S672" s="928"/>
      <c r="T672" s="928"/>
      <c r="U672" s="929"/>
      <c r="V672" s="725" t="s">
        <v>37</v>
      </c>
      <c r="W672" s="726"/>
      <c r="X672" s="726"/>
      <c r="Y672" s="942" t="s">
        <v>851</v>
      </c>
      <c r="Z672" s="942"/>
      <c r="AA672" s="942"/>
      <c r="AB672" s="942"/>
      <c r="AC672" s="942"/>
      <c r="AD672" s="942"/>
      <c r="AE672" s="942"/>
      <c r="AF672" s="942"/>
      <c r="AG672" s="942"/>
      <c r="AH672" s="942"/>
      <c r="AI672" s="726"/>
      <c r="AJ672" s="726"/>
      <c r="AK672" s="727"/>
      <c r="AL672" s="1066" t="s">
        <v>497</v>
      </c>
      <c r="AM672" s="1066"/>
      <c r="AN672" s="943" t="s">
        <v>292</v>
      </c>
      <c r="AO672" s="943"/>
      <c r="AP672" s="943"/>
      <c r="AQ672" s="943"/>
      <c r="AR672" s="943"/>
      <c r="AS672" s="944"/>
      <c r="AW672" s="25"/>
    </row>
    <row r="673" spans="2:74" ht="13.95" customHeight="1">
      <c r="B673" s="930"/>
      <c r="C673" s="931"/>
      <c r="D673" s="931"/>
      <c r="E673" s="931"/>
      <c r="F673" s="931"/>
      <c r="G673" s="931"/>
      <c r="H673" s="931"/>
      <c r="I673" s="932"/>
      <c r="J673" s="930"/>
      <c r="K673" s="931"/>
      <c r="L673" s="931"/>
      <c r="M673" s="931"/>
      <c r="N673" s="937"/>
      <c r="O673" s="940"/>
      <c r="P673" s="931"/>
      <c r="Q673" s="931"/>
      <c r="R673" s="931"/>
      <c r="S673" s="931"/>
      <c r="T673" s="931"/>
      <c r="U673" s="932"/>
      <c r="V673" s="890" t="s">
        <v>14</v>
      </c>
      <c r="W673" s="1076"/>
      <c r="X673" s="1076"/>
      <c r="Y673" s="1077"/>
      <c r="Z673" s="896" t="s">
        <v>23</v>
      </c>
      <c r="AA673" s="897"/>
      <c r="AB673" s="897"/>
      <c r="AC673" s="898"/>
      <c r="AD673" s="1081" t="s">
        <v>24</v>
      </c>
      <c r="AE673" s="1082"/>
      <c r="AF673" s="1082"/>
      <c r="AG673" s="1083"/>
      <c r="AH673" s="908" t="s">
        <v>170</v>
      </c>
      <c r="AI673" s="909"/>
      <c r="AJ673" s="909"/>
      <c r="AK673" s="910"/>
      <c r="AL673" s="1067" t="s">
        <v>498</v>
      </c>
      <c r="AM673" s="1067"/>
      <c r="AN673" s="918" t="s">
        <v>26</v>
      </c>
      <c r="AO673" s="919"/>
      <c r="AP673" s="919"/>
      <c r="AQ673" s="919"/>
      <c r="AR673" s="920"/>
      <c r="AS673" s="921"/>
      <c r="AW673" s="25"/>
      <c r="AY673" s="749" t="s">
        <v>524</v>
      </c>
      <c r="AZ673" s="749" t="s">
        <v>524</v>
      </c>
      <c r="BA673" s="749" t="s">
        <v>522</v>
      </c>
      <c r="BB673" s="922" t="s">
        <v>523</v>
      </c>
      <c r="BC673" s="923"/>
    </row>
    <row r="674" spans="2:74" ht="13.95" customHeight="1">
      <c r="B674" s="933"/>
      <c r="C674" s="934"/>
      <c r="D674" s="934"/>
      <c r="E674" s="934"/>
      <c r="F674" s="934"/>
      <c r="G674" s="934"/>
      <c r="H674" s="934"/>
      <c r="I674" s="935"/>
      <c r="J674" s="933"/>
      <c r="K674" s="934"/>
      <c r="L674" s="934"/>
      <c r="M674" s="934"/>
      <c r="N674" s="938"/>
      <c r="O674" s="941"/>
      <c r="P674" s="934"/>
      <c r="Q674" s="934"/>
      <c r="R674" s="934"/>
      <c r="S674" s="934"/>
      <c r="T674" s="934"/>
      <c r="U674" s="935"/>
      <c r="V674" s="1078"/>
      <c r="W674" s="1079"/>
      <c r="X674" s="1079"/>
      <c r="Y674" s="1080"/>
      <c r="Z674" s="899"/>
      <c r="AA674" s="900"/>
      <c r="AB674" s="900"/>
      <c r="AC674" s="901"/>
      <c r="AD674" s="1084"/>
      <c r="AE674" s="1085"/>
      <c r="AF674" s="1085"/>
      <c r="AG674" s="1086"/>
      <c r="AH674" s="911"/>
      <c r="AI674" s="912"/>
      <c r="AJ674" s="912"/>
      <c r="AK674" s="913"/>
      <c r="AL674" s="1068"/>
      <c r="AM674" s="1068"/>
      <c r="AN674" s="924"/>
      <c r="AO674" s="924"/>
      <c r="AP674" s="924"/>
      <c r="AQ674" s="924"/>
      <c r="AR674" s="924"/>
      <c r="AS674" s="925"/>
      <c r="AW674" s="25"/>
      <c r="AY674" s="459"/>
      <c r="AZ674" s="460" t="s">
        <v>518</v>
      </c>
      <c r="BA674" s="460" t="s">
        <v>521</v>
      </c>
      <c r="BB674" s="750" t="s">
        <v>519</v>
      </c>
      <c r="BC674" s="460" t="s">
        <v>518</v>
      </c>
      <c r="BL674" s="22" t="s">
        <v>529</v>
      </c>
      <c r="BM674" s="22" t="s">
        <v>246</v>
      </c>
    </row>
    <row r="675" spans="2:74" ht="18" customHeight="1">
      <c r="B675" s="968"/>
      <c r="C675" s="969"/>
      <c r="D675" s="969"/>
      <c r="E675" s="969"/>
      <c r="F675" s="969"/>
      <c r="G675" s="969"/>
      <c r="H675" s="969"/>
      <c r="I675" s="970"/>
      <c r="J675" s="968"/>
      <c r="K675" s="969"/>
      <c r="L675" s="969"/>
      <c r="M675" s="969"/>
      <c r="N675" s="974"/>
      <c r="O675" s="753"/>
      <c r="P675" s="731" t="s">
        <v>38</v>
      </c>
      <c r="Q675" s="754"/>
      <c r="R675" s="731" t="s">
        <v>8</v>
      </c>
      <c r="S675" s="755"/>
      <c r="T675" s="976" t="s">
        <v>46</v>
      </c>
      <c r="U675" s="1075"/>
      <c r="V675" s="977"/>
      <c r="W675" s="978"/>
      <c r="X675" s="978"/>
      <c r="Y675" s="787" t="s">
        <v>15</v>
      </c>
      <c r="Z675" s="757"/>
      <c r="AA675" s="758"/>
      <c r="AB675" s="758"/>
      <c r="AC675" s="756" t="s">
        <v>15</v>
      </c>
      <c r="AD675" s="757"/>
      <c r="AE675" s="758"/>
      <c r="AF675" s="758"/>
      <c r="AG675" s="759" t="s">
        <v>15</v>
      </c>
      <c r="AH675" s="979">
        <f>IF(V675="賃金で算定",V676+Z676-AD676,0)</f>
        <v>0</v>
      </c>
      <c r="AI675" s="980"/>
      <c r="AJ675" s="980"/>
      <c r="AK675" s="981"/>
      <c r="AL675" s="733"/>
      <c r="AM675" s="736"/>
      <c r="AN675" s="865"/>
      <c r="AO675" s="866"/>
      <c r="AP675" s="866"/>
      <c r="AQ675" s="866"/>
      <c r="AR675" s="866"/>
      <c r="AS675" s="759" t="s">
        <v>15</v>
      </c>
      <c r="AV675" s="24" t="str">
        <f>IF(OR(O675="",Q675=""),"", IF(O675&lt;20,DATE(O675+118,Q675,IF(S675="",1,S675)),DATE(O675+88,Q675,IF(S675="",1,S675))))</f>
        <v/>
      </c>
      <c r="AW675" s="821" t="str">
        <f>IF(AV675&lt;=設定シート!C$15,"昔",IF(OR(LEFT($F$693,2)="31",LEFT($F$693,2)="34",LEFT($F$693,2)="36",LEFT($F$693,2)="37"),IF(AV675&lt;=設定シート!E$23,"1",IF(AV675&lt;=設定シート!G$23,"2",IF(AV675&lt;=設定シート!M$23,"3","4"))),IF(AV675&lt;=設定シート!E$15,"1",IF(AV675&lt;=設定シート!G$15,"2","3"))))</f>
        <v>3</v>
      </c>
      <c r="AX675" s="822">
        <f>IF(OR(LEFT($F$693,2)="31",LEFT($F$693,2)="34",LEFT($F$693,2)="36",LEFT($F$693,2)="37"),IF(AV675&lt;=設定シート!$C$23,5,IF(AV675&lt;=設定シート!$E$23,7,IF(AV675&lt;=設定シート!$G$23,9,IF(AND(AV675&lt;=設定シート!$I$23,V675=""),11,IF(AND(AV675&lt;=設定シート!$I$23,V675="賃金で算定"),13,IF(AV675&lt;=設定シート!$K$23,15,IF(AV675&lt;=設定シート!$M$23,17,19))))))),IF(AV675&lt;=設定シート!$C$23,5,IF(AV675&lt;=設定シート!$E$15,7,IF(AV675&lt;=設定シート!$G$15,9,11))))</f>
        <v>11</v>
      </c>
      <c r="AY675" s="760"/>
      <c r="AZ675" s="761"/>
      <c r="BA675" s="762">
        <f>AN675</f>
        <v>0</v>
      </c>
      <c r="BB675" s="761"/>
      <c r="BC675" s="761"/>
      <c r="BO675" s="1">
        <f>IF(O675&lt;=VALUE(概算年度),O675+2018,O675+1988)</f>
        <v>2018</v>
      </c>
      <c r="BP675" s="1" t="b">
        <f>IF(BO675=2019,1)</f>
        <v>0</v>
      </c>
      <c r="BQ675" s="3">
        <f>IF(BO675&lt;=2018,1)</f>
        <v>1</v>
      </c>
      <c r="BR675" s="3" t="b">
        <f>IF(BO675&gt;=2020,1)</f>
        <v>0</v>
      </c>
      <c r="BS675" s="3" t="b">
        <f>IF(AND(O675=31,Q675=1,O676=31),1,IF(AND(O675=31,Q675=2,O676=31),2,IF(AND(O675=31,Q675=3,O676=31),3,IF(AND(O675=31,Q675=4,O676=31),4,IF(AND(O675&gt;VALUE(概算年度),O675&lt;31,O676=31),5)))))</f>
        <v>0</v>
      </c>
      <c r="BT675" s="3" t="b">
        <f>IF(OR(O675=31,O675=1),IF(AND(O676=1,OR(Q675=1,Q675=2,Q675=3,Q675=4,Q675=5)),1,IF(AND(O676=1,Q675=6),6,IF(AND(O676=1,Q675=7),7,IF(AND(O676=1,Q675=8),8,IF(AND(O676=1,Q675=9),9,IF(AND(O676=1,Q675=10),10,IF(AND(O676=1,Q675=11),11,IF(AND(O676=1,Q675=12),12)))))))),IF(O676=1,13))</f>
        <v>0</v>
      </c>
      <c r="BU675" s="3" t="b">
        <f>IF(AND(VALUE(概算年度)='報告書（事業主控）'!O675,VALUE(概算年度)='報告書（事業主控）'!O676),IF('報告書（事業主控）'!Q675=1,1,IF('報告書（事業主控）'!Q675=2,2,IF('報告書（事業主控）'!Q675=3,3))))</f>
        <v>0</v>
      </c>
      <c r="BV675" s="3" t="b">
        <f>IF(BS675=1,"平31_1",IF(BS675=2,"平31_2",IF(BS675=3,"平31_3",IF(BS675=4,"平31_4",IF(BS675=5,"平31_1",IF(BT675=1,"_5月",IF(BT675=6,"_6月",IF(BT675=7,"_7月",IF(BT675=8,"_8月",IF(BT675=9,"_9月",IF(BT675=10,"_10月",IF(BT675=11,"_11月",IF(BT675=12,"_12月",IF(BT675=13,"_5月",IF(AND(O675=O676,O676&lt;&gt;VALUE(概算年度)),IF(Q675=1,"_1月",IF(Q675=2,"_2月",IF(Q675=3,"_3月",IF(Q675=4,"_4月",IF(Q675=5,"_5月",IF(Q675=6,"_6月",IF(Q675=7,"_7月",IF(Q675=8,"_8月",IF(Q675=9,"_9月",IF(Q675=10,"_10月",IF(Q675=11,"_11月",IF(Q675=12,"_12月")))))))))))),IF(BU675=1,"対象年1_3月",IF(BU675=2,"対象年2_3月",IF(BU675=3,"対象年3月",IF(O676=VALUE(概算年度),"対象年1_3月","_1月")))))))))))))))))))</f>
        <v>0</v>
      </c>
    </row>
    <row r="676" spans="2:74" ht="18" customHeight="1">
      <c r="B676" s="971"/>
      <c r="C676" s="972"/>
      <c r="D676" s="972"/>
      <c r="E676" s="972"/>
      <c r="F676" s="972"/>
      <c r="G676" s="972"/>
      <c r="H676" s="972"/>
      <c r="I676" s="973"/>
      <c r="J676" s="971"/>
      <c r="K676" s="972"/>
      <c r="L676" s="972"/>
      <c r="M676" s="972"/>
      <c r="N676" s="975"/>
      <c r="O676" s="219"/>
      <c r="P676" s="11" t="s">
        <v>7</v>
      </c>
      <c r="Q676" s="23"/>
      <c r="R676" s="11" t="s">
        <v>8</v>
      </c>
      <c r="S676" s="220"/>
      <c r="T676" s="982" t="s">
        <v>28</v>
      </c>
      <c r="U676" s="982"/>
      <c r="V676" s="956"/>
      <c r="W676" s="957"/>
      <c r="X676" s="957"/>
      <c r="Y676" s="958"/>
      <c r="Z676" s="959"/>
      <c r="AA676" s="960"/>
      <c r="AB676" s="960"/>
      <c r="AC676" s="960"/>
      <c r="AD676" s="956">
        <v>0</v>
      </c>
      <c r="AE676" s="957"/>
      <c r="AF676" s="957"/>
      <c r="AG676" s="958"/>
      <c r="AH676" s="962">
        <f>IF(V675="賃金で算定",0,V676+Z676-AD676)</f>
        <v>0</v>
      </c>
      <c r="AI676" s="962"/>
      <c r="AJ676" s="962"/>
      <c r="AK676" s="963"/>
      <c r="AL676" s="964">
        <f>IF(V675="賃金で算定","賃金で算定",IF(OR(V676=0,$F$693="",AV675=""),0,IF(OR(LEFT($F$693,2)="31",LEFT($F$693,2)="34",LEFT($F$693,2)="36",LEFT($F$693,2)="37"),VLOOKUP($F$693,労務比率2,AX675,FALSE),VLOOKUP($F$693,労務比率,AX675,FALSE))))</f>
        <v>0</v>
      </c>
      <c r="AM676" s="965"/>
      <c r="AN676" s="966">
        <f>IF(V675="賃金で算定",0,INT(AH676*AL676/100))</f>
        <v>0</v>
      </c>
      <c r="AO676" s="967"/>
      <c r="AP676" s="967"/>
      <c r="AQ676" s="967"/>
      <c r="AR676" s="967"/>
      <c r="AS676" s="685"/>
      <c r="AV676" s="24"/>
      <c r="AW676" s="25"/>
      <c r="AY676" s="462">
        <f>AH676</f>
        <v>0</v>
      </c>
      <c r="AZ676" s="461">
        <f>IF(AV675&lt;=設定シート!C$101,AH676,IF(AND(AV675&gt;=設定シート!E$101,AV675&lt;=設定シート!G$101),AH676*105/108,AH676))</f>
        <v>0</v>
      </c>
      <c r="BA676" s="460"/>
      <c r="BB676" s="461">
        <f>IF($AL676="賃金で算定",0,INT(AY676*$AL676/100))</f>
        <v>0</v>
      </c>
      <c r="BC676" s="461">
        <f>IF(AY676=AZ676,BB676,AZ676*$AL676/100)</f>
        <v>0</v>
      </c>
      <c r="BL676" s="22">
        <f>IF(AY676=AZ676,0,1)</f>
        <v>0</v>
      </c>
      <c r="BM676" s="22" t="str">
        <f>IF(BL676=1,AL676,"")</f>
        <v/>
      </c>
    </row>
    <row r="677" spans="2:74" ht="18" customHeight="1">
      <c r="B677" s="968"/>
      <c r="C677" s="969"/>
      <c r="D677" s="969"/>
      <c r="E677" s="969"/>
      <c r="F677" s="969"/>
      <c r="G677" s="969"/>
      <c r="H677" s="969"/>
      <c r="I677" s="970"/>
      <c r="J677" s="968"/>
      <c r="K677" s="969"/>
      <c r="L677" s="969"/>
      <c r="M677" s="969"/>
      <c r="N677" s="974"/>
      <c r="O677" s="753"/>
      <c r="P677" s="731" t="s">
        <v>38</v>
      </c>
      <c r="Q677" s="754"/>
      <c r="R677" s="731" t="s">
        <v>8</v>
      </c>
      <c r="S677" s="755"/>
      <c r="T677" s="976" t="s">
        <v>40</v>
      </c>
      <c r="U677" s="1075"/>
      <c r="V677" s="977"/>
      <c r="W677" s="978"/>
      <c r="X677" s="978"/>
      <c r="Y677" s="792"/>
      <c r="Z677" s="769"/>
      <c r="AA677" s="770"/>
      <c r="AB677" s="770"/>
      <c r="AC677" s="768"/>
      <c r="AD677" s="769"/>
      <c r="AE677" s="770"/>
      <c r="AF677" s="770"/>
      <c r="AG677" s="771"/>
      <c r="AH677" s="979">
        <f>IF(V677="賃金で算定",V678+Z678-AD678,0)</f>
        <v>0</v>
      </c>
      <c r="AI677" s="980"/>
      <c r="AJ677" s="980"/>
      <c r="AK677" s="981"/>
      <c r="AL677" s="733"/>
      <c r="AM677" s="736"/>
      <c r="AN677" s="865"/>
      <c r="AO677" s="866"/>
      <c r="AP677" s="866"/>
      <c r="AQ677" s="866"/>
      <c r="AR677" s="866"/>
      <c r="AS677" s="772"/>
      <c r="AV677" s="24" t="str">
        <f>IF(OR(O677="",Q677=""),"", IF(O677&lt;20,DATE(O677+118,Q677,IF(S677="",1,S677)),DATE(O677+88,Q677,IF(S677="",1,S677))))</f>
        <v/>
      </c>
      <c r="AW677" s="821" t="str">
        <f>IF(AV677&lt;=設定シート!C$15,"昔",IF(OR(LEFT($F$693,2)="31",LEFT($F$693,2)="34",LEFT($F$693,2)="36",LEFT($F$693,2)="37"),IF(AV677&lt;=設定シート!E$23,"1",IF(AV677&lt;=設定シート!G$23,"2",IF(AV677&lt;=設定シート!M$23,"3","4"))),IF(AV677&lt;=設定シート!E$15,"1",IF(AV677&lt;=設定シート!G$15,"2","3"))))</f>
        <v>3</v>
      </c>
      <c r="AX677" s="822">
        <f>IF(OR(LEFT($F$693,2)="31",LEFT($F$693,2)="34",LEFT($F$693,2)="36",LEFT($F$693,2)="37"),IF(AV677&lt;=設定シート!$C$23,5,IF(AV677&lt;=設定シート!$E$23,7,IF(AV677&lt;=設定シート!$G$23,9,IF(AND(AV677&lt;=設定シート!$I$23,V677=""),11,IF(AND(AV677&lt;=設定シート!$I$23,V677="賃金で算定"),13,IF(AV677&lt;=設定シート!$K$23,15,IF(AV677&lt;=設定シート!$M$23,17,19))))))),IF(AV677&lt;=設定シート!$C$23,5,IF(AV677&lt;=設定シート!$E$15,7,IF(AV677&lt;=設定シート!$G$15,9,11))))</f>
        <v>11</v>
      </c>
      <c r="AY677" s="760"/>
      <c r="AZ677" s="761"/>
      <c r="BA677" s="762">
        <f t="shared" ref="BA677" si="370">AN677</f>
        <v>0</v>
      </c>
      <c r="BB677" s="761"/>
      <c r="BC677" s="761"/>
      <c r="BL677" s="22"/>
      <c r="BM677" s="22"/>
      <c r="BO677" s="1">
        <f>IF(O677&lt;=VALUE(概算年度),O677+2018,O677+1988)</f>
        <v>2018</v>
      </c>
      <c r="BP677" s="1" t="b">
        <f>IF(BO677=2019,1)</f>
        <v>0</v>
      </c>
      <c r="BQ677" s="3">
        <f>IF(BO677&lt;=2018,1)</f>
        <v>1</v>
      </c>
      <c r="BR677" s="3" t="b">
        <f>IF(BO677&gt;=2020,1)</f>
        <v>0</v>
      </c>
      <c r="BS677" s="3" t="b">
        <f>IF(AND(O677=31,Q677=1,O678=31),1,IF(AND(O677=31,Q677=2,O678=31),2,IF(AND(O677=31,Q677=3,O678=31),3,IF(AND(O677=31,Q677=4,O678=31),4,IF(AND(O677&gt;VALUE(概算年度),O677&lt;31,O678=31),5)))))</f>
        <v>0</v>
      </c>
      <c r="BT677" s="3" t="b">
        <f>IF(OR(O677=31,O677=1),IF(AND(O678=1,OR(Q677=1,Q677=2,Q677=3,Q677=4,Q677=5)),1,IF(AND(O678=1,Q677=6),6,IF(AND(O678=1,Q677=7),7,IF(AND(O678=1,Q677=8),8,IF(AND(O678=1,Q677=9),9,IF(AND(O678=1,Q677=10),10,IF(AND(O678=1,Q677=11),11,IF(AND(O678=1,Q677=12),12)))))))),IF(O678=1,13))</f>
        <v>0</v>
      </c>
      <c r="BU677" s="3" t="b">
        <f>IF(AND(VALUE(概算年度)='報告書（事業主控）'!O677,VALUE(概算年度)='報告書（事業主控）'!O678),IF('報告書（事業主控）'!Q677=1,1,IF('報告書（事業主控）'!Q677=2,2,IF('報告書（事業主控）'!Q677=3,3))))</f>
        <v>0</v>
      </c>
      <c r="BV677" s="3" t="b">
        <f>IF(BS677=1,"平31_1",IF(BS677=2,"平31_2",IF(BS677=3,"平31_3",IF(BS677=4,"平31_4",IF(BS677=5,"平31_1",IF(BT677=1,"_5月",IF(BT677=6,"_6月",IF(BT677=7,"_7月",IF(BT677=8,"_8月",IF(BT677=9,"_9月",IF(BT677=10,"_10月",IF(BT677=11,"_11月",IF(BT677=12,"_12月",IF(BT677=13,"_5月",IF(AND(O677=O678,O678&lt;&gt;VALUE(概算年度)),IF(Q677=1,"_1月",IF(Q677=2,"_2月",IF(Q677=3,"_3月",IF(Q677=4,"_4月",IF(Q677=5,"_5月",IF(Q677=6,"_6月",IF(Q677=7,"_7月",IF(Q677=8,"_8月",IF(Q677=9,"_9月",IF(Q677=10,"_10月",IF(Q677=11,"_11月",IF(Q677=12,"_12月")))))))))))),IF(BU677=1,"対象年1_3月",IF(BU677=2,"対象年2_3月",IF(BU677=3,"対象年3月",IF(O678=VALUE(概算年度),"対象年1_3月","_1月")))))))))))))))))))</f>
        <v>0</v>
      </c>
    </row>
    <row r="678" spans="2:74" ht="18" customHeight="1">
      <c r="B678" s="971"/>
      <c r="C678" s="972"/>
      <c r="D678" s="972"/>
      <c r="E678" s="972"/>
      <c r="F678" s="972"/>
      <c r="G678" s="972"/>
      <c r="H678" s="972"/>
      <c r="I678" s="973"/>
      <c r="J678" s="971"/>
      <c r="K678" s="972"/>
      <c r="L678" s="972"/>
      <c r="M678" s="972"/>
      <c r="N678" s="975"/>
      <c r="O678" s="219"/>
      <c r="P678" s="11" t="s">
        <v>7</v>
      </c>
      <c r="Q678" s="23"/>
      <c r="R678" s="11" t="s">
        <v>8</v>
      </c>
      <c r="S678" s="220"/>
      <c r="T678" s="982" t="s">
        <v>28</v>
      </c>
      <c r="U678" s="982"/>
      <c r="V678" s="956"/>
      <c r="W678" s="957"/>
      <c r="X678" s="957"/>
      <c r="Y678" s="958"/>
      <c r="Z678" s="959"/>
      <c r="AA678" s="960"/>
      <c r="AB678" s="960"/>
      <c r="AC678" s="960"/>
      <c r="AD678" s="956">
        <v>0</v>
      </c>
      <c r="AE678" s="957"/>
      <c r="AF678" s="957"/>
      <c r="AG678" s="958"/>
      <c r="AH678" s="962">
        <f>IF(V677="賃金で算定",0,V678+Z678-AD678)</f>
        <v>0</v>
      </c>
      <c r="AI678" s="962"/>
      <c r="AJ678" s="962"/>
      <c r="AK678" s="963"/>
      <c r="AL678" s="964">
        <f>IF(V677="賃金で算定","賃金で算定",IF(OR(V678=0,$F$693="",AV677=""),0,IF(OR(LEFT($F$693,2)="31",LEFT($F$693,2)="34",LEFT($F$693,2)="36",LEFT($F$693,2)="37"),VLOOKUP($F$693,労務比率2,AX677,FALSE),VLOOKUP($F$693,労務比率,AX677,FALSE))))</f>
        <v>0</v>
      </c>
      <c r="AM678" s="965"/>
      <c r="AN678" s="966">
        <f>IF(V677="賃金で算定",0,INT(AH678*AL678/100))</f>
        <v>0</v>
      </c>
      <c r="AO678" s="967"/>
      <c r="AP678" s="967"/>
      <c r="AQ678" s="967"/>
      <c r="AR678" s="967"/>
      <c r="AS678" s="685"/>
      <c r="AV678" s="24"/>
      <c r="AW678" s="25"/>
      <c r="AY678" s="462">
        <f t="shared" ref="AY678" si="371">AH678</f>
        <v>0</v>
      </c>
      <c r="AZ678" s="461">
        <f>IF(AV677&lt;=設定シート!C$101,AH678,IF(AND(AV677&gt;=設定シート!E$101,AV677&lt;=設定シート!G$101),AH678*105/108,AH678))</f>
        <v>0</v>
      </c>
      <c r="BA678" s="460"/>
      <c r="BB678" s="461">
        <f t="shared" ref="BB678" si="372">IF($AL678="賃金で算定",0,INT(AY678*$AL678/100))</f>
        <v>0</v>
      </c>
      <c r="BC678" s="461">
        <f>IF(AY678=AZ678,BB678,AZ678*$AL678/100)</f>
        <v>0</v>
      </c>
      <c r="BL678" s="22">
        <f>IF(AY678=AZ678,0,1)</f>
        <v>0</v>
      </c>
      <c r="BM678" s="22" t="str">
        <f>IF(BL678=1,AL678,"")</f>
        <v/>
      </c>
    </row>
    <row r="679" spans="2:74" ht="18" customHeight="1">
      <c r="B679" s="968"/>
      <c r="C679" s="969"/>
      <c r="D679" s="969"/>
      <c r="E679" s="969"/>
      <c r="F679" s="969"/>
      <c r="G679" s="969"/>
      <c r="H679" s="969"/>
      <c r="I679" s="970"/>
      <c r="J679" s="968"/>
      <c r="K679" s="969"/>
      <c r="L679" s="969"/>
      <c r="M679" s="969"/>
      <c r="N679" s="974"/>
      <c r="O679" s="753"/>
      <c r="P679" s="731" t="s">
        <v>38</v>
      </c>
      <c r="Q679" s="754"/>
      <c r="R679" s="731" t="s">
        <v>8</v>
      </c>
      <c r="S679" s="755"/>
      <c r="T679" s="976" t="s">
        <v>40</v>
      </c>
      <c r="U679" s="1075"/>
      <c r="V679" s="977"/>
      <c r="W679" s="978"/>
      <c r="X679" s="978"/>
      <c r="Y679" s="792"/>
      <c r="Z679" s="769"/>
      <c r="AA679" s="770"/>
      <c r="AB679" s="770"/>
      <c r="AC679" s="768"/>
      <c r="AD679" s="769"/>
      <c r="AE679" s="770"/>
      <c r="AF679" s="770"/>
      <c r="AG679" s="771"/>
      <c r="AH679" s="979">
        <f>IF(V679="賃金で算定",V680+Z680-AD680,0)</f>
        <v>0</v>
      </c>
      <c r="AI679" s="980"/>
      <c r="AJ679" s="980"/>
      <c r="AK679" s="981"/>
      <c r="AL679" s="733"/>
      <c r="AM679" s="736"/>
      <c r="AN679" s="865"/>
      <c r="AO679" s="866"/>
      <c r="AP679" s="866"/>
      <c r="AQ679" s="866"/>
      <c r="AR679" s="866"/>
      <c r="AS679" s="772"/>
      <c r="AV679" s="24" t="str">
        <f>IF(OR(O679="",Q679=""),"", IF(O679&lt;20,DATE(O679+118,Q679,IF(S679="",1,S679)),DATE(O679+88,Q679,IF(S679="",1,S679))))</f>
        <v/>
      </c>
      <c r="AW679" s="821" t="str">
        <f>IF(AV679&lt;=設定シート!C$15,"昔",IF(OR(LEFT($F$693,2)="31",LEFT($F$693,2)="34",LEFT($F$693,2)="36",LEFT($F$693,2)="37"),IF(AV679&lt;=設定シート!E$23,"1",IF(AV679&lt;=設定シート!G$23,"2",IF(AV679&lt;=設定シート!M$23,"3","4"))),IF(AV679&lt;=設定シート!E$15,"1",IF(AV679&lt;=設定シート!G$15,"2","3"))))</f>
        <v>3</v>
      </c>
      <c r="AX679" s="822">
        <f>IF(OR(LEFT($F$693,2)="31",LEFT($F$693,2)="34",LEFT($F$693,2)="36",LEFT($F$693,2)="37"),IF(AV679&lt;=設定シート!$C$23,5,IF(AV679&lt;=設定シート!$E$23,7,IF(AV679&lt;=設定シート!$G$23,9,IF(AND(AV679&lt;=設定シート!$I$23,V679=""),11,IF(AND(AV679&lt;=設定シート!$I$23,V679="賃金で算定"),13,IF(AV679&lt;=設定シート!$K$23,15,IF(AV679&lt;=設定シート!$M$23,17,19))))))),IF(AV679&lt;=設定シート!$C$23,5,IF(AV679&lt;=設定シート!$E$15,7,IF(AV679&lt;=設定シート!$G$15,9,11))))</f>
        <v>11</v>
      </c>
      <c r="AY679" s="760"/>
      <c r="AZ679" s="761"/>
      <c r="BA679" s="762">
        <f t="shared" ref="BA679" si="373">AN679</f>
        <v>0</v>
      </c>
      <c r="BB679" s="761"/>
      <c r="BC679" s="761"/>
      <c r="BO679" s="1">
        <f>IF(O679&lt;=VALUE(概算年度),O679+2018,O679+1988)</f>
        <v>2018</v>
      </c>
      <c r="BP679" s="1" t="b">
        <f>IF(BO679=2019,1)</f>
        <v>0</v>
      </c>
      <c r="BQ679" s="3">
        <f>IF(BO679&lt;=2018,1)</f>
        <v>1</v>
      </c>
      <c r="BR679" s="3" t="b">
        <f>IF(BO679&gt;=2020,1)</f>
        <v>0</v>
      </c>
      <c r="BS679" s="3" t="b">
        <f>IF(AND(O679=31,Q679=1,O680=31),1,IF(AND(O679=31,Q679=2,O680=31),2,IF(AND(O679=31,Q679=3,O680=31),3,IF(AND(O679=31,Q679=4,O680=31),4,IF(AND(O679&gt;VALUE(概算年度),O679&lt;31,O680=31),5)))))</f>
        <v>0</v>
      </c>
      <c r="BT679" s="3" t="b">
        <f>IF(OR(O679=31,O679=1),IF(AND(O680=1,OR(Q679=1,Q679=2,Q679=3,Q679=4,Q679=5)),1,IF(AND(O680=1,Q679=6),6,IF(AND(O680=1,Q679=7),7,IF(AND(O680=1,Q679=8),8,IF(AND(O680=1,Q679=9),9,IF(AND(O680=1,Q679=10),10,IF(AND(O680=1,Q679=11),11,IF(AND(O680=1,Q679=12),12)))))))),IF(O680=1,13))</f>
        <v>0</v>
      </c>
      <c r="BU679" s="3" t="b">
        <f>IF(AND(VALUE(概算年度)='報告書（事業主控）'!O679,VALUE(概算年度)='報告書（事業主控）'!O680),IF('報告書（事業主控）'!Q679=1,1,IF('報告書（事業主控）'!Q679=2,2,IF('報告書（事業主控）'!Q679=3,3))))</f>
        <v>0</v>
      </c>
      <c r="BV679" s="3" t="b">
        <f>IF(BS679=1,"平31_1",IF(BS679=2,"平31_2",IF(BS679=3,"平31_3",IF(BS679=4,"平31_4",IF(BS679=5,"平31_1",IF(BT679=1,"_5月",IF(BT679=6,"_6月",IF(BT679=7,"_7月",IF(BT679=8,"_8月",IF(BT679=9,"_9月",IF(BT679=10,"_10月",IF(BT679=11,"_11月",IF(BT679=12,"_12月",IF(BT679=13,"_5月",IF(AND(O679=O680,O680&lt;&gt;VALUE(概算年度)),IF(Q679=1,"_1月",IF(Q679=2,"_2月",IF(Q679=3,"_3月",IF(Q679=4,"_4月",IF(Q679=5,"_5月",IF(Q679=6,"_6月",IF(Q679=7,"_7月",IF(Q679=8,"_8月",IF(Q679=9,"_9月",IF(Q679=10,"_10月",IF(Q679=11,"_11月",IF(Q679=12,"_12月")))))))))))),IF(BU679=1,"対象年1_3月",IF(BU679=2,"対象年2_3月",IF(BU679=3,"対象年3月",IF(O680=VALUE(概算年度),"対象年1_3月","_1月")))))))))))))))))))</f>
        <v>0</v>
      </c>
    </row>
    <row r="680" spans="2:74" ht="18" customHeight="1">
      <c r="B680" s="971"/>
      <c r="C680" s="972"/>
      <c r="D680" s="972"/>
      <c r="E680" s="972"/>
      <c r="F680" s="972"/>
      <c r="G680" s="972"/>
      <c r="H680" s="972"/>
      <c r="I680" s="973"/>
      <c r="J680" s="971"/>
      <c r="K680" s="972"/>
      <c r="L680" s="972"/>
      <c r="M680" s="972"/>
      <c r="N680" s="975"/>
      <c r="O680" s="219"/>
      <c r="P680" s="11" t="s">
        <v>7</v>
      </c>
      <c r="Q680" s="23"/>
      <c r="R680" s="11" t="s">
        <v>8</v>
      </c>
      <c r="S680" s="220"/>
      <c r="T680" s="982" t="s">
        <v>28</v>
      </c>
      <c r="U680" s="982"/>
      <c r="V680" s="956"/>
      <c r="W680" s="957"/>
      <c r="X680" s="957"/>
      <c r="Y680" s="958"/>
      <c r="Z680" s="956"/>
      <c r="AA680" s="957"/>
      <c r="AB680" s="957"/>
      <c r="AC680" s="957"/>
      <c r="AD680" s="956">
        <v>0</v>
      </c>
      <c r="AE680" s="957"/>
      <c r="AF680" s="957"/>
      <c r="AG680" s="958"/>
      <c r="AH680" s="962">
        <f>IF(V679="賃金で算定",0,V680+Z680-AD680)</f>
        <v>0</v>
      </c>
      <c r="AI680" s="962"/>
      <c r="AJ680" s="962"/>
      <c r="AK680" s="963"/>
      <c r="AL680" s="964">
        <f>IF(V679="賃金で算定","賃金で算定",IF(OR(V680=0,$F$693="",AV679=""),0,IF(OR(LEFT($F$693,2)="31",LEFT($F$693,2)="34",LEFT($F$693,2)="36",LEFT($F$693,2)="37"),VLOOKUP($F$693,労務比率2,AX679,FALSE),VLOOKUP($F$693,労務比率,AX679,FALSE))))</f>
        <v>0</v>
      </c>
      <c r="AM680" s="965"/>
      <c r="AN680" s="966">
        <f>IF(V679="賃金で算定",0,INT(AH680*AL680/100))</f>
        <v>0</v>
      </c>
      <c r="AO680" s="967"/>
      <c r="AP680" s="967"/>
      <c r="AQ680" s="967"/>
      <c r="AR680" s="967"/>
      <c r="AS680" s="685"/>
      <c r="AV680" s="24"/>
      <c r="AW680" s="25"/>
      <c r="AY680" s="462">
        <f t="shared" ref="AY680" si="374">AH680</f>
        <v>0</v>
      </c>
      <c r="AZ680" s="461">
        <f>IF(AV679&lt;=設定シート!C$101,AH680,IF(AND(AV679&gt;=設定シート!E$101,AV679&lt;=設定シート!G$101),AH680*105/108,AH680))</f>
        <v>0</v>
      </c>
      <c r="BA680" s="460"/>
      <c r="BB680" s="461">
        <f t="shared" ref="BB680" si="375">IF($AL680="賃金で算定",0,INT(AY680*$AL680/100))</f>
        <v>0</v>
      </c>
      <c r="BC680" s="461">
        <f>IF(AY680=AZ680,BB680,AZ680*$AL680/100)</f>
        <v>0</v>
      </c>
      <c r="BL680" s="22">
        <f>IF(AY680=AZ680,0,1)</f>
        <v>0</v>
      </c>
      <c r="BM680" s="22" t="str">
        <f>IF(BL680=1,AL680,"")</f>
        <v/>
      </c>
    </row>
    <row r="681" spans="2:74" ht="18" customHeight="1">
      <c r="B681" s="968"/>
      <c r="C681" s="969"/>
      <c r="D681" s="969"/>
      <c r="E681" s="969"/>
      <c r="F681" s="969"/>
      <c r="G681" s="969"/>
      <c r="H681" s="969"/>
      <c r="I681" s="970"/>
      <c r="J681" s="968"/>
      <c r="K681" s="969"/>
      <c r="L681" s="969"/>
      <c r="M681" s="969"/>
      <c r="N681" s="974"/>
      <c r="O681" s="753"/>
      <c r="P681" s="731" t="s">
        <v>38</v>
      </c>
      <c r="Q681" s="754"/>
      <c r="R681" s="731" t="s">
        <v>8</v>
      </c>
      <c r="S681" s="755"/>
      <c r="T681" s="976" t="s">
        <v>40</v>
      </c>
      <c r="U681" s="1075"/>
      <c r="V681" s="977"/>
      <c r="W681" s="978"/>
      <c r="X681" s="978"/>
      <c r="Y681" s="29"/>
      <c r="Z681" s="775"/>
      <c r="AA681" s="683"/>
      <c r="AB681" s="683"/>
      <c r="AC681" s="21"/>
      <c r="AD681" s="775"/>
      <c r="AE681" s="683"/>
      <c r="AF681" s="683"/>
      <c r="AG681" s="776"/>
      <c r="AH681" s="979">
        <f>IF(V681="賃金で算定",V682+Z682-AD682,0)</f>
        <v>0</v>
      </c>
      <c r="AI681" s="980"/>
      <c r="AJ681" s="980"/>
      <c r="AK681" s="981"/>
      <c r="AL681" s="733"/>
      <c r="AM681" s="736"/>
      <c r="AN681" s="865"/>
      <c r="AO681" s="866"/>
      <c r="AP681" s="866"/>
      <c r="AQ681" s="866"/>
      <c r="AR681" s="866"/>
      <c r="AS681" s="772"/>
      <c r="AV681" s="24" t="str">
        <f>IF(OR(O681="",Q681=""),"", IF(O681&lt;20,DATE(O681+118,Q681,IF(S681="",1,S681)),DATE(O681+88,Q681,IF(S681="",1,S681))))</f>
        <v/>
      </c>
      <c r="AW681" s="821" t="str">
        <f>IF(AV681&lt;=設定シート!C$15,"昔",IF(OR(LEFT($F$693,2)="31",LEFT($F$693,2)="34",LEFT($F$693,2)="36",LEFT($F$693,2)="37"),IF(AV681&lt;=設定シート!E$23,"1",IF(AV681&lt;=設定シート!G$23,"2",IF(AV681&lt;=設定シート!M$23,"3","4"))),IF(AV681&lt;=設定シート!E$15,"1",IF(AV681&lt;=設定シート!G$15,"2","3"))))</f>
        <v>3</v>
      </c>
      <c r="AX681" s="822">
        <f>IF(OR(LEFT($F$693,2)="31",LEFT($F$693,2)="34",LEFT($F$693,2)="36",LEFT($F$693,2)="37"),IF(AV681&lt;=設定シート!$C$23,5,IF(AV681&lt;=設定シート!$E$23,7,IF(AV681&lt;=設定シート!$G$23,9,IF(AND(AV681&lt;=設定シート!$I$23,V681=""),11,IF(AND(AV681&lt;=設定シート!$I$23,V681="賃金で算定"),13,IF(AV681&lt;=設定シート!$K$23,15,IF(AV681&lt;=設定シート!$M$23,17,19))))))),IF(AV681&lt;=設定シート!$C$23,5,IF(AV681&lt;=設定シート!$E$15,7,IF(AV681&lt;=設定シート!$G$15,9,11))))</f>
        <v>11</v>
      </c>
      <c r="AY681" s="760"/>
      <c r="AZ681" s="761"/>
      <c r="BA681" s="762">
        <f t="shared" ref="BA681" si="376">AN681</f>
        <v>0</v>
      </c>
      <c r="BB681" s="761"/>
      <c r="BC681" s="761"/>
      <c r="BO681" s="1">
        <f>IF(O681&lt;=VALUE(概算年度),O681+2018,O681+1988)</f>
        <v>2018</v>
      </c>
      <c r="BP681" s="1" t="b">
        <f>IF(BO681=2019,1)</f>
        <v>0</v>
      </c>
      <c r="BQ681" s="3">
        <f>IF(BO681&lt;=2018,1)</f>
        <v>1</v>
      </c>
      <c r="BR681" s="3" t="b">
        <f>IF(BO681&gt;=2020,1)</f>
        <v>0</v>
      </c>
      <c r="BS681" s="3" t="b">
        <f>IF(AND(O681=31,Q681=1,O682=31),1,IF(AND(O681=31,Q681=2,O682=31),2,IF(AND(O681=31,Q681=3,O682=31),3,IF(AND(O681=31,Q681=4,O682=31),4,IF(AND(O681&gt;VALUE(概算年度),O681&lt;31,O682=31),5)))))</f>
        <v>0</v>
      </c>
      <c r="BT681" s="3" t="b">
        <f>IF(OR(O681=31,O681=1),IF(AND(O682=1,OR(Q681=1,Q681=2,Q681=3,Q681=4,Q681=5)),1,IF(AND(O682=1,Q681=6),6,IF(AND(O682=1,Q681=7),7,IF(AND(O682=1,Q681=8),8,IF(AND(O682=1,Q681=9),9,IF(AND(O682=1,Q681=10),10,IF(AND(O682=1,Q681=11),11,IF(AND(O682=1,Q681=12),12)))))))),IF(O682=1,13))</f>
        <v>0</v>
      </c>
      <c r="BU681" s="3" t="b">
        <f>IF(AND(VALUE(概算年度)='報告書（事業主控）'!O681,VALUE(概算年度)='報告書（事業主控）'!O682),IF('報告書（事業主控）'!Q681=1,1,IF('報告書（事業主控）'!Q681=2,2,IF('報告書（事業主控）'!Q681=3,3))))</f>
        <v>0</v>
      </c>
      <c r="BV681" s="3" t="b">
        <f>IF(BS681=1,"平31_1",IF(BS681=2,"平31_2",IF(BS681=3,"平31_3",IF(BS681=4,"平31_4",IF(BS681=5,"平31_1",IF(BT681=1,"_5月",IF(BT681=6,"_6月",IF(BT681=7,"_7月",IF(BT681=8,"_8月",IF(BT681=9,"_9月",IF(BT681=10,"_10月",IF(BT681=11,"_11月",IF(BT681=12,"_12月",IF(BT681=13,"_5月",IF(AND(O681=O682,O682&lt;&gt;VALUE(概算年度)),IF(Q681=1,"_1月",IF(Q681=2,"_2月",IF(Q681=3,"_3月",IF(Q681=4,"_4月",IF(Q681=5,"_5月",IF(Q681=6,"_6月",IF(Q681=7,"_7月",IF(Q681=8,"_8月",IF(Q681=9,"_9月",IF(Q681=10,"_10月",IF(Q681=11,"_11月",IF(Q681=12,"_12月")))))))))))),IF(BU681=1,"対象年1_3月",IF(BU681=2,"対象年2_3月",IF(BU681=3,"対象年3月",IF(O682=VALUE(概算年度),"対象年1_3月","_1月")))))))))))))))))))</f>
        <v>0</v>
      </c>
    </row>
    <row r="682" spans="2:74" ht="18" customHeight="1">
      <c r="B682" s="971"/>
      <c r="C682" s="972"/>
      <c r="D682" s="972"/>
      <c r="E682" s="972"/>
      <c r="F682" s="972"/>
      <c r="G682" s="972"/>
      <c r="H682" s="972"/>
      <c r="I682" s="973"/>
      <c r="J682" s="971"/>
      <c r="K682" s="972"/>
      <c r="L682" s="972"/>
      <c r="M682" s="972"/>
      <c r="N682" s="975"/>
      <c r="O682" s="219"/>
      <c r="P682" s="11" t="s">
        <v>7</v>
      </c>
      <c r="Q682" s="23"/>
      <c r="R682" s="11" t="s">
        <v>8</v>
      </c>
      <c r="S682" s="220"/>
      <c r="T682" s="982" t="s">
        <v>28</v>
      </c>
      <c r="U682" s="982"/>
      <c r="V682" s="956"/>
      <c r="W682" s="957"/>
      <c r="X682" s="957"/>
      <c r="Y682" s="958"/>
      <c r="Z682" s="959"/>
      <c r="AA682" s="960"/>
      <c r="AB682" s="960"/>
      <c r="AC682" s="960"/>
      <c r="AD682" s="956">
        <v>0</v>
      </c>
      <c r="AE682" s="957"/>
      <c r="AF682" s="957"/>
      <c r="AG682" s="958"/>
      <c r="AH682" s="962">
        <f>IF(V681="賃金で算定",0,V682+Z682-AD682)</f>
        <v>0</v>
      </c>
      <c r="AI682" s="962"/>
      <c r="AJ682" s="962"/>
      <c r="AK682" s="963"/>
      <c r="AL682" s="964">
        <f>IF(V681="賃金で算定","賃金で算定",IF(OR(V682=0,$F$693="",AV681=""),0,IF(OR(LEFT($F$693,2)="31",LEFT($F$693,2)="34",LEFT($F$693,2)="36",LEFT($F$693,2)="37"),VLOOKUP($F$693,労務比率2,AX681,FALSE),VLOOKUP($F$693,労務比率,AX681,FALSE))))</f>
        <v>0</v>
      </c>
      <c r="AM682" s="965"/>
      <c r="AN682" s="966">
        <f>IF(V681="賃金で算定",0,INT(AH682*AL682/100))</f>
        <v>0</v>
      </c>
      <c r="AO682" s="967"/>
      <c r="AP682" s="967"/>
      <c r="AQ682" s="967"/>
      <c r="AR682" s="967"/>
      <c r="AS682" s="685"/>
      <c r="AV682" s="24"/>
      <c r="AW682" s="25"/>
      <c r="AY682" s="462">
        <f t="shared" ref="AY682" si="377">AH682</f>
        <v>0</v>
      </c>
      <c r="AZ682" s="461">
        <f>IF(AV681&lt;=設定シート!C$101,AH682,IF(AND(AV681&gt;=設定シート!E$101,AV681&lt;=設定シート!G$101),AH682*105/108,AH682))</f>
        <v>0</v>
      </c>
      <c r="BA682" s="460"/>
      <c r="BB682" s="461">
        <f t="shared" ref="BB682" si="378">IF($AL682="賃金で算定",0,INT(AY682*$AL682/100))</f>
        <v>0</v>
      </c>
      <c r="BC682" s="461">
        <f>IF(AY682=AZ682,BB682,AZ682*$AL682/100)</f>
        <v>0</v>
      </c>
      <c r="BL682" s="22">
        <f>IF(AY682=AZ682,0,1)</f>
        <v>0</v>
      </c>
      <c r="BM682" s="22" t="str">
        <f>IF(BL682=1,AL682,"")</f>
        <v/>
      </c>
    </row>
    <row r="683" spans="2:74" ht="18" customHeight="1">
      <c r="B683" s="968"/>
      <c r="C683" s="969"/>
      <c r="D683" s="969"/>
      <c r="E683" s="969"/>
      <c r="F683" s="969"/>
      <c r="G683" s="969"/>
      <c r="H683" s="969"/>
      <c r="I683" s="970"/>
      <c r="J683" s="968"/>
      <c r="K683" s="969"/>
      <c r="L683" s="969"/>
      <c r="M683" s="969"/>
      <c r="N683" s="974"/>
      <c r="O683" s="753"/>
      <c r="P683" s="731" t="s">
        <v>38</v>
      </c>
      <c r="Q683" s="754"/>
      <c r="R683" s="731" t="s">
        <v>8</v>
      </c>
      <c r="S683" s="755"/>
      <c r="T683" s="976" t="s">
        <v>40</v>
      </c>
      <c r="U683" s="1075"/>
      <c r="V683" s="977"/>
      <c r="W683" s="978"/>
      <c r="X683" s="978"/>
      <c r="Y683" s="792"/>
      <c r="Z683" s="769"/>
      <c r="AA683" s="770"/>
      <c r="AB683" s="770"/>
      <c r="AC683" s="768"/>
      <c r="AD683" s="769"/>
      <c r="AE683" s="770"/>
      <c r="AF683" s="770"/>
      <c r="AG683" s="771"/>
      <c r="AH683" s="979">
        <f>IF(V683="賃金で算定",V684+Z684-AD684,0)</f>
        <v>0</v>
      </c>
      <c r="AI683" s="980"/>
      <c r="AJ683" s="980"/>
      <c r="AK683" s="981"/>
      <c r="AL683" s="733"/>
      <c r="AM683" s="736"/>
      <c r="AN683" s="865"/>
      <c r="AO683" s="866"/>
      <c r="AP683" s="866"/>
      <c r="AQ683" s="866"/>
      <c r="AR683" s="866"/>
      <c r="AS683" s="772"/>
      <c r="AV683" s="24" t="str">
        <f>IF(OR(O683="",Q683=""),"", IF(O683&lt;20,DATE(O683+118,Q683,IF(S683="",1,S683)),DATE(O683+88,Q683,IF(S683="",1,S683))))</f>
        <v/>
      </c>
      <c r="AW683" s="821" t="str">
        <f>IF(AV683&lt;=設定シート!C$15,"昔",IF(OR(LEFT($F$693,2)="31",LEFT($F$693,2)="34",LEFT($F$693,2)="36",LEFT($F$693,2)="37"),IF(AV683&lt;=設定シート!E$23,"1",IF(AV683&lt;=設定シート!G$23,"2",IF(AV683&lt;=設定シート!M$23,"3","4"))),IF(AV683&lt;=設定シート!E$15,"1",IF(AV683&lt;=設定シート!G$15,"2","3"))))</f>
        <v>3</v>
      </c>
      <c r="AX683" s="822">
        <f>IF(OR(LEFT($F$693,2)="31",LEFT($F$693,2)="34",LEFT($F$693,2)="36",LEFT($F$693,2)="37"),IF(AV683&lt;=設定シート!$C$23,5,IF(AV683&lt;=設定シート!$E$23,7,IF(AV683&lt;=設定シート!$G$23,9,IF(AND(AV683&lt;=設定シート!$I$23,V683=""),11,IF(AND(AV683&lt;=設定シート!$I$23,V683="賃金で算定"),13,IF(AV683&lt;=設定シート!$K$23,15,IF(AV683&lt;=設定シート!$M$23,17,19))))))),IF(AV683&lt;=設定シート!$C$23,5,IF(AV683&lt;=設定シート!$E$15,7,IF(AV683&lt;=設定シート!$G$15,9,11))))</f>
        <v>11</v>
      </c>
      <c r="AY683" s="760"/>
      <c r="AZ683" s="761"/>
      <c r="BA683" s="762">
        <f t="shared" ref="BA683" si="379">AN683</f>
        <v>0</v>
      </c>
      <c r="BB683" s="761"/>
      <c r="BC683" s="761"/>
      <c r="BO683" s="1">
        <f>IF(O683&lt;=VALUE(概算年度),O683+2018,O683+1988)</f>
        <v>2018</v>
      </c>
      <c r="BP683" s="1" t="b">
        <f>IF(BO683=2019,1)</f>
        <v>0</v>
      </c>
      <c r="BQ683" s="3">
        <f>IF(BO683&lt;=2018,1)</f>
        <v>1</v>
      </c>
      <c r="BR683" s="3" t="b">
        <f>IF(BO683&gt;=2020,1)</f>
        <v>0</v>
      </c>
      <c r="BS683" s="3" t="b">
        <f>IF(AND(O683=31,Q683=1,O684=31),1,IF(AND(O683=31,Q683=2,O684=31),2,IF(AND(O683=31,Q683=3,O684=31),3,IF(AND(O683=31,Q683=4,O684=31),4,IF(AND(O683&gt;VALUE(概算年度),O683&lt;31,O684=31),5)))))</f>
        <v>0</v>
      </c>
      <c r="BT683" s="3" t="b">
        <f>IF(OR(O683=31,O683=1),IF(AND(O684=1,OR(Q683=1,Q683=2,Q683=3,Q683=4,Q683=5)),1,IF(AND(O684=1,Q683=6),6,IF(AND(O684=1,Q683=7),7,IF(AND(O684=1,Q683=8),8,IF(AND(O684=1,Q683=9),9,IF(AND(O684=1,Q683=10),10,IF(AND(O684=1,Q683=11),11,IF(AND(O684=1,Q683=12),12)))))))),IF(O684=1,13))</f>
        <v>0</v>
      </c>
      <c r="BU683" s="3" t="b">
        <f>IF(AND(VALUE(概算年度)='報告書（事業主控）'!O683,VALUE(概算年度)='報告書（事業主控）'!O684),IF('報告書（事業主控）'!Q683=1,1,IF('報告書（事業主控）'!Q683=2,2,IF('報告書（事業主控）'!Q683=3,3))))</f>
        <v>0</v>
      </c>
      <c r="BV683" s="3" t="b">
        <f>IF(BS683=1,"平31_1",IF(BS683=2,"平31_2",IF(BS683=3,"平31_3",IF(BS683=4,"平31_4",IF(BS683=5,"平31_1",IF(BT683=1,"_5月",IF(BT683=6,"_6月",IF(BT683=7,"_7月",IF(BT683=8,"_8月",IF(BT683=9,"_9月",IF(BT683=10,"_10月",IF(BT683=11,"_11月",IF(BT683=12,"_12月",IF(BT683=13,"_5月",IF(AND(O683=O684,O684&lt;&gt;VALUE(概算年度)),IF(Q683=1,"_1月",IF(Q683=2,"_2月",IF(Q683=3,"_3月",IF(Q683=4,"_4月",IF(Q683=5,"_5月",IF(Q683=6,"_6月",IF(Q683=7,"_7月",IF(Q683=8,"_8月",IF(Q683=9,"_9月",IF(Q683=10,"_10月",IF(Q683=11,"_11月",IF(Q683=12,"_12月")))))))))))),IF(BU683=1,"対象年1_3月",IF(BU683=2,"対象年2_3月",IF(BU683=3,"対象年3月",IF(O684=VALUE(概算年度),"対象年1_3月","_1月")))))))))))))))))))</f>
        <v>0</v>
      </c>
    </row>
    <row r="684" spans="2:74" ht="18" customHeight="1">
      <c r="B684" s="971"/>
      <c r="C684" s="972"/>
      <c r="D684" s="972"/>
      <c r="E684" s="972"/>
      <c r="F684" s="972"/>
      <c r="G684" s="972"/>
      <c r="H684" s="972"/>
      <c r="I684" s="973"/>
      <c r="J684" s="971"/>
      <c r="K684" s="972"/>
      <c r="L684" s="972"/>
      <c r="M684" s="972"/>
      <c r="N684" s="975"/>
      <c r="O684" s="219"/>
      <c r="P684" s="11" t="s">
        <v>7</v>
      </c>
      <c r="Q684" s="23"/>
      <c r="R684" s="11" t="s">
        <v>8</v>
      </c>
      <c r="S684" s="220"/>
      <c r="T684" s="982" t="s">
        <v>28</v>
      </c>
      <c r="U684" s="982"/>
      <c r="V684" s="956"/>
      <c r="W684" s="957"/>
      <c r="X684" s="957"/>
      <c r="Y684" s="958"/>
      <c r="Z684" s="956"/>
      <c r="AA684" s="957"/>
      <c r="AB684" s="957"/>
      <c r="AC684" s="957"/>
      <c r="AD684" s="956">
        <v>0</v>
      </c>
      <c r="AE684" s="957"/>
      <c r="AF684" s="957"/>
      <c r="AG684" s="958"/>
      <c r="AH684" s="962">
        <f>IF(V683="賃金で算定",0,V684+Z684-AD684)</f>
        <v>0</v>
      </c>
      <c r="AI684" s="962"/>
      <c r="AJ684" s="962"/>
      <c r="AK684" s="963"/>
      <c r="AL684" s="964">
        <f>IF(V683="賃金で算定","賃金で算定",IF(OR(V684=0,$F$693="",AV683=""),0,IF(OR(LEFT($F$693,2)="31",LEFT($F$693,2)="34",LEFT($F$693,2)="36",LEFT($F$693,2)="37"),VLOOKUP($F$693,労務比率2,AX683,FALSE),VLOOKUP($F$693,労務比率,AX683,FALSE))))</f>
        <v>0</v>
      </c>
      <c r="AM684" s="965"/>
      <c r="AN684" s="966">
        <f>IF(V683="賃金で算定",0,INT(AH684*AL684/100))</f>
        <v>0</v>
      </c>
      <c r="AO684" s="967"/>
      <c r="AP684" s="967"/>
      <c r="AQ684" s="967"/>
      <c r="AR684" s="967"/>
      <c r="AS684" s="685"/>
      <c r="AV684" s="24"/>
      <c r="AW684" s="25"/>
      <c r="AY684" s="462">
        <f t="shared" ref="AY684" si="380">AH684</f>
        <v>0</v>
      </c>
      <c r="AZ684" s="461">
        <f>IF(AV683&lt;=設定シート!C$101,AH684,IF(AND(AV683&gt;=設定シート!E$101,AV683&lt;=設定シート!G$101),AH684*105/108,AH684))</f>
        <v>0</v>
      </c>
      <c r="BA684" s="460"/>
      <c r="BB684" s="461">
        <f t="shared" ref="BB684" si="381">IF($AL684="賃金で算定",0,INT(AY684*$AL684/100))</f>
        <v>0</v>
      </c>
      <c r="BC684" s="461">
        <f>IF(AY684=AZ684,BB684,AZ684*$AL684/100)</f>
        <v>0</v>
      </c>
      <c r="BL684" s="22">
        <f>IF(AY684=AZ684,0,1)</f>
        <v>0</v>
      </c>
      <c r="BM684" s="22" t="str">
        <f>IF(BL684=1,AL684,"")</f>
        <v/>
      </c>
    </row>
    <row r="685" spans="2:74" ht="18" customHeight="1">
      <c r="B685" s="968"/>
      <c r="C685" s="969"/>
      <c r="D685" s="969"/>
      <c r="E685" s="969"/>
      <c r="F685" s="969"/>
      <c r="G685" s="969"/>
      <c r="H685" s="969"/>
      <c r="I685" s="970"/>
      <c r="J685" s="968"/>
      <c r="K685" s="969"/>
      <c r="L685" s="969"/>
      <c r="M685" s="969"/>
      <c r="N685" s="974"/>
      <c r="O685" s="753"/>
      <c r="P685" s="731" t="s">
        <v>38</v>
      </c>
      <c r="Q685" s="754"/>
      <c r="R685" s="731" t="s">
        <v>8</v>
      </c>
      <c r="S685" s="755"/>
      <c r="T685" s="976" t="s">
        <v>40</v>
      </c>
      <c r="U685" s="1075"/>
      <c r="V685" s="977"/>
      <c r="W685" s="978"/>
      <c r="X685" s="978"/>
      <c r="Y685" s="792"/>
      <c r="Z685" s="769"/>
      <c r="AA685" s="770"/>
      <c r="AB685" s="770"/>
      <c r="AC685" s="768"/>
      <c r="AD685" s="769"/>
      <c r="AE685" s="770"/>
      <c r="AF685" s="770"/>
      <c r="AG685" s="771"/>
      <c r="AH685" s="979">
        <f>IF(V685="賃金で算定",V686+Z686-AD686,0)</f>
        <v>0</v>
      </c>
      <c r="AI685" s="980"/>
      <c r="AJ685" s="980"/>
      <c r="AK685" s="981"/>
      <c r="AL685" s="733"/>
      <c r="AM685" s="736"/>
      <c r="AN685" s="865"/>
      <c r="AO685" s="866"/>
      <c r="AP685" s="866"/>
      <c r="AQ685" s="866"/>
      <c r="AR685" s="866"/>
      <c r="AS685" s="772"/>
      <c r="AV685" s="24" t="str">
        <f>IF(OR(O685="",Q685=""),"", IF(O685&lt;20,DATE(O685+118,Q685,IF(S685="",1,S685)),DATE(O685+88,Q685,IF(S685="",1,S685))))</f>
        <v/>
      </c>
      <c r="AW685" s="821" t="str">
        <f>IF(AV685&lt;=設定シート!C$15,"昔",IF(OR(LEFT($F$693,2)="31",LEFT($F$693,2)="34",LEFT($F$693,2)="36",LEFT($F$693,2)="37"),IF(AV685&lt;=設定シート!E$23,"1",IF(AV685&lt;=設定シート!G$23,"2",IF(AV685&lt;=設定シート!M$23,"3","4"))),IF(AV685&lt;=設定シート!E$15,"1",IF(AV685&lt;=設定シート!G$15,"2","3"))))</f>
        <v>3</v>
      </c>
      <c r="AX685" s="822">
        <f>IF(OR(LEFT($F$693,2)="31",LEFT($F$693,2)="34",LEFT($F$693,2)="36",LEFT($F$693,2)="37"),IF(AV685&lt;=設定シート!$C$23,5,IF(AV685&lt;=設定シート!$E$23,7,IF(AV685&lt;=設定シート!$G$23,9,IF(AND(AV685&lt;=設定シート!$I$23,V685=""),11,IF(AND(AV685&lt;=設定シート!$I$23,V685="賃金で算定"),13,IF(AV685&lt;=設定シート!$K$23,15,IF(AV685&lt;=設定シート!$M$23,17,19))))))),IF(AV685&lt;=設定シート!$C$23,5,IF(AV685&lt;=設定シート!$E$15,7,IF(AV685&lt;=設定シート!$G$15,9,11))))</f>
        <v>11</v>
      </c>
      <c r="AY685" s="760"/>
      <c r="AZ685" s="761"/>
      <c r="BA685" s="762">
        <f t="shared" ref="BA685" si="382">AN685</f>
        <v>0</v>
      </c>
      <c r="BB685" s="761"/>
      <c r="BC685" s="761"/>
      <c r="BO685" s="1">
        <f>IF(O685&lt;=VALUE(概算年度),O685+2018,O685+1988)</f>
        <v>2018</v>
      </c>
      <c r="BP685" s="1" t="b">
        <f>IF(BO685=2019,1)</f>
        <v>0</v>
      </c>
      <c r="BQ685" s="3">
        <f>IF(BO685&lt;=2018,1)</f>
        <v>1</v>
      </c>
      <c r="BR685" s="3" t="b">
        <f>IF(BO685&gt;=2020,1)</f>
        <v>0</v>
      </c>
      <c r="BS685" s="3" t="b">
        <f>IF(AND(O685=31,Q685=1,O686=31),1,IF(AND(O685=31,Q685=2,O686=31),2,IF(AND(O685=31,Q685=3,O686=31),3,IF(AND(O685=31,Q685=4,O686=31),4,IF(AND(O685&gt;VALUE(概算年度),O685&lt;31,O686=31),5)))))</f>
        <v>0</v>
      </c>
      <c r="BT685" s="3" t="b">
        <f>IF(OR(O685=31,O685=1),IF(AND(O686=1,OR(Q685=1,Q685=2,Q685=3,Q685=4,Q685=5)),1,IF(AND(O686=1,Q685=6),6,IF(AND(O686=1,Q685=7),7,IF(AND(O686=1,Q685=8),8,IF(AND(O686=1,Q685=9),9,IF(AND(O686=1,Q685=10),10,IF(AND(O686=1,Q685=11),11,IF(AND(O686=1,Q685=12),12)))))))),IF(O686=1,13))</f>
        <v>0</v>
      </c>
      <c r="BU685" s="3" t="b">
        <f>IF(AND(VALUE(概算年度)='報告書（事業主控）'!O685,VALUE(概算年度)='報告書（事業主控）'!O686),IF('報告書（事業主控）'!Q685=1,1,IF('報告書（事業主控）'!Q685=2,2,IF('報告書（事業主控）'!Q685=3,3))))</f>
        <v>0</v>
      </c>
      <c r="BV685" s="3" t="b">
        <f>IF(BS685=1,"平31_1",IF(BS685=2,"平31_2",IF(BS685=3,"平31_3",IF(BS685=4,"平31_4",IF(BS685=5,"平31_1",IF(BT685=1,"_5月",IF(BT685=6,"_6月",IF(BT685=7,"_7月",IF(BT685=8,"_8月",IF(BT685=9,"_9月",IF(BT685=10,"_10月",IF(BT685=11,"_11月",IF(BT685=12,"_12月",IF(BT685=13,"_5月",IF(AND(O685=O686,O686&lt;&gt;VALUE(概算年度)),IF(Q685=1,"_1月",IF(Q685=2,"_2月",IF(Q685=3,"_3月",IF(Q685=4,"_4月",IF(Q685=5,"_5月",IF(Q685=6,"_6月",IF(Q685=7,"_7月",IF(Q685=8,"_8月",IF(Q685=9,"_9月",IF(Q685=10,"_10月",IF(Q685=11,"_11月",IF(Q685=12,"_12月")))))))))))),IF(BU685=1,"対象年1_3月",IF(BU685=2,"対象年2_3月",IF(BU685=3,"対象年3月",IF(O686=VALUE(概算年度),"対象年1_3月","_1月")))))))))))))))))))</f>
        <v>0</v>
      </c>
    </row>
    <row r="686" spans="2:74" ht="18" customHeight="1">
      <c r="B686" s="971"/>
      <c r="C686" s="972"/>
      <c r="D686" s="972"/>
      <c r="E686" s="972"/>
      <c r="F686" s="972"/>
      <c r="G686" s="972"/>
      <c r="H686" s="972"/>
      <c r="I686" s="973"/>
      <c r="J686" s="971"/>
      <c r="K686" s="972"/>
      <c r="L686" s="972"/>
      <c r="M686" s="972"/>
      <c r="N686" s="975"/>
      <c r="O686" s="219"/>
      <c r="P686" s="11" t="s">
        <v>7</v>
      </c>
      <c r="Q686" s="23"/>
      <c r="R686" s="11" t="s">
        <v>8</v>
      </c>
      <c r="S686" s="220"/>
      <c r="T686" s="982" t="s">
        <v>28</v>
      </c>
      <c r="U686" s="982"/>
      <c r="V686" s="956"/>
      <c r="W686" s="957"/>
      <c r="X686" s="957"/>
      <c r="Y686" s="958"/>
      <c r="Z686" s="956"/>
      <c r="AA686" s="957"/>
      <c r="AB686" s="957"/>
      <c r="AC686" s="957"/>
      <c r="AD686" s="956">
        <v>0</v>
      </c>
      <c r="AE686" s="957"/>
      <c r="AF686" s="957"/>
      <c r="AG686" s="958"/>
      <c r="AH686" s="962">
        <f>IF(V685="賃金で算定",0,V686+Z686-AD686)</f>
        <v>0</v>
      </c>
      <c r="AI686" s="962"/>
      <c r="AJ686" s="962"/>
      <c r="AK686" s="963"/>
      <c r="AL686" s="964">
        <f>IF(V685="賃金で算定","賃金で算定",IF(OR(V686=0,$F$693="",AV685=""),0,IF(OR(LEFT($F$693,2)="31",LEFT($F$693,2)="34",LEFT($F$693,2)="36",LEFT($F$693,2)="37"),VLOOKUP($F$693,労務比率2,AX685,FALSE),VLOOKUP($F$693,労務比率,AX685,FALSE))))</f>
        <v>0</v>
      </c>
      <c r="AM686" s="965"/>
      <c r="AN686" s="966">
        <f>IF(V685="賃金で算定",0,INT(AH686*AL686/100))</f>
        <v>0</v>
      </c>
      <c r="AO686" s="967"/>
      <c r="AP686" s="967"/>
      <c r="AQ686" s="967"/>
      <c r="AR686" s="967"/>
      <c r="AS686" s="685"/>
      <c r="AV686" s="24"/>
      <c r="AW686" s="25"/>
      <c r="AY686" s="462">
        <f t="shared" ref="AY686" si="383">AH686</f>
        <v>0</v>
      </c>
      <c r="AZ686" s="461">
        <f>IF(AV685&lt;=設定シート!C$101,AH686,IF(AND(AV685&gt;=設定シート!E$101,AV685&lt;=設定シート!G$101),AH686*105/108,AH686))</f>
        <v>0</v>
      </c>
      <c r="BA686" s="460"/>
      <c r="BB686" s="461">
        <f t="shared" ref="BB686" si="384">IF($AL686="賃金で算定",0,INT(AY686*$AL686/100))</f>
        <v>0</v>
      </c>
      <c r="BC686" s="461">
        <f>IF(AY686=AZ686,BB686,AZ686*$AL686/100)</f>
        <v>0</v>
      </c>
      <c r="BL686" s="22">
        <f>IF(AY686=AZ686,0,1)</f>
        <v>0</v>
      </c>
      <c r="BM686" s="22" t="str">
        <f>IF(BL686=1,AL686,"")</f>
        <v/>
      </c>
    </row>
    <row r="687" spans="2:74" ht="18" customHeight="1">
      <c r="B687" s="968"/>
      <c r="C687" s="969"/>
      <c r="D687" s="969"/>
      <c r="E687" s="969"/>
      <c r="F687" s="969"/>
      <c r="G687" s="969"/>
      <c r="H687" s="969"/>
      <c r="I687" s="970"/>
      <c r="J687" s="968"/>
      <c r="K687" s="969"/>
      <c r="L687" s="969"/>
      <c r="M687" s="969"/>
      <c r="N687" s="974"/>
      <c r="O687" s="753"/>
      <c r="P687" s="731" t="s">
        <v>38</v>
      </c>
      <c r="Q687" s="754"/>
      <c r="R687" s="731" t="s">
        <v>8</v>
      </c>
      <c r="S687" s="755"/>
      <c r="T687" s="976" t="s">
        <v>40</v>
      </c>
      <c r="U687" s="1075"/>
      <c r="V687" s="977"/>
      <c r="W687" s="978"/>
      <c r="X687" s="978"/>
      <c r="Y687" s="792"/>
      <c r="Z687" s="769"/>
      <c r="AA687" s="770"/>
      <c r="AB687" s="770"/>
      <c r="AC687" s="768"/>
      <c r="AD687" s="769"/>
      <c r="AE687" s="770"/>
      <c r="AF687" s="770"/>
      <c r="AG687" s="771"/>
      <c r="AH687" s="979">
        <f>IF(V687="賃金で算定",V688+Z688-AD688,0)</f>
        <v>0</v>
      </c>
      <c r="AI687" s="980"/>
      <c r="AJ687" s="980"/>
      <c r="AK687" s="981"/>
      <c r="AL687" s="733"/>
      <c r="AM687" s="736"/>
      <c r="AN687" s="865"/>
      <c r="AO687" s="866"/>
      <c r="AP687" s="866"/>
      <c r="AQ687" s="866"/>
      <c r="AR687" s="866"/>
      <c r="AS687" s="772"/>
      <c r="AV687" s="24" t="str">
        <f>IF(OR(O687="",Q687=""),"", IF(O687&lt;20,DATE(O687+118,Q687,IF(S687="",1,S687)),DATE(O687+88,Q687,IF(S687="",1,S687))))</f>
        <v/>
      </c>
      <c r="AW687" s="821" t="str">
        <f>IF(AV687&lt;=設定シート!C$15,"昔",IF(OR(LEFT($F$693,2)="31",LEFT($F$693,2)="34",LEFT($F$693,2)="36",LEFT($F$693,2)="37"),IF(AV687&lt;=設定シート!E$23,"1",IF(AV687&lt;=設定シート!G$23,"2",IF(AV687&lt;=設定シート!M$23,"3","4"))),IF(AV687&lt;=設定シート!E$15,"1",IF(AV687&lt;=設定シート!G$15,"2","3"))))</f>
        <v>3</v>
      </c>
      <c r="AX687" s="822">
        <f>IF(OR(LEFT($F$693,2)="31",LEFT($F$693,2)="34",LEFT($F$693,2)="36",LEFT($F$693,2)="37"),IF(AV687&lt;=設定シート!$C$23,5,IF(AV687&lt;=設定シート!$E$23,7,IF(AV687&lt;=設定シート!$G$23,9,IF(AND(AV687&lt;=設定シート!$I$23,V687=""),11,IF(AND(AV687&lt;=設定シート!$I$23,V687="賃金で算定"),13,IF(AV687&lt;=設定シート!$K$23,15,IF(AV687&lt;=設定シート!$M$23,17,19))))))),IF(AV687&lt;=設定シート!$C$23,5,IF(AV687&lt;=設定シート!$E$15,7,IF(AV687&lt;=設定シート!$G$15,9,11))))</f>
        <v>11</v>
      </c>
      <c r="AY687" s="760"/>
      <c r="AZ687" s="761"/>
      <c r="BA687" s="762">
        <f t="shared" ref="BA687" si="385">AN687</f>
        <v>0</v>
      </c>
      <c r="BB687" s="761"/>
      <c r="BC687" s="761"/>
      <c r="BO687" s="1">
        <f>IF(O687&lt;=VALUE(概算年度),O687+2018,O687+1988)</f>
        <v>2018</v>
      </c>
      <c r="BP687" s="1" t="b">
        <f>IF(BO687=2019,1)</f>
        <v>0</v>
      </c>
      <c r="BQ687" s="3">
        <f>IF(BO687&lt;=2018,1)</f>
        <v>1</v>
      </c>
      <c r="BR687" s="3" t="b">
        <f>IF(BO687&gt;=2020,1)</f>
        <v>0</v>
      </c>
      <c r="BS687" s="3" t="b">
        <f>IF(AND(O687=31,Q687=1,O688=31),1,IF(AND(O687=31,Q687=2,O688=31),2,IF(AND(O687=31,Q687=3,O688=31),3,IF(AND(O687=31,Q687=4,O688=31),4,IF(AND(O687&gt;VALUE(概算年度),O687&lt;31,O688=31),5)))))</f>
        <v>0</v>
      </c>
      <c r="BT687" s="3" t="b">
        <f>IF(OR(O687=31,O687=1),IF(AND(O688=1,OR(Q687=1,Q687=2,Q687=3,Q687=4,Q687=5)),1,IF(AND(O688=1,Q687=6),6,IF(AND(O688=1,Q687=7),7,IF(AND(O688=1,Q687=8),8,IF(AND(O688=1,Q687=9),9,IF(AND(O688=1,Q687=10),10,IF(AND(O688=1,Q687=11),11,IF(AND(O688=1,Q687=12),12)))))))),IF(O688=1,13))</f>
        <v>0</v>
      </c>
      <c r="BU687" s="3" t="b">
        <f>IF(AND(VALUE(概算年度)='報告書（事業主控）'!O687,VALUE(概算年度)='報告書（事業主控）'!O688),IF('報告書（事業主控）'!Q687=1,1,IF('報告書（事業主控）'!Q687=2,2,IF('報告書（事業主控）'!Q687=3,3))))</f>
        <v>0</v>
      </c>
      <c r="BV687" s="3" t="b">
        <f>IF(BS687=1,"平31_1",IF(BS687=2,"平31_2",IF(BS687=3,"平31_3",IF(BS687=4,"平31_4",IF(BS687=5,"平31_1",IF(BT687=1,"_5月",IF(BT687=6,"_6月",IF(BT687=7,"_7月",IF(BT687=8,"_8月",IF(BT687=9,"_9月",IF(BT687=10,"_10月",IF(BT687=11,"_11月",IF(BT687=12,"_12月",IF(BT687=13,"_5月",IF(AND(O687=O688,O688&lt;&gt;VALUE(概算年度)),IF(Q687=1,"_1月",IF(Q687=2,"_2月",IF(Q687=3,"_3月",IF(Q687=4,"_4月",IF(Q687=5,"_5月",IF(Q687=6,"_6月",IF(Q687=7,"_7月",IF(Q687=8,"_8月",IF(Q687=9,"_9月",IF(Q687=10,"_10月",IF(Q687=11,"_11月",IF(Q687=12,"_12月")))))))))))),IF(BU687=1,"対象年1_3月",IF(BU687=2,"対象年2_3月",IF(BU687=3,"対象年3月",IF(O688=VALUE(概算年度),"対象年1_3月","_1月")))))))))))))))))))</f>
        <v>0</v>
      </c>
    </row>
    <row r="688" spans="2:74" ht="18" customHeight="1">
      <c r="B688" s="971"/>
      <c r="C688" s="972"/>
      <c r="D688" s="972"/>
      <c r="E688" s="972"/>
      <c r="F688" s="972"/>
      <c r="G688" s="972"/>
      <c r="H688" s="972"/>
      <c r="I688" s="973"/>
      <c r="J688" s="971"/>
      <c r="K688" s="972"/>
      <c r="L688" s="972"/>
      <c r="M688" s="972"/>
      <c r="N688" s="975"/>
      <c r="O688" s="219"/>
      <c r="P688" s="11" t="s">
        <v>7</v>
      </c>
      <c r="Q688" s="23"/>
      <c r="R688" s="11" t="s">
        <v>8</v>
      </c>
      <c r="S688" s="220"/>
      <c r="T688" s="982" t="s">
        <v>28</v>
      </c>
      <c r="U688" s="982"/>
      <c r="V688" s="956"/>
      <c r="W688" s="957"/>
      <c r="X688" s="957"/>
      <c r="Y688" s="958"/>
      <c r="Z688" s="956"/>
      <c r="AA688" s="957"/>
      <c r="AB688" s="957"/>
      <c r="AC688" s="957"/>
      <c r="AD688" s="956">
        <v>0</v>
      </c>
      <c r="AE688" s="957"/>
      <c r="AF688" s="957"/>
      <c r="AG688" s="958"/>
      <c r="AH688" s="962">
        <f>IF(V687="賃金で算定",0,V688+Z688-AD688)</f>
        <v>0</v>
      </c>
      <c r="AI688" s="962"/>
      <c r="AJ688" s="962"/>
      <c r="AK688" s="963"/>
      <c r="AL688" s="964">
        <f>IF(V687="賃金で算定","賃金で算定",IF(OR(V688=0,$F$693="",AV687=""),0,IF(OR(LEFT($F$693,2)="31",LEFT($F$693,2)="34",LEFT($F$693,2)="36",LEFT($F$693,2)="37"),VLOOKUP($F$693,労務比率2,AX687,FALSE),VLOOKUP($F$693,労務比率,AX687,FALSE))))</f>
        <v>0</v>
      </c>
      <c r="AM688" s="965"/>
      <c r="AN688" s="966">
        <f>IF(V687="賃金で算定",0,INT(AH688*AL688/100))</f>
        <v>0</v>
      </c>
      <c r="AO688" s="967"/>
      <c r="AP688" s="967"/>
      <c r="AQ688" s="967"/>
      <c r="AR688" s="967"/>
      <c r="AS688" s="685"/>
      <c r="AV688" s="24"/>
      <c r="AW688" s="25"/>
      <c r="AY688" s="462">
        <f t="shared" ref="AY688" si="386">AH688</f>
        <v>0</v>
      </c>
      <c r="AZ688" s="461">
        <f>IF(AV687&lt;=設定シート!C$101,AH688,IF(AND(AV687&gt;=設定シート!E$101,AV687&lt;=設定シート!G$101),AH688*105/108,AH688))</f>
        <v>0</v>
      </c>
      <c r="BA688" s="460"/>
      <c r="BB688" s="461">
        <f t="shared" ref="BB688" si="387">IF($AL688="賃金で算定",0,INT(AY688*$AL688/100))</f>
        <v>0</v>
      </c>
      <c r="BC688" s="461">
        <f>IF(AY688=AZ688,BB688,AZ688*$AL688/100)</f>
        <v>0</v>
      </c>
      <c r="BL688" s="22">
        <f>IF(AY688=AZ688,0,1)</f>
        <v>0</v>
      </c>
      <c r="BM688" s="22" t="str">
        <f>IF(BL688=1,AL688,"")</f>
        <v/>
      </c>
    </row>
    <row r="689" spans="2:74" ht="18" customHeight="1">
      <c r="B689" s="968"/>
      <c r="C689" s="969"/>
      <c r="D689" s="969"/>
      <c r="E689" s="969"/>
      <c r="F689" s="969"/>
      <c r="G689" s="969"/>
      <c r="H689" s="969"/>
      <c r="I689" s="970"/>
      <c r="J689" s="968"/>
      <c r="K689" s="969"/>
      <c r="L689" s="969"/>
      <c r="M689" s="969"/>
      <c r="N689" s="974"/>
      <c r="O689" s="753"/>
      <c r="P689" s="731" t="s">
        <v>38</v>
      </c>
      <c r="Q689" s="754"/>
      <c r="R689" s="731" t="s">
        <v>8</v>
      </c>
      <c r="S689" s="755"/>
      <c r="T689" s="976" t="s">
        <v>40</v>
      </c>
      <c r="U689" s="1075"/>
      <c r="V689" s="977"/>
      <c r="W689" s="978"/>
      <c r="X689" s="978"/>
      <c r="Y689" s="792"/>
      <c r="Z689" s="769"/>
      <c r="AA689" s="770"/>
      <c r="AB689" s="770"/>
      <c r="AC689" s="768"/>
      <c r="AD689" s="769"/>
      <c r="AE689" s="770"/>
      <c r="AF689" s="770"/>
      <c r="AG689" s="771"/>
      <c r="AH689" s="979">
        <f>IF(V689="賃金で算定",V690+Z690-AD690,0)</f>
        <v>0</v>
      </c>
      <c r="AI689" s="980"/>
      <c r="AJ689" s="980"/>
      <c r="AK689" s="981"/>
      <c r="AL689" s="733"/>
      <c r="AM689" s="736"/>
      <c r="AN689" s="865"/>
      <c r="AO689" s="866"/>
      <c r="AP689" s="866"/>
      <c r="AQ689" s="866"/>
      <c r="AR689" s="866"/>
      <c r="AS689" s="772"/>
      <c r="AV689" s="24" t="str">
        <f>IF(OR(O689="",Q689=""),"", IF(O689&lt;20,DATE(O689+118,Q689,IF(S689="",1,S689)),DATE(O689+88,Q689,IF(S689="",1,S689))))</f>
        <v/>
      </c>
      <c r="AW689" s="821" t="str">
        <f>IF(AV689&lt;=設定シート!C$15,"昔",IF(OR(LEFT($F$693,2)="31",LEFT($F$693,2)="34",LEFT($F$693,2)="36",LEFT($F$693,2)="37"),IF(AV689&lt;=設定シート!E$23,"1",IF(AV689&lt;=設定シート!G$23,"2",IF(AV689&lt;=設定シート!M$23,"3","4"))),IF(AV689&lt;=設定シート!E$15,"1",IF(AV689&lt;=設定シート!G$15,"2","3"))))</f>
        <v>3</v>
      </c>
      <c r="AX689" s="822">
        <f>IF(OR(LEFT($F$693,2)="31",LEFT($F$693,2)="34",LEFT($F$693,2)="36",LEFT($F$693,2)="37"),IF(AV689&lt;=設定シート!$C$23,5,IF(AV689&lt;=設定シート!$E$23,7,IF(AV689&lt;=設定シート!$G$23,9,IF(AND(AV689&lt;=設定シート!$I$23,V689=""),11,IF(AND(AV689&lt;=設定シート!$I$23,V689="賃金で算定"),13,IF(AV689&lt;=設定シート!$K$23,15,IF(AV689&lt;=設定シート!$M$23,17,19))))))),IF(AV689&lt;=設定シート!$C$23,5,IF(AV689&lt;=設定シート!$E$15,7,IF(AV689&lt;=設定シート!$G$15,9,11))))</f>
        <v>11</v>
      </c>
      <c r="AY689" s="760"/>
      <c r="AZ689" s="761"/>
      <c r="BA689" s="762">
        <f t="shared" ref="BA689" si="388">AN689</f>
        <v>0</v>
      </c>
      <c r="BB689" s="761"/>
      <c r="BC689" s="761"/>
      <c r="BO689" s="1">
        <f>IF(O689&lt;=VALUE(概算年度),O689+2018,O689+1988)</f>
        <v>2018</v>
      </c>
      <c r="BP689" s="1" t="b">
        <f>IF(BO689=2019,1)</f>
        <v>0</v>
      </c>
      <c r="BQ689" s="3">
        <f>IF(BO689&lt;=2018,1)</f>
        <v>1</v>
      </c>
      <c r="BR689" s="3" t="b">
        <f>IF(BO689&gt;=2020,1)</f>
        <v>0</v>
      </c>
      <c r="BS689" s="3" t="b">
        <f>IF(AND(O689=31,Q689=1,O690=31),1,IF(AND(O689=31,Q689=2,O690=31),2,IF(AND(O689=31,Q689=3,O690=31),3,IF(AND(O689=31,Q689=4,O690=31),4,IF(AND(O689&gt;VALUE(概算年度),O689&lt;31,O690=31),5)))))</f>
        <v>0</v>
      </c>
      <c r="BT689" s="3" t="b">
        <f>IF(OR(O689=31,O689=1),IF(AND(O690=1,OR(Q689=1,Q689=2,Q689=3,Q689=4,Q689=5)),1,IF(AND(O690=1,Q689=6),6,IF(AND(O690=1,Q689=7),7,IF(AND(O690=1,Q689=8),8,IF(AND(O690=1,Q689=9),9,IF(AND(O690=1,Q689=10),10,IF(AND(O690=1,Q689=11),11,IF(AND(O690=1,Q689=12),12)))))))),IF(O690=1,13))</f>
        <v>0</v>
      </c>
      <c r="BU689" s="3" t="b">
        <f>IF(AND(VALUE(概算年度)='報告書（事業主控）'!O689,VALUE(概算年度)='報告書（事業主控）'!O690),IF('報告書（事業主控）'!Q689=1,1,IF('報告書（事業主控）'!Q689=2,2,IF('報告書（事業主控）'!Q689=3,3))))</f>
        <v>0</v>
      </c>
      <c r="BV689" s="3" t="b">
        <f>IF(BS689=1,"平31_1",IF(BS689=2,"平31_2",IF(BS689=3,"平31_3",IF(BS689=4,"平31_4",IF(BS689=5,"平31_1",IF(BT689=1,"_5月",IF(BT689=6,"_6月",IF(BT689=7,"_7月",IF(BT689=8,"_8月",IF(BT689=9,"_9月",IF(BT689=10,"_10月",IF(BT689=11,"_11月",IF(BT689=12,"_12月",IF(BT689=13,"_5月",IF(AND(O689=O690,O690&lt;&gt;VALUE(概算年度)),IF(Q689=1,"_1月",IF(Q689=2,"_2月",IF(Q689=3,"_3月",IF(Q689=4,"_4月",IF(Q689=5,"_5月",IF(Q689=6,"_6月",IF(Q689=7,"_7月",IF(Q689=8,"_8月",IF(Q689=9,"_9月",IF(Q689=10,"_10月",IF(Q689=11,"_11月",IF(Q689=12,"_12月")))))))))))),IF(BU689=1,"対象年1_3月",IF(BU689=2,"対象年2_3月",IF(BU689=3,"対象年3月",IF(O690=VALUE(概算年度),"対象年1_3月","_1月")))))))))))))))))))</f>
        <v>0</v>
      </c>
    </row>
    <row r="690" spans="2:74" ht="18" customHeight="1">
      <c r="B690" s="971"/>
      <c r="C690" s="972"/>
      <c r="D690" s="972"/>
      <c r="E690" s="972"/>
      <c r="F690" s="972"/>
      <c r="G690" s="972"/>
      <c r="H690" s="972"/>
      <c r="I690" s="973"/>
      <c r="J690" s="971"/>
      <c r="K690" s="972"/>
      <c r="L690" s="972"/>
      <c r="M690" s="972"/>
      <c r="N690" s="975"/>
      <c r="O690" s="219"/>
      <c r="P690" s="11" t="s">
        <v>7</v>
      </c>
      <c r="Q690" s="23"/>
      <c r="R690" s="11" t="s">
        <v>8</v>
      </c>
      <c r="S690" s="220"/>
      <c r="T690" s="982" t="s">
        <v>28</v>
      </c>
      <c r="U690" s="982"/>
      <c r="V690" s="956"/>
      <c r="W690" s="957"/>
      <c r="X690" s="957"/>
      <c r="Y690" s="958"/>
      <c r="Z690" s="956"/>
      <c r="AA690" s="957"/>
      <c r="AB690" s="957"/>
      <c r="AC690" s="957"/>
      <c r="AD690" s="956">
        <v>0</v>
      </c>
      <c r="AE690" s="957"/>
      <c r="AF690" s="957"/>
      <c r="AG690" s="958"/>
      <c r="AH690" s="962">
        <f>IF(V689="賃金で算定",0,V690+Z690-AD690)</f>
        <v>0</v>
      </c>
      <c r="AI690" s="962"/>
      <c r="AJ690" s="962"/>
      <c r="AK690" s="963"/>
      <c r="AL690" s="964">
        <f>IF(V689="賃金で算定","賃金で算定",IF(OR(V690=0,$F$693="",AV689=""),0,IF(OR(LEFT($F$693,2)="31",LEFT($F$693,2)="34",LEFT($F$693,2)="36",LEFT($F$693,2)="37"),VLOOKUP($F$693,労務比率2,AX689,FALSE),VLOOKUP($F$693,労務比率,AX689,FALSE))))</f>
        <v>0</v>
      </c>
      <c r="AM690" s="965"/>
      <c r="AN690" s="966">
        <f>IF(V689="賃金で算定",0,INT(AH690*AL690/100))</f>
        <v>0</v>
      </c>
      <c r="AO690" s="967"/>
      <c r="AP690" s="967"/>
      <c r="AQ690" s="967"/>
      <c r="AR690" s="967"/>
      <c r="AS690" s="685"/>
      <c r="AV690" s="24"/>
      <c r="AW690" s="25"/>
      <c r="AY690" s="462">
        <f t="shared" ref="AY690" si="389">AH690</f>
        <v>0</v>
      </c>
      <c r="AZ690" s="461">
        <f>IF(AV689&lt;=設定シート!C$101,AH690,IF(AND(AV689&gt;=設定シート!E$101,AV689&lt;=設定シート!G$101),AH690*105/108,AH690))</f>
        <v>0</v>
      </c>
      <c r="BA690" s="460"/>
      <c r="BB690" s="461">
        <f t="shared" ref="BB690" si="390">IF($AL690="賃金で算定",0,INT(AY690*$AL690/100))</f>
        <v>0</v>
      </c>
      <c r="BC690" s="461">
        <f>IF(AY690=AZ690,BB690,AZ690*$AL690/100)</f>
        <v>0</v>
      </c>
      <c r="BL690" s="22">
        <f>IF(AY690=AZ690,0,1)</f>
        <v>0</v>
      </c>
      <c r="BM690" s="22" t="str">
        <f>IF(BL690=1,AL690,"")</f>
        <v/>
      </c>
    </row>
    <row r="691" spans="2:74" ht="18" customHeight="1">
      <c r="B691" s="968"/>
      <c r="C691" s="969"/>
      <c r="D691" s="969"/>
      <c r="E691" s="969"/>
      <c r="F691" s="969"/>
      <c r="G691" s="969"/>
      <c r="H691" s="969"/>
      <c r="I691" s="970"/>
      <c r="J691" s="968"/>
      <c r="K691" s="969"/>
      <c r="L691" s="969"/>
      <c r="M691" s="969"/>
      <c r="N691" s="974"/>
      <c r="O691" s="753"/>
      <c r="P691" s="731" t="s">
        <v>38</v>
      </c>
      <c r="Q691" s="754"/>
      <c r="R691" s="731" t="s">
        <v>8</v>
      </c>
      <c r="S691" s="755"/>
      <c r="T691" s="976" t="s">
        <v>40</v>
      </c>
      <c r="U691" s="1075"/>
      <c r="V691" s="977"/>
      <c r="W691" s="978"/>
      <c r="X691" s="978"/>
      <c r="Y691" s="792"/>
      <c r="Z691" s="769"/>
      <c r="AA691" s="770"/>
      <c r="AB691" s="770"/>
      <c r="AC691" s="768"/>
      <c r="AD691" s="769"/>
      <c r="AE691" s="770"/>
      <c r="AF691" s="770"/>
      <c r="AG691" s="771"/>
      <c r="AH691" s="979">
        <f>IF(V691="賃金で算定",V692+Z692-AD692,0)</f>
        <v>0</v>
      </c>
      <c r="AI691" s="980"/>
      <c r="AJ691" s="980"/>
      <c r="AK691" s="981"/>
      <c r="AL691" s="733"/>
      <c r="AM691" s="736"/>
      <c r="AN691" s="865"/>
      <c r="AO691" s="866"/>
      <c r="AP691" s="866"/>
      <c r="AQ691" s="866"/>
      <c r="AR691" s="866"/>
      <c r="AS691" s="772"/>
      <c r="AV691" s="24" t="str">
        <f>IF(OR(O691="",Q691=""),"", IF(O691&lt;20,DATE(O691+118,Q691,IF(S691="",1,S691)),DATE(O691+88,Q691,IF(S691="",1,S691))))</f>
        <v/>
      </c>
      <c r="AW691" s="821" t="str">
        <f>IF(AV691&lt;=設定シート!C$15,"昔",IF(OR(LEFT($F$693,2)="31",LEFT($F$693,2)="34",LEFT($F$693,2)="36",LEFT($F$693,2)="37"),IF(AV691&lt;=設定シート!E$23,"1",IF(AV691&lt;=設定シート!G$23,"2",IF(AV691&lt;=設定シート!M$23,"3","4"))),IF(AV691&lt;=設定シート!E$15,"1",IF(AV691&lt;=設定シート!G$15,"2","3"))))</f>
        <v>3</v>
      </c>
      <c r="AX691" s="822">
        <f>IF(OR(LEFT($F$693,2)="31",LEFT($F$693,2)="34",LEFT($F$693,2)="36",LEFT($F$693,2)="37"),IF(AV691&lt;=設定シート!$C$23,5,IF(AV691&lt;=設定シート!$E$23,7,IF(AV691&lt;=設定シート!$G$23,9,IF(AND(AV691&lt;=設定シート!$I$23,V691=""),11,IF(AND(AV691&lt;=設定シート!$I$23,V691="賃金で算定"),13,IF(AV691&lt;=設定シート!$K$23,15,IF(AV691&lt;=設定シート!$M$23,17,19))))))),IF(AV691&lt;=設定シート!$C$23,5,IF(AV691&lt;=設定シート!$E$15,7,IF(AV691&lt;=設定シート!$G$15,9,11))))</f>
        <v>11</v>
      </c>
      <c r="AY691" s="760"/>
      <c r="AZ691" s="761"/>
      <c r="BA691" s="762">
        <f t="shared" ref="BA691" si="391">AN691</f>
        <v>0</v>
      </c>
      <c r="BB691" s="761"/>
      <c r="BC691" s="761"/>
      <c r="BO691" s="1">
        <f>IF(O691&lt;=VALUE(概算年度),O691+2018,O691+1988)</f>
        <v>2018</v>
      </c>
      <c r="BP691" s="1" t="b">
        <f>IF(BO691=2019,1)</f>
        <v>0</v>
      </c>
      <c r="BQ691" s="3">
        <f>IF(BO691&lt;=2018,1)</f>
        <v>1</v>
      </c>
      <c r="BR691" s="3" t="b">
        <f>IF(BO691&gt;=2020,1)</f>
        <v>0</v>
      </c>
      <c r="BS691" s="3" t="b">
        <f>IF(AND(O691=31,Q691=1,O692=31),1,IF(AND(O691=31,Q691=2,O692=31),2,IF(AND(O691=31,Q691=3,O692=31),3,IF(AND(O691=31,Q691=4,O692=31),4,IF(AND(O691&gt;VALUE(概算年度),O691&lt;31,O692=31),5)))))</f>
        <v>0</v>
      </c>
      <c r="BT691" s="3" t="b">
        <f>IF(OR(O691=31,O691=1),IF(AND(O692=1,OR(Q691=1,Q691=2,Q691=3,Q691=4,Q691=5)),1,IF(AND(O692=1,Q691=6),6,IF(AND(O692=1,Q691=7),7,IF(AND(O692=1,Q691=8),8,IF(AND(O692=1,Q691=9),9,IF(AND(O692=1,Q691=10),10,IF(AND(O692=1,Q691=11),11,IF(AND(O692=1,Q691=12),12)))))))),IF(O692=1,13))</f>
        <v>0</v>
      </c>
      <c r="BU691" s="3" t="b">
        <f>IF(AND(VALUE(概算年度)='報告書（事業主控）'!O691,VALUE(概算年度)='報告書（事業主控）'!O692),IF('報告書（事業主控）'!Q691=1,1,IF('報告書（事業主控）'!Q691=2,2,IF('報告書（事業主控）'!Q691=3,3))))</f>
        <v>0</v>
      </c>
      <c r="BV691" s="3" t="b">
        <f>IF(BS691=1,"平31_1",IF(BS691=2,"平31_2",IF(BS691=3,"平31_3",IF(BS691=4,"平31_4",IF(BS691=5,"平31_1",IF(BT691=1,"_5月",IF(BT691=6,"_6月",IF(BT691=7,"_7月",IF(BT691=8,"_8月",IF(BT691=9,"_9月",IF(BT691=10,"_10月",IF(BT691=11,"_11月",IF(BT691=12,"_12月",IF(BT691=13,"_5月",IF(AND(O691=O692,O692&lt;&gt;VALUE(概算年度)),IF(Q691=1,"_1月",IF(Q691=2,"_2月",IF(Q691=3,"_3月",IF(Q691=4,"_4月",IF(Q691=5,"_5月",IF(Q691=6,"_6月",IF(Q691=7,"_7月",IF(Q691=8,"_8月",IF(Q691=9,"_9月",IF(Q691=10,"_10月",IF(Q691=11,"_11月",IF(Q691=12,"_12月")))))))))))),IF(BU691=1,"対象年1_3月",IF(BU691=2,"対象年2_3月",IF(BU691=3,"対象年3月",IF(O692=VALUE(概算年度),"対象年1_3月","_1月")))))))))))))))))))</f>
        <v>0</v>
      </c>
    </row>
    <row r="692" spans="2:74" ht="18" customHeight="1">
      <c r="B692" s="971"/>
      <c r="C692" s="972"/>
      <c r="D692" s="972"/>
      <c r="E692" s="972"/>
      <c r="F692" s="972"/>
      <c r="G692" s="972"/>
      <c r="H692" s="972"/>
      <c r="I692" s="973"/>
      <c r="J692" s="971"/>
      <c r="K692" s="972"/>
      <c r="L692" s="972"/>
      <c r="M692" s="972"/>
      <c r="N692" s="975"/>
      <c r="O692" s="219"/>
      <c r="P692" s="11" t="s">
        <v>7</v>
      </c>
      <c r="Q692" s="23"/>
      <c r="R692" s="11" t="s">
        <v>8</v>
      </c>
      <c r="S692" s="220"/>
      <c r="T692" s="982" t="s">
        <v>28</v>
      </c>
      <c r="U692" s="982"/>
      <c r="V692" s="956"/>
      <c r="W692" s="957"/>
      <c r="X692" s="957"/>
      <c r="Y692" s="958"/>
      <c r="Z692" s="956"/>
      <c r="AA692" s="957"/>
      <c r="AB692" s="957"/>
      <c r="AC692" s="957"/>
      <c r="AD692" s="956">
        <v>0</v>
      </c>
      <c r="AE692" s="957"/>
      <c r="AF692" s="957"/>
      <c r="AG692" s="958"/>
      <c r="AH692" s="966">
        <f>IF(V691="賃金で算定",0,V692+Z692-AD692)</f>
        <v>0</v>
      </c>
      <c r="AI692" s="967"/>
      <c r="AJ692" s="967"/>
      <c r="AK692" s="987"/>
      <c r="AL692" s="964">
        <f>IF(V691="賃金で算定","賃金で算定",IF(OR(V692=0,$F$693="",AV691=""),0,IF(OR(LEFT($F$693,2)="31",LEFT($F$693,2)="34",LEFT($F$693,2)="36",LEFT($F$693,2)="37"),VLOOKUP($F$693,労務比率2,AX691,FALSE),VLOOKUP($F$693,労務比率,AX691,FALSE))))</f>
        <v>0</v>
      </c>
      <c r="AM692" s="965"/>
      <c r="AN692" s="966">
        <f>IF(V691="賃金で算定",0,INT(AH692*AL692/100))</f>
        <v>0</v>
      </c>
      <c r="AO692" s="967"/>
      <c r="AP692" s="967"/>
      <c r="AQ692" s="967"/>
      <c r="AR692" s="967"/>
      <c r="AS692" s="685"/>
      <c r="AV692" s="24"/>
      <c r="AW692" s="25"/>
      <c r="AY692" s="462">
        <f t="shared" ref="AY692" si="392">AH692</f>
        <v>0</v>
      </c>
      <c r="AZ692" s="461">
        <f>IF(AV691&lt;=設定シート!C$101,AH692,IF(AND(AV691&gt;=設定シート!E$101,AV691&lt;=設定シート!G$101),AH692*105/108,AH692))</f>
        <v>0</v>
      </c>
      <c r="BA692" s="460"/>
      <c r="BB692" s="461">
        <f t="shared" ref="BB692" si="393">IF($AL692="賃金で算定",0,INT(AY692*$AL692/100))</f>
        <v>0</v>
      </c>
      <c r="BC692" s="461">
        <f>IF(AY692=AZ692,BB692,AZ692*$AL692/100)</f>
        <v>0</v>
      </c>
      <c r="BL692" s="22">
        <f>IF(AY692=AZ692,0,1)</f>
        <v>0</v>
      </c>
      <c r="BM692" s="22" t="str">
        <f>IF(BL692=1,AL692,"")</f>
        <v/>
      </c>
    </row>
    <row r="693" spans="2:74" ht="18" customHeight="1">
      <c r="B693" s="877" t="s">
        <v>158</v>
      </c>
      <c r="C693" s="988"/>
      <c r="D693" s="988"/>
      <c r="E693" s="989"/>
      <c r="F693" s="1069"/>
      <c r="G693" s="997"/>
      <c r="H693" s="997"/>
      <c r="I693" s="997"/>
      <c r="J693" s="997"/>
      <c r="K693" s="997"/>
      <c r="L693" s="997"/>
      <c r="M693" s="997"/>
      <c r="N693" s="998"/>
      <c r="O693" s="877" t="s">
        <v>544</v>
      </c>
      <c r="P693" s="988"/>
      <c r="Q693" s="988"/>
      <c r="R693" s="988"/>
      <c r="S693" s="988"/>
      <c r="T693" s="988"/>
      <c r="U693" s="989"/>
      <c r="V693" s="1072">
        <f>AH693</f>
        <v>0</v>
      </c>
      <c r="W693" s="1073"/>
      <c r="X693" s="1073"/>
      <c r="Y693" s="1074"/>
      <c r="Z693" s="769"/>
      <c r="AA693" s="770"/>
      <c r="AB693" s="770"/>
      <c r="AC693" s="768"/>
      <c r="AD693" s="769"/>
      <c r="AE693" s="770"/>
      <c r="AF693" s="770"/>
      <c r="AG693" s="768"/>
      <c r="AH693" s="979">
        <f>AH675+AH677+AH679+AH681+AH683+AH685+AH687+AH689+AH691</f>
        <v>0</v>
      </c>
      <c r="AI693" s="980"/>
      <c r="AJ693" s="980"/>
      <c r="AK693" s="981"/>
      <c r="AL693" s="738"/>
      <c r="AM693" s="740"/>
      <c r="AN693" s="979">
        <f>AN675+AN677+AN679+AN681+AN683+AN685+AN687+AN689+AN691</f>
        <v>0</v>
      </c>
      <c r="AO693" s="980"/>
      <c r="AP693" s="980"/>
      <c r="AQ693" s="980"/>
      <c r="AR693" s="980"/>
      <c r="AS693" s="772"/>
      <c r="AW693" s="25"/>
      <c r="AY693" s="760"/>
      <c r="AZ693" s="777"/>
      <c r="BA693" s="778">
        <f>BA675+BA677+BA679+BA681+BA683+BA685+BA687+BA689+BA691</f>
        <v>0</v>
      </c>
      <c r="BB693" s="762">
        <f>BB676+BB678+BB680+BB682+BB684+BB686+BB688+BB690+BB692</f>
        <v>0</v>
      </c>
      <c r="BC693" s="762">
        <f>SUMIF(BL676:BL692,0,BC676:BC692)+ROUNDDOWN(ROUNDDOWN(BL693*105/108,0)*BM693/100,0)</f>
        <v>0</v>
      </c>
      <c r="BL693" s="22">
        <f>SUMIF(BL676:BL692,1,AH676:AK692)</f>
        <v>0</v>
      </c>
      <c r="BM693" s="22">
        <f>IF(COUNT(BM676:BM692)=0,0,SUM(BM676:BM692)/COUNT(BM676:BM692))</f>
        <v>0</v>
      </c>
    </row>
    <row r="694" spans="2:74" ht="18" customHeight="1">
      <c r="B694" s="990"/>
      <c r="C694" s="991"/>
      <c r="D694" s="991"/>
      <c r="E694" s="992"/>
      <c r="F694" s="1070"/>
      <c r="G694" s="1000"/>
      <c r="H694" s="1000"/>
      <c r="I694" s="1000"/>
      <c r="J694" s="1000"/>
      <c r="K694" s="1000"/>
      <c r="L694" s="1000"/>
      <c r="M694" s="1000"/>
      <c r="N694" s="1001"/>
      <c r="O694" s="990"/>
      <c r="P694" s="991"/>
      <c r="Q694" s="991"/>
      <c r="R694" s="991"/>
      <c r="S694" s="991"/>
      <c r="T694" s="991"/>
      <c r="U694" s="992"/>
      <c r="V694" s="983">
        <f>V676+V678+V680+V682+V684+V686+V688+V690+V692-V693</f>
        <v>0</v>
      </c>
      <c r="W694" s="962"/>
      <c r="X694" s="962"/>
      <c r="Y694" s="963"/>
      <c r="Z694" s="983">
        <f>Z676+Z678+Z680+Z682+Z684+Z686+Z688+Z690+Z692</f>
        <v>0</v>
      </c>
      <c r="AA694" s="962"/>
      <c r="AB694" s="962"/>
      <c r="AC694" s="962"/>
      <c r="AD694" s="983">
        <f>AD676+AD678+AD680+AD682+AD684+AD686+AD688+AD690+AD692</f>
        <v>0</v>
      </c>
      <c r="AE694" s="962"/>
      <c r="AF694" s="962"/>
      <c r="AG694" s="962"/>
      <c r="AH694" s="983">
        <f>AY694</f>
        <v>0</v>
      </c>
      <c r="AI694" s="962"/>
      <c r="AJ694" s="962"/>
      <c r="AK694" s="962"/>
      <c r="AL694" s="742"/>
      <c r="AM694" s="743"/>
      <c r="AN694" s="983">
        <f>BB694</f>
        <v>0</v>
      </c>
      <c r="AO694" s="962"/>
      <c r="AP694" s="962"/>
      <c r="AQ694" s="962"/>
      <c r="AR694" s="962"/>
      <c r="AS694" s="793"/>
      <c r="AW694" s="25"/>
      <c r="AY694" s="779">
        <f>AY676+AY678+AY680+AY682+AY684+AY686+AY688+AY690+AY692</f>
        <v>0</v>
      </c>
      <c r="AZ694" s="780"/>
      <c r="BA694" s="780"/>
      <c r="BB694" s="781">
        <f>BB693</f>
        <v>0</v>
      </c>
      <c r="BC694" s="782"/>
    </row>
    <row r="695" spans="2:74" ht="18" customHeight="1">
      <c r="B695" s="993"/>
      <c r="C695" s="994"/>
      <c r="D695" s="994"/>
      <c r="E695" s="995"/>
      <c r="F695" s="1071"/>
      <c r="G695" s="1002"/>
      <c r="H695" s="1002"/>
      <c r="I695" s="1002"/>
      <c r="J695" s="1002"/>
      <c r="K695" s="1002"/>
      <c r="L695" s="1002"/>
      <c r="M695" s="1002"/>
      <c r="N695" s="1003"/>
      <c r="O695" s="993"/>
      <c r="P695" s="994"/>
      <c r="Q695" s="994"/>
      <c r="R695" s="994"/>
      <c r="S695" s="994"/>
      <c r="T695" s="994"/>
      <c r="U695" s="995"/>
      <c r="V695" s="966"/>
      <c r="W695" s="967"/>
      <c r="X695" s="967"/>
      <c r="Y695" s="987"/>
      <c r="Z695" s="966"/>
      <c r="AA695" s="967"/>
      <c r="AB695" s="967"/>
      <c r="AC695" s="967"/>
      <c r="AD695" s="966"/>
      <c r="AE695" s="967"/>
      <c r="AF695" s="967"/>
      <c r="AG695" s="967"/>
      <c r="AH695" s="966">
        <f>AZ695</f>
        <v>0</v>
      </c>
      <c r="AI695" s="967"/>
      <c r="AJ695" s="967"/>
      <c r="AK695" s="987"/>
      <c r="AL695" s="686"/>
      <c r="AM695" s="687"/>
      <c r="AN695" s="966">
        <f>BC695</f>
        <v>0</v>
      </c>
      <c r="AO695" s="967"/>
      <c r="AP695" s="967"/>
      <c r="AQ695" s="967"/>
      <c r="AR695" s="967"/>
      <c r="AS695" s="685"/>
      <c r="AU695" s="222"/>
      <c r="AW695" s="25"/>
      <c r="AY695" s="464"/>
      <c r="AZ695" s="465">
        <f>IF(AZ676+AZ678+AZ680+AZ682+AZ684+AZ686+AZ688+AZ690+AZ692=AY694,0,ROUNDDOWN(AZ676+AZ678+AZ680+AZ682+AZ684+AZ686+AZ688+AZ690+AZ692,0))</f>
        <v>0</v>
      </c>
      <c r="BA695" s="463"/>
      <c r="BB695" s="463"/>
      <c r="BC695" s="465">
        <f>IF(BC693=BB694,0,BC693)</f>
        <v>0</v>
      </c>
    </row>
    <row r="696" spans="2:74" ht="18" customHeight="1">
      <c r="AD696" s="1" t="str">
        <f>IF(AND($F693="",$V693+$V694&gt;0),"事業の種類を選択してください。","")</f>
        <v/>
      </c>
      <c r="AN696" s="867">
        <f>IF(AN693=0,0,AN693+IF(AN695=0,AN694,AN695))</f>
        <v>0</v>
      </c>
      <c r="AO696" s="867"/>
      <c r="AP696" s="867"/>
      <c r="AQ696" s="867"/>
      <c r="AR696" s="867"/>
      <c r="AW696" s="25"/>
    </row>
    <row r="697" spans="2:74" ht="31.95" customHeight="1">
      <c r="AN697" s="30"/>
      <c r="AO697" s="30"/>
      <c r="AP697" s="30"/>
      <c r="AQ697" s="30"/>
      <c r="AR697" s="30"/>
      <c r="AW697" s="25"/>
    </row>
    <row r="698" spans="2:74" ht="7.5" customHeight="1">
      <c r="X698" s="3"/>
      <c r="Y698" s="3"/>
      <c r="AW698" s="25"/>
    </row>
    <row r="699" spans="2:74" ht="10.5" customHeight="1">
      <c r="X699" s="3"/>
      <c r="Y699" s="3"/>
      <c r="AW699" s="25"/>
    </row>
    <row r="700" spans="2:74" ht="5.25" customHeight="1">
      <c r="X700" s="3"/>
      <c r="Y700" s="3"/>
      <c r="AW700" s="25"/>
    </row>
    <row r="701" spans="2:74" ht="5.25" customHeight="1">
      <c r="X701" s="3"/>
      <c r="Y701" s="3"/>
      <c r="AW701" s="25"/>
    </row>
    <row r="702" spans="2:74" ht="5.25" customHeight="1">
      <c r="X702" s="3"/>
      <c r="Y702" s="3"/>
      <c r="AW702" s="25"/>
    </row>
    <row r="703" spans="2:74" ht="5.25" customHeight="1">
      <c r="X703" s="3"/>
      <c r="Y703" s="3"/>
      <c r="AW703" s="25"/>
    </row>
    <row r="704" spans="2:74" ht="17.25" customHeight="1">
      <c r="B704" s="2" t="s">
        <v>42</v>
      </c>
      <c r="S704" s="9"/>
      <c r="T704" s="9"/>
      <c r="U704" s="9"/>
      <c r="V704" s="9"/>
      <c r="W704" s="9"/>
      <c r="AL704" s="26"/>
      <c r="AW704" s="25"/>
    </row>
    <row r="705" spans="2:74" ht="12.75" customHeight="1">
      <c r="M705" s="27"/>
      <c r="N705" s="27"/>
      <c r="O705" s="27"/>
      <c r="P705" s="27"/>
      <c r="Q705" s="27"/>
      <c r="R705" s="27"/>
      <c r="S705" s="27"/>
      <c r="T705" s="28"/>
      <c r="U705" s="28"/>
      <c r="V705" s="28"/>
      <c r="W705" s="28"/>
      <c r="X705" s="28"/>
      <c r="Y705" s="28"/>
      <c r="Z705" s="28"/>
      <c r="AA705" s="27"/>
      <c r="AB705" s="27"/>
      <c r="AC705" s="27"/>
      <c r="AL705" s="26"/>
      <c r="AM705" s="859" t="s">
        <v>855</v>
      </c>
      <c r="AN705" s="860"/>
      <c r="AO705" s="860"/>
      <c r="AP705" s="861"/>
      <c r="AW705" s="25"/>
    </row>
    <row r="706" spans="2:74" ht="12.75" customHeight="1">
      <c r="M706" s="27"/>
      <c r="N706" s="27"/>
      <c r="O706" s="27"/>
      <c r="P706" s="27"/>
      <c r="Q706" s="27"/>
      <c r="R706" s="27"/>
      <c r="S706" s="27"/>
      <c r="T706" s="28"/>
      <c r="U706" s="28"/>
      <c r="V706" s="28"/>
      <c r="W706" s="28"/>
      <c r="X706" s="28"/>
      <c r="Y706" s="28"/>
      <c r="Z706" s="28"/>
      <c r="AA706" s="27"/>
      <c r="AB706" s="27"/>
      <c r="AC706" s="27"/>
      <c r="AL706" s="26"/>
      <c r="AM706" s="862"/>
      <c r="AN706" s="863"/>
      <c r="AO706" s="863"/>
      <c r="AP706" s="864"/>
      <c r="AW706" s="25"/>
    </row>
    <row r="707" spans="2:74" ht="12.75" customHeight="1">
      <c r="M707" s="27"/>
      <c r="N707" s="27"/>
      <c r="O707" s="27"/>
      <c r="P707" s="27"/>
      <c r="Q707" s="27"/>
      <c r="R707" s="27"/>
      <c r="S707" s="27"/>
      <c r="T707" s="27"/>
      <c r="U707" s="27"/>
      <c r="V707" s="27"/>
      <c r="W707" s="27"/>
      <c r="X707" s="27"/>
      <c r="Y707" s="27"/>
      <c r="Z707" s="27"/>
      <c r="AA707" s="27"/>
      <c r="AB707" s="27"/>
      <c r="AC707" s="27"/>
      <c r="AL707" s="26"/>
      <c r="AM707" s="698"/>
      <c r="AN707" s="698"/>
      <c r="AW707" s="25"/>
    </row>
    <row r="708" spans="2:74" ht="6" customHeight="1">
      <c r="M708" s="27"/>
      <c r="N708" s="27"/>
      <c r="O708" s="27"/>
      <c r="P708" s="27"/>
      <c r="Q708" s="27"/>
      <c r="R708" s="27"/>
      <c r="S708" s="27"/>
      <c r="T708" s="27"/>
      <c r="U708" s="27"/>
      <c r="V708" s="27"/>
      <c r="W708" s="27"/>
      <c r="X708" s="27"/>
      <c r="Y708" s="27"/>
      <c r="Z708" s="27"/>
      <c r="AA708" s="27"/>
      <c r="AB708" s="27"/>
      <c r="AC708" s="27"/>
      <c r="AL708" s="26"/>
      <c r="AM708" s="26"/>
      <c r="AW708" s="25"/>
    </row>
    <row r="709" spans="2:74" ht="12.75" customHeight="1">
      <c r="B709" s="873" t="s">
        <v>9</v>
      </c>
      <c r="C709" s="874"/>
      <c r="D709" s="874"/>
      <c r="E709" s="874"/>
      <c r="F709" s="874"/>
      <c r="G709" s="874"/>
      <c r="H709" s="874"/>
      <c r="I709" s="874"/>
      <c r="J709" s="878" t="s">
        <v>17</v>
      </c>
      <c r="K709" s="878"/>
      <c r="L709" s="724" t="s">
        <v>10</v>
      </c>
      <c r="M709" s="878" t="s">
        <v>18</v>
      </c>
      <c r="N709" s="878"/>
      <c r="O709" s="879" t="s">
        <v>19</v>
      </c>
      <c r="P709" s="878"/>
      <c r="Q709" s="878"/>
      <c r="R709" s="878"/>
      <c r="S709" s="878"/>
      <c r="T709" s="878"/>
      <c r="U709" s="878" t="s">
        <v>20</v>
      </c>
      <c r="V709" s="878"/>
      <c r="W709" s="878"/>
      <c r="AD709" s="11"/>
      <c r="AE709" s="11"/>
      <c r="AF709" s="11"/>
      <c r="AG709" s="11"/>
      <c r="AH709" s="11"/>
      <c r="AI709" s="11"/>
      <c r="AJ709" s="11"/>
      <c r="AL709" s="1013">
        <f ca="1">$AL$9</f>
        <v>30</v>
      </c>
      <c r="AM709" s="881"/>
      <c r="AN709" s="948" t="s">
        <v>11</v>
      </c>
      <c r="AO709" s="948"/>
      <c r="AP709" s="881">
        <v>18</v>
      </c>
      <c r="AQ709" s="881"/>
      <c r="AR709" s="948" t="s">
        <v>12</v>
      </c>
      <c r="AS709" s="951"/>
      <c r="AW709" s="25"/>
    </row>
    <row r="710" spans="2:74" ht="13.95" customHeight="1">
      <c r="B710" s="874"/>
      <c r="C710" s="874"/>
      <c r="D710" s="874"/>
      <c r="E710" s="874"/>
      <c r="F710" s="874"/>
      <c r="G710" s="874"/>
      <c r="H710" s="874"/>
      <c r="I710" s="874"/>
      <c r="J710" s="1061">
        <f>$J$10</f>
        <v>0</v>
      </c>
      <c r="K710" s="1049">
        <f>$K$10</f>
        <v>0</v>
      </c>
      <c r="L710" s="1063">
        <f>$L$10</f>
        <v>0</v>
      </c>
      <c r="M710" s="1052">
        <f>$M$10</f>
        <v>0</v>
      </c>
      <c r="N710" s="1049">
        <f>$N$10</f>
        <v>0</v>
      </c>
      <c r="O710" s="1052">
        <f>$O$10</f>
        <v>0</v>
      </c>
      <c r="P710" s="1014">
        <f>$P$10</f>
        <v>0</v>
      </c>
      <c r="Q710" s="1014">
        <f>$Q$10</f>
        <v>0</v>
      </c>
      <c r="R710" s="1014">
        <f>$R$10</f>
        <v>0</v>
      </c>
      <c r="S710" s="1014">
        <f>$S$10</f>
        <v>0</v>
      </c>
      <c r="T710" s="1049">
        <f>$T$10</f>
        <v>0</v>
      </c>
      <c r="U710" s="1052">
        <f>$U$10</f>
        <v>0</v>
      </c>
      <c r="V710" s="1014">
        <f>$V$10</f>
        <v>0</v>
      </c>
      <c r="W710" s="1049">
        <f>$W$10</f>
        <v>0</v>
      </c>
      <c r="AD710" s="11"/>
      <c r="AE710" s="11"/>
      <c r="AF710" s="11"/>
      <c r="AG710" s="11"/>
      <c r="AH710" s="11"/>
      <c r="AI710" s="11"/>
      <c r="AJ710" s="11"/>
      <c r="AL710" s="882"/>
      <c r="AM710" s="883"/>
      <c r="AN710" s="949"/>
      <c r="AO710" s="949"/>
      <c r="AP710" s="883"/>
      <c r="AQ710" s="883"/>
      <c r="AR710" s="949"/>
      <c r="AS710" s="952"/>
      <c r="AW710" s="25"/>
    </row>
    <row r="711" spans="2:74" ht="9" customHeight="1">
      <c r="B711" s="874"/>
      <c r="C711" s="874"/>
      <c r="D711" s="874"/>
      <c r="E711" s="874"/>
      <c r="F711" s="874"/>
      <c r="G711" s="874"/>
      <c r="H711" s="874"/>
      <c r="I711" s="874"/>
      <c r="J711" s="1062"/>
      <c r="K711" s="1050"/>
      <c r="L711" s="1064"/>
      <c r="M711" s="1053"/>
      <c r="N711" s="1050"/>
      <c r="O711" s="1053"/>
      <c r="P711" s="1015"/>
      <c r="Q711" s="1015"/>
      <c r="R711" s="1015"/>
      <c r="S711" s="1015"/>
      <c r="T711" s="1050"/>
      <c r="U711" s="1053"/>
      <c r="V711" s="1015"/>
      <c r="W711" s="1050"/>
      <c r="AD711" s="11"/>
      <c r="AE711" s="11"/>
      <c r="AF711" s="11"/>
      <c r="AG711" s="11"/>
      <c r="AH711" s="11"/>
      <c r="AI711" s="11"/>
      <c r="AJ711" s="11"/>
      <c r="AL711" s="884"/>
      <c r="AM711" s="885"/>
      <c r="AN711" s="950"/>
      <c r="AO711" s="950"/>
      <c r="AP711" s="885"/>
      <c r="AQ711" s="885"/>
      <c r="AR711" s="950"/>
      <c r="AS711" s="953"/>
      <c r="AW711" s="25"/>
    </row>
    <row r="712" spans="2:74" ht="6" customHeight="1">
      <c r="B712" s="876"/>
      <c r="C712" s="876"/>
      <c r="D712" s="876"/>
      <c r="E712" s="876"/>
      <c r="F712" s="876"/>
      <c r="G712" s="876"/>
      <c r="H712" s="876"/>
      <c r="I712" s="876"/>
      <c r="J712" s="1062"/>
      <c r="K712" s="1051"/>
      <c r="L712" s="1065"/>
      <c r="M712" s="1054"/>
      <c r="N712" s="1051"/>
      <c r="O712" s="1054"/>
      <c r="P712" s="1016"/>
      <c r="Q712" s="1016"/>
      <c r="R712" s="1016"/>
      <c r="S712" s="1016"/>
      <c r="T712" s="1051"/>
      <c r="U712" s="1054"/>
      <c r="V712" s="1016"/>
      <c r="W712" s="1051"/>
      <c r="AW712" s="25"/>
    </row>
    <row r="713" spans="2:74" ht="15" customHeight="1">
      <c r="B713" s="927" t="s">
        <v>43</v>
      </c>
      <c r="C713" s="928"/>
      <c r="D713" s="928"/>
      <c r="E713" s="928"/>
      <c r="F713" s="928"/>
      <c r="G713" s="928"/>
      <c r="H713" s="928"/>
      <c r="I713" s="929"/>
      <c r="J713" s="927" t="s">
        <v>13</v>
      </c>
      <c r="K713" s="928"/>
      <c r="L713" s="928"/>
      <c r="M713" s="928"/>
      <c r="N713" s="936"/>
      <c r="O713" s="939" t="s">
        <v>44</v>
      </c>
      <c r="P713" s="928"/>
      <c r="Q713" s="928"/>
      <c r="R713" s="928"/>
      <c r="S713" s="928"/>
      <c r="T713" s="928"/>
      <c r="U713" s="929"/>
      <c r="V713" s="725" t="s">
        <v>37</v>
      </c>
      <c r="W713" s="726"/>
      <c r="X713" s="726"/>
      <c r="Y713" s="942" t="s">
        <v>543</v>
      </c>
      <c r="Z713" s="942"/>
      <c r="AA713" s="942"/>
      <c r="AB713" s="942"/>
      <c r="AC713" s="942"/>
      <c r="AD713" s="942"/>
      <c r="AE713" s="942"/>
      <c r="AF713" s="942"/>
      <c r="AG713" s="942"/>
      <c r="AH713" s="942"/>
      <c r="AI713" s="726"/>
      <c r="AJ713" s="726"/>
      <c r="AK713" s="727"/>
      <c r="AL713" s="1066" t="s">
        <v>497</v>
      </c>
      <c r="AM713" s="1066"/>
      <c r="AN713" s="943" t="s">
        <v>862</v>
      </c>
      <c r="AO713" s="943"/>
      <c r="AP713" s="943"/>
      <c r="AQ713" s="943"/>
      <c r="AR713" s="943"/>
      <c r="AS713" s="944"/>
      <c r="AW713" s="25"/>
    </row>
    <row r="714" spans="2:74" ht="13.95" customHeight="1">
      <c r="B714" s="930"/>
      <c r="C714" s="931"/>
      <c r="D714" s="931"/>
      <c r="E714" s="931"/>
      <c r="F714" s="931"/>
      <c r="G714" s="931"/>
      <c r="H714" s="931"/>
      <c r="I714" s="932"/>
      <c r="J714" s="930"/>
      <c r="K714" s="931"/>
      <c r="L714" s="931"/>
      <c r="M714" s="931"/>
      <c r="N714" s="937"/>
      <c r="O714" s="940"/>
      <c r="P714" s="931"/>
      <c r="Q714" s="931"/>
      <c r="R714" s="931"/>
      <c r="S714" s="931"/>
      <c r="T714" s="931"/>
      <c r="U714" s="932"/>
      <c r="V714" s="890" t="s">
        <v>14</v>
      </c>
      <c r="W714" s="1076"/>
      <c r="X714" s="1076"/>
      <c r="Y714" s="1077"/>
      <c r="Z714" s="896" t="s">
        <v>23</v>
      </c>
      <c r="AA714" s="897"/>
      <c r="AB714" s="897"/>
      <c r="AC714" s="898"/>
      <c r="AD714" s="1081" t="s">
        <v>24</v>
      </c>
      <c r="AE714" s="1082"/>
      <c r="AF714" s="1082"/>
      <c r="AG714" s="1083"/>
      <c r="AH714" s="908" t="s">
        <v>170</v>
      </c>
      <c r="AI714" s="909"/>
      <c r="AJ714" s="909"/>
      <c r="AK714" s="910"/>
      <c r="AL714" s="1067" t="s">
        <v>498</v>
      </c>
      <c r="AM714" s="1067"/>
      <c r="AN714" s="918" t="s">
        <v>26</v>
      </c>
      <c r="AO714" s="919"/>
      <c r="AP714" s="919"/>
      <c r="AQ714" s="919"/>
      <c r="AR714" s="920"/>
      <c r="AS714" s="921"/>
      <c r="AW714" s="25"/>
      <c r="AY714" s="749" t="s">
        <v>524</v>
      </c>
      <c r="AZ714" s="749" t="s">
        <v>524</v>
      </c>
      <c r="BA714" s="749" t="s">
        <v>522</v>
      </c>
      <c r="BB714" s="922" t="s">
        <v>523</v>
      </c>
      <c r="BC714" s="923"/>
    </row>
    <row r="715" spans="2:74" ht="13.95" customHeight="1">
      <c r="B715" s="933"/>
      <c r="C715" s="934"/>
      <c r="D715" s="934"/>
      <c r="E715" s="934"/>
      <c r="F715" s="934"/>
      <c r="G715" s="934"/>
      <c r="H715" s="934"/>
      <c r="I715" s="935"/>
      <c r="J715" s="933"/>
      <c r="K715" s="934"/>
      <c r="L715" s="934"/>
      <c r="M715" s="934"/>
      <c r="N715" s="938"/>
      <c r="O715" s="941"/>
      <c r="P715" s="934"/>
      <c r="Q715" s="934"/>
      <c r="R715" s="934"/>
      <c r="S715" s="934"/>
      <c r="T715" s="934"/>
      <c r="U715" s="935"/>
      <c r="V715" s="1078"/>
      <c r="W715" s="1079"/>
      <c r="X715" s="1079"/>
      <c r="Y715" s="1080"/>
      <c r="Z715" s="899"/>
      <c r="AA715" s="900"/>
      <c r="AB715" s="900"/>
      <c r="AC715" s="901"/>
      <c r="AD715" s="1084"/>
      <c r="AE715" s="1085"/>
      <c r="AF715" s="1085"/>
      <c r="AG715" s="1086"/>
      <c r="AH715" s="911"/>
      <c r="AI715" s="912"/>
      <c r="AJ715" s="912"/>
      <c r="AK715" s="913"/>
      <c r="AL715" s="1068"/>
      <c r="AM715" s="1068"/>
      <c r="AN715" s="924"/>
      <c r="AO715" s="924"/>
      <c r="AP715" s="924"/>
      <c r="AQ715" s="924"/>
      <c r="AR715" s="924"/>
      <c r="AS715" s="925"/>
      <c r="AW715" s="25"/>
      <c r="AY715" s="459"/>
      <c r="AZ715" s="460" t="s">
        <v>518</v>
      </c>
      <c r="BA715" s="460" t="s">
        <v>521</v>
      </c>
      <c r="BB715" s="750" t="s">
        <v>519</v>
      </c>
      <c r="BC715" s="460" t="s">
        <v>518</v>
      </c>
      <c r="BL715" s="22" t="s">
        <v>529</v>
      </c>
      <c r="BM715" s="22" t="s">
        <v>246</v>
      </c>
    </row>
    <row r="716" spans="2:74" ht="18" customHeight="1">
      <c r="B716" s="968"/>
      <c r="C716" s="969"/>
      <c r="D716" s="969"/>
      <c r="E716" s="969"/>
      <c r="F716" s="969"/>
      <c r="G716" s="969"/>
      <c r="H716" s="969"/>
      <c r="I716" s="970"/>
      <c r="J716" s="968"/>
      <c r="K716" s="969"/>
      <c r="L716" s="969"/>
      <c r="M716" s="969"/>
      <c r="N716" s="974"/>
      <c r="O716" s="753"/>
      <c r="P716" s="731" t="s">
        <v>38</v>
      </c>
      <c r="Q716" s="754"/>
      <c r="R716" s="731" t="s">
        <v>8</v>
      </c>
      <c r="S716" s="755"/>
      <c r="T716" s="976" t="s">
        <v>46</v>
      </c>
      <c r="U716" s="1075"/>
      <c r="V716" s="977"/>
      <c r="W716" s="978"/>
      <c r="X716" s="978"/>
      <c r="Y716" s="787" t="s">
        <v>15</v>
      </c>
      <c r="Z716" s="757"/>
      <c r="AA716" s="758"/>
      <c r="AB716" s="758"/>
      <c r="AC716" s="756" t="s">
        <v>15</v>
      </c>
      <c r="AD716" s="757"/>
      <c r="AE716" s="758"/>
      <c r="AF716" s="758"/>
      <c r="AG716" s="759" t="s">
        <v>15</v>
      </c>
      <c r="AH716" s="979">
        <f>IF(V716="賃金で算定",V717+Z717-AD717,0)</f>
        <v>0</v>
      </c>
      <c r="AI716" s="980"/>
      <c r="AJ716" s="980"/>
      <c r="AK716" s="981"/>
      <c r="AL716" s="733"/>
      <c r="AM716" s="736"/>
      <c r="AN716" s="865"/>
      <c r="AO716" s="866"/>
      <c r="AP716" s="866"/>
      <c r="AQ716" s="866"/>
      <c r="AR716" s="866"/>
      <c r="AS716" s="759" t="s">
        <v>15</v>
      </c>
      <c r="AV716" s="24" t="str">
        <f>IF(OR(O716="",Q716=""),"", IF(O716&lt;20,DATE(O716+118,Q716,IF(S716="",1,S716)),DATE(O716+88,Q716,IF(S716="",1,S716))))</f>
        <v/>
      </c>
      <c r="AW716" s="821" t="str">
        <f>IF(AV716&lt;=設定シート!C$15,"昔",IF(OR(LEFT($F$734,2)="31",LEFT($F$734,2)="34",LEFT($F$734,2)="36",LEFT($F$734,2)="37"),IF(AV716&lt;=設定シート!E$23,"1",IF(AV716&lt;=設定シート!G$23,"2",IF(AV716&lt;=設定シート!M$23,"3","4"))),IF(AV716&lt;=設定シート!E$15,"1",IF(AV716&lt;=設定シート!G$15,"2","3"))))</f>
        <v>3</v>
      </c>
      <c r="AX716" s="822">
        <f>IF(OR(LEFT($F$734,2)="31",LEFT($F$734,2)="34",LEFT($F$734,2)="36",LEFT($F$734,2)="37"),IF(AV716&lt;=設定シート!$C$23,5,IF(AV716&lt;=設定シート!$E$23,7,IF(AV716&lt;=設定シート!$G$23,9,IF(AND(AV716&lt;=設定シート!$I$23,V716=""),11,IF(AND(AV716&lt;=設定シート!$I$23,V716="賃金で算定"),13,IF(AV716&lt;=設定シート!$K$23,15,IF(AV716&lt;=設定シート!$M$23,17,19))))))),IF(AV716&lt;=設定シート!$C$23,5,IF(AV716&lt;=設定シート!$E$15,7,IF(AV716&lt;=設定シート!$G$15,9,11))))</f>
        <v>11</v>
      </c>
      <c r="AY716" s="760"/>
      <c r="AZ716" s="761"/>
      <c r="BA716" s="762">
        <f>AN716</f>
        <v>0</v>
      </c>
      <c r="BB716" s="761"/>
      <c r="BC716" s="761"/>
      <c r="BO716" s="1">
        <f>IF(O716&lt;=VALUE(概算年度),O716+2018,O716+1988)</f>
        <v>2018</v>
      </c>
      <c r="BP716" s="1" t="b">
        <f>IF(BO716=2019,1)</f>
        <v>0</v>
      </c>
      <c r="BQ716" s="3">
        <f>IF(BO716&lt;=2018,1)</f>
        <v>1</v>
      </c>
      <c r="BR716" s="3" t="b">
        <f>IF(BO716&gt;=2020,1)</f>
        <v>0</v>
      </c>
      <c r="BS716" s="3" t="b">
        <f>IF(AND(O716=31,Q716=1,O717=31),1,IF(AND(O716=31,Q716=2,O717=31),2,IF(AND(O716=31,Q716=3,O717=31),3,IF(AND(O716=31,Q716=4,O717=31),4,IF(AND(O716&gt;VALUE(概算年度),O716&lt;31,O717=31),5)))))</f>
        <v>0</v>
      </c>
      <c r="BT716" s="3" t="b">
        <f>IF(OR(O716=31,O716=1),IF(AND(O717=1,OR(Q716=1,Q716=2,Q716=3,Q716=4,Q716=5)),1,IF(AND(O717=1,Q716=6),6,IF(AND(O717=1,Q716=7),7,IF(AND(O717=1,Q716=8),8,IF(AND(O717=1,Q716=9),9,IF(AND(O717=1,Q716=10),10,IF(AND(O717=1,Q716=11),11,IF(AND(O717=1,Q716=12),12)))))))),IF(O717=1,13))</f>
        <v>0</v>
      </c>
      <c r="BU716" s="3" t="b">
        <f>IF(AND(VALUE(概算年度)='報告書（事業主控）'!O716,VALUE(概算年度)='報告書（事業主控）'!O717),IF('報告書（事業主控）'!Q716=1,1,IF('報告書（事業主控）'!Q716=2,2,IF('報告書（事業主控）'!Q716=3,3))))</f>
        <v>0</v>
      </c>
      <c r="BV716" s="3" t="b">
        <f>IF(BS716=1,"平31_1",IF(BS716=2,"平31_2",IF(BS716=3,"平31_3",IF(BS716=4,"平31_4",IF(BS716=5,"平31_1",IF(BT716=1,"_5月",IF(BT716=6,"_6月",IF(BT716=7,"_7月",IF(BT716=8,"_8月",IF(BT716=9,"_9月",IF(BT716=10,"_10月",IF(BT716=11,"_11月",IF(BT716=12,"_12月",IF(BT716=13,"_5月",IF(AND(O716=O717,O717&lt;&gt;VALUE(概算年度)),IF(Q716=1,"_1月",IF(Q716=2,"_2月",IF(Q716=3,"_3月",IF(Q716=4,"_4月",IF(Q716=5,"_5月",IF(Q716=6,"_6月",IF(Q716=7,"_7月",IF(Q716=8,"_8月",IF(Q716=9,"_9月",IF(Q716=10,"_10月",IF(Q716=11,"_11月",IF(Q716=12,"_12月")))))))))))),IF(BU716=1,"対象年1_3月",IF(BU716=2,"対象年2_3月",IF(BU716=3,"対象年3月",IF(O717=VALUE(概算年度),"対象年1_3月","_1月")))))))))))))))))))</f>
        <v>0</v>
      </c>
    </row>
    <row r="717" spans="2:74" ht="18" customHeight="1">
      <c r="B717" s="971"/>
      <c r="C717" s="972"/>
      <c r="D717" s="972"/>
      <c r="E717" s="972"/>
      <c r="F717" s="972"/>
      <c r="G717" s="972"/>
      <c r="H717" s="972"/>
      <c r="I717" s="973"/>
      <c r="J717" s="971"/>
      <c r="K717" s="972"/>
      <c r="L717" s="972"/>
      <c r="M717" s="972"/>
      <c r="N717" s="975"/>
      <c r="O717" s="219"/>
      <c r="P717" s="11" t="s">
        <v>7</v>
      </c>
      <c r="Q717" s="23"/>
      <c r="R717" s="11" t="s">
        <v>8</v>
      </c>
      <c r="S717" s="220"/>
      <c r="T717" s="982" t="s">
        <v>28</v>
      </c>
      <c r="U717" s="982"/>
      <c r="V717" s="956"/>
      <c r="W717" s="957"/>
      <c r="X717" s="957"/>
      <c r="Y717" s="958"/>
      <c r="Z717" s="959"/>
      <c r="AA717" s="960"/>
      <c r="AB717" s="960"/>
      <c r="AC717" s="960"/>
      <c r="AD717" s="956">
        <v>0</v>
      </c>
      <c r="AE717" s="957"/>
      <c r="AF717" s="957"/>
      <c r="AG717" s="958"/>
      <c r="AH717" s="962">
        <f>IF(V716="賃金で算定",0,V717+Z717-AD717)</f>
        <v>0</v>
      </c>
      <c r="AI717" s="962"/>
      <c r="AJ717" s="962"/>
      <c r="AK717" s="963"/>
      <c r="AL717" s="964">
        <f>IF(V716="賃金で算定","賃金で算定",IF(OR(V717=0,$F$734="",AV716=""),0,IF(OR(LEFT($F$734,2)="31",LEFT($F$734,2)="34",LEFT($F$734,2)="36",LEFT($F$734,2)="37"),VLOOKUP($F$734,労務比率2,AX716,FALSE),VLOOKUP($F$734,労務比率,AX716,FALSE))))</f>
        <v>0</v>
      </c>
      <c r="AM717" s="965"/>
      <c r="AN717" s="966">
        <f>IF(V716="賃金で算定",0,INT(AH717*AL717/100))</f>
        <v>0</v>
      </c>
      <c r="AO717" s="967"/>
      <c r="AP717" s="967"/>
      <c r="AQ717" s="967"/>
      <c r="AR717" s="967"/>
      <c r="AS717" s="685"/>
      <c r="AV717" s="24"/>
      <c r="AW717" s="25"/>
      <c r="AY717" s="462">
        <f>AH717</f>
        <v>0</v>
      </c>
      <c r="AZ717" s="461">
        <f>IF(AV716&lt;=設定シート!C$101,AH717,IF(AND(AV716&gt;=設定シート!E$101,AV716&lt;=設定シート!G$101),AH717*105/108,AH717))</f>
        <v>0</v>
      </c>
      <c r="BA717" s="460"/>
      <c r="BB717" s="461">
        <f>IF($AL717="賃金で算定",0,INT(AY717*$AL717/100))</f>
        <v>0</v>
      </c>
      <c r="BC717" s="461">
        <f>IF(AY717=AZ717,BB717,AZ717*$AL717/100)</f>
        <v>0</v>
      </c>
      <c r="BL717" s="22">
        <f>IF(AY717=AZ717,0,1)</f>
        <v>0</v>
      </c>
      <c r="BM717" s="22" t="str">
        <f>IF(BL717=1,AL717,"")</f>
        <v/>
      </c>
    </row>
    <row r="718" spans="2:74" ht="18" customHeight="1">
      <c r="B718" s="968"/>
      <c r="C718" s="969"/>
      <c r="D718" s="969"/>
      <c r="E718" s="969"/>
      <c r="F718" s="969"/>
      <c r="G718" s="969"/>
      <c r="H718" s="969"/>
      <c r="I718" s="970"/>
      <c r="J718" s="968"/>
      <c r="K718" s="969"/>
      <c r="L718" s="969"/>
      <c r="M718" s="969"/>
      <c r="N718" s="974"/>
      <c r="O718" s="753"/>
      <c r="P718" s="731" t="s">
        <v>38</v>
      </c>
      <c r="Q718" s="754"/>
      <c r="R718" s="731" t="s">
        <v>8</v>
      </c>
      <c r="S718" s="755"/>
      <c r="T718" s="976" t="s">
        <v>40</v>
      </c>
      <c r="U718" s="1075"/>
      <c r="V718" s="977"/>
      <c r="W718" s="978"/>
      <c r="X718" s="978"/>
      <c r="Y718" s="792"/>
      <c r="Z718" s="769"/>
      <c r="AA718" s="770"/>
      <c r="AB718" s="770"/>
      <c r="AC718" s="768"/>
      <c r="AD718" s="769"/>
      <c r="AE718" s="770"/>
      <c r="AF718" s="770"/>
      <c r="AG718" s="771"/>
      <c r="AH718" s="979">
        <f>IF(V718="賃金で算定",V719+Z719-AD719,0)</f>
        <v>0</v>
      </c>
      <c r="AI718" s="980"/>
      <c r="AJ718" s="980"/>
      <c r="AK718" s="981"/>
      <c r="AL718" s="733"/>
      <c r="AM718" s="736"/>
      <c r="AN718" s="865"/>
      <c r="AO718" s="866"/>
      <c r="AP718" s="866"/>
      <c r="AQ718" s="866"/>
      <c r="AR718" s="866"/>
      <c r="AS718" s="772"/>
      <c r="AV718" s="24" t="str">
        <f>IF(OR(O718="",Q718=""),"", IF(O718&lt;20,DATE(O718+118,Q718,IF(S718="",1,S718)),DATE(O718+88,Q718,IF(S718="",1,S718))))</f>
        <v/>
      </c>
      <c r="AW718" s="821" t="str">
        <f>IF(AV718&lt;=設定シート!C$15,"昔",IF(OR(LEFT($F$734,2)="31",LEFT($F$734,2)="34",LEFT($F$734,2)="36",LEFT($F$734,2)="37"),IF(AV718&lt;=設定シート!E$23,"1",IF(AV718&lt;=設定シート!G$23,"2",IF(AV718&lt;=設定シート!M$23,"3","4"))),IF(AV718&lt;=設定シート!E$15,"1",IF(AV718&lt;=設定シート!G$15,"2","3"))))</f>
        <v>3</v>
      </c>
      <c r="AX718" s="822">
        <f>IF(OR(LEFT($F$734,2)="31",LEFT($F$734,2)="34",LEFT($F$734,2)="36",LEFT($F$734,2)="37"),IF(AV718&lt;=設定シート!$C$23,5,IF(AV718&lt;=設定シート!$E$23,7,IF(AV718&lt;=設定シート!$G$23,9,IF(AND(AV718&lt;=設定シート!$I$23,V718=""),11,IF(AND(AV718&lt;=設定シート!$I$23,V718="賃金で算定"),13,IF(AV718&lt;=設定シート!$K$23,15,IF(AV718&lt;=設定シート!$M$23,17,19))))))),IF(AV718&lt;=設定シート!$C$23,5,IF(AV718&lt;=設定シート!$E$15,7,IF(AV718&lt;=設定シート!$G$15,9,11))))</f>
        <v>11</v>
      </c>
      <c r="AY718" s="760"/>
      <c r="AZ718" s="761"/>
      <c r="BA718" s="762">
        <f t="shared" ref="BA718" si="394">AN718</f>
        <v>0</v>
      </c>
      <c r="BB718" s="761"/>
      <c r="BC718" s="761"/>
      <c r="BL718" s="22"/>
      <c r="BM718" s="22"/>
      <c r="BO718" s="1">
        <f>IF(O718&lt;=VALUE(概算年度),O718+2018,O718+1988)</f>
        <v>2018</v>
      </c>
      <c r="BP718" s="1" t="b">
        <f>IF(BO718=2019,1)</f>
        <v>0</v>
      </c>
      <c r="BQ718" s="3">
        <f>IF(BO718&lt;=2018,1)</f>
        <v>1</v>
      </c>
      <c r="BR718" s="3" t="b">
        <f>IF(BO718&gt;=2020,1)</f>
        <v>0</v>
      </c>
      <c r="BS718" s="3" t="b">
        <f>IF(AND(O718=31,Q718=1,O719=31),1,IF(AND(O718=31,Q718=2,O719=31),2,IF(AND(O718=31,Q718=3,O719=31),3,IF(AND(O718=31,Q718=4,O719=31),4,IF(AND(O718&gt;VALUE(概算年度),O718&lt;31,O719=31),5)))))</f>
        <v>0</v>
      </c>
      <c r="BT718" s="3" t="b">
        <f>IF(OR(O718=31,O718=1),IF(AND(O719=1,OR(Q718=1,Q718=2,Q718=3,Q718=4,Q718=5)),1,IF(AND(O719=1,Q718=6),6,IF(AND(O719=1,Q718=7),7,IF(AND(O719=1,Q718=8),8,IF(AND(O719=1,Q718=9),9,IF(AND(O719=1,Q718=10),10,IF(AND(O719=1,Q718=11),11,IF(AND(O719=1,Q718=12),12)))))))),IF(O719=1,13))</f>
        <v>0</v>
      </c>
      <c r="BU718" s="3" t="b">
        <f>IF(AND(VALUE(概算年度)='報告書（事業主控）'!O718,VALUE(概算年度)='報告書（事業主控）'!O719),IF('報告書（事業主控）'!Q718=1,1,IF('報告書（事業主控）'!Q718=2,2,IF('報告書（事業主控）'!Q718=3,3))))</f>
        <v>0</v>
      </c>
      <c r="BV718" s="3" t="b">
        <f>IF(BS718=1,"平31_1",IF(BS718=2,"平31_2",IF(BS718=3,"平31_3",IF(BS718=4,"平31_4",IF(BS718=5,"平31_1",IF(BT718=1,"_5月",IF(BT718=6,"_6月",IF(BT718=7,"_7月",IF(BT718=8,"_8月",IF(BT718=9,"_9月",IF(BT718=10,"_10月",IF(BT718=11,"_11月",IF(BT718=12,"_12月",IF(BT718=13,"_5月",IF(AND(O718=O719,O719&lt;&gt;VALUE(概算年度)),IF(Q718=1,"_1月",IF(Q718=2,"_2月",IF(Q718=3,"_3月",IF(Q718=4,"_4月",IF(Q718=5,"_5月",IF(Q718=6,"_6月",IF(Q718=7,"_7月",IF(Q718=8,"_8月",IF(Q718=9,"_9月",IF(Q718=10,"_10月",IF(Q718=11,"_11月",IF(Q718=12,"_12月")))))))))))),IF(BU718=1,"対象年1_3月",IF(BU718=2,"対象年2_3月",IF(BU718=3,"対象年3月",IF(O719=VALUE(概算年度),"対象年1_3月","_1月")))))))))))))))))))</f>
        <v>0</v>
      </c>
    </row>
    <row r="719" spans="2:74" ht="18" customHeight="1">
      <c r="B719" s="971"/>
      <c r="C719" s="972"/>
      <c r="D719" s="972"/>
      <c r="E719" s="972"/>
      <c r="F719" s="972"/>
      <c r="G719" s="972"/>
      <c r="H719" s="972"/>
      <c r="I719" s="973"/>
      <c r="J719" s="971"/>
      <c r="K719" s="972"/>
      <c r="L719" s="972"/>
      <c r="M719" s="972"/>
      <c r="N719" s="975"/>
      <c r="O719" s="219"/>
      <c r="P719" s="11" t="s">
        <v>7</v>
      </c>
      <c r="Q719" s="23"/>
      <c r="R719" s="11" t="s">
        <v>8</v>
      </c>
      <c r="S719" s="220"/>
      <c r="T719" s="982" t="s">
        <v>28</v>
      </c>
      <c r="U719" s="982"/>
      <c r="V719" s="956"/>
      <c r="W719" s="957"/>
      <c r="X719" s="957"/>
      <c r="Y719" s="958"/>
      <c r="Z719" s="959"/>
      <c r="AA719" s="960"/>
      <c r="AB719" s="960"/>
      <c r="AC719" s="960"/>
      <c r="AD719" s="956">
        <v>0</v>
      </c>
      <c r="AE719" s="957"/>
      <c r="AF719" s="957"/>
      <c r="AG719" s="958"/>
      <c r="AH719" s="962">
        <f>IF(V718="賃金で算定",0,V719+Z719-AD719)</f>
        <v>0</v>
      </c>
      <c r="AI719" s="962"/>
      <c r="AJ719" s="962"/>
      <c r="AK719" s="963"/>
      <c r="AL719" s="964">
        <f>IF(V718="賃金で算定","賃金で算定",IF(OR(V719=0,$F$734="",AV718=""),0,IF(OR(LEFT($F$734,2)="31",LEFT($F$734,2)="34",LEFT($F$734,2)="36",LEFT($F$734,2)="37"),VLOOKUP($F$734,労務比率2,AX718,FALSE),VLOOKUP($F$734,労務比率,AX718,FALSE))))</f>
        <v>0</v>
      </c>
      <c r="AM719" s="965"/>
      <c r="AN719" s="966">
        <f>IF(V718="賃金で算定",0,INT(AH719*AL719/100))</f>
        <v>0</v>
      </c>
      <c r="AO719" s="967"/>
      <c r="AP719" s="967"/>
      <c r="AQ719" s="967"/>
      <c r="AR719" s="967"/>
      <c r="AS719" s="685"/>
      <c r="AV719" s="24"/>
      <c r="AW719" s="25"/>
      <c r="AY719" s="462">
        <f t="shared" ref="AY719" si="395">AH719</f>
        <v>0</v>
      </c>
      <c r="AZ719" s="461">
        <f>IF(AV718&lt;=設定シート!C$101,AH719,IF(AND(AV718&gt;=設定シート!E$101,AV718&lt;=設定シート!G$101),AH719*105/108,AH719))</f>
        <v>0</v>
      </c>
      <c r="BA719" s="460"/>
      <c r="BB719" s="461">
        <f t="shared" ref="BB719" si="396">IF($AL719="賃金で算定",0,INT(AY719*$AL719/100))</f>
        <v>0</v>
      </c>
      <c r="BC719" s="461">
        <f>IF(AY719=AZ719,BB719,AZ719*$AL719/100)</f>
        <v>0</v>
      </c>
      <c r="BL719" s="22">
        <f>IF(AY719=AZ719,0,1)</f>
        <v>0</v>
      </c>
      <c r="BM719" s="22" t="str">
        <f>IF(BL719=1,AL719,"")</f>
        <v/>
      </c>
    </row>
    <row r="720" spans="2:74" ht="18" customHeight="1">
      <c r="B720" s="968"/>
      <c r="C720" s="969"/>
      <c r="D720" s="969"/>
      <c r="E720" s="969"/>
      <c r="F720" s="969"/>
      <c r="G720" s="969"/>
      <c r="H720" s="969"/>
      <c r="I720" s="970"/>
      <c r="J720" s="968"/>
      <c r="K720" s="969"/>
      <c r="L720" s="969"/>
      <c r="M720" s="969"/>
      <c r="N720" s="974"/>
      <c r="O720" s="753"/>
      <c r="P720" s="731" t="s">
        <v>38</v>
      </c>
      <c r="Q720" s="754"/>
      <c r="R720" s="731" t="s">
        <v>8</v>
      </c>
      <c r="S720" s="755"/>
      <c r="T720" s="976" t="s">
        <v>40</v>
      </c>
      <c r="U720" s="1075"/>
      <c r="V720" s="977"/>
      <c r="W720" s="978"/>
      <c r="X720" s="978"/>
      <c r="Y720" s="792"/>
      <c r="Z720" s="769"/>
      <c r="AA720" s="770"/>
      <c r="AB720" s="770"/>
      <c r="AC720" s="768"/>
      <c r="AD720" s="769"/>
      <c r="AE720" s="770"/>
      <c r="AF720" s="770"/>
      <c r="AG720" s="771"/>
      <c r="AH720" s="979">
        <f>IF(V720="賃金で算定",V721+Z721-AD721,0)</f>
        <v>0</v>
      </c>
      <c r="AI720" s="980"/>
      <c r="AJ720" s="980"/>
      <c r="AK720" s="981"/>
      <c r="AL720" s="733"/>
      <c r="AM720" s="736"/>
      <c r="AN720" s="865"/>
      <c r="AO720" s="866"/>
      <c r="AP720" s="866"/>
      <c r="AQ720" s="866"/>
      <c r="AR720" s="866"/>
      <c r="AS720" s="772"/>
      <c r="AV720" s="24" t="str">
        <f>IF(OR(O720="",Q720=""),"", IF(O720&lt;20,DATE(O720+118,Q720,IF(S720="",1,S720)),DATE(O720+88,Q720,IF(S720="",1,S720))))</f>
        <v/>
      </c>
      <c r="AW720" s="821" t="str">
        <f>IF(AV720&lt;=設定シート!C$15,"昔",IF(OR(LEFT($F$734,2)="31",LEFT($F$734,2)="34",LEFT($F$734,2)="36",LEFT($F$734,2)="37"),IF(AV720&lt;=設定シート!E$23,"1",IF(AV720&lt;=設定シート!G$23,"2",IF(AV720&lt;=設定シート!M$23,"3","4"))),IF(AV720&lt;=設定シート!E$15,"1",IF(AV720&lt;=設定シート!G$15,"2","3"))))</f>
        <v>3</v>
      </c>
      <c r="AX720" s="822">
        <f>IF(OR(LEFT($F$734,2)="31",LEFT($F$734,2)="34",LEFT($F$734,2)="36",LEFT($F$734,2)="37"),IF(AV720&lt;=設定シート!$C$23,5,IF(AV720&lt;=設定シート!$E$23,7,IF(AV720&lt;=設定シート!$G$23,9,IF(AND(AV720&lt;=設定シート!$I$23,V720=""),11,IF(AND(AV720&lt;=設定シート!$I$23,V720="賃金で算定"),13,IF(AV720&lt;=設定シート!$K$23,15,IF(AV720&lt;=設定シート!$M$23,17,19))))))),IF(AV720&lt;=設定シート!$C$23,5,IF(AV720&lt;=設定シート!$E$15,7,IF(AV720&lt;=設定シート!$G$15,9,11))))</f>
        <v>11</v>
      </c>
      <c r="AY720" s="760"/>
      <c r="AZ720" s="761"/>
      <c r="BA720" s="762">
        <f t="shared" ref="BA720" si="397">AN720</f>
        <v>0</v>
      </c>
      <c r="BB720" s="761"/>
      <c r="BC720" s="761"/>
      <c r="BO720" s="1">
        <f>IF(O720&lt;=VALUE(概算年度),O720+2018,O720+1988)</f>
        <v>2018</v>
      </c>
      <c r="BP720" s="1" t="b">
        <f>IF(BO720=2019,1)</f>
        <v>0</v>
      </c>
      <c r="BQ720" s="3">
        <f>IF(BO720&lt;=2018,1)</f>
        <v>1</v>
      </c>
      <c r="BR720" s="3" t="b">
        <f>IF(BO720&gt;=2020,1)</f>
        <v>0</v>
      </c>
      <c r="BS720" s="3" t="b">
        <f>IF(AND(O720=31,Q720=1,O721=31),1,IF(AND(O720=31,Q720=2,O721=31),2,IF(AND(O720=31,Q720=3,O721=31),3,IF(AND(O720=31,Q720=4,O721=31),4,IF(AND(O720&gt;VALUE(概算年度),O720&lt;31,O721=31),5)))))</f>
        <v>0</v>
      </c>
      <c r="BT720" s="3" t="b">
        <f>IF(OR(O720=31,O720=1),IF(AND(O721=1,OR(Q720=1,Q720=2,Q720=3,Q720=4,Q720=5)),1,IF(AND(O721=1,Q720=6),6,IF(AND(O721=1,Q720=7),7,IF(AND(O721=1,Q720=8),8,IF(AND(O721=1,Q720=9),9,IF(AND(O721=1,Q720=10),10,IF(AND(O721=1,Q720=11),11,IF(AND(O721=1,Q720=12),12)))))))),IF(O721=1,13))</f>
        <v>0</v>
      </c>
      <c r="BU720" s="3" t="b">
        <f>IF(AND(VALUE(概算年度)='報告書（事業主控）'!O720,VALUE(概算年度)='報告書（事業主控）'!O721),IF('報告書（事業主控）'!Q720=1,1,IF('報告書（事業主控）'!Q720=2,2,IF('報告書（事業主控）'!Q720=3,3))))</f>
        <v>0</v>
      </c>
      <c r="BV720" s="3" t="b">
        <f>IF(BS720=1,"平31_1",IF(BS720=2,"平31_2",IF(BS720=3,"平31_3",IF(BS720=4,"平31_4",IF(BS720=5,"平31_1",IF(BT720=1,"_5月",IF(BT720=6,"_6月",IF(BT720=7,"_7月",IF(BT720=8,"_8月",IF(BT720=9,"_9月",IF(BT720=10,"_10月",IF(BT720=11,"_11月",IF(BT720=12,"_12月",IF(BT720=13,"_5月",IF(AND(O720=O721,O721&lt;&gt;VALUE(概算年度)),IF(Q720=1,"_1月",IF(Q720=2,"_2月",IF(Q720=3,"_3月",IF(Q720=4,"_4月",IF(Q720=5,"_5月",IF(Q720=6,"_6月",IF(Q720=7,"_7月",IF(Q720=8,"_8月",IF(Q720=9,"_9月",IF(Q720=10,"_10月",IF(Q720=11,"_11月",IF(Q720=12,"_12月")))))))))))),IF(BU720=1,"対象年1_3月",IF(BU720=2,"対象年2_3月",IF(BU720=3,"対象年3月",IF(O721=VALUE(概算年度),"対象年1_3月","_1月")))))))))))))))))))</f>
        <v>0</v>
      </c>
    </row>
    <row r="721" spans="2:74" ht="18" customHeight="1">
      <c r="B721" s="971"/>
      <c r="C721" s="972"/>
      <c r="D721" s="972"/>
      <c r="E721" s="972"/>
      <c r="F721" s="972"/>
      <c r="G721" s="972"/>
      <c r="H721" s="972"/>
      <c r="I721" s="973"/>
      <c r="J721" s="971"/>
      <c r="K721" s="972"/>
      <c r="L721" s="972"/>
      <c r="M721" s="972"/>
      <c r="N721" s="975"/>
      <c r="O721" s="219"/>
      <c r="P721" s="11" t="s">
        <v>7</v>
      </c>
      <c r="Q721" s="23"/>
      <c r="R721" s="11" t="s">
        <v>8</v>
      </c>
      <c r="S721" s="220"/>
      <c r="T721" s="982" t="s">
        <v>28</v>
      </c>
      <c r="U721" s="982"/>
      <c r="V721" s="956"/>
      <c r="W721" s="957"/>
      <c r="X721" s="957"/>
      <c r="Y721" s="958"/>
      <c r="Z721" s="956"/>
      <c r="AA721" s="957"/>
      <c r="AB721" s="957"/>
      <c r="AC721" s="957"/>
      <c r="AD721" s="956">
        <v>0</v>
      </c>
      <c r="AE721" s="957"/>
      <c r="AF721" s="957"/>
      <c r="AG721" s="958"/>
      <c r="AH721" s="962">
        <f>IF(V720="賃金で算定",0,V721+Z721-AD721)</f>
        <v>0</v>
      </c>
      <c r="AI721" s="962"/>
      <c r="AJ721" s="962"/>
      <c r="AK721" s="963"/>
      <c r="AL721" s="964">
        <f>IF(V720="賃金で算定","賃金で算定",IF(OR(V721=0,$F$734="",AV720=""),0,IF(OR(LEFT($F$734,2)="31",LEFT($F$734,2)="34",LEFT($F$734,2)="36",LEFT($F$734,2)="37"),VLOOKUP($F$734,労務比率2,AX720,FALSE),VLOOKUP($F$734,労務比率,AX720,FALSE))))</f>
        <v>0</v>
      </c>
      <c r="AM721" s="965"/>
      <c r="AN721" s="966">
        <f>IF(V720="賃金で算定",0,INT(AH721*AL721/100))</f>
        <v>0</v>
      </c>
      <c r="AO721" s="967"/>
      <c r="AP721" s="967"/>
      <c r="AQ721" s="967"/>
      <c r="AR721" s="967"/>
      <c r="AS721" s="685"/>
      <c r="AV721" s="24"/>
      <c r="AW721" s="25"/>
      <c r="AY721" s="462">
        <f t="shared" ref="AY721" si="398">AH721</f>
        <v>0</v>
      </c>
      <c r="AZ721" s="461">
        <f>IF(AV720&lt;=設定シート!C$101,AH721,IF(AND(AV720&gt;=設定シート!E$101,AV720&lt;=設定シート!G$101),AH721*105/108,AH721))</f>
        <v>0</v>
      </c>
      <c r="BA721" s="460"/>
      <c r="BB721" s="461">
        <f t="shared" ref="BB721" si="399">IF($AL721="賃金で算定",0,INT(AY721*$AL721/100))</f>
        <v>0</v>
      </c>
      <c r="BC721" s="461">
        <f>IF(AY721=AZ721,BB721,AZ721*$AL721/100)</f>
        <v>0</v>
      </c>
      <c r="BL721" s="22">
        <f>IF(AY721=AZ721,0,1)</f>
        <v>0</v>
      </c>
      <c r="BM721" s="22" t="str">
        <f>IF(BL721=1,AL721,"")</f>
        <v/>
      </c>
    </row>
    <row r="722" spans="2:74" ht="18" customHeight="1">
      <c r="B722" s="968"/>
      <c r="C722" s="969"/>
      <c r="D722" s="969"/>
      <c r="E722" s="969"/>
      <c r="F722" s="969"/>
      <c r="G722" s="969"/>
      <c r="H722" s="969"/>
      <c r="I722" s="970"/>
      <c r="J722" s="968"/>
      <c r="K722" s="969"/>
      <c r="L722" s="969"/>
      <c r="M722" s="969"/>
      <c r="N722" s="974"/>
      <c r="O722" s="753"/>
      <c r="P722" s="731" t="s">
        <v>38</v>
      </c>
      <c r="Q722" s="754"/>
      <c r="R722" s="731" t="s">
        <v>8</v>
      </c>
      <c r="S722" s="755"/>
      <c r="T722" s="976" t="s">
        <v>40</v>
      </c>
      <c r="U722" s="1075"/>
      <c r="V722" s="977"/>
      <c r="W722" s="978"/>
      <c r="X722" s="978"/>
      <c r="Y722" s="29"/>
      <c r="Z722" s="775"/>
      <c r="AA722" s="683"/>
      <c r="AB722" s="683"/>
      <c r="AC722" s="21"/>
      <c r="AD722" s="775"/>
      <c r="AE722" s="683"/>
      <c r="AF722" s="683"/>
      <c r="AG722" s="776"/>
      <c r="AH722" s="979">
        <f>IF(V722="賃金で算定",V723+Z723-AD723,0)</f>
        <v>0</v>
      </c>
      <c r="AI722" s="980"/>
      <c r="AJ722" s="980"/>
      <c r="AK722" s="981"/>
      <c r="AL722" s="733"/>
      <c r="AM722" s="736"/>
      <c r="AN722" s="865"/>
      <c r="AO722" s="866"/>
      <c r="AP722" s="866"/>
      <c r="AQ722" s="866"/>
      <c r="AR722" s="866"/>
      <c r="AS722" s="772"/>
      <c r="AV722" s="24" t="str">
        <f>IF(OR(O722="",Q722=""),"", IF(O722&lt;20,DATE(O722+118,Q722,IF(S722="",1,S722)),DATE(O722+88,Q722,IF(S722="",1,S722))))</f>
        <v/>
      </c>
      <c r="AW722" s="821" t="str">
        <f>IF(AV722&lt;=設定シート!C$15,"昔",IF(OR(LEFT($F$734,2)="31",LEFT($F$734,2)="34",LEFT($F$734,2)="36",LEFT($F$734,2)="37"),IF(AV722&lt;=設定シート!E$23,"1",IF(AV722&lt;=設定シート!G$23,"2",IF(AV722&lt;=設定シート!M$23,"3","4"))),IF(AV722&lt;=設定シート!E$15,"1",IF(AV722&lt;=設定シート!G$15,"2","3"))))</f>
        <v>3</v>
      </c>
      <c r="AX722" s="822">
        <f>IF(OR(LEFT($F$734,2)="31",LEFT($F$734,2)="34",LEFT($F$734,2)="36",LEFT($F$734,2)="37"),IF(AV722&lt;=設定シート!$C$23,5,IF(AV722&lt;=設定シート!$E$23,7,IF(AV722&lt;=設定シート!$G$23,9,IF(AND(AV722&lt;=設定シート!$I$23,V722=""),11,IF(AND(AV722&lt;=設定シート!$I$23,V722="賃金で算定"),13,IF(AV722&lt;=設定シート!$K$23,15,IF(AV722&lt;=設定シート!$M$23,17,19))))))),IF(AV722&lt;=設定シート!$C$23,5,IF(AV722&lt;=設定シート!$E$15,7,IF(AV722&lt;=設定シート!$G$15,9,11))))</f>
        <v>11</v>
      </c>
      <c r="AY722" s="760"/>
      <c r="AZ722" s="761"/>
      <c r="BA722" s="762">
        <f t="shared" ref="BA722" si="400">AN722</f>
        <v>0</v>
      </c>
      <c r="BB722" s="761"/>
      <c r="BC722" s="761"/>
      <c r="BO722" s="1">
        <f>IF(O722&lt;=VALUE(概算年度),O722+2018,O722+1988)</f>
        <v>2018</v>
      </c>
      <c r="BP722" s="1" t="b">
        <f>IF(BO722=2019,1)</f>
        <v>0</v>
      </c>
      <c r="BQ722" s="3">
        <f>IF(BO722&lt;=2018,1)</f>
        <v>1</v>
      </c>
      <c r="BR722" s="3" t="b">
        <f>IF(BO722&gt;=2020,1)</f>
        <v>0</v>
      </c>
      <c r="BS722" s="3" t="b">
        <f>IF(AND(O722=31,Q722=1,O723=31),1,IF(AND(O722=31,Q722=2,O723=31),2,IF(AND(O722=31,Q722=3,O723=31),3,IF(AND(O722=31,Q722=4,O723=31),4,IF(AND(O722&gt;VALUE(概算年度),O722&lt;31,O723=31),5)))))</f>
        <v>0</v>
      </c>
      <c r="BT722" s="3" t="b">
        <f>IF(OR(O722=31,O722=1),IF(AND(O723=1,OR(Q722=1,Q722=2,Q722=3,Q722=4,Q722=5)),1,IF(AND(O723=1,Q722=6),6,IF(AND(O723=1,Q722=7),7,IF(AND(O723=1,Q722=8),8,IF(AND(O723=1,Q722=9),9,IF(AND(O723=1,Q722=10),10,IF(AND(O723=1,Q722=11),11,IF(AND(O723=1,Q722=12),12)))))))),IF(O723=1,13))</f>
        <v>0</v>
      </c>
      <c r="BU722" s="3" t="b">
        <f>IF(AND(VALUE(概算年度)='報告書（事業主控）'!O722,VALUE(概算年度)='報告書（事業主控）'!O723),IF('報告書（事業主控）'!Q722=1,1,IF('報告書（事業主控）'!Q722=2,2,IF('報告書（事業主控）'!Q722=3,3))))</f>
        <v>0</v>
      </c>
      <c r="BV722" s="3" t="b">
        <f>IF(BS722=1,"平31_1",IF(BS722=2,"平31_2",IF(BS722=3,"平31_3",IF(BS722=4,"平31_4",IF(BS722=5,"平31_1",IF(BT722=1,"_5月",IF(BT722=6,"_6月",IF(BT722=7,"_7月",IF(BT722=8,"_8月",IF(BT722=9,"_9月",IF(BT722=10,"_10月",IF(BT722=11,"_11月",IF(BT722=12,"_12月",IF(BT722=13,"_5月",IF(AND(O722=O723,O723&lt;&gt;VALUE(概算年度)),IF(Q722=1,"_1月",IF(Q722=2,"_2月",IF(Q722=3,"_3月",IF(Q722=4,"_4月",IF(Q722=5,"_5月",IF(Q722=6,"_6月",IF(Q722=7,"_7月",IF(Q722=8,"_8月",IF(Q722=9,"_9月",IF(Q722=10,"_10月",IF(Q722=11,"_11月",IF(Q722=12,"_12月")))))))))))),IF(BU722=1,"対象年1_3月",IF(BU722=2,"対象年2_3月",IF(BU722=3,"対象年3月",IF(O723=VALUE(概算年度),"対象年1_3月","_1月")))))))))))))))))))</f>
        <v>0</v>
      </c>
    </row>
    <row r="723" spans="2:74" ht="18" customHeight="1">
      <c r="B723" s="971"/>
      <c r="C723" s="972"/>
      <c r="D723" s="972"/>
      <c r="E723" s="972"/>
      <c r="F723" s="972"/>
      <c r="G723" s="972"/>
      <c r="H723" s="972"/>
      <c r="I723" s="973"/>
      <c r="J723" s="971"/>
      <c r="K723" s="972"/>
      <c r="L723" s="972"/>
      <c r="M723" s="972"/>
      <c r="N723" s="975"/>
      <c r="O723" s="219"/>
      <c r="P723" s="11" t="s">
        <v>7</v>
      </c>
      <c r="Q723" s="23"/>
      <c r="R723" s="11" t="s">
        <v>8</v>
      </c>
      <c r="S723" s="220"/>
      <c r="T723" s="982" t="s">
        <v>28</v>
      </c>
      <c r="U723" s="982"/>
      <c r="V723" s="956"/>
      <c r="W723" s="957"/>
      <c r="X723" s="957"/>
      <c r="Y723" s="958"/>
      <c r="Z723" s="959"/>
      <c r="AA723" s="960"/>
      <c r="AB723" s="960"/>
      <c r="AC723" s="960"/>
      <c r="AD723" s="956">
        <v>0</v>
      </c>
      <c r="AE723" s="957"/>
      <c r="AF723" s="957"/>
      <c r="AG723" s="958"/>
      <c r="AH723" s="962">
        <f>IF(V722="賃金で算定",0,V723+Z723-AD723)</f>
        <v>0</v>
      </c>
      <c r="AI723" s="962"/>
      <c r="AJ723" s="962"/>
      <c r="AK723" s="963"/>
      <c r="AL723" s="964">
        <f>IF(V722="賃金で算定","賃金で算定",IF(OR(V723=0,$F$734="",AV722=""),0,IF(OR(LEFT($F$734,2)="31",LEFT($F$734,2)="34",LEFT($F$734,2)="36",LEFT($F$734,2)="37"),VLOOKUP($F$734,労務比率2,AX722,FALSE),VLOOKUP($F$734,労務比率,AX722,FALSE))))</f>
        <v>0</v>
      </c>
      <c r="AM723" s="965"/>
      <c r="AN723" s="966">
        <f>IF(V722="賃金で算定",0,INT(AH723*AL723/100))</f>
        <v>0</v>
      </c>
      <c r="AO723" s="967"/>
      <c r="AP723" s="967"/>
      <c r="AQ723" s="967"/>
      <c r="AR723" s="967"/>
      <c r="AS723" s="685"/>
      <c r="AV723" s="24"/>
      <c r="AW723" s="25"/>
      <c r="AY723" s="462">
        <f t="shared" ref="AY723" si="401">AH723</f>
        <v>0</v>
      </c>
      <c r="AZ723" s="461">
        <f>IF(AV722&lt;=設定シート!C$101,AH723,IF(AND(AV722&gt;=設定シート!E$101,AV722&lt;=設定シート!G$101),AH723*105/108,AH723))</f>
        <v>0</v>
      </c>
      <c r="BA723" s="460"/>
      <c r="BB723" s="461">
        <f t="shared" ref="BB723" si="402">IF($AL723="賃金で算定",0,INT(AY723*$AL723/100))</f>
        <v>0</v>
      </c>
      <c r="BC723" s="461">
        <f>IF(AY723=AZ723,BB723,AZ723*$AL723/100)</f>
        <v>0</v>
      </c>
      <c r="BL723" s="22">
        <f>IF(AY723=AZ723,0,1)</f>
        <v>0</v>
      </c>
      <c r="BM723" s="22" t="str">
        <f>IF(BL723=1,AL723,"")</f>
        <v/>
      </c>
    </row>
    <row r="724" spans="2:74" ht="18" customHeight="1">
      <c r="B724" s="968"/>
      <c r="C724" s="969"/>
      <c r="D724" s="969"/>
      <c r="E724" s="969"/>
      <c r="F724" s="969"/>
      <c r="G724" s="969"/>
      <c r="H724" s="969"/>
      <c r="I724" s="970"/>
      <c r="J724" s="968"/>
      <c r="K724" s="969"/>
      <c r="L724" s="969"/>
      <c r="M724" s="969"/>
      <c r="N724" s="974"/>
      <c r="O724" s="753"/>
      <c r="P724" s="731" t="s">
        <v>38</v>
      </c>
      <c r="Q724" s="754"/>
      <c r="R724" s="731" t="s">
        <v>8</v>
      </c>
      <c r="S724" s="755"/>
      <c r="T724" s="976" t="s">
        <v>40</v>
      </c>
      <c r="U724" s="1075"/>
      <c r="V724" s="977"/>
      <c r="W724" s="978"/>
      <c r="X724" s="978"/>
      <c r="Y724" s="792"/>
      <c r="Z724" s="769"/>
      <c r="AA724" s="770"/>
      <c r="AB724" s="770"/>
      <c r="AC724" s="768"/>
      <c r="AD724" s="769"/>
      <c r="AE724" s="770"/>
      <c r="AF724" s="770"/>
      <c r="AG724" s="771"/>
      <c r="AH724" s="979">
        <f>IF(V724="賃金で算定",V725+Z725-AD725,0)</f>
        <v>0</v>
      </c>
      <c r="AI724" s="980"/>
      <c r="AJ724" s="980"/>
      <c r="AK724" s="981"/>
      <c r="AL724" s="733"/>
      <c r="AM724" s="736"/>
      <c r="AN724" s="865"/>
      <c r="AO724" s="866"/>
      <c r="AP724" s="866"/>
      <c r="AQ724" s="866"/>
      <c r="AR724" s="866"/>
      <c r="AS724" s="772"/>
      <c r="AV724" s="24" t="str">
        <f>IF(OR(O724="",Q724=""),"", IF(O724&lt;20,DATE(O724+118,Q724,IF(S724="",1,S724)),DATE(O724+88,Q724,IF(S724="",1,S724))))</f>
        <v/>
      </c>
      <c r="AW724" s="821" t="str">
        <f>IF(AV724&lt;=設定シート!C$15,"昔",IF(OR(LEFT($F$734,2)="31",LEFT($F$734,2)="34",LEFT($F$734,2)="36",LEFT($F$734,2)="37"),IF(AV724&lt;=設定シート!E$23,"1",IF(AV724&lt;=設定シート!G$23,"2",IF(AV724&lt;=設定シート!M$23,"3","4"))),IF(AV724&lt;=設定シート!E$15,"1",IF(AV724&lt;=設定シート!G$15,"2","3"))))</f>
        <v>3</v>
      </c>
      <c r="AX724" s="822">
        <f>IF(OR(LEFT($F$734,2)="31",LEFT($F$734,2)="34",LEFT($F$734,2)="36",LEFT($F$734,2)="37"),IF(AV724&lt;=設定シート!$C$23,5,IF(AV724&lt;=設定シート!$E$23,7,IF(AV724&lt;=設定シート!$G$23,9,IF(AND(AV724&lt;=設定シート!$I$23,V724=""),11,IF(AND(AV724&lt;=設定シート!$I$23,V724="賃金で算定"),13,IF(AV724&lt;=設定シート!$K$23,15,IF(AV724&lt;=設定シート!$M$23,17,19))))))),IF(AV724&lt;=設定シート!$C$23,5,IF(AV724&lt;=設定シート!$E$15,7,IF(AV724&lt;=設定シート!$G$15,9,11))))</f>
        <v>11</v>
      </c>
      <c r="AY724" s="760"/>
      <c r="AZ724" s="761"/>
      <c r="BA724" s="762">
        <f t="shared" ref="BA724" si="403">AN724</f>
        <v>0</v>
      </c>
      <c r="BB724" s="761"/>
      <c r="BC724" s="761"/>
      <c r="BO724" s="1">
        <f>IF(O724&lt;=VALUE(概算年度),O724+2018,O724+1988)</f>
        <v>2018</v>
      </c>
      <c r="BP724" s="1" t="b">
        <f>IF(BO724=2019,1)</f>
        <v>0</v>
      </c>
      <c r="BQ724" s="3">
        <f>IF(BO724&lt;=2018,1)</f>
        <v>1</v>
      </c>
      <c r="BR724" s="3" t="b">
        <f>IF(BO724&gt;=2020,1)</f>
        <v>0</v>
      </c>
      <c r="BS724" s="3" t="b">
        <f>IF(AND(O724=31,Q724=1,O725=31),1,IF(AND(O724=31,Q724=2,O725=31),2,IF(AND(O724=31,Q724=3,O725=31),3,IF(AND(O724=31,Q724=4,O725=31),4,IF(AND(O724&gt;VALUE(概算年度),O724&lt;31,O725=31),5)))))</f>
        <v>0</v>
      </c>
      <c r="BT724" s="3" t="b">
        <f>IF(OR(O724=31,O724=1),IF(AND(O725=1,OR(Q724=1,Q724=2,Q724=3,Q724=4,Q724=5)),1,IF(AND(O725=1,Q724=6),6,IF(AND(O725=1,Q724=7),7,IF(AND(O725=1,Q724=8),8,IF(AND(O725=1,Q724=9),9,IF(AND(O725=1,Q724=10),10,IF(AND(O725=1,Q724=11),11,IF(AND(O725=1,Q724=12),12)))))))),IF(O725=1,13))</f>
        <v>0</v>
      </c>
      <c r="BU724" s="3" t="b">
        <f>IF(AND(VALUE(概算年度)='報告書（事業主控）'!O724,VALUE(概算年度)='報告書（事業主控）'!O725),IF('報告書（事業主控）'!Q724=1,1,IF('報告書（事業主控）'!Q724=2,2,IF('報告書（事業主控）'!Q724=3,3))))</f>
        <v>0</v>
      </c>
      <c r="BV724" s="3" t="b">
        <f>IF(BS724=1,"平31_1",IF(BS724=2,"平31_2",IF(BS724=3,"平31_3",IF(BS724=4,"平31_4",IF(BS724=5,"平31_1",IF(BT724=1,"_5月",IF(BT724=6,"_6月",IF(BT724=7,"_7月",IF(BT724=8,"_8月",IF(BT724=9,"_9月",IF(BT724=10,"_10月",IF(BT724=11,"_11月",IF(BT724=12,"_12月",IF(BT724=13,"_5月",IF(AND(O724=O725,O725&lt;&gt;VALUE(概算年度)),IF(Q724=1,"_1月",IF(Q724=2,"_2月",IF(Q724=3,"_3月",IF(Q724=4,"_4月",IF(Q724=5,"_5月",IF(Q724=6,"_6月",IF(Q724=7,"_7月",IF(Q724=8,"_8月",IF(Q724=9,"_9月",IF(Q724=10,"_10月",IF(Q724=11,"_11月",IF(Q724=12,"_12月")))))))))))),IF(BU724=1,"対象年1_3月",IF(BU724=2,"対象年2_3月",IF(BU724=3,"対象年3月",IF(O725=VALUE(概算年度),"対象年1_3月","_1月")))))))))))))))))))</f>
        <v>0</v>
      </c>
    </row>
    <row r="725" spans="2:74" ht="18" customHeight="1">
      <c r="B725" s="971"/>
      <c r="C725" s="972"/>
      <c r="D725" s="972"/>
      <c r="E725" s="972"/>
      <c r="F725" s="972"/>
      <c r="G725" s="972"/>
      <c r="H725" s="972"/>
      <c r="I725" s="973"/>
      <c r="J725" s="971"/>
      <c r="K725" s="972"/>
      <c r="L725" s="972"/>
      <c r="M725" s="972"/>
      <c r="N725" s="975"/>
      <c r="O725" s="219"/>
      <c r="P725" s="11" t="s">
        <v>7</v>
      </c>
      <c r="Q725" s="23"/>
      <c r="R725" s="11" t="s">
        <v>8</v>
      </c>
      <c r="S725" s="220"/>
      <c r="T725" s="982" t="s">
        <v>28</v>
      </c>
      <c r="U725" s="982"/>
      <c r="V725" s="956"/>
      <c r="W725" s="957"/>
      <c r="X725" s="957"/>
      <c r="Y725" s="958"/>
      <c r="Z725" s="956"/>
      <c r="AA725" s="957"/>
      <c r="AB725" s="957"/>
      <c r="AC725" s="957"/>
      <c r="AD725" s="956">
        <v>0</v>
      </c>
      <c r="AE725" s="957"/>
      <c r="AF725" s="957"/>
      <c r="AG725" s="958"/>
      <c r="AH725" s="962">
        <f>IF(V724="賃金で算定",0,V725+Z725-AD725)</f>
        <v>0</v>
      </c>
      <c r="AI725" s="962"/>
      <c r="AJ725" s="962"/>
      <c r="AK725" s="963"/>
      <c r="AL725" s="964">
        <f>IF(V724="賃金で算定","賃金で算定",IF(OR(V725=0,$F$734="",AV724=""),0,IF(OR(LEFT($F$734,2)="31",LEFT($F$734,2)="34",LEFT($F$734,2)="36",LEFT($F$734,2)="37"),VLOOKUP($F$734,労務比率2,AX724,FALSE),VLOOKUP($F$734,労務比率,AX724,FALSE))))</f>
        <v>0</v>
      </c>
      <c r="AM725" s="965"/>
      <c r="AN725" s="966">
        <f>IF(V724="賃金で算定",0,INT(AH725*AL725/100))</f>
        <v>0</v>
      </c>
      <c r="AO725" s="967"/>
      <c r="AP725" s="967"/>
      <c r="AQ725" s="967"/>
      <c r="AR725" s="967"/>
      <c r="AS725" s="685"/>
      <c r="AV725" s="24"/>
      <c r="AW725" s="25"/>
      <c r="AY725" s="462">
        <f t="shared" ref="AY725" si="404">AH725</f>
        <v>0</v>
      </c>
      <c r="AZ725" s="461">
        <f>IF(AV724&lt;=設定シート!C$101,AH725,IF(AND(AV724&gt;=設定シート!E$101,AV724&lt;=設定シート!G$101),AH725*105/108,AH725))</f>
        <v>0</v>
      </c>
      <c r="BA725" s="460"/>
      <c r="BB725" s="461">
        <f t="shared" ref="BB725" si="405">IF($AL725="賃金で算定",0,INT(AY725*$AL725/100))</f>
        <v>0</v>
      </c>
      <c r="BC725" s="461">
        <f>IF(AY725=AZ725,BB725,AZ725*$AL725/100)</f>
        <v>0</v>
      </c>
      <c r="BL725" s="22">
        <f>IF(AY725=AZ725,0,1)</f>
        <v>0</v>
      </c>
      <c r="BM725" s="22" t="str">
        <f>IF(BL725=1,AL725,"")</f>
        <v/>
      </c>
    </row>
    <row r="726" spans="2:74" ht="18" customHeight="1">
      <c r="B726" s="968"/>
      <c r="C726" s="969"/>
      <c r="D726" s="969"/>
      <c r="E726" s="969"/>
      <c r="F726" s="969"/>
      <c r="G726" s="969"/>
      <c r="H726" s="969"/>
      <c r="I726" s="970"/>
      <c r="J726" s="968"/>
      <c r="K726" s="969"/>
      <c r="L726" s="969"/>
      <c r="M726" s="969"/>
      <c r="N726" s="974"/>
      <c r="O726" s="753"/>
      <c r="P726" s="731" t="s">
        <v>38</v>
      </c>
      <c r="Q726" s="754"/>
      <c r="R726" s="731" t="s">
        <v>8</v>
      </c>
      <c r="S726" s="755"/>
      <c r="T726" s="976" t="s">
        <v>40</v>
      </c>
      <c r="U726" s="1075"/>
      <c r="V726" s="977"/>
      <c r="W726" s="978"/>
      <c r="X726" s="978"/>
      <c r="Y726" s="792"/>
      <c r="Z726" s="769"/>
      <c r="AA726" s="770"/>
      <c r="AB726" s="770"/>
      <c r="AC726" s="768"/>
      <c r="AD726" s="769"/>
      <c r="AE726" s="770"/>
      <c r="AF726" s="770"/>
      <c r="AG726" s="771"/>
      <c r="AH726" s="979">
        <f>IF(V726="賃金で算定",V727+Z727-AD727,0)</f>
        <v>0</v>
      </c>
      <c r="AI726" s="980"/>
      <c r="AJ726" s="980"/>
      <c r="AK726" s="981"/>
      <c r="AL726" s="733"/>
      <c r="AM726" s="736"/>
      <c r="AN726" s="865"/>
      <c r="AO726" s="866"/>
      <c r="AP726" s="866"/>
      <c r="AQ726" s="866"/>
      <c r="AR726" s="866"/>
      <c r="AS726" s="772"/>
      <c r="AV726" s="24" t="str">
        <f>IF(OR(O726="",Q726=""),"", IF(O726&lt;20,DATE(O726+118,Q726,IF(S726="",1,S726)),DATE(O726+88,Q726,IF(S726="",1,S726))))</f>
        <v/>
      </c>
      <c r="AW726" s="821" t="str">
        <f>IF(AV726&lt;=設定シート!C$15,"昔",IF(OR(LEFT($F$734,2)="31",LEFT($F$734,2)="34",LEFT($F$734,2)="36",LEFT($F$734,2)="37"),IF(AV726&lt;=設定シート!E$23,"1",IF(AV726&lt;=設定シート!G$23,"2",IF(AV726&lt;=設定シート!M$23,"3","4"))),IF(AV726&lt;=設定シート!E$15,"1",IF(AV726&lt;=設定シート!G$15,"2","3"))))</f>
        <v>3</v>
      </c>
      <c r="AX726" s="822">
        <f>IF(OR(LEFT($F$734,2)="31",LEFT($F$734,2)="34",LEFT($F$734,2)="36",LEFT($F$734,2)="37"),IF(AV726&lt;=設定シート!$C$23,5,IF(AV726&lt;=設定シート!$E$23,7,IF(AV726&lt;=設定シート!$G$23,9,IF(AND(AV726&lt;=設定シート!$I$23,V726=""),11,IF(AND(AV726&lt;=設定シート!$I$23,V726="賃金で算定"),13,IF(AV726&lt;=設定シート!$K$23,15,IF(AV726&lt;=設定シート!$M$23,17,19))))))),IF(AV726&lt;=設定シート!$C$23,5,IF(AV726&lt;=設定シート!$E$15,7,IF(AV726&lt;=設定シート!$G$15,9,11))))</f>
        <v>11</v>
      </c>
      <c r="AY726" s="760"/>
      <c r="AZ726" s="761"/>
      <c r="BA726" s="762">
        <f t="shared" ref="BA726" si="406">AN726</f>
        <v>0</v>
      </c>
      <c r="BB726" s="761"/>
      <c r="BC726" s="761"/>
      <c r="BO726" s="1">
        <f>IF(O726&lt;=VALUE(概算年度),O726+2018,O726+1988)</f>
        <v>2018</v>
      </c>
      <c r="BP726" s="1" t="b">
        <f>IF(BO726=2019,1)</f>
        <v>0</v>
      </c>
      <c r="BQ726" s="3">
        <f>IF(BO726&lt;=2018,1)</f>
        <v>1</v>
      </c>
      <c r="BR726" s="3" t="b">
        <f>IF(BO726&gt;=2020,1)</f>
        <v>0</v>
      </c>
      <c r="BS726" s="3" t="b">
        <f>IF(AND(O726=31,Q726=1,O727=31),1,IF(AND(O726=31,Q726=2,O727=31),2,IF(AND(O726=31,Q726=3,O727=31),3,IF(AND(O726=31,Q726=4,O727=31),4,IF(AND(O726&gt;VALUE(概算年度),O726&lt;31,O727=31),5)))))</f>
        <v>0</v>
      </c>
      <c r="BT726" s="3" t="b">
        <f>IF(OR(O726=31,O726=1),IF(AND(O727=1,OR(Q726=1,Q726=2,Q726=3,Q726=4,Q726=5)),1,IF(AND(O727=1,Q726=6),6,IF(AND(O727=1,Q726=7),7,IF(AND(O727=1,Q726=8),8,IF(AND(O727=1,Q726=9),9,IF(AND(O727=1,Q726=10),10,IF(AND(O727=1,Q726=11),11,IF(AND(O727=1,Q726=12),12)))))))),IF(O727=1,13))</f>
        <v>0</v>
      </c>
      <c r="BU726" s="3" t="b">
        <f>IF(AND(VALUE(概算年度)='報告書（事業主控）'!O726,VALUE(概算年度)='報告書（事業主控）'!O727),IF('報告書（事業主控）'!Q726=1,1,IF('報告書（事業主控）'!Q726=2,2,IF('報告書（事業主控）'!Q726=3,3))))</f>
        <v>0</v>
      </c>
      <c r="BV726" s="3" t="b">
        <f>IF(BS726=1,"平31_1",IF(BS726=2,"平31_2",IF(BS726=3,"平31_3",IF(BS726=4,"平31_4",IF(BS726=5,"平31_1",IF(BT726=1,"_5月",IF(BT726=6,"_6月",IF(BT726=7,"_7月",IF(BT726=8,"_8月",IF(BT726=9,"_9月",IF(BT726=10,"_10月",IF(BT726=11,"_11月",IF(BT726=12,"_12月",IF(BT726=13,"_5月",IF(AND(O726=O727,O727&lt;&gt;VALUE(概算年度)),IF(Q726=1,"_1月",IF(Q726=2,"_2月",IF(Q726=3,"_3月",IF(Q726=4,"_4月",IF(Q726=5,"_5月",IF(Q726=6,"_6月",IF(Q726=7,"_7月",IF(Q726=8,"_8月",IF(Q726=9,"_9月",IF(Q726=10,"_10月",IF(Q726=11,"_11月",IF(Q726=12,"_12月")))))))))))),IF(BU726=1,"対象年1_3月",IF(BU726=2,"対象年2_3月",IF(BU726=3,"対象年3月",IF(O727=VALUE(概算年度),"対象年1_3月","_1月")))))))))))))))))))</f>
        <v>0</v>
      </c>
    </row>
    <row r="727" spans="2:74" ht="18" customHeight="1">
      <c r="B727" s="971"/>
      <c r="C727" s="972"/>
      <c r="D727" s="972"/>
      <c r="E727" s="972"/>
      <c r="F727" s="972"/>
      <c r="G727" s="972"/>
      <c r="H727" s="972"/>
      <c r="I727" s="973"/>
      <c r="J727" s="971"/>
      <c r="K727" s="972"/>
      <c r="L727" s="972"/>
      <c r="M727" s="972"/>
      <c r="N727" s="975"/>
      <c r="O727" s="219"/>
      <c r="P727" s="11" t="s">
        <v>7</v>
      </c>
      <c r="Q727" s="23"/>
      <c r="R727" s="11" t="s">
        <v>8</v>
      </c>
      <c r="S727" s="220"/>
      <c r="T727" s="982" t="s">
        <v>28</v>
      </c>
      <c r="U727" s="982"/>
      <c r="V727" s="956"/>
      <c r="W727" s="957"/>
      <c r="X727" s="957"/>
      <c r="Y727" s="958"/>
      <c r="Z727" s="956"/>
      <c r="AA727" s="957"/>
      <c r="AB727" s="957"/>
      <c r="AC727" s="957"/>
      <c r="AD727" s="956">
        <v>0</v>
      </c>
      <c r="AE727" s="957"/>
      <c r="AF727" s="957"/>
      <c r="AG727" s="958"/>
      <c r="AH727" s="962">
        <f>IF(V726="賃金で算定",0,V727+Z727-AD727)</f>
        <v>0</v>
      </c>
      <c r="AI727" s="962"/>
      <c r="AJ727" s="962"/>
      <c r="AK727" s="963"/>
      <c r="AL727" s="964">
        <f>IF(V726="賃金で算定","賃金で算定",IF(OR(V727=0,$F$734="",AV726=""),0,IF(OR(LEFT($F$734,2)="31",LEFT($F$734,2)="34",LEFT($F$734,2)="36",LEFT($F$734,2)="37"),VLOOKUP($F$734,労務比率2,AX726,FALSE),VLOOKUP($F$734,労務比率,AX726,FALSE))))</f>
        <v>0</v>
      </c>
      <c r="AM727" s="965"/>
      <c r="AN727" s="966">
        <f>IF(V726="賃金で算定",0,INT(AH727*AL727/100))</f>
        <v>0</v>
      </c>
      <c r="AO727" s="967"/>
      <c r="AP727" s="967"/>
      <c r="AQ727" s="967"/>
      <c r="AR727" s="967"/>
      <c r="AS727" s="685"/>
      <c r="AV727" s="24"/>
      <c r="AW727" s="25"/>
      <c r="AY727" s="462">
        <f t="shared" ref="AY727" si="407">AH727</f>
        <v>0</v>
      </c>
      <c r="AZ727" s="461">
        <f>IF(AV726&lt;=設定シート!C$101,AH727,IF(AND(AV726&gt;=設定シート!E$101,AV726&lt;=設定シート!G$101),AH727*105/108,AH727))</f>
        <v>0</v>
      </c>
      <c r="BA727" s="460"/>
      <c r="BB727" s="461">
        <f t="shared" ref="BB727" si="408">IF($AL727="賃金で算定",0,INT(AY727*$AL727/100))</f>
        <v>0</v>
      </c>
      <c r="BC727" s="461">
        <f>IF(AY727=AZ727,BB727,AZ727*$AL727/100)</f>
        <v>0</v>
      </c>
      <c r="BL727" s="22">
        <f>IF(AY727=AZ727,0,1)</f>
        <v>0</v>
      </c>
      <c r="BM727" s="22" t="str">
        <f>IF(BL727=1,AL727,"")</f>
        <v/>
      </c>
    </row>
    <row r="728" spans="2:74" ht="18" customHeight="1">
      <c r="B728" s="968"/>
      <c r="C728" s="969"/>
      <c r="D728" s="969"/>
      <c r="E728" s="969"/>
      <c r="F728" s="969"/>
      <c r="G728" s="969"/>
      <c r="H728" s="969"/>
      <c r="I728" s="970"/>
      <c r="J728" s="968"/>
      <c r="K728" s="969"/>
      <c r="L728" s="969"/>
      <c r="M728" s="969"/>
      <c r="N728" s="974"/>
      <c r="O728" s="753"/>
      <c r="P728" s="731" t="s">
        <v>38</v>
      </c>
      <c r="Q728" s="754"/>
      <c r="R728" s="731" t="s">
        <v>8</v>
      </c>
      <c r="S728" s="755"/>
      <c r="T728" s="976" t="s">
        <v>40</v>
      </c>
      <c r="U728" s="1075"/>
      <c r="V728" s="977"/>
      <c r="W728" s="978"/>
      <c r="X728" s="978"/>
      <c r="Y728" s="792"/>
      <c r="Z728" s="769"/>
      <c r="AA728" s="770"/>
      <c r="AB728" s="770"/>
      <c r="AC728" s="768"/>
      <c r="AD728" s="769"/>
      <c r="AE728" s="770"/>
      <c r="AF728" s="770"/>
      <c r="AG728" s="771"/>
      <c r="AH728" s="979">
        <f>IF(V728="賃金で算定",V729+Z729-AD729,0)</f>
        <v>0</v>
      </c>
      <c r="AI728" s="980"/>
      <c r="AJ728" s="980"/>
      <c r="AK728" s="981"/>
      <c r="AL728" s="733"/>
      <c r="AM728" s="736"/>
      <c r="AN728" s="865"/>
      <c r="AO728" s="866"/>
      <c r="AP728" s="866"/>
      <c r="AQ728" s="866"/>
      <c r="AR728" s="866"/>
      <c r="AS728" s="772"/>
      <c r="AV728" s="24" t="str">
        <f>IF(OR(O728="",Q728=""),"", IF(O728&lt;20,DATE(O728+118,Q728,IF(S728="",1,S728)),DATE(O728+88,Q728,IF(S728="",1,S728))))</f>
        <v/>
      </c>
      <c r="AW728" s="821" t="str">
        <f>IF(AV728&lt;=設定シート!C$15,"昔",IF(OR(LEFT($F$734,2)="31",LEFT($F$734,2)="34",LEFT($F$734,2)="36",LEFT($F$734,2)="37"),IF(AV728&lt;=設定シート!E$23,"1",IF(AV728&lt;=設定シート!G$23,"2",IF(AV728&lt;=設定シート!M$23,"3","4"))),IF(AV728&lt;=設定シート!E$15,"1",IF(AV728&lt;=設定シート!G$15,"2","3"))))</f>
        <v>3</v>
      </c>
      <c r="AX728" s="822">
        <f>IF(OR(LEFT($F$734,2)="31",LEFT($F$734,2)="34",LEFT($F$734,2)="36",LEFT($F$734,2)="37"),IF(AV728&lt;=設定シート!$C$23,5,IF(AV728&lt;=設定シート!$E$23,7,IF(AV728&lt;=設定シート!$G$23,9,IF(AND(AV728&lt;=設定シート!$I$23,V728=""),11,IF(AND(AV728&lt;=設定シート!$I$23,V728="賃金で算定"),13,IF(AV728&lt;=設定シート!$K$23,15,IF(AV728&lt;=設定シート!$M$23,17,19))))))),IF(AV728&lt;=設定シート!$C$23,5,IF(AV728&lt;=設定シート!$E$15,7,IF(AV728&lt;=設定シート!$G$15,9,11))))</f>
        <v>11</v>
      </c>
      <c r="AY728" s="760"/>
      <c r="AZ728" s="761"/>
      <c r="BA728" s="762">
        <f t="shared" ref="BA728" si="409">AN728</f>
        <v>0</v>
      </c>
      <c r="BB728" s="761"/>
      <c r="BC728" s="761"/>
      <c r="BO728" s="1">
        <f>IF(O728&lt;=VALUE(概算年度),O728+2018,O728+1988)</f>
        <v>2018</v>
      </c>
      <c r="BP728" s="1" t="b">
        <f>IF(BO728=2019,1)</f>
        <v>0</v>
      </c>
      <c r="BQ728" s="3">
        <f>IF(BO728&lt;=2018,1)</f>
        <v>1</v>
      </c>
      <c r="BR728" s="3" t="b">
        <f>IF(BO728&gt;=2020,1)</f>
        <v>0</v>
      </c>
      <c r="BS728" s="3" t="b">
        <f>IF(AND(O728=31,Q728=1,O729=31),1,IF(AND(O728=31,Q728=2,O729=31),2,IF(AND(O728=31,Q728=3,O729=31),3,IF(AND(O728=31,Q728=4,O729=31),4,IF(AND(O728&gt;VALUE(概算年度),O728&lt;31,O729=31),5)))))</f>
        <v>0</v>
      </c>
      <c r="BT728" s="3" t="b">
        <f>IF(OR(O728=31,O728=1),IF(AND(O729=1,OR(Q728=1,Q728=2,Q728=3,Q728=4,Q728=5)),1,IF(AND(O729=1,Q728=6),6,IF(AND(O729=1,Q728=7),7,IF(AND(O729=1,Q728=8),8,IF(AND(O729=1,Q728=9),9,IF(AND(O729=1,Q728=10),10,IF(AND(O729=1,Q728=11),11,IF(AND(O729=1,Q728=12),12)))))))),IF(O729=1,13))</f>
        <v>0</v>
      </c>
      <c r="BU728" s="3" t="b">
        <f>IF(AND(VALUE(概算年度)='報告書（事業主控）'!O728,VALUE(概算年度)='報告書（事業主控）'!O729),IF('報告書（事業主控）'!Q728=1,1,IF('報告書（事業主控）'!Q728=2,2,IF('報告書（事業主控）'!Q728=3,3))))</f>
        <v>0</v>
      </c>
      <c r="BV728" s="3" t="b">
        <f>IF(BS728=1,"平31_1",IF(BS728=2,"平31_2",IF(BS728=3,"平31_3",IF(BS728=4,"平31_4",IF(BS728=5,"平31_1",IF(BT728=1,"_5月",IF(BT728=6,"_6月",IF(BT728=7,"_7月",IF(BT728=8,"_8月",IF(BT728=9,"_9月",IF(BT728=10,"_10月",IF(BT728=11,"_11月",IF(BT728=12,"_12月",IF(BT728=13,"_5月",IF(AND(O728=O729,O729&lt;&gt;VALUE(概算年度)),IF(Q728=1,"_1月",IF(Q728=2,"_2月",IF(Q728=3,"_3月",IF(Q728=4,"_4月",IF(Q728=5,"_5月",IF(Q728=6,"_6月",IF(Q728=7,"_7月",IF(Q728=8,"_8月",IF(Q728=9,"_9月",IF(Q728=10,"_10月",IF(Q728=11,"_11月",IF(Q728=12,"_12月")))))))))))),IF(BU728=1,"対象年1_3月",IF(BU728=2,"対象年2_3月",IF(BU728=3,"対象年3月",IF(O729=VALUE(概算年度),"対象年1_3月","_1月")))))))))))))))))))</f>
        <v>0</v>
      </c>
    </row>
    <row r="729" spans="2:74" ht="18" customHeight="1">
      <c r="B729" s="971"/>
      <c r="C729" s="972"/>
      <c r="D729" s="972"/>
      <c r="E729" s="972"/>
      <c r="F729" s="972"/>
      <c r="G729" s="972"/>
      <c r="H729" s="972"/>
      <c r="I729" s="973"/>
      <c r="J729" s="971"/>
      <c r="K729" s="972"/>
      <c r="L729" s="972"/>
      <c r="M729" s="972"/>
      <c r="N729" s="975"/>
      <c r="O729" s="219"/>
      <c r="P729" s="11" t="s">
        <v>7</v>
      </c>
      <c r="Q729" s="23"/>
      <c r="R729" s="11" t="s">
        <v>8</v>
      </c>
      <c r="S729" s="220"/>
      <c r="T729" s="982" t="s">
        <v>28</v>
      </c>
      <c r="U729" s="982"/>
      <c r="V729" s="956"/>
      <c r="W729" s="957"/>
      <c r="X729" s="957"/>
      <c r="Y729" s="958"/>
      <c r="Z729" s="956"/>
      <c r="AA729" s="957"/>
      <c r="AB729" s="957"/>
      <c r="AC729" s="957"/>
      <c r="AD729" s="956">
        <v>0</v>
      </c>
      <c r="AE729" s="957"/>
      <c r="AF729" s="957"/>
      <c r="AG729" s="958"/>
      <c r="AH729" s="962">
        <f>IF(V728="賃金で算定",0,V729+Z729-AD729)</f>
        <v>0</v>
      </c>
      <c r="AI729" s="962"/>
      <c r="AJ729" s="962"/>
      <c r="AK729" s="963"/>
      <c r="AL729" s="964">
        <f>IF(V728="賃金で算定","賃金で算定",IF(OR(V729=0,$F$734="",AV728=""),0,IF(OR(LEFT($F$734,2)="31",LEFT($F$734,2)="34",LEFT($F$734,2)="36",LEFT($F$734,2)="37"),VLOOKUP($F$734,労務比率2,AX728,FALSE),VLOOKUP($F$734,労務比率,AX728,FALSE))))</f>
        <v>0</v>
      </c>
      <c r="AM729" s="965"/>
      <c r="AN729" s="966">
        <f>IF(V728="賃金で算定",0,INT(AH729*AL729/100))</f>
        <v>0</v>
      </c>
      <c r="AO729" s="967"/>
      <c r="AP729" s="967"/>
      <c r="AQ729" s="967"/>
      <c r="AR729" s="967"/>
      <c r="AS729" s="685"/>
      <c r="AV729" s="24"/>
      <c r="AW729" s="25"/>
      <c r="AY729" s="462">
        <f t="shared" ref="AY729" si="410">AH729</f>
        <v>0</v>
      </c>
      <c r="AZ729" s="461">
        <f>IF(AV728&lt;=設定シート!C$101,AH729,IF(AND(AV728&gt;=設定シート!E$101,AV728&lt;=設定シート!G$101),AH729*105/108,AH729))</f>
        <v>0</v>
      </c>
      <c r="BA729" s="460"/>
      <c r="BB729" s="461">
        <f t="shared" ref="BB729" si="411">IF($AL729="賃金で算定",0,INT(AY729*$AL729/100))</f>
        <v>0</v>
      </c>
      <c r="BC729" s="461">
        <f>IF(AY729=AZ729,BB729,AZ729*$AL729/100)</f>
        <v>0</v>
      </c>
      <c r="BL729" s="22">
        <f>IF(AY729=AZ729,0,1)</f>
        <v>0</v>
      </c>
      <c r="BM729" s="22" t="str">
        <f>IF(BL729=1,AL729,"")</f>
        <v/>
      </c>
    </row>
    <row r="730" spans="2:74" ht="18" customHeight="1">
      <c r="B730" s="968"/>
      <c r="C730" s="969"/>
      <c r="D730" s="969"/>
      <c r="E730" s="969"/>
      <c r="F730" s="969"/>
      <c r="G730" s="969"/>
      <c r="H730" s="969"/>
      <c r="I730" s="970"/>
      <c r="J730" s="968"/>
      <c r="K730" s="969"/>
      <c r="L730" s="969"/>
      <c r="M730" s="969"/>
      <c r="N730" s="974"/>
      <c r="O730" s="753"/>
      <c r="P730" s="731" t="s">
        <v>38</v>
      </c>
      <c r="Q730" s="754"/>
      <c r="R730" s="731" t="s">
        <v>8</v>
      </c>
      <c r="S730" s="755"/>
      <c r="T730" s="976" t="s">
        <v>40</v>
      </c>
      <c r="U730" s="1075"/>
      <c r="V730" s="977"/>
      <c r="W730" s="978"/>
      <c r="X730" s="978"/>
      <c r="Y730" s="792"/>
      <c r="Z730" s="769"/>
      <c r="AA730" s="770"/>
      <c r="AB730" s="770"/>
      <c r="AC730" s="768"/>
      <c r="AD730" s="769"/>
      <c r="AE730" s="770"/>
      <c r="AF730" s="770"/>
      <c r="AG730" s="771"/>
      <c r="AH730" s="979">
        <f>IF(V730="賃金で算定",V731+Z731-AD731,0)</f>
        <v>0</v>
      </c>
      <c r="AI730" s="980"/>
      <c r="AJ730" s="980"/>
      <c r="AK730" s="981"/>
      <c r="AL730" s="733"/>
      <c r="AM730" s="736"/>
      <c r="AN730" s="865"/>
      <c r="AO730" s="866"/>
      <c r="AP730" s="866"/>
      <c r="AQ730" s="866"/>
      <c r="AR730" s="866"/>
      <c r="AS730" s="772"/>
      <c r="AV730" s="24" t="str">
        <f>IF(OR(O730="",Q730=""),"", IF(O730&lt;20,DATE(O730+118,Q730,IF(S730="",1,S730)),DATE(O730+88,Q730,IF(S730="",1,S730))))</f>
        <v/>
      </c>
      <c r="AW730" s="821" t="str">
        <f>IF(AV730&lt;=設定シート!C$15,"昔",IF(OR(LEFT($F$734,2)="31",LEFT($F$734,2)="34",LEFT($F$734,2)="36",LEFT($F$734,2)="37"),IF(AV730&lt;=設定シート!E$23,"1",IF(AV730&lt;=設定シート!G$23,"2",IF(AV730&lt;=設定シート!M$23,"3","4"))),IF(AV730&lt;=設定シート!E$15,"1",IF(AV730&lt;=設定シート!G$15,"2","3"))))</f>
        <v>3</v>
      </c>
      <c r="AX730" s="822">
        <f>IF(OR(LEFT($F$734,2)="31",LEFT($F$734,2)="34",LEFT($F$734,2)="36",LEFT($F$734,2)="37"),IF(AV730&lt;=設定シート!$C$23,5,IF(AV730&lt;=設定シート!$E$23,7,IF(AV730&lt;=設定シート!$G$23,9,IF(AND(AV730&lt;=設定シート!$I$23,V730=""),11,IF(AND(AV730&lt;=設定シート!$I$23,V730="賃金で算定"),13,IF(AV730&lt;=設定シート!$K$23,15,IF(AV730&lt;=設定シート!$M$23,17,19))))))),IF(AV730&lt;=設定シート!$C$23,5,IF(AV730&lt;=設定シート!$E$15,7,IF(AV730&lt;=設定シート!$G$15,9,11))))</f>
        <v>11</v>
      </c>
      <c r="AY730" s="760"/>
      <c r="AZ730" s="761"/>
      <c r="BA730" s="762">
        <f t="shared" ref="BA730" si="412">AN730</f>
        <v>0</v>
      </c>
      <c r="BB730" s="761"/>
      <c r="BC730" s="761"/>
      <c r="BO730" s="1">
        <f>IF(O730&lt;=VALUE(概算年度),O730+2018,O730+1988)</f>
        <v>2018</v>
      </c>
      <c r="BP730" s="1" t="b">
        <f>IF(BO730=2019,1)</f>
        <v>0</v>
      </c>
      <c r="BQ730" s="3">
        <f>IF(BO730&lt;=2018,1)</f>
        <v>1</v>
      </c>
      <c r="BR730" s="3" t="b">
        <f>IF(BO730&gt;=2020,1)</f>
        <v>0</v>
      </c>
      <c r="BS730" s="3" t="b">
        <f>IF(AND(O730=31,Q730=1,O731=31),1,IF(AND(O730=31,Q730=2,O731=31),2,IF(AND(O730=31,Q730=3,O731=31),3,IF(AND(O730=31,Q730=4,O731=31),4,IF(AND(O730&gt;VALUE(概算年度),O730&lt;31,O731=31),5)))))</f>
        <v>0</v>
      </c>
      <c r="BT730" s="3" t="b">
        <f>IF(OR(O730=31,O730=1),IF(AND(O731=1,OR(Q730=1,Q730=2,Q730=3,Q730=4,Q730=5)),1,IF(AND(O731=1,Q730=6),6,IF(AND(O731=1,Q730=7),7,IF(AND(O731=1,Q730=8),8,IF(AND(O731=1,Q730=9),9,IF(AND(O731=1,Q730=10),10,IF(AND(O731=1,Q730=11),11,IF(AND(O731=1,Q730=12),12)))))))),IF(O731=1,13))</f>
        <v>0</v>
      </c>
      <c r="BU730" s="3" t="b">
        <f>IF(AND(VALUE(概算年度)='報告書（事業主控）'!O730,VALUE(概算年度)='報告書（事業主控）'!O731),IF('報告書（事業主控）'!Q730=1,1,IF('報告書（事業主控）'!Q730=2,2,IF('報告書（事業主控）'!Q730=3,3))))</f>
        <v>0</v>
      </c>
      <c r="BV730" s="3" t="b">
        <f>IF(BS730=1,"平31_1",IF(BS730=2,"平31_2",IF(BS730=3,"平31_3",IF(BS730=4,"平31_4",IF(BS730=5,"平31_1",IF(BT730=1,"_5月",IF(BT730=6,"_6月",IF(BT730=7,"_7月",IF(BT730=8,"_8月",IF(BT730=9,"_9月",IF(BT730=10,"_10月",IF(BT730=11,"_11月",IF(BT730=12,"_12月",IF(BT730=13,"_5月",IF(AND(O730=O731,O731&lt;&gt;VALUE(概算年度)),IF(Q730=1,"_1月",IF(Q730=2,"_2月",IF(Q730=3,"_3月",IF(Q730=4,"_4月",IF(Q730=5,"_5月",IF(Q730=6,"_6月",IF(Q730=7,"_7月",IF(Q730=8,"_8月",IF(Q730=9,"_9月",IF(Q730=10,"_10月",IF(Q730=11,"_11月",IF(Q730=12,"_12月")))))))))))),IF(BU730=1,"対象年1_3月",IF(BU730=2,"対象年2_3月",IF(BU730=3,"対象年3月",IF(O731=VALUE(概算年度),"対象年1_3月","_1月")))))))))))))))))))</f>
        <v>0</v>
      </c>
    </row>
    <row r="731" spans="2:74" ht="18" customHeight="1">
      <c r="B731" s="971"/>
      <c r="C731" s="972"/>
      <c r="D731" s="972"/>
      <c r="E731" s="972"/>
      <c r="F731" s="972"/>
      <c r="G731" s="972"/>
      <c r="H731" s="972"/>
      <c r="I731" s="973"/>
      <c r="J731" s="971"/>
      <c r="K731" s="972"/>
      <c r="L731" s="972"/>
      <c r="M731" s="972"/>
      <c r="N731" s="975"/>
      <c r="O731" s="219"/>
      <c r="P731" s="11" t="s">
        <v>7</v>
      </c>
      <c r="Q731" s="23"/>
      <c r="R731" s="11" t="s">
        <v>8</v>
      </c>
      <c r="S731" s="220"/>
      <c r="T731" s="982" t="s">
        <v>28</v>
      </c>
      <c r="U731" s="982"/>
      <c r="V731" s="956"/>
      <c r="W731" s="957"/>
      <c r="X731" s="957"/>
      <c r="Y731" s="958"/>
      <c r="Z731" s="956"/>
      <c r="AA731" s="957"/>
      <c r="AB731" s="957"/>
      <c r="AC731" s="957"/>
      <c r="AD731" s="956">
        <v>0</v>
      </c>
      <c r="AE731" s="957"/>
      <c r="AF731" s="957"/>
      <c r="AG731" s="958"/>
      <c r="AH731" s="962">
        <f>IF(V730="賃金で算定",0,V731+Z731-AD731)</f>
        <v>0</v>
      </c>
      <c r="AI731" s="962"/>
      <c r="AJ731" s="962"/>
      <c r="AK731" s="963"/>
      <c r="AL731" s="964">
        <f>IF(V730="賃金で算定","賃金で算定",IF(OR(V731=0,$F$734="",AV730=""),0,IF(OR(LEFT($F$734,2)="31",LEFT($F$734,2)="34",LEFT($F$734,2)="36",LEFT($F$734,2)="37"),VLOOKUP($F$734,労務比率2,AX730,FALSE),VLOOKUP($F$734,労務比率,AX730,FALSE))))</f>
        <v>0</v>
      </c>
      <c r="AM731" s="965"/>
      <c r="AN731" s="966">
        <f>IF(V730="賃金で算定",0,INT(AH731*AL731/100))</f>
        <v>0</v>
      </c>
      <c r="AO731" s="967"/>
      <c r="AP731" s="967"/>
      <c r="AQ731" s="967"/>
      <c r="AR731" s="967"/>
      <c r="AS731" s="685"/>
      <c r="AV731" s="24"/>
      <c r="AW731" s="25"/>
      <c r="AY731" s="462">
        <f t="shared" ref="AY731" si="413">AH731</f>
        <v>0</v>
      </c>
      <c r="AZ731" s="461">
        <f>IF(AV730&lt;=設定シート!C$101,AH731,IF(AND(AV730&gt;=設定シート!E$101,AV730&lt;=設定シート!G$101),AH731*105/108,AH731))</f>
        <v>0</v>
      </c>
      <c r="BA731" s="460"/>
      <c r="BB731" s="461">
        <f t="shared" ref="BB731" si="414">IF($AL731="賃金で算定",0,INT(AY731*$AL731/100))</f>
        <v>0</v>
      </c>
      <c r="BC731" s="461">
        <f>IF(AY731=AZ731,BB731,AZ731*$AL731/100)</f>
        <v>0</v>
      </c>
      <c r="BL731" s="22">
        <f>IF(AY731=AZ731,0,1)</f>
        <v>0</v>
      </c>
      <c r="BM731" s="22" t="str">
        <f>IF(BL731=1,AL731,"")</f>
        <v/>
      </c>
    </row>
    <row r="732" spans="2:74" ht="18" customHeight="1">
      <c r="B732" s="968"/>
      <c r="C732" s="969"/>
      <c r="D732" s="969"/>
      <c r="E732" s="969"/>
      <c r="F732" s="969"/>
      <c r="G732" s="969"/>
      <c r="H732" s="969"/>
      <c r="I732" s="970"/>
      <c r="J732" s="968"/>
      <c r="K732" s="969"/>
      <c r="L732" s="969"/>
      <c r="M732" s="969"/>
      <c r="N732" s="974"/>
      <c r="O732" s="753"/>
      <c r="P732" s="731" t="s">
        <v>38</v>
      </c>
      <c r="Q732" s="754"/>
      <c r="R732" s="731" t="s">
        <v>8</v>
      </c>
      <c r="S732" s="755"/>
      <c r="T732" s="976" t="s">
        <v>40</v>
      </c>
      <c r="U732" s="1075"/>
      <c r="V732" s="977"/>
      <c r="W732" s="978"/>
      <c r="X732" s="978"/>
      <c r="Y732" s="792"/>
      <c r="Z732" s="769"/>
      <c r="AA732" s="770"/>
      <c r="AB732" s="770"/>
      <c r="AC732" s="768"/>
      <c r="AD732" s="769"/>
      <c r="AE732" s="770"/>
      <c r="AF732" s="770"/>
      <c r="AG732" s="771"/>
      <c r="AH732" s="979">
        <f>IF(V732="賃金で算定",V733+Z733-AD733,0)</f>
        <v>0</v>
      </c>
      <c r="AI732" s="980"/>
      <c r="AJ732" s="980"/>
      <c r="AK732" s="981"/>
      <c r="AL732" s="733"/>
      <c r="AM732" s="736"/>
      <c r="AN732" s="865"/>
      <c r="AO732" s="866"/>
      <c r="AP732" s="866"/>
      <c r="AQ732" s="866"/>
      <c r="AR732" s="866"/>
      <c r="AS732" s="772"/>
      <c r="AV732" s="24" t="str">
        <f>IF(OR(O732="",Q732=""),"", IF(O732&lt;20,DATE(O732+118,Q732,IF(S732="",1,S732)),DATE(O732+88,Q732,IF(S732="",1,S732))))</f>
        <v/>
      </c>
      <c r="AW732" s="821" t="str">
        <f>IF(AV732&lt;=設定シート!C$15,"昔",IF(OR(LEFT($F$734,2)="31",LEFT($F$734,2)="34",LEFT($F$734,2)="36",LEFT($F$734,2)="37"),IF(AV732&lt;=設定シート!E$23,"1",IF(AV732&lt;=設定シート!G$23,"2",IF(AV732&lt;=設定シート!M$23,"3","4"))),IF(AV732&lt;=設定シート!E$15,"1",IF(AV732&lt;=設定シート!G$15,"2","3"))))</f>
        <v>3</v>
      </c>
      <c r="AX732" s="822">
        <f>IF(OR(LEFT($F$734,2)="31",LEFT($F$734,2)="34",LEFT($F$734,2)="36",LEFT($F$734,2)="37"),IF(AV732&lt;=設定シート!$C$23,5,IF(AV732&lt;=設定シート!$E$23,7,IF(AV732&lt;=設定シート!$G$23,9,IF(AND(AV732&lt;=設定シート!$I$23,V732=""),11,IF(AND(AV732&lt;=設定シート!$I$23,V732="賃金で算定"),13,IF(AV732&lt;=設定シート!$K$23,15,IF(AV732&lt;=設定シート!$M$23,17,19))))))),IF(AV732&lt;=設定シート!$C$23,5,IF(AV732&lt;=設定シート!$E$15,7,IF(AV732&lt;=設定シート!$G$15,9,11))))</f>
        <v>11</v>
      </c>
      <c r="AY732" s="760"/>
      <c r="AZ732" s="761"/>
      <c r="BA732" s="762">
        <f t="shared" ref="BA732" si="415">AN732</f>
        <v>0</v>
      </c>
      <c r="BB732" s="761"/>
      <c r="BC732" s="761"/>
      <c r="BO732" s="1">
        <f>IF(O732&lt;=VALUE(概算年度),O732+2018,O732+1988)</f>
        <v>2018</v>
      </c>
      <c r="BP732" s="1" t="b">
        <f>IF(BO732=2019,1)</f>
        <v>0</v>
      </c>
      <c r="BQ732" s="3">
        <f>IF(BO732&lt;=2018,1)</f>
        <v>1</v>
      </c>
      <c r="BR732" s="3" t="b">
        <f>IF(BO732&gt;=2020,1)</f>
        <v>0</v>
      </c>
      <c r="BS732" s="3" t="b">
        <f>IF(AND(O732=31,Q732=1,O733=31),1,IF(AND(O732=31,Q732=2,O733=31),2,IF(AND(O732=31,Q732=3,O733=31),3,IF(AND(O732=31,Q732=4,O733=31),4,IF(AND(O732&gt;VALUE(概算年度),O732&lt;31,O733=31),5)))))</f>
        <v>0</v>
      </c>
      <c r="BT732" s="3" t="b">
        <f>IF(OR(O732=31,O732=1),IF(AND(O733=1,OR(Q732=1,Q732=2,Q732=3,Q732=4,Q732=5)),1,IF(AND(O733=1,Q732=6),6,IF(AND(O733=1,Q732=7),7,IF(AND(O733=1,Q732=8),8,IF(AND(O733=1,Q732=9),9,IF(AND(O733=1,Q732=10),10,IF(AND(O733=1,Q732=11),11,IF(AND(O733=1,Q732=12),12)))))))),IF(O733=1,13))</f>
        <v>0</v>
      </c>
      <c r="BU732" s="3" t="b">
        <f>IF(AND(VALUE(概算年度)='報告書（事業主控）'!O732,VALUE(概算年度)='報告書（事業主控）'!O733),IF('報告書（事業主控）'!Q732=1,1,IF('報告書（事業主控）'!Q732=2,2,IF('報告書（事業主控）'!Q732=3,3))))</f>
        <v>0</v>
      </c>
      <c r="BV732" s="3" t="b">
        <f>IF(BS732=1,"平31_1",IF(BS732=2,"平31_2",IF(BS732=3,"平31_3",IF(BS732=4,"平31_4",IF(BS732=5,"平31_1",IF(BT732=1,"_5月",IF(BT732=6,"_6月",IF(BT732=7,"_7月",IF(BT732=8,"_8月",IF(BT732=9,"_9月",IF(BT732=10,"_10月",IF(BT732=11,"_11月",IF(BT732=12,"_12月",IF(BT732=13,"_5月",IF(AND(O732=O733,O733&lt;&gt;VALUE(概算年度)),IF(Q732=1,"_1月",IF(Q732=2,"_2月",IF(Q732=3,"_3月",IF(Q732=4,"_4月",IF(Q732=5,"_5月",IF(Q732=6,"_6月",IF(Q732=7,"_7月",IF(Q732=8,"_8月",IF(Q732=9,"_9月",IF(Q732=10,"_10月",IF(Q732=11,"_11月",IF(Q732=12,"_12月")))))))))))),IF(BU732=1,"対象年1_3月",IF(BU732=2,"対象年2_3月",IF(BU732=3,"対象年3月",IF(O733=VALUE(概算年度),"対象年1_3月","_1月")))))))))))))))))))</f>
        <v>0</v>
      </c>
    </row>
    <row r="733" spans="2:74" ht="18" customHeight="1">
      <c r="B733" s="971"/>
      <c r="C733" s="972"/>
      <c r="D733" s="972"/>
      <c r="E733" s="972"/>
      <c r="F733" s="972"/>
      <c r="G733" s="972"/>
      <c r="H733" s="972"/>
      <c r="I733" s="973"/>
      <c r="J733" s="971"/>
      <c r="K733" s="972"/>
      <c r="L733" s="972"/>
      <c r="M733" s="972"/>
      <c r="N733" s="975"/>
      <c r="O733" s="219"/>
      <c r="P733" s="11" t="s">
        <v>7</v>
      </c>
      <c r="Q733" s="23"/>
      <c r="R733" s="11" t="s">
        <v>8</v>
      </c>
      <c r="S733" s="220"/>
      <c r="T733" s="982" t="s">
        <v>28</v>
      </c>
      <c r="U733" s="982"/>
      <c r="V733" s="956"/>
      <c r="W733" s="957"/>
      <c r="X733" s="957"/>
      <c r="Y733" s="958"/>
      <c r="Z733" s="956"/>
      <c r="AA733" s="957"/>
      <c r="AB733" s="957"/>
      <c r="AC733" s="957"/>
      <c r="AD733" s="956">
        <v>0</v>
      </c>
      <c r="AE733" s="957"/>
      <c r="AF733" s="957"/>
      <c r="AG733" s="958"/>
      <c r="AH733" s="966">
        <f>IF(V732="賃金で算定",0,V733+Z733-AD733)</f>
        <v>0</v>
      </c>
      <c r="AI733" s="967"/>
      <c r="AJ733" s="967"/>
      <c r="AK733" s="987"/>
      <c r="AL733" s="964">
        <f>IF(V732="賃金で算定","賃金で算定",IF(OR(V733=0,$F$734="",AV732=""),0,IF(OR(LEFT($F$734,2)="31",LEFT($F$734,2)="34",LEFT($F$734,2)="36",LEFT($F$734,2)="37"),VLOOKUP($F$734,労務比率2,AX732,FALSE),VLOOKUP($F$734,労務比率,AX732,FALSE))))</f>
        <v>0</v>
      </c>
      <c r="AM733" s="965"/>
      <c r="AN733" s="966">
        <f>IF(V732="賃金で算定",0,INT(AH733*AL733/100))</f>
        <v>0</v>
      </c>
      <c r="AO733" s="967"/>
      <c r="AP733" s="967"/>
      <c r="AQ733" s="967"/>
      <c r="AR733" s="967"/>
      <c r="AS733" s="685"/>
      <c r="AV733" s="24"/>
      <c r="AW733" s="25"/>
      <c r="AY733" s="462">
        <f t="shared" ref="AY733" si="416">AH733</f>
        <v>0</v>
      </c>
      <c r="AZ733" s="461">
        <f>IF(AV732&lt;=設定シート!C$101,AH733,IF(AND(AV732&gt;=設定シート!E$101,AV732&lt;=設定シート!G$101),AH733*105/108,AH733))</f>
        <v>0</v>
      </c>
      <c r="BA733" s="460"/>
      <c r="BB733" s="461">
        <f t="shared" ref="BB733" si="417">IF($AL733="賃金で算定",0,INT(AY733*$AL733/100))</f>
        <v>0</v>
      </c>
      <c r="BC733" s="461">
        <f>IF(AY733=AZ733,BB733,AZ733*$AL733/100)</f>
        <v>0</v>
      </c>
      <c r="BL733" s="22">
        <f>IF(AY733=AZ733,0,1)</f>
        <v>0</v>
      </c>
      <c r="BM733" s="22" t="str">
        <f>IF(BL733=1,AL733,"")</f>
        <v/>
      </c>
    </row>
    <row r="734" spans="2:74" ht="18" customHeight="1">
      <c r="B734" s="877" t="s">
        <v>158</v>
      </c>
      <c r="C734" s="988"/>
      <c r="D734" s="988"/>
      <c r="E734" s="989"/>
      <c r="F734" s="1069"/>
      <c r="G734" s="997"/>
      <c r="H734" s="997"/>
      <c r="I734" s="997"/>
      <c r="J734" s="997"/>
      <c r="K734" s="997"/>
      <c r="L734" s="997"/>
      <c r="M734" s="997"/>
      <c r="N734" s="998"/>
      <c r="O734" s="877" t="s">
        <v>544</v>
      </c>
      <c r="P734" s="988"/>
      <c r="Q734" s="988"/>
      <c r="R734" s="988"/>
      <c r="S734" s="988"/>
      <c r="T734" s="988"/>
      <c r="U734" s="989"/>
      <c r="V734" s="1072">
        <f>AH734</f>
        <v>0</v>
      </c>
      <c r="W734" s="1073"/>
      <c r="X734" s="1073"/>
      <c r="Y734" s="1074"/>
      <c r="Z734" s="769"/>
      <c r="AA734" s="770"/>
      <c r="AB734" s="770"/>
      <c r="AC734" s="768"/>
      <c r="AD734" s="769"/>
      <c r="AE734" s="770"/>
      <c r="AF734" s="770"/>
      <c r="AG734" s="768"/>
      <c r="AH734" s="979">
        <f>AH716+AH718+AH720+AH722+AH724+AH726+AH728+AH730+AH732</f>
        <v>0</v>
      </c>
      <c r="AI734" s="980"/>
      <c r="AJ734" s="980"/>
      <c r="AK734" s="981"/>
      <c r="AL734" s="738"/>
      <c r="AM734" s="740"/>
      <c r="AN734" s="979">
        <f>AN716+AN718+AN720+AN722+AN724+AN726+AN728+AN730+AN732</f>
        <v>0</v>
      </c>
      <c r="AO734" s="980"/>
      <c r="AP734" s="980"/>
      <c r="AQ734" s="980"/>
      <c r="AR734" s="980"/>
      <c r="AS734" s="772"/>
      <c r="AW734" s="25"/>
      <c r="AY734" s="760"/>
      <c r="AZ734" s="777"/>
      <c r="BA734" s="778">
        <f>BA716+BA718+BA720+BA722+BA724+BA726+BA728+BA730+BA732</f>
        <v>0</v>
      </c>
      <c r="BB734" s="762">
        <f>BB717+BB719+BB721+BB723+BB725+BB727+BB729+BB731+BB733</f>
        <v>0</v>
      </c>
      <c r="BC734" s="762">
        <f>SUMIF(BL717:BL733,0,BC717:BC733)+ROUNDDOWN(ROUNDDOWN(BL734*105/108,0)*BM734/100,0)</f>
        <v>0</v>
      </c>
      <c r="BL734" s="22">
        <f>SUMIF(BL717:BL733,1,AH717:AK733)</f>
        <v>0</v>
      </c>
      <c r="BM734" s="22">
        <f>IF(COUNT(BM717:BM733)=0,0,SUM(BM717:BM733)/COUNT(BM717:BM733))</f>
        <v>0</v>
      </c>
    </row>
    <row r="735" spans="2:74" ht="18" customHeight="1">
      <c r="B735" s="990"/>
      <c r="C735" s="991"/>
      <c r="D735" s="991"/>
      <c r="E735" s="992"/>
      <c r="F735" s="1070"/>
      <c r="G735" s="1000"/>
      <c r="H735" s="1000"/>
      <c r="I735" s="1000"/>
      <c r="J735" s="1000"/>
      <c r="K735" s="1000"/>
      <c r="L735" s="1000"/>
      <c r="M735" s="1000"/>
      <c r="N735" s="1001"/>
      <c r="O735" s="990"/>
      <c r="P735" s="991"/>
      <c r="Q735" s="991"/>
      <c r="R735" s="991"/>
      <c r="S735" s="991"/>
      <c r="T735" s="991"/>
      <c r="U735" s="992"/>
      <c r="V735" s="983">
        <f>V717+V719+V721+V723+V725+V727+V729+V731+V733-V734</f>
        <v>0</v>
      </c>
      <c r="W735" s="962"/>
      <c r="X735" s="962"/>
      <c r="Y735" s="963"/>
      <c r="Z735" s="983">
        <f>Z717+Z719+Z721+Z723+Z725+Z727+Z729+Z731+Z733</f>
        <v>0</v>
      </c>
      <c r="AA735" s="962"/>
      <c r="AB735" s="962"/>
      <c r="AC735" s="962"/>
      <c r="AD735" s="983">
        <f>AD717+AD719+AD721+AD723+AD725+AD727+AD729+AD731+AD733</f>
        <v>0</v>
      </c>
      <c r="AE735" s="962"/>
      <c r="AF735" s="962"/>
      <c r="AG735" s="962"/>
      <c r="AH735" s="983">
        <f>AY735</f>
        <v>0</v>
      </c>
      <c r="AI735" s="962"/>
      <c r="AJ735" s="962"/>
      <c r="AK735" s="962"/>
      <c r="AL735" s="742"/>
      <c r="AM735" s="743"/>
      <c r="AN735" s="983">
        <f>BB735</f>
        <v>0</v>
      </c>
      <c r="AO735" s="962"/>
      <c r="AP735" s="962"/>
      <c r="AQ735" s="962"/>
      <c r="AR735" s="962"/>
      <c r="AS735" s="793"/>
      <c r="AW735" s="25"/>
      <c r="AY735" s="779">
        <f>AY717+AY719+AY721+AY723+AY725+AY727+AY729+AY731+AY733</f>
        <v>0</v>
      </c>
      <c r="AZ735" s="780"/>
      <c r="BA735" s="780"/>
      <c r="BB735" s="781">
        <f>BB734</f>
        <v>0</v>
      </c>
      <c r="BC735" s="782"/>
    </row>
    <row r="736" spans="2:74" ht="18" customHeight="1">
      <c r="B736" s="993"/>
      <c r="C736" s="994"/>
      <c r="D736" s="994"/>
      <c r="E736" s="995"/>
      <c r="F736" s="1071"/>
      <c r="G736" s="1002"/>
      <c r="H736" s="1002"/>
      <c r="I736" s="1002"/>
      <c r="J736" s="1002"/>
      <c r="K736" s="1002"/>
      <c r="L736" s="1002"/>
      <c r="M736" s="1002"/>
      <c r="N736" s="1003"/>
      <c r="O736" s="993"/>
      <c r="P736" s="994"/>
      <c r="Q736" s="994"/>
      <c r="R736" s="994"/>
      <c r="S736" s="994"/>
      <c r="T736" s="994"/>
      <c r="U736" s="995"/>
      <c r="V736" s="966"/>
      <c r="W736" s="967"/>
      <c r="X736" s="967"/>
      <c r="Y736" s="987"/>
      <c r="Z736" s="966"/>
      <c r="AA736" s="967"/>
      <c r="AB736" s="967"/>
      <c r="AC736" s="967"/>
      <c r="AD736" s="966"/>
      <c r="AE736" s="967"/>
      <c r="AF736" s="967"/>
      <c r="AG736" s="967"/>
      <c r="AH736" s="966">
        <f>AZ736</f>
        <v>0</v>
      </c>
      <c r="AI736" s="967"/>
      <c r="AJ736" s="967"/>
      <c r="AK736" s="987"/>
      <c r="AL736" s="686"/>
      <c r="AM736" s="687"/>
      <c r="AN736" s="966">
        <f>BC736</f>
        <v>0</v>
      </c>
      <c r="AO736" s="967"/>
      <c r="AP736" s="967"/>
      <c r="AQ736" s="967"/>
      <c r="AR736" s="967"/>
      <c r="AS736" s="685"/>
      <c r="AU736" s="222"/>
      <c r="AW736" s="25"/>
      <c r="AY736" s="464"/>
      <c r="AZ736" s="465">
        <f>IF(AZ717+AZ719+AZ721+AZ723+AZ725+AZ727+AZ729+AZ731+AZ733=AY735,0,ROUNDDOWN(AZ717+AZ719+AZ721+AZ723+AZ725+AZ727+AZ729+AZ731+AZ733,0))</f>
        <v>0</v>
      </c>
      <c r="BA736" s="463"/>
      <c r="BB736" s="463"/>
      <c r="BC736" s="465">
        <f>IF(BC734=BB735,0,BC734)</f>
        <v>0</v>
      </c>
    </row>
    <row r="737" spans="2:49" ht="18" customHeight="1">
      <c r="AD737" s="1" t="str">
        <f>IF(AND($F734="",$V734+$V735&gt;0),"事業の種類を選択してください。","")</f>
        <v/>
      </c>
      <c r="AN737" s="867">
        <f>IF(AN734=0,0,AN734+IF(AN736=0,AN735,AN736))</f>
        <v>0</v>
      </c>
      <c r="AO737" s="867"/>
      <c r="AP737" s="867"/>
      <c r="AQ737" s="867"/>
      <c r="AR737" s="867"/>
      <c r="AW737" s="25"/>
    </row>
    <row r="738" spans="2:49" ht="31.95" customHeight="1">
      <c r="AN738" s="30"/>
      <c r="AO738" s="30"/>
      <c r="AP738" s="30"/>
      <c r="AQ738" s="30"/>
      <c r="AR738" s="30"/>
      <c r="AW738" s="25"/>
    </row>
    <row r="739" spans="2:49" ht="7.5" customHeight="1">
      <c r="X739" s="3"/>
      <c r="Y739" s="3"/>
      <c r="AW739" s="25"/>
    </row>
    <row r="740" spans="2:49" ht="10.5" customHeight="1">
      <c r="X740" s="3"/>
      <c r="Y740" s="3"/>
      <c r="AW740" s="25"/>
    </row>
    <row r="741" spans="2:49" ht="5.25" customHeight="1">
      <c r="X741" s="3"/>
      <c r="Y741" s="3"/>
      <c r="AW741" s="25"/>
    </row>
    <row r="742" spans="2:49" ht="5.25" customHeight="1">
      <c r="X742" s="3"/>
      <c r="Y742" s="3"/>
      <c r="AW742" s="25"/>
    </row>
    <row r="743" spans="2:49" ht="5.25" customHeight="1">
      <c r="X743" s="3"/>
      <c r="Y743" s="3"/>
      <c r="AW743" s="25"/>
    </row>
    <row r="744" spans="2:49" ht="5.25" customHeight="1">
      <c r="X744" s="3"/>
      <c r="Y744" s="3"/>
      <c r="AW744" s="25"/>
    </row>
    <row r="745" spans="2:49" ht="17.25" customHeight="1">
      <c r="B745" s="2" t="s">
        <v>42</v>
      </c>
      <c r="S745" s="9"/>
      <c r="T745" s="9"/>
      <c r="U745" s="9"/>
      <c r="V745" s="9"/>
      <c r="W745" s="9"/>
      <c r="AL745" s="26"/>
      <c r="AW745" s="25"/>
    </row>
    <row r="746" spans="2:49" ht="12.75" customHeight="1">
      <c r="M746" s="27"/>
      <c r="N746" s="27"/>
      <c r="O746" s="27"/>
      <c r="P746" s="27"/>
      <c r="Q746" s="27"/>
      <c r="R746" s="27"/>
      <c r="S746" s="27"/>
      <c r="T746" s="28"/>
      <c r="U746" s="28"/>
      <c r="V746" s="28"/>
      <c r="W746" s="28"/>
      <c r="X746" s="28"/>
      <c r="Y746" s="28"/>
      <c r="Z746" s="28"/>
      <c r="AA746" s="27"/>
      <c r="AB746" s="27"/>
      <c r="AC746" s="27"/>
      <c r="AL746" s="26"/>
      <c r="AM746" s="859" t="s">
        <v>855</v>
      </c>
      <c r="AN746" s="860"/>
      <c r="AO746" s="860"/>
      <c r="AP746" s="861"/>
      <c r="AW746" s="25"/>
    </row>
    <row r="747" spans="2:49" ht="12.75" customHeight="1">
      <c r="M747" s="27"/>
      <c r="N747" s="27"/>
      <c r="O747" s="27"/>
      <c r="P747" s="27"/>
      <c r="Q747" s="27"/>
      <c r="R747" s="27"/>
      <c r="S747" s="27"/>
      <c r="T747" s="28"/>
      <c r="U747" s="28"/>
      <c r="V747" s="28"/>
      <c r="W747" s="28"/>
      <c r="X747" s="28"/>
      <c r="Y747" s="28"/>
      <c r="Z747" s="28"/>
      <c r="AA747" s="27"/>
      <c r="AB747" s="27"/>
      <c r="AC747" s="27"/>
      <c r="AL747" s="26"/>
      <c r="AM747" s="862"/>
      <c r="AN747" s="863"/>
      <c r="AO747" s="863"/>
      <c r="AP747" s="864"/>
      <c r="AW747" s="25"/>
    </row>
    <row r="748" spans="2:49" ht="12.75" customHeight="1">
      <c r="M748" s="27"/>
      <c r="N748" s="27"/>
      <c r="O748" s="27"/>
      <c r="P748" s="27"/>
      <c r="Q748" s="27"/>
      <c r="R748" s="27"/>
      <c r="S748" s="27"/>
      <c r="T748" s="27"/>
      <c r="U748" s="27"/>
      <c r="V748" s="27"/>
      <c r="W748" s="27"/>
      <c r="X748" s="27"/>
      <c r="Y748" s="27"/>
      <c r="Z748" s="27"/>
      <c r="AA748" s="27"/>
      <c r="AB748" s="27"/>
      <c r="AC748" s="27"/>
      <c r="AL748" s="26"/>
      <c r="AM748" s="698"/>
      <c r="AN748" s="698"/>
      <c r="AW748" s="25"/>
    </row>
    <row r="749" spans="2:49" ht="6" customHeight="1">
      <c r="M749" s="27"/>
      <c r="N749" s="27"/>
      <c r="O749" s="27"/>
      <c r="P749" s="27"/>
      <c r="Q749" s="27"/>
      <c r="R749" s="27"/>
      <c r="S749" s="27"/>
      <c r="T749" s="27"/>
      <c r="U749" s="27"/>
      <c r="V749" s="27"/>
      <c r="W749" s="27"/>
      <c r="X749" s="27"/>
      <c r="Y749" s="27"/>
      <c r="Z749" s="27"/>
      <c r="AA749" s="27"/>
      <c r="AB749" s="27"/>
      <c r="AC749" s="27"/>
      <c r="AL749" s="26"/>
      <c r="AM749" s="26"/>
      <c r="AW749" s="25"/>
    </row>
    <row r="750" spans="2:49" ht="12.75" customHeight="1">
      <c r="B750" s="873" t="s">
        <v>9</v>
      </c>
      <c r="C750" s="874"/>
      <c r="D750" s="874"/>
      <c r="E750" s="874"/>
      <c r="F750" s="874"/>
      <c r="G750" s="874"/>
      <c r="H750" s="874"/>
      <c r="I750" s="874"/>
      <c r="J750" s="878" t="s">
        <v>17</v>
      </c>
      <c r="K750" s="878"/>
      <c r="L750" s="724" t="s">
        <v>10</v>
      </c>
      <c r="M750" s="878" t="s">
        <v>18</v>
      </c>
      <c r="N750" s="878"/>
      <c r="O750" s="879" t="s">
        <v>19</v>
      </c>
      <c r="P750" s="878"/>
      <c r="Q750" s="878"/>
      <c r="R750" s="878"/>
      <c r="S750" s="878"/>
      <c r="T750" s="878"/>
      <c r="U750" s="878" t="s">
        <v>20</v>
      </c>
      <c r="V750" s="878"/>
      <c r="W750" s="878"/>
      <c r="AD750" s="11"/>
      <c r="AE750" s="11"/>
      <c r="AF750" s="11"/>
      <c r="AG750" s="11"/>
      <c r="AH750" s="11"/>
      <c r="AI750" s="11"/>
      <c r="AJ750" s="11"/>
      <c r="AL750" s="1013">
        <f ca="1">$AL$9</f>
        <v>30</v>
      </c>
      <c r="AM750" s="881"/>
      <c r="AN750" s="948" t="s">
        <v>11</v>
      </c>
      <c r="AO750" s="948"/>
      <c r="AP750" s="881">
        <v>19</v>
      </c>
      <c r="AQ750" s="881"/>
      <c r="AR750" s="948" t="s">
        <v>12</v>
      </c>
      <c r="AS750" s="951"/>
      <c r="AW750" s="25"/>
    </row>
    <row r="751" spans="2:49" ht="13.95" customHeight="1">
      <c r="B751" s="874"/>
      <c r="C751" s="874"/>
      <c r="D751" s="874"/>
      <c r="E751" s="874"/>
      <c r="F751" s="874"/>
      <c r="G751" s="874"/>
      <c r="H751" s="874"/>
      <c r="I751" s="874"/>
      <c r="J751" s="1061">
        <f>$J$10</f>
        <v>0</v>
      </c>
      <c r="K751" s="1049">
        <f>$K$10</f>
        <v>0</v>
      </c>
      <c r="L751" s="1063">
        <f>$L$10</f>
        <v>0</v>
      </c>
      <c r="M751" s="1052">
        <f>$M$10</f>
        <v>0</v>
      </c>
      <c r="N751" s="1049">
        <f>$N$10</f>
        <v>0</v>
      </c>
      <c r="O751" s="1052">
        <f>$O$10</f>
        <v>0</v>
      </c>
      <c r="P751" s="1014">
        <f>$P$10</f>
        <v>0</v>
      </c>
      <c r="Q751" s="1014">
        <f>$Q$10</f>
        <v>0</v>
      </c>
      <c r="R751" s="1014">
        <f>$R$10</f>
        <v>0</v>
      </c>
      <c r="S751" s="1014">
        <f>$S$10</f>
        <v>0</v>
      </c>
      <c r="T751" s="1049">
        <f>$T$10</f>
        <v>0</v>
      </c>
      <c r="U751" s="1052">
        <f>$U$10</f>
        <v>0</v>
      </c>
      <c r="V751" s="1014">
        <f>$V$10</f>
        <v>0</v>
      </c>
      <c r="W751" s="1049">
        <f>$W$10</f>
        <v>0</v>
      </c>
      <c r="AD751" s="11"/>
      <c r="AE751" s="11"/>
      <c r="AF751" s="11"/>
      <c r="AG751" s="11"/>
      <c r="AH751" s="11"/>
      <c r="AI751" s="11"/>
      <c r="AJ751" s="11"/>
      <c r="AL751" s="882"/>
      <c r="AM751" s="883"/>
      <c r="AN751" s="949"/>
      <c r="AO751" s="949"/>
      <c r="AP751" s="883"/>
      <c r="AQ751" s="883"/>
      <c r="AR751" s="949"/>
      <c r="AS751" s="952"/>
      <c r="AW751" s="25"/>
    </row>
    <row r="752" spans="2:49" ht="9" customHeight="1">
      <c r="B752" s="874"/>
      <c r="C752" s="874"/>
      <c r="D752" s="874"/>
      <c r="E752" s="874"/>
      <c r="F752" s="874"/>
      <c r="G752" s="874"/>
      <c r="H752" s="874"/>
      <c r="I752" s="874"/>
      <c r="J752" s="1062"/>
      <c r="K752" s="1050"/>
      <c r="L752" s="1064"/>
      <c r="M752" s="1053"/>
      <c r="N752" s="1050"/>
      <c r="O752" s="1053"/>
      <c r="P752" s="1015"/>
      <c r="Q752" s="1015"/>
      <c r="R752" s="1015"/>
      <c r="S752" s="1015"/>
      <c r="T752" s="1050"/>
      <c r="U752" s="1053"/>
      <c r="V752" s="1015"/>
      <c r="W752" s="1050"/>
      <c r="AD752" s="11"/>
      <c r="AE752" s="11"/>
      <c r="AF752" s="11"/>
      <c r="AG752" s="11"/>
      <c r="AH752" s="11"/>
      <c r="AI752" s="11"/>
      <c r="AJ752" s="11"/>
      <c r="AL752" s="884"/>
      <c r="AM752" s="885"/>
      <c r="AN752" s="950"/>
      <c r="AO752" s="950"/>
      <c r="AP752" s="885"/>
      <c r="AQ752" s="885"/>
      <c r="AR752" s="950"/>
      <c r="AS752" s="953"/>
      <c r="AW752" s="25"/>
    </row>
    <row r="753" spans="2:74" ht="6" customHeight="1">
      <c r="B753" s="876"/>
      <c r="C753" s="876"/>
      <c r="D753" s="876"/>
      <c r="E753" s="876"/>
      <c r="F753" s="876"/>
      <c r="G753" s="876"/>
      <c r="H753" s="876"/>
      <c r="I753" s="876"/>
      <c r="J753" s="1062"/>
      <c r="K753" s="1051"/>
      <c r="L753" s="1065"/>
      <c r="M753" s="1054"/>
      <c r="N753" s="1051"/>
      <c r="O753" s="1054"/>
      <c r="P753" s="1016"/>
      <c r="Q753" s="1016"/>
      <c r="R753" s="1016"/>
      <c r="S753" s="1016"/>
      <c r="T753" s="1051"/>
      <c r="U753" s="1054"/>
      <c r="V753" s="1016"/>
      <c r="W753" s="1051"/>
      <c r="AW753" s="25"/>
    </row>
    <row r="754" spans="2:74" ht="15" customHeight="1">
      <c r="B754" s="927" t="s">
        <v>43</v>
      </c>
      <c r="C754" s="928"/>
      <c r="D754" s="928"/>
      <c r="E754" s="928"/>
      <c r="F754" s="928"/>
      <c r="G754" s="928"/>
      <c r="H754" s="928"/>
      <c r="I754" s="929"/>
      <c r="J754" s="927" t="s">
        <v>13</v>
      </c>
      <c r="K754" s="928"/>
      <c r="L754" s="928"/>
      <c r="M754" s="928"/>
      <c r="N754" s="936"/>
      <c r="O754" s="939" t="s">
        <v>44</v>
      </c>
      <c r="P754" s="928"/>
      <c r="Q754" s="928"/>
      <c r="R754" s="928"/>
      <c r="S754" s="928"/>
      <c r="T754" s="928"/>
      <c r="U754" s="929"/>
      <c r="V754" s="725" t="s">
        <v>37</v>
      </c>
      <c r="W754" s="726"/>
      <c r="X754" s="726"/>
      <c r="Y754" s="942" t="s">
        <v>543</v>
      </c>
      <c r="Z754" s="942"/>
      <c r="AA754" s="942"/>
      <c r="AB754" s="942"/>
      <c r="AC754" s="942"/>
      <c r="AD754" s="942"/>
      <c r="AE754" s="942"/>
      <c r="AF754" s="942"/>
      <c r="AG754" s="942"/>
      <c r="AH754" s="942"/>
      <c r="AI754" s="726"/>
      <c r="AJ754" s="726"/>
      <c r="AK754" s="727"/>
      <c r="AL754" s="1066" t="s">
        <v>497</v>
      </c>
      <c r="AM754" s="1066"/>
      <c r="AN754" s="943" t="s">
        <v>292</v>
      </c>
      <c r="AO754" s="943"/>
      <c r="AP754" s="943"/>
      <c r="AQ754" s="943"/>
      <c r="AR754" s="943"/>
      <c r="AS754" s="944"/>
      <c r="AW754" s="25"/>
    </row>
    <row r="755" spans="2:74" ht="13.95" customHeight="1">
      <c r="B755" s="930"/>
      <c r="C755" s="931"/>
      <c r="D755" s="931"/>
      <c r="E755" s="931"/>
      <c r="F755" s="931"/>
      <c r="G755" s="931"/>
      <c r="H755" s="931"/>
      <c r="I755" s="932"/>
      <c r="J755" s="930"/>
      <c r="K755" s="931"/>
      <c r="L755" s="931"/>
      <c r="M755" s="931"/>
      <c r="N755" s="937"/>
      <c r="O755" s="940"/>
      <c r="P755" s="931"/>
      <c r="Q755" s="931"/>
      <c r="R755" s="931"/>
      <c r="S755" s="931"/>
      <c r="T755" s="931"/>
      <c r="U755" s="932"/>
      <c r="V755" s="890" t="s">
        <v>14</v>
      </c>
      <c r="W755" s="1076"/>
      <c r="X755" s="1076"/>
      <c r="Y755" s="1077"/>
      <c r="Z755" s="896" t="s">
        <v>23</v>
      </c>
      <c r="AA755" s="897"/>
      <c r="AB755" s="897"/>
      <c r="AC755" s="898"/>
      <c r="AD755" s="1081" t="s">
        <v>24</v>
      </c>
      <c r="AE755" s="1082"/>
      <c r="AF755" s="1082"/>
      <c r="AG755" s="1083"/>
      <c r="AH755" s="908" t="s">
        <v>170</v>
      </c>
      <c r="AI755" s="909"/>
      <c r="AJ755" s="909"/>
      <c r="AK755" s="910"/>
      <c r="AL755" s="1067" t="s">
        <v>498</v>
      </c>
      <c r="AM755" s="1067"/>
      <c r="AN755" s="918" t="s">
        <v>26</v>
      </c>
      <c r="AO755" s="919"/>
      <c r="AP755" s="919"/>
      <c r="AQ755" s="919"/>
      <c r="AR755" s="920"/>
      <c r="AS755" s="921"/>
      <c r="AW755" s="25"/>
      <c r="AY755" s="749" t="s">
        <v>524</v>
      </c>
      <c r="AZ755" s="749" t="s">
        <v>524</v>
      </c>
      <c r="BA755" s="749" t="s">
        <v>522</v>
      </c>
      <c r="BB755" s="922" t="s">
        <v>523</v>
      </c>
      <c r="BC755" s="923"/>
    </row>
    <row r="756" spans="2:74" ht="13.95" customHeight="1">
      <c r="B756" s="933"/>
      <c r="C756" s="934"/>
      <c r="D756" s="934"/>
      <c r="E756" s="934"/>
      <c r="F756" s="934"/>
      <c r="G756" s="934"/>
      <c r="H756" s="934"/>
      <c r="I756" s="935"/>
      <c r="J756" s="933"/>
      <c r="K756" s="934"/>
      <c r="L756" s="934"/>
      <c r="M756" s="934"/>
      <c r="N756" s="938"/>
      <c r="O756" s="941"/>
      <c r="P756" s="934"/>
      <c r="Q756" s="934"/>
      <c r="R756" s="934"/>
      <c r="S756" s="934"/>
      <c r="T756" s="934"/>
      <c r="U756" s="935"/>
      <c r="V756" s="1078"/>
      <c r="W756" s="1079"/>
      <c r="X756" s="1079"/>
      <c r="Y756" s="1080"/>
      <c r="Z756" s="899"/>
      <c r="AA756" s="900"/>
      <c r="AB756" s="900"/>
      <c r="AC756" s="901"/>
      <c r="AD756" s="1084"/>
      <c r="AE756" s="1085"/>
      <c r="AF756" s="1085"/>
      <c r="AG756" s="1086"/>
      <c r="AH756" s="911"/>
      <c r="AI756" s="912"/>
      <c r="AJ756" s="912"/>
      <c r="AK756" s="913"/>
      <c r="AL756" s="1068"/>
      <c r="AM756" s="1068"/>
      <c r="AN756" s="924"/>
      <c r="AO756" s="924"/>
      <c r="AP756" s="924"/>
      <c r="AQ756" s="924"/>
      <c r="AR756" s="924"/>
      <c r="AS756" s="925"/>
      <c r="AW756" s="25"/>
      <c r="AY756" s="459"/>
      <c r="AZ756" s="460" t="s">
        <v>518</v>
      </c>
      <c r="BA756" s="460" t="s">
        <v>521</v>
      </c>
      <c r="BB756" s="750" t="s">
        <v>519</v>
      </c>
      <c r="BC756" s="460" t="s">
        <v>518</v>
      </c>
      <c r="BL756" s="22" t="s">
        <v>529</v>
      </c>
      <c r="BM756" s="22" t="s">
        <v>246</v>
      </c>
    </row>
    <row r="757" spans="2:74" ht="18" customHeight="1">
      <c r="B757" s="968"/>
      <c r="C757" s="969"/>
      <c r="D757" s="969"/>
      <c r="E757" s="969"/>
      <c r="F757" s="969"/>
      <c r="G757" s="969"/>
      <c r="H757" s="969"/>
      <c r="I757" s="970"/>
      <c r="J757" s="968"/>
      <c r="K757" s="969"/>
      <c r="L757" s="969"/>
      <c r="M757" s="969"/>
      <c r="N757" s="974"/>
      <c r="O757" s="753"/>
      <c r="P757" s="731" t="s">
        <v>38</v>
      </c>
      <c r="Q757" s="754"/>
      <c r="R757" s="731" t="s">
        <v>8</v>
      </c>
      <c r="S757" s="755"/>
      <c r="T757" s="976" t="s">
        <v>46</v>
      </c>
      <c r="U757" s="1075"/>
      <c r="V757" s="977"/>
      <c r="W757" s="978"/>
      <c r="X757" s="978"/>
      <c r="Y757" s="787" t="s">
        <v>15</v>
      </c>
      <c r="Z757" s="757"/>
      <c r="AA757" s="758"/>
      <c r="AB757" s="758"/>
      <c r="AC757" s="756" t="s">
        <v>15</v>
      </c>
      <c r="AD757" s="757"/>
      <c r="AE757" s="758"/>
      <c r="AF757" s="758"/>
      <c r="AG757" s="759" t="s">
        <v>15</v>
      </c>
      <c r="AH757" s="979">
        <f>IF(V757="賃金で算定",V758+Z758-AD758,0)</f>
        <v>0</v>
      </c>
      <c r="AI757" s="980"/>
      <c r="AJ757" s="980"/>
      <c r="AK757" s="981"/>
      <c r="AL757" s="733"/>
      <c r="AM757" s="736"/>
      <c r="AN757" s="865"/>
      <c r="AO757" s="866"/>
      <c r="AP757" s="866"/>
      <c r="AQ757" s="866"/>
      <c r="AR757" s="866"/>
      <c r="AS757" s="759" t="s">
        <v>15</v>
      </c>
      <c r="AV757" s="24" t="str">
        <f>IF(OR(O757="",Q757=""),"", IF(O757&lt;20,DATE(O757+118,Q757,IF(S757="",1,S757)),DATE(O757+88,Q757,IF(S757="",1,S757))))</f>
        <v/>
      </c>
      <c r="AW757" s="821" t="str">
        <f>IF(AV757&lt;=設定シート!C$15,"昔",IF(OR(LEFT($F$775,2)="31",LEFT($F$775,2)="34",LEFT($F$775,2)="36",LEFT($F$775,2)="37"),IF(AV757&lt;=設定シート!E$23,"1",IF(AV757&lt;=設定シート!G$23,"2",IF(AV757&lt;=設定シート!M$23,"3","4"))),IF(AV757&lt;=設定シート!E$15,"1",IF(AV757&lt;=設定シート!G$15,"2","3"))))</f>
        <v>3</v>
      </c>
      <c r="AX757" s="822">
        <f>IF(OR(LEFT($F$775,2)="31",LEFT($F$775,2)="34",LEFT($F$775,2)="36",LEFT($F$775,2)="37"),IF(AV757&lt;=設定シート!$C$23,5,IF(AV757&lt;=設定シート!$E$23,7,IF(AV757&lt;=設定シート!$G$23,9,IF(AND(AV757&lt;=設定シート!$I$23,V757=""),11,IF(AND(AV757&lt;=設定シート!$I$23,V757="賃金で算定"),13,IF(AV757&lt;=設定シート!$K$23,15,IF(AV757&lt;=設定シート!$M$23,17,19))))))),IF(AV757&lt;=設定シート!$C$23,5,IF(AV757&lt;=設定シート!$E$15,7,IF(AV757&lt;=設定シート!$G$15,9,11))))</f>
        <v>11</v>
      </c>
      <c r="AY757" s="760"/>
      <c r="AZ757" s="761"/>
      <c r="BA757" s="762">
        <f>AN757</f>
        <v>0</v>
      </c>
      <c r="BB757" s="761"/>
      <c r="BC757" s="761"/>
      <c r="BO757" s="1">
        <f>IF(O757&lt;=VALUE(概算年度),O757+2018,O757+1988)</f>
        <v>2018</v>
      </c>
      <c r="BP757" s="1" t="b">
        <f>IF(BO757=2019,1)</f>
        <v>0</v>
      </c>
      <c r="BQ757" s="3">
        <f>IF(BO757&lt;=2018,1)</f>
        <v>1</v>
      </c>
      <c r="BR757" s="3" t="b">
        <f>IF(BO757&gt;=2020,1)</f>
        <v>0</v>
      </c>
      <c r="BS757" s="3" t="b">
        <f>IF(AND(O757=31,Q757=1,O758=31),1,IF(AND(O757=31,Q757=2,O758=31),2,IF(AND(O757=31,Q757=3,O758=31),3,IF(AND(O757=31,Q757=4,O758=31),4,IF(AND(O757&gt;VALUE(概算年度),O757&lt;31,O758=31),5)))))</f>
        <v>0</v>
      </c>
      <c r="BT757" s="3" t="b">
        <f>IF(OR(O757=31,O757=1),IF(AND(O758=1,OR(Q757=1,Q757=2,Q757=3,Q757=4,Q757=5)),1,IF(AND(O758=1,Q757=6),6,IF(AND(O758=1,Q757=7),7,IF(AND(O758=1,Q757=8),8,IF(AND(O758=1,Q757=9),9,IF(AND(O758=1,Q757=10),10,IF(AND(O758=1,Q757=11),11,IF(AND(O758=1,Q757=12),12)))))))),IF(O758=1,13))</f>
        <v>0</v>
      </c>
      <c r="BU757" s="3" t="b">
        <f>IF(AND(VALUE(概算年度)='報告書（事業主控）'!O757,VALUE(概算年度)='報告書（事業主控）'!O758),IF('報告書（事業主控）'!Q757=1,1,IF('報告書（事業主控）'!Q757=2,2,IF('報告書（事業主控）'!Q757=3,3))))</f>
        <v>0</v>
      </c>
      <c r="BV757" s="3" t="b">
        <f>IF(BS757=1,"平31_1",IF(BS757=2,"平31_2",IF(BS757=3,"平31_3",IF(BS757=4,"平31_4",IF(BS757=5,"平31_1",IF(BT757=1,"_5月",IF(BT757=6,"_6月",IF(BT757=7,"_7月",IF(BT757=8,"_8月",IF(BT757=9,"_9月",IF(BT757=10,"_10月",IF(BT757=11,"_11月",IF(BT757=12,"_12月",IF(BT757=13,"_5月",IF(AND(O757=O758,O758&lt;&gt;VALUE(概算年度)),IF(Q757=1,"_1月",IF(Q757=2,"_2月",IF(Q757=3,"_3月",IF(Q757=4,"_4月",IF(Q757=5,"_5月",IF(Q757=6,"_6月",IF(Q757=7,"_7月",IF(Q757=8,"_8月",IF(Q757=9,"_9月",IF(Q757=10,"_10月",IF(Q757=11,"_11月",IF(Q757=12,"_12月")))))))))))),IF(BU757=1,"対象年1_3月",IF(BU757=2,"対象年2_3月",IF(BU757=3,"対象年3月",IF(O758=VALUE(概算年度),"対象年1_3月","_1月")))))))))))))))))))</f>
        <v>0</v>
      </c>
    </row>
    <row r="758" spans="2:74" ht="18" customHeight="1">
      <c r="B758" s="971"/>
      <c r="C758" s="972"/>
      <c r="D758" s="972"/>
      <c r="E758" s="972"/>
      <c r="F758" s="972"/>
      <c r="G758" s="972"/>
      <c r="H758" s="972"/>
      <c r="I758" s="973"/>
      <c r="J758" s="971"/>
      <c r="K758" s="972"/>
      <c r="L758" s="972"/>
      <c r="M758" s="972"/>
      <c r="N758" s="975"/>
      <c r="O758" s="219"/>
      <c r="P758" s="11" t="s">
        <v>7</v>
      </c>
      <c r="Q758" s="23"/>
      <c r="R758" s="11" t="s">
        <v>8</v>
      </c>
      <c r="S758" s="220"/>
      <c r="T758" s="982" t="s">
        <v>28</v>
      </c>
      <c r="U758" s="982"/>
      <c r="V758" s="956"/>
      <c r="W758" s="957"/>
      <c r="X758" s="957"/>
      <c r="Y758" s="958"/>
      <c r="Z758" s="959"/>
      <c r="AA758" s="960"/>
      <c r="AB758" s="960"/>
      <c r="AC758" s="960"/>
      <c r="AD758" s="956">
        <v>0</v>
      </c>
      <c r="AE758" s="957"/>
      <c r="AF758" s="957"/>
      <c r="AG758" s="958"/>
      <c r="AH758" s="962">
        <f>IF(V757="賃金で算定",0,V758+Z758-AD758)</f>
        <v>0</v>
      </c>
      <c r="AI758" s="962"/>
      <c r="AJ758" s="962"/>
      <c r="AK758" s="963"/>
      <c r="AL758" s="964">
        <f>IF(V757="賃金で算定","賃金で算定",IF(OR(V758=0,$F$775="",AV757=""),0,IF(OR(LEFT($F$775,2)="31",LEFT($F$775,2)="34",LEFT($F$775,2)="36",LEFT($F$775,2)="37"),VLOOKUP($F$775,労務比率2,AX757,FALSE),VLOOKUP($F$775,労務比率,AX757,FALSE))))</f>
        <v>0</v>
      </c>
      <c r="AM758" s="965"/>
      <c r="AN758" s="966">
        <f>IF(V757="賃金で算定",0,INT(AH758*AL758/100))</f>
        <v>0</v>
      </c>
      <c r="AO758" s="967"/>
      <c r="AP758" s="967"/>
      <c r="AQ758" s="967"/>
      <c r="AR758" s="967"/>
      <c r="AS758" s="685"/>
      <c r="AV758" s="24"/>
      <c r="AW758" s="25"/>
      <c r="AY758" s="462">
        <f>AH758</f>
        <v>0</v>
      </c>
      <c r="AZ758" s="461">
        <f>IF(AV757&lt;=設定シート!C$101,AH758,IF(AND(AV757&gt;=設定シート!E$101,AV757&lt;=設定シート!G$101),AH758*105/108,AH758))</f>
        <v>0</v>
      </c>
      <c r="BA758" s="460"/>
      <c r="BB758" s="461">
        <f>IF($AL758="賃金で算定",0,INT(AY758*$AL758/100))</f>
        <v>0</v>
      </c>
      <c r="BC758" s="461">
        <f>IF(AY758=AZ758,BB758,AZ758*$AL758/100)</f>
        <v>0</v>
      </c>
      <c r="BL758" s="22">
        <f>IF(AY758=AZ758,0,1)</f>
        <v>0</v>
      </c>
      <c r="BM758" s="22" t="str">
        <f>IF(BL758=1,AL758,"")</f>
        <v/>
      </c>
    </row>
    <row r="759" spans="2:74" ht="18" customHeight="1">
      <c r="B759" s="968"/>
      <c r="C759" s="969"/>
      <c r="D759" s="969"/>
      <c r="E759" s="969"/>
      <c r="F759" s="969"/>
      <c r="G759" s="969"/>
      <c r="H759" s="969"/>
      <c r="I759" s="970"/>
      <c r="J759" s="968"/>
      <c r="K759" s="969"/>
      <c r="L759" s="969"/>
      <c r="M759" s="969"/>
      <c r="N759" s="974"/>
      <c r="O759" s="753"/>
      <c r="P759" s="731" t="s">
        <v>38</v>
      </c>
      <c r="Q759" s="754"/>
      <c r="R759" s="731" t="s">
        <v>8</v>
      </c>
      <c r="S759" s="755"/>
      <c r="T759" s="976" t="s">
        <v>40</v>
      </c>
      <c r="U759" s="1075"/>
      <c r="V759" s="977"/>
      <c r="W759" s="978"/>
      <c r="X759" s="978"/>
      <c r="Y759" s="792"/>
      <c r="Z759" s="769"/>
      <c r="AA759" s="770"/>
      <c r="AB759" s="770"/>
      <c r="AC759" s="768"/>
      <c r="AD759" s="769"/>
      <c r="AE759" s="770"/>
      <c r="AF759" s="770"/>
      <c r="AG759" s="771"/>
      <c r="AH759" s="979">
        <f>IF(V759="賃金で算定",V760+Z760-AD760,0)</f>
        <v>0</v>
      </c>
      <c r="AI759" s="980"/>
      <c r="AJ759" s="980"/>
      <c r="AK759" s="981"/>
      <c r="AL759" s="733"/>
      <c r="AM759" s="736"/>
      <c r="AN759" s="865"/>
      <c r="AO759" s="866"/>
      <c r="AP759" s="866"/>
      <c r="AQ759" s="866"/>
      <c r="AR759" s="866"/>
      <c r="AS759" s="772"/>
      <c r="AV759" s="24" t="str">
        <f>IF(OR(O759="",Q759=""),"", IF(O759&lt;20,DATE(O759+118,Q759,IF(S759="",1,S759)),DATE(O759+88,Q759,IF(S759="",1,S759))))</f>
        <v/>
      </c>
      <c r="AW759" s="821" t="str">
        <f>IF(AV759&lt;=設定シート!C$15,"昔",IF(OR(LEFT($F$775,2)="31",LEFT($F$775,2)="34",LEFT($F$775,2)="36",LEFT($F$775,2)="37"),IF(AV759&lt;=設定シート!E$23,"1",IF(AV759&lt;=設定シート!G$23,"2",IF(AV759&lt;=設定シート!M$23,"3","4"))),IF(AV759&lt;=設定シート!E$15,"1",IF(AV759&lt;=設定シート!G$15,"2","3"))))</f>
        <v>3</v>
      </c>
      <c r="AX759" s="822">
        <f>IF(OR(LEFT($F$775,2)="31",LEFT($F$775,2)="34",LEFT($F$775,2)="36",LEFT($F$775,2)="37"),IF(AV759&lt;=設定シート!$C$23,5,IF(AV759&lt;=設定シート!$E$23,7,IF(AV759&lt;=設定シート!$G$23,9,IF(AND(AV759&lt;=設定シート!$I$23,V759=""),11,IF(AND(AV759&lt;=設定シート!$I$23,V759="賃金で算定"),13,IF(AV759&lt;=設定シート!$K$23,15,IF(AV759&lt;=設定シート!$M$23,17,19))))))),IF(AV759&lt;=設定シート!$C$23,5,IF(AV759&lt;=設定シート!$E$15,7,IF(AV759&lt;=設定シート!$G$15,9,11))))</f>
        <v>11</v>
      </c>
      <c r="AY759" s="760"/>
      <c r="AZ759" s="761"/>
      <c r="BA759" s="762">
        <f t="shared" ref="BA759" si="418">AN759</f>
        <v>0</v>
      </c>
      <c r="BB759" s="761"/>
      <c r="BC759" s="761"/>
      <c r="BL759" s="22"/>
      <c r="BM759" s="22"/>
      <c r="BO759" s="1">
        <f>IF(O759&lt;=VALUE(概算年度),O759+2018,O759+1988)</f>
        <v>2018</v>
      </c>
      <c r="BP759" s="1" t="b">
        <f>IF(BO759=2019,1)</f>
        <v>0</v>
      </c>
      <c r="BQ759" s="3">
        <f>IF(BO759&lt;=2018,1)</f>
        <v>1</v>
      </c>
      <c r="BR759" s="3" t="b">
        <f>IF(BO759&gt;=2020,1)</f>
        <v>0</v>
      </c>
      <c r="BS759" s="3" t="b">
        <f>IF(AND(O759=31,Q759=1,O760=31),1,IF(AND(O759=31,Q759=2,O760=31),2,IF(AND(O759=31,Q759=3,O760=31),3,IF(AND(O759=31,Q759=4,O760=31),4,IF(AND(O759&gt;VALUE(概算年度),O759&lt;31,O760=31),5)))))</f>
        <v>0</v>
      </c>
      <c r="BT759" s="3" t="b">
        <f>IF(OR(O759=31,O759=1),IF(AND(O760=1,OR(Q759=1,Q759=2,Q759=3,Q759=4,Q759=5)),1,IF(AND(O760=1,Q759=6),6,IF(AND(O760=1,Q759=7),7,IF(AND(O760=1,Q759=8),8,IF(AND(O760=1,Q759=9),9,IF(AND(O760=1,Q759=10),10,IF(AND(O760=1,Q759=11),11,IF(AND(O760=1,Q759=12),12)))))))),IF(O760=1,13))</f>
        <v>0</v>
      </c>
      <c r="BU759" s="3" t="b">
        <f>IF(AND(VALUE(概算年度)='報告書（事業主控）'!O759,VALUE(概算年度)='報告書（事業主控）'!O760),IF('報告書（事業主控）'!Q759=1,1,IF('報告書（事業主控）'!Q759=2,2,IF('報告書（事業主控）'!Q759=3,3))))</f>
        <v>0</v>
      </c>
      <c r="BV759" s="3" t="b">
        <f>IF(BS759=1,"平31_1",IF(BS759=2,"平31_2",IF(BS759=3,"平31_3",IF(BS759=4,"平31_4",IF(BS759=5,"平31_1",IF(BT759=1,"_5月",IF(BT759=6,"_6月",IF(BT759=7,"_7月",IF(BT759=8,"_8月",IF(BT759=9,"_9月",IF(BT759=10,"_10月",IF(BT759=11,"_11月",IF(BT759=12,"_12月",IF(BT759=13,"_5月",IF(AND(O759=O760,O760&lt;&gt;VALUE(概算年度)),IF(Q759=1,"_1月",IF(Q759=2,"_2月",IF(Q759=3,"_3月",IF(Q759=4,"_4月",IF(Q759=5,"_5月",IF(Q759=6,"_6月",IF(Q759=7,"_7月",IF(Q759=8,"_8月",IF(Q759=9,"_9月",IF(Q759=10,"_10月",IF(Q759=11,"_11月",IF(Q759=12,"_12月")))))))))))),IF(BU759=1,"対象年1_3月",IF(BU759=2,"対象年2_3月",IF(BU759=3,"対象年3月",IF(O760=VALUE(概算年度),"対象年1_3月","_1月")))))))))))))))))))</f>
        <v>0</v>
      </c>
    </row>
    <row r="760" spans="2:74" ht="18" customHeight="1">
      <c r="B760" s="971"/>
      <c r="C760" s="972"/>
      <c r="D760" s="972"/>
      <c r="E760" s="972"/>
      <c r="F760" s="972"/>
      <c r="G760" s="972"/>
      <c r="H760" s="972"/>
      <c r="I760" s="973"/>
      <c r="J760" s="971"/>
      <c r="K760" s="972"/>
      <c r="L760" s="972"/>
      <c r="M760" s="972"/>
      <c r="N760" s="975"/>
      <c r="O760" s="219"/>
      <c r="P760" s="11" t="s">
        <v>7</v>
      </c>
      <c r="Q760" s="23"/>
      <c r="R760" s="11" t="s">
        <v>8</v>
      </c>
      <c r="S760" s="220"/>
      <c r="T760" s="982" t="s">
        <v>28</v>
      </c>
      <c r="U760" s="982"/>
      <c r="V760" s="956"/>
      <c r="W760" s="957"/>
      <c r="X760" s="957"/>
      <c r="Y760" s="958"/>
      <c r="Z760" s="959"/>
      <c r="AA760" s="960"/>
      <c r="AB760" s="960"/>
      <c r="AC760" s="960"/>
      <c r="AD760" s="956">
        <v>0</v>
      </c>
      <c r="AE760" s="957"/>
      <c r="AF760" s="957"/>
      <c r="AG760" s="958"/>
      <c r="AH760" s="962">
        <f>IF(V759="賃金で算定",0,V760+Z760-AD760)</f>
        <v>0</v>
      </c>
      <c r="AI760" s="962"/>
      <c r="AJ760" s="962"/>
      <c r="AK760" s="963"/>
      <c r="AL760" s="964">
        <f>IF(V759="賃金で算定","賃金で算定",IF(OR(V760=0,$F$775="",AV759=""),0,IF(OR(LEFT($F$775,2)="31",LEFT($F$775,2)="34",LEFT($F$775,2)="36",LEFT($F$775,2)="37"),VLOOKUP($F$775,労務比率2,AX759,FALSE),VLOOKUP($F$775,労務比率,AX759,FALSE))))</f>
        <v>0</v>
      </c>
      <c r="AM760" s="965"/>
      <c r="AN760" s="966">
        <f>IF(V759="賃金で算定",0,INT(AH760*AL760/100))</f>
        <v>0</v>
      </c>
      <c r="AO760" s="967"/>
      <c r="AP760" s="967"/>
      <c r="AQ760" s="967"/>
      <c r="AR760" s="967"/>
      <c r="AS760" s="685"/>
      <c r="AV760" s="24"/>
      <c r="AW760" s="25"/>
      <c r="AY760" s="462">
        <f t="shared" ref="AY760" si="419">AH760</f>
        <v>0</v>
      </c>
      <c r="AZ760" s="461">
        <f>IF(AV759&lt;=設定シート!C$101,AH760,IF(AND(AV759&gt;=設定シート!E$101,AV759&lt;=設定シート!G$101),AH760*105/108,AH760))</f>
        <v>0</v>
      </c>
      <c r="BA760" s="460"/>
      <c r="BB760" s="461">
        <f t="shared" ref="BB760" si="420">IF($AL760="賃金で算定",0,INT(AY760*$AL760/100))</f>
        <v>0</v>
      </c>
      <c r="BC760" s="461">
        <f>IF(AY760=AZ760,BB760,AZ760*$AL760/100)</f>
        <v>0</v>
      </c>
      <c r="BL760" s="22">
        <f>IF(AY760=AZ760,0,1)</f>
        <v>0</v>
      </c>
      <c r="BM760" s="22" t="str">
        <f>IF(BL760=1,AL760,"")</f>
        <v/>
      </c>
    </row>
    <row r="761" spans="2:74" ht="18" customHeight="1">
      <c r="B761" s="968"/>
      <c r="C761" s="969"/>
      <c r="D761" s="969"/>
      <c r="E761" s="969"/>
      <c r="F761" s="969"/>
      <c r="G761" s="969"/>
      <c r="H761" s="969"/>
      <c r="I761" s="970"/>
      <c r="J761" s="968"/>
      <c r="K761" s="969"/>
      <c r="L761" s="969"/>
      <c r="M761" s="969"/>
      <c r="N761" s="974"/>
      <c r="O761" s="753"/>
      <c r="P761" s="731" t="s">
        <v>38</v>
      </c>
      <c r="Q761" s="754"/>
      <c r="R761" s="731" t="s">
        <v>8</v>
      </c>
      <c r="S761" s="755"/>
      <c r="T761" s="976" t="s">
        <v>40</v>
      </c>
      <c r="U761" s="1075"/>
      <c r="V761" s="977"/>
      <c r="W761" s="978"/>
      <c r="X761" s="978"/>
      <c r="Y761" s="792"/>
      <c r="Z761" s="769"/>
      <c r="AA761" s="770"/>
      <c r="AB761" s="770"/>
      <c r="AC761" s="768"/>
      <c r="AD761" s="769"/>
      <c r="AE761" s="770"/>
      <c r="AF761" s="770"/>
      <c r="AG761" s="771"/>
      <c r="AH761" s="979">
        <f>IF(V761="賃金で算定",V762+Z762-AD762,0)</f>
        <v>0</v>
      </c>
      <c r="AI761" s="980"/>
      <c r="AJ761" s="980"/>
      <c r="AK761" s="981"/>
      <c r="AL761" s="733"/>
      <c r="AM761" s="736"/>
      <c r="AN761" s="865"/>
      <c r="AO761" s="866"/>
      <c r="AP761" s="866"/>
      <c r="AQ761" s="866"/>
      <c r="AR761" s="866"/>
      <c r="AS761" s="772"/>
      <c r="AV761" s="24" t="str">
        <f>IF(OR(O761="",Q761=""),"", IF(O761&lt;20,DATE(O761+118,Q761,IF(S761="",1,S761)),DATE(O761+88,Q761,IF(S761="",1,S761))))</f>
        <v/>
      </c>
      <c r="AW761" s="821" t="str">
        <f>IF(AV761&lt;=設定シート!C$15,"昔",IF(OR(LEFT($F$775,2)="31",LEFT($F$775,2)="34",LEFT($F$775,2)="36",LEFT($F$775,2)="37"),IF(AV761&lt;=設定シート!E$23,"1",IF(AV761&lt;=設定シート!G$23,"2",IF(AV761&lt;=設定シート!M$23,"3","4"))),IF(AV761&lt;=設定シート!E$15,"1",IF(AV761&lt;=設定シート!G$15,"2","3"))))</f>
        <v>3</v>
      </c>
      <c r="AX761" s="822">
        <f>IF(OR(LEFT($F$775,2)="31",LEFT($F$775,2)="34",LEFT($F$775,2)="36",LEFT($F$775,2)="37"),IF(AV761&lt;=設定シート!$C$23,5,IF(AV761&lt;=設定シート!$E$23,7,IF(AV761&lt;=設定シート!$G$23,9,IF(AND(AV761&lt;=設定シート!$I$23,V761=""),11,IF(AND(AV761&lt;=設定シート!$I$23,V761="賃金で算定"),13,IF(AV761&lt;=設定シート!$K$23,15,IF(AV761&lt;=設定シート!$M$23,17,19))))))),IF(AV761&lt;=設定シート!$C$23,5,IF(AV761&lt;=設定シート!$E$15,7,IF(AV761&lt;=設定シート!$G$15,9,11))))</f>
        <v>11</v>
      </c>
      <c r="AY761" s="760"/>
      <c r="AZ761" s="761"/>
      <c r="BA761" s="762">
        <f t="shared" ref="BA761" si="421">AN761</f>
        <v>0</v>
      </c>
      <c r="BB761" s="761"/>
      <c r="BC761" s="761"/>
      <c r="BO761" s="1">
        <f>IF(O761&lt;=VALUE(概算年度),O761+2018,O761+1988)</f>
        <v>2018</v>
      </c>
      <c r="BP761" s="1" t="b">
        <f>IF(BO761=2019,1)</f>
        <v>0</v>
      </c>
      <c r="BQ761" s="3">
        <f>IF(BO761&lt;=2018,1)</f>
        <v>1</v>
      </c>
      <c r="BR761" s="3" t="b">
        <f>IF(BO761&gt;=2020,1)</f>
        <v>0</v>
      </c>
      <c r="BS761" s="3" t="b">
        <f>IF(AND(O761=31,Q761=1,O762=31),1,IF(AND(O761=31,Q761=2,O762=31),2,IF(AND(O761=31,Q761=3,O762=31),3,IF(AND(O761=31,Q761=4,O762=31),4,IF(AND(O761&gt;VALUE(概算年度),O761&lt;31,O762=31),5)))))</f>
        <v>0</v>
      </c>
      <c r="BT761" s="3" t="b">
        <f>IF(OR(O761=31,O761=1),IF(AND(O762=1,OR(Q761=1,Q761=2,Q761=3,Q761=4,Q761=5)),1,IF(AND(O762=1,Q761=6),6,IF(AND(O762=1,Q761=7),7,IF(AND(O762=1,Q761=8),8,IF(AND(O762=1,Q761=9),9,IF(AND(O762=1,Q761=10),10,IF(AND(O762=1,Q761=11),11,IF(AND(O762=1,Q761=12),12)))))))),IF(O762=1,13))</f>
        <v>0</v>
      </c>
      <c r="BU761" s="3" t="b">
        <f>IF(AND(VALUE(概算年度)='報告書（事業主控）'!O761,VALUE(概算年度)='報告書（事業主控）'!O762),IF('報告書（事業主控）'!Q761=1,1,IF('報告書（事業主控）'!Q761=2,2,IF('報告書（事業主控）'!Q761=3,3))))</f>
        <v>0</v>
      </c>
      <c r="BV761" s="3" t="b">
        <f>IF(BS761=1,"平31_1",IF(BS761=2,"平31_2",IF(BS761=3,"平31_3",IF(BS761=4,"平31_4",IF(BS761=5,"平31_1",IF(BT761=1,"_5月",IF(BT761=6,"_6月",IF(BT761=7,"_7月",IF(BT761=8,"_8月",IF(BT761=9,"_9月",IF(BT761=10,"_10月",IF(BT761=11,"_11月",IF(BT761=12,"_12月",IF(BT761=13,"_5月",IF(AND(O761=O762,O762&lt;&gt;VALUE(概算年度)),IF(Q761=1,"_1月",IF(Q761=2,"_2月",IF(Q761=3,"_3月",IF(Q761=4,"_4月",IF(Q761=5,"_5月",IF(Q761=6,"_6月",IF(Q761=7,"_7月",IF(Q761=8,"_8月",IF(Q761=9,"_9月",IF(Q761=10,"_10月",IF(Q761=11,"_11月",IF(Q761=12,"_12月")))))))))))),IF(BU761=1,"対象年1_3月",IF(BU761=2,"対象年2_3月",IF(BU761=3,"対象年3月",IF(O762=VALUE(概算年度),"対象年1_3月","_1月")))))))))))))))))))</f>
        <v>0</v>
      </c>
    </row>
    <row r="762" spans="2:74" ht="18" customHeight="1">
      <c r="B762" s="971"/>
      <c r="C762" s="972"/>
      <c r="D762" s="972"/>
      <c r="E762" s="972"/>
      <c r="F762" s="972"/>
      <c r="G762" s="972"/>
      <c r="H762" s="972"/>
      <c r="I762" s="973"/>
      <c r="J762" s="971"/>
      <c r="K762" s="972"/>
      <c r="L762" s="972"/>
      <c r="M762" s="972"/>
      <c r="N762" s="975"/>
      <c r="O762" s="219"/>
      <c r="P762" s="11" t="s">
        <v>7</v>
      </c>
      <c r="Q762" s="23"/>
      <c r="R762" s="11" t="s">
        <v>8</v>
      </c>
      <c r="S762" s="220"/>
      <c r="T762" s="982" t="s">
        <v>28</v>
      </c>
      <c r="U762" s="982"/>
      <c r="V762" s="956"/>
      <c r="W762" s="957"/>
      <c r="X762" s="957"/>
      <c r="Y762" s="958"/>
      <c r="Z762" s="956"/>
      <c r="AA762" s="957"/>
      <c r="AB762" s="957"/>
      <c r="AC762" s="957"/>
      <c r="AD762" s="956">
        <v>0</v>
      </c>
      <c r="AE762" s="957"/>
      <c r="AF762" s="957"/>
      <c r="AG762" s="958"/>
      <c r="AH762" s="962">
        <f>IF(V761="賃金で算定",0,V762+Z762-AD762)</f>
        <v>0</v>
      </c>
      <c r="AI762" s="962"/>
      <c r="AJ762" s="962"/>
      <c r="AK762" s="963"/>
      <c r="AL762" s="964">
        <f>IF(V761="賃金で算定","賃金で算定",IF(OR(V762=0,$F$775="",AV761=""),0,IF(OR(LEFT($F$775,2)="31",LEFT($F$775,2)="34",LEFT($F$775,2)="36",LEFT($F$775,2)="37"),VLOOKUP($F$775,労務比率2,AX761,FALSE),VLOOKUP($F$775,労務比率,AX761,FALSE))))</f>
        <v>0</v>
      </c>
      <c r="AM762" s="965"/>
      <c r="AN762" s="966">
        <f>IF(V761="賃金で算定",0,INT(AH762*AL762/100))</f>
        <v>0</v>
      </c>
      <c r="AO762" s="967"/>
      <c r="AP762" s="967"/>
      <c r="AQ762" s="967"/>
      <c r="AR762" s="967"/>
      <c r="AS762" s="685"/>
      <c r="AV762" s="24"/>
      <c r="AW762" s="25"/>
      <c r="AY762" s="462">
        <f t="shared" ref="AY762" si="422">AH762</f>
        <v>0</v>
      </c>
      <c r="AZ762" s="461">
        <f>IF(AV761&lt;=設定シート!C$101,AH762,IF(AND(AV761&gt;=設定シート!E$101,AV761&lt;=設定シート!G$101),AH762*105/108,AH762))</f>
        <v>0</v>
      </c>
      <c r="BA762" s="460"/>
      <c r="BB762" s="461">
        <f t="shared" ref="BB762" si="423">IF($AL762="賃金で算定",0,INT(AY762*$AL762/100))</f>
        <v>0</v>
      </c>
      <c r="BC762" s="461">
        <f>IF(AY762=AZ762,BB762,AZ762*$AL762/100)</f>
        <v>0</v>
      </c>
      <c r="BL762" s="22">
        <f>IF(AY762=AZ762,0,1)</f>
        <v>0</v>
      </c>
      <c r="BM762" s="22" t="str">
        <f>IF(BL762=1,AL762,"")</f>
        <v/>
      </c>
    </row>
    <row r="763" spans="2:74" ht="18" customHeight="1">
      <c r="B763" s="968"/>
      <c r="C763" s="969"/>
      <c r="D763" s="969"/>
      <c r="E763" s="969"/>
      <c r="F763" s="969"/>
      <c r="G763" s="969"/>
      <c r="H763" s="969"/>
      <c r="I763" s="970"/>
      <c r="J763" s="968"/>
      <c r="K763" s="969"/>
      <c r="L763" s="969"/>
      <c r="M763" s="969"/>
      <c r="N763" s="974"/>
      <c r="O763" s="753"/>
      <c r="P763" s="731" t="s">
        <v>38</v>
      </c>
      <c r="Q763" s="754"/>
      <c r="R763" s="731" t="s">
        <v>8</v>
      </c>
      <c r="S763" s="755"/>
      <c r="T763" s="976" t="s">
        <v>40</v>
      </c>
      <c r="U763" s="1075"/>
      <c r="V763" s="977"/>
      <c r="W763" s="978"/>
      <c r="X763" s="978"/>
      <c r="Y763" s="29"/>
      <c r="Z763" s="775"/>
      <c r="AA763" s="683"/>
      <c r="AB763" s="683"/>
      <c r="AC763" s="21"/>
      <c r="AD763" s="775"/>
      <c r="AE763" s="683"/>
      <c r="AF763" s="683"/>
      <c r="AG763" s="776"/>
      <c r="AH763" s="979">
        <f>IF(V763="賃金で算定",V764+Z764-AD764,0)</f>
        <v>0</v>
      </c>
      <c r="AI763" s="980"/>
      <c r="AJ763" s="980"/>
      <c r="AK763" s="981"/>
      <c r="AL763" s="733"/>
      <c r="AM763" s="736"/>
      <c r="AN763" s="865"/>
      <c r="AO763" s="866"/>
      <c r="AP763" s="866"/>
      <c r="AQ763" s="866"/>
      <c r="AR763" s="866"/>
      <c r="AS763" s="772"/>
      <c r="AV763" s="24" t="str">
        <f>IF(OR(O763="",Q763=""),"", IF(O763&lt;20,DATE(O763+118,Q763,IF(S763="",1,S763)),DATE(O763+88,Q763,IF(S763="",1,S763))))</f>
        <v/>
      </c>
      <c r="AW763" s="821" t="str">
        <f>IF(AV763&lt;=設定シート!C$15,"昔",IF(OR(LEFT($F$775,2)="31",LEFT($F$775,2)="34",LEFT($F$775,2)="36",LEFT($F$775,2)="37"),IF(AV763&lt;=設定シート!E$23,"1",IF(AV763&lt;=設定シート!G$23,"2",IF(AV763&lt;=設定シート!M$23,"3","4"))),IF(AV763&lt;=設定シート!E$15,"1",IF(AV763&lt;=設定シート!G$15,"2","3"))))</f>
        <v>3</v>
      </c>
      <c r="AX763" s="822">
        <f>IF(OR(LEFT($F$775,2)="31",LEFT($F$775,2)="34",LEFT($F$775,2)="36",LEFT($F$775,2)="37"),IF(AV763&lt;=設定シート!$C$23,5,IF(AV763&lt;=設定シート!$E$23,7,IF(AV763&lt;=設定シート!$G$23,9,IF(AND(AV763&lt;=設定シート!$I$23,V763=""),11,IF(AND(AV763&lt;=設定シート!$I$23,V763="賃金で算定"),13,IF(AV763&lt;=設定シート!$K$23,15,IF(AV763&lt;=設定シート!$M$23,17,19))))))),IF(AV763&lt;=設定シート!$C$23,5,IF(AV763&lt;=設定シート!$E$15,7,IF(AV763&lt;=設定シート!$G$15,9,11))))</f>
        <v>11</v>
      </c>
      <c r="AY763" s="760"/>
      <c r="AZ763" s="761"/>
      <c r="BA763" s="762">
        <f t="shared" ref="BA763" si="424">AN763</f>
        <v>0</v>
      </c>
      <c r="BB763" s="761"/>
      <c r="BC763" s="761"/>
      <c r="BO763" s="1">
        <f>IF(O763&lt;=VALUE(概算年度),O763+2018,O763+1988)</f>
        <v>2018</v>
      </c>
      <c r="BP763" s="1" t="b">
        <f>IF(BO763=2019,1)</f>
        <v>0</v>
      </c>
      <c r="BQ763" s="3">
        <f>IF(BO763&lt;=2018,1)</f>
        <v>1</v>
      </c>
      <c r="BR763" s="3" t="b">
        <f>IF(BO763&gt;=2020,1)</f>
        <v>0</v>
      </c>
      <c r="BS763" s="3" t="b">
        <f>IF(AND(O763=31,Q763=1,O764=31),1,IF(AND(O763=31,Q763=2,O764=31),2,IF(AND(O763=31,Q763=3,O764=31),3,IF(AND(O763=31,Q763=4,O764=31),4,IF(AND(O763&gt;VALUE(概算年度),O763&lt;31,O764=31),5)))))</f>
        <v>0</v>
      </c>
      <c r="BT763" s="3" t="b">
        <f>IF(OR(O763=31,O763=1),IF(AND(O764=1,OR(Q763=1,Q763=2,Q763=3,Q763=4,Q763=5)),1,IF(AND(O764=1,Q763=6),6,IF(AND(O764=1,Q763=7),7,IF(AND(O764=1,Q763=8),8,IF(AND(O764=1,Q763=9),9,IF(AND(O764=1,Q763=10),10,IF(AND(O764=1,Q763=11),11,IF(AND(O764=1,Q763=12),12)))))))),IF(O764=1,13))</f>
        <v>0</v>
      </c>
      <c r="BU763" s="3" t="b">
        <f>IF(AND(VALUE(概算年度)='報告書（事業主控）'!O763,VALUE(概算年度)='報告書（事業主控）'!O764),IF('報告書（事業主控）'!Q763=1,1,IF('報告書（事業主控）'!Q763=2,2,IF('報告書（事業主控）'!Q763=3,3))))</f>
        <v>0</v>
      </c>
      <c r="BV763" s="3" t="b">
        <f>IF(BS763=1,"平31_1",IF(BS763=2,"平31_2",IF(BS763=3,"平31_3",IF(BS763=4,"平31_4",IF(BS763=5,"平31_1",IF(BT763=1,"_5月",IF(BT763=6,"_6月",IF(BT763=7,"_7月",IF(BT763=8,"_8月",IF(BT763=9,"_9月",IF(BT763=10,"_10月",IF(BT763=11,"_11月",IF(BT763=12,"_12月",IF(BT763=13,"_5月",IF(AND(O763=O764,O764&lt;&gt;VALUE(概算年度)),IF(Q763=1,"_1月",IF(Q763=2,"_2月",IF(Q763=3,"_3月",IF(Q763=4,"_4月",IF(Q763=5,"_5月",IF(Q763=6,"_6月",IF(Q763=7,"_7月",IF(Q763=8,"_8月",IF(Q763=9,"_9月",IF(Q763=10,"_10月",IF(Q763=11,"_11月",IF(Q763=12,"_12月")))))))))))),IF(BU763=1,"対象年1_3月",IF(BU763=2,"対象年2_3月",IF(BU763=3,"対象年3月",IF(O764=VALUE(概算年度),"対象年1_3月","_1月")))))))))))))))))))</f>
        <v>0</v>
      </c>
    </row>
    <row r="764" spans="2:74" ht="18" customHeight="1">
      <c r="B764" s="971"/>
      <c r="C764" s="972"/>
      <c r="D764" s="972"/>
      <c r="E764" s="972"/>
      <c r="F764" s="972"/>
      <c r="G764" s="972"/>
      <c r="H764" s="972"/>
      <c r="I764" s="973"/>
      <c r="J764" s="971"/>
      <c r="K764" s="972"/>
      <c r="L764" s="972"/>
      <c r="M764" s="972"/>
      <c r="N764" s="975"/>
      <c r="O764" s="219"/>
      <c r="P764" s="11" t="s">
        <v>7</v>
      </c>
      <c r="Q764" s="23"/>
      <c r="R764" s="11" t="s">
        <v>8</v>
      </c>
      <c r="S764" s="220"/>
      <c r="T764" s="982" t="s">
        <v>28</v>
      </c>
      <c r="U764" s="982"/>
      <c r="V764" s="956"/>
      <c r="W764" s="957"/>
      <c r="X764" s="957"/>
      <c r="Y764" s="958"/>
      <c r="Z764" s="959"/>
      <c r="AA764" s="960"/>
      <c r="AB764" s="960"/>
      <c r="AC764" s="960"/>
      <c r="AD764" s="956">
        <v>0</v>
      </c>
      <c r="AE764" s="957"/>
      <c r="AF764" s="957"/>
      <c r="AG764" s="958"/>
      <c r="AH764" s="962">
        <f>IF(V763="賃金で算定",0,V764+Z764-AD764)</f>
        <v>0</v>
      </c>
      <c r="AI764" s="962"/>
      <c r="AJ764" s="962"/>
      <c r="AK764" s="963"/>
      <c r="AL764" s="964">
        <f>IF(V763="賃金で算定","賃金で算定",IF(OR(V764=0,$F$775="",AV763=""),0,IF(OR(LEFT($F$775,2)="31",LEFT($F$775,2)="34",LEFT($F$775,2)="36",LEFT($F$775,2)="37"),VLOOKUP($F$775,労務比率2,AX763,FALSE),VLOOKUP($F$775,労務比率,AX763,FALSE))))</f>
        <v>0</v>
      </c>
      <c r="AM764" s="965"/>
      <c r="AN764" s="966">
        <f>IF(V763="賃金で算定",0,INT(AH764*AL764/100))</f>
        <v>0</v>
      </c>
      <c r="AO764" s="967"/>
      <c r="AP764" s="967"/>
      <c r="AQ764" s="967"/>
      <c r="AR764" s="967"/>
      <c r="AS764" s="685"/>
      <c r="AV764" s="24"/>
      <c r="AW764" s="25"/>
      <c r="AY764" s="462">
        <f t="shared" ref="AY764" si="425">AH764</f>
        <v>0</v>
      </c>
      <c r="AZ764" s="461">
        <f>IF(AV763&lt;=設定シート!C$101,AH764,IF(AND(AV763&gt;=設定シート!E$101,AV763&lt;=設定シート!G$101),AH764*105/108,AH764))</f>
        <v>0</v>
      </c>
      <c r="BA764" s="460"/>
      <c r="BB764" s="461">
        <f t="shared" ref="BB764" si="426">IF($AL764="賃金で算定",0,INT(AY764*$AL764/100))</f>
        <v>0</v>
      </c>
      <c r="BC764" s="461">
        <f>IF(AY764=AZ764,BB764,AZ764*$AL764/100)</f>
        <v>0</v>
      </c>
      <c r="BL764" s="22">
        <f>IF(AY764=AZ764,0,1)</f>
        <v>0</v>
      </c>
      <c r="BM764" s="22" t="str">
        <f>IF(BL764=1,AL764,"")</f>
        <v/>
      </c>
    </row>
    <row r="765" spans="2:74" ht="18" customHeight="1">
      <c r="B765" s="968"/>
      <c r="C765" s="969"/>
      <c r="D765" s="969"/>
      <c r="E765" s="969"/>
      <c r="F765" s="969"/>
      <c r="G765" s="969"/>
      <c r="H765" s="969"/>
      <c r="I765" s="970"/>
      <c r="J765" s="968"/>
      <c r="K765" s="969"/>
      <c r="L765" s="969"/>
      <c r="M765" s="969"/>
      <c r="N765" s="974"/>
      <c r="O765" s="753"/>
      <c r="P765" s="731" t="s">
        <v>38</v>
      </c>
      <c r="Q765" s="754"/>
      <c r="R765" s="731" t="s">
        <v>8</v>
      </c>
      <c r="S765" s="755"/>
      <c r="T765" s="976" t="s">
        <v>40</v>
      </c>
      <c r="U765" s="1075"/>
      <c r="V765" s="977"/>
      <c r="W765" s="978"/>
      <c r="X765" s="978"/>
      <c r="Y765" s="792"/>
      <c r="Z765" s="769"/>
      <c r="AA765" s="770"/>
      <c r="AB765" s="770"/>
      <c r="AC765" s="768"/>
      <c r="AD765" s="769"/>
      <c r="AE765" s="770"/>
      <c r="AF765" s="770"/>
      <c r="AG765" s="771"/>
      <c r="AH765" s="979">
        <f>IF(V765="賃金で算定",V766+Z766-AD766,0)</f>
        <v>0</v>
      </c>
      <c r="AI765" s="980"/>
      <c r="AJ765" s="980"/>
      <c r="AK765" s="981"/>
      <c r="AL765" s="733"/>
      <c r="AM765" s="736"/>
      <c r="AN765" s="865"/>
      <c r="AO765" s="866"/>
      <c r="AP765" s="866"/>
      <c r="AQ765" s="866"/>
      <c r="AR765" s="866"/>
      <c r="AS765" s="772"/>
      <c r="AV765" s="24" t="str">
        <f>IF(OR(O765="",Q765=""),"", IF(O765&lt;20,DATE(O765+118,Q765,IF(S765="",1,S765)),DATE(O765+88,Q765,IF(S765="",1,S765))))</f>
        <v/>
      </c>
      <c r="AW765" s="821" t="str">
        <f>IF(AV765&lt;=設定シート!C$15,"昔",IF(OR(LEFT($F$775,2)="31",LEFT($F$775,2)="34",LEFT($F$775,2)="36",LEFT($F$775,2)="37"),IF(AV765&lt;=設定シート!E$23,"1",IF(AV765&lt;=設定シート!G$23,"2",IF(AV765&lt;=設定シート!M$23,"3","4"))),IF(AV765&lt;=設定シート!E$15,"1",IF(AV765&lt;=設定シート!G$15,"2","3"))))</f>
        <v>3</v>
      </c>
      <c r="AX765" s="822">
        <f>IF(OR(LEFT($F$775,2)="31",LEFT($F$775,2)="34",LEFT($F$775,2)="36",LEFT($F$775,2)="37"),IF(AV765&lt;=設定シート!$C$23,5,IF(AV765&lt;=設定シート!$E$23,7,IF(AV765&lt;=設定シート!$G$23,9,IF(AND(AV765&lt;=設定シート!$I$23,V765=""),11,IF(AND(AV765&lt;=設定シート!$I$23,V765="賃金で算定"),13,IF(AV765&lt;=設定シート!$K$23,15,IF(AV765&lt;=設定シート!$M$23,17,19))))))),IF(AV765&lt;=設定シート!$C$23,5,IF(AV765&lt;=設定シート!$E$15,7,IF(AV765&lt;=設定シート!$G$15,9,11))))</f>
        <v>11</v>
      </c>
      <c r="AY765" s="760"/>
      <c r="AZ765" s="761"/>
      <c r="BA765" s="762">
        <f t="shared" ref="BA765" si="427">AN765</f>
        <v>0</v>
      </c>
      <c r="BB765" s="761"/>
      <c r="BC765" s="761"/>
      <c r="BO765" s="1">
        <f>IF(O765&lt;=VALUE(概算年度),O765+2018,O765+1988)</f>
        <v>2018</v>
      </c>
      <c r="BP765" s="1" t="b">
        <f>IF(BO765=2019,1)</f>
        <v>0</v>
      </c>
      <c r="BQ765" s="3">
        <f>IF(BO765&lt;=2018,1)</f>
        <v>1</v>
      </c>
      <c r="BR765" s="3" t="b">
        <f>IF(BO765&gt;=2020,1)</f>
        <v>0</v>
      </c>
      <c r="BS765" s="3" t="b">
        <f>IF(AND(O765=31,Q765=1,O766=31),1,IF(AND(O765=31,Q765=2,O766=31),2,IF(AND(O765=31,Q765=3,O766=31),3,IF(AND(O765=31,Q765=4,O766=31),4,IF(AND(O765&gt;VALUE(概算年度),O765&lt;31,O766=31),5)))))</f>
        <v>0</v>
      </c>
      <c r="BT765" s="3" t="b">
        <f>IF(OR(O765=31,O765=1),IF(AND(O766=1,OR(Q765=1,Q765=2,Q765=3,Q765=4,Q765=5)),1,IF(AND(O766=1,Q765=6),6,IF(AND(O766=1,Q765=7),7,IF(AND(O766=1,Q765=8),8,IF(AND(O766=1,Q765=9),9,IF(AND(O766=1,Q765=10),10,IF(AND(O766=1,Q765=11),11,IF(AND(O766=1,Q765=12),12)))))))),IF(O766=1,13))</f>
        <v>0</v>
      </c>
      <c r="BU765" s="3" t="b">
        <f>IF(AND(VALUE(概算年度)='報告書（事業主控）'!O765,VALUE(概算年度)='報告書（事業主控）'!O766),IF('報告書（事業主控）'!Q765=1,1,IF('報告書（事業主控）'!Q765=2,2,IF('報告書（事業主控）'!Q765=3,3))))</f>
        <v>0</v>
      </c>
      <c r="BV765" s="3" t="b">
        <f>IF(BS765=1,"平31_1",IF(BS765=2,"平31_2",IF(BS765=3,"平31_3",IF(BS765=4,"平31_4",IF(BS765=5,"平31_1",IF(BT765=1,"_5月",IF(BT765=6,"_6月",IF(BT765=7,"_7月",IF(BT765=8,"_8月",IF(BT765=9,"_9月",IF(BT765=10,"_10月",IF(BT765=11,"_11月",IF(BT765=12,"_12月",IF(BT765=13,"_5月",IF(AND(O765=O766,O766&lt;&gt;VALUE(概算年度)),IF(Q765=1,"_1月",IF(Q765=2,"_2月",IF(Q765=3,"_3月",IF(Q765=4,"_4月",IF(Q765=5,"_5月",IF(Q765=6,"_6月",IF(Q765=7,"_7月",IF(Q765=8,"_8月",IF(Q765=9,"_9月",IF(Q765=10,"_10月",IF(Q765=11,"_11月",IF(Q765=12,"_12月")))))))))))),IF(BU765=1,"対象年1_3月",IF(BU765=2,"対象年2_3月",IF(BU765=3,"対象年3月",IF(O766=VALUE(概算年度),"対象年1_3月","_1月")))))))))))))))))))</f>
        <v>0</v>
      </c>
    </row>
    <row r="766" spans="2:74" ht="18" customHeight="1">
      <c r="B766" s="971"/>
      <c r="C766" s="972"/>
      <c r="D766" s="972"/>
      <c r="E766" s="972"/>
      <c r="F766" s="972"/>
      <c r="G766" s="972"/>
      <c r="H766" s="972"/>
      <c r="I766" s="973"/>
      <c r="J766" s="971"/>
      <c r="K766" s="972"/>
      <c r="L766" s="972"/>
      <c r="M766" s="972"/>
      <c r="N766" s="975"/>
      <c r="O766" s="219"/>
      <c r="P766" s="11" t="s">
        <v>7</v>
      </c>
      <c r="Q766" s="23"/>
      <c r="R766" s="11" t="s">
        <v>8</v>
      </c>
      <c r="S766" s="220"/>
      <c r="T766" s="982" t="s">
        <v>28</v>
      </c>
      <c r="U766" s="982"/>
      <c r="V766" s="956"/>
      <c r="W766" s="957"/>
      <c r="X766" s="957"/>
      <c r="Y766" s="958"/>
      <c r="Z766" s="956"/>
      <c r="AA766" s="957"/>
      <c r="AB766" s="957"/>
      <c r="AC766" s="957"/>
      <c r="AD766" s="956">
        <v>0</v>
      </c>
      <c r="AE766" s="957"/>
      <c r="AF766" s="957"/>
      <c r="AG766" s="958"/>
      <c r="AH766" s="962">
        <f>IF(V765="賃金で算定",0,V766+Z766-AD766)</f>
        <v>0</v>
      </c>
      <c r="AI766" s="962"/>
      <c r="AJ766" s="962"/>
      <c r="AK766" s="963"/>
      <c r="AL766" s="964">
        <f>IF(V765="賃金で算定","賃金で算定",IF(OR(V766=0,$F$775="",AV765=""),0,IF(OR(LEFT($F$775,2)="31",LEFT($F$775,2)="34",LEFT($F$775,2)="36",LEFT($F$775,2)="37"),VLOOKUP($F$775,労務比率2,AX765,FALSE),VLOOKUP($F$775,労務比率,AX765,FALSE))))</f>
        <v>0</v>
      </c>
      <c r="AM766" s="965"/>
      <c r="AN766" s="966">
        <f>IF(V765="賃金で算定",0,INT(AH766*AL766/100))</f>
        <v>0</v>
      </c>
      <c r="AO766" s="967"/>
      <c r="AP766" s="967"/>
      <c r="AQ766" s="967"/>
      <c r="AR766" s="967"/>
      <c r="AS766" s="685"/>
      <c r="AV766" s="24"/>
      <c r="AW766" s="25"/>
      <c r="AY766" s="462">
        <f t="shared" ref="AY766" si="428">AH766</f>
        <v>0</v>
      </c>
      <c r="AZ766" s="461">
        <f>IF(AV765&lt;=設定シート!C$101,AH766,IF(AND(AV765&gt;=設定シート!E$101,AV765&lt;=設定シート!G$101),AH766*105/108,AH766))</f>
        <v>0</v>
      </c>
      <c r="BA766" s="460"/>
      <c r="BB766" s="461">
        <f t="shared" ref="BB766" si="429">IF($AL766="賃金で算定",0,INT(AY766*$AL766/100))</f>
        <v>0</v>
      </c>
      <c r="BC766" s="461">
        <f>IF(AY766=AZ766,BB766,AZ766*$AL766/100)</f>
        <v>0</v>
      </c>
      <c r="BL766" s="22">
        <f>IF(AY766=AZ766,0,1)</f>
        <v>0</v>
      </c>
      <c r="BM766" s="22" t="str">
        <f>IF(BL766=1,AL766,"")</f>
        <v/>
      </c>
    </row>
    <row r="767" spans="2:74" ht="18" customHeight="1">
      <c r="B767" s="968"/>
      <c r="C767" s="969"/>
      <c r="D767" s="969"/>
      <c r="E767" s="969"/>
      <c r="F767" s="969"/>
      <c r="G767" s="969"/>
      <c r="H767" s="969"/>
      <c r="I767" s="970"/>
      <c r="J767" s="968"/>
      <c r="K767" s="969"/>
      <c r="L767" s="969"/>
      <c r="M767" s="969"/>
      <c r="N767" s="974"/>
      <c r="O767" s="753"/>
      <c r="P767" s="731" t="s">
        <v>38</v>
      </c>
      <c r="Q767" s="754"/>
      <c r="R767" s="731" t="s">
        <v>8</v>
      </c>
      <c r="S767" s="755"/>
      <c r="T767" s="976" t="s">
        <v>40</v>
      </c>
      <c r="U767" s="1075"/>
      <c r="V767" s="977"/>
      <c r="W767" s="978"/>
      <c r="X767" s="978"/>
      <c r="Y767" s="792"/>
      <c r="Z767" s="769"/>
      <c r="AA767" s="770"/>
      <c r="AB767" s="770"/>
      <c r="AC767" s="768"/>
      <c r="AD767" s="769"/>
      <c r="AE767" s="770"/>
      <c r="AF767" s="770"/>
      <c r="AG767" s="771"/>
      <c r="AH767" s="979">
        <f>IF(V767="賃金で算定",V768+Z768-AD768,0)</f>
        <v>0</v>
      </c>
      <c r="AI767" s="980"/>
      <c r="AJ767" s="980"/>
      <c r="AK767" s="981"/>
      <c r="AL767" s="733"/>
      <c r="AM767" s="736"/>
      <c r="AN767" s="865"/>
      <c r="AO767" s="866"/>
      <c r="AP767" s="866"/>
      <c r="AQ767" s="866"/>
      <c r="AR767" s="866"/>
      <c r="AS767" s="772"/>
      <c r="AV767" s="24" t="str">
        <f>IF(OR(O767="",Q767=""),"", IF(O767&lt;20,DATE(O767+118,Q767,IF(S767="",1,S767)),DATE(O767+88,Q767,IF(S767="",1,S767))))</f>
        <v/>
      </c>
      <c r="AW767" s="821" t="str">
        <f>IF(AV767&lt;=設定シート!C$15,"昔",IF(OR(LEFT($F$775,2)="31",LEFT($F$775,2)="34",LEFT($F$775,2)="36",LEFT($F$775,2)="37"),IF(AV767&lt;=設定シート!E$23,"1",IF(AV767&lt;=設定シート!G$23,"2",IF(AV767&lt;=設定シート!M$23,"3","4"))),IF(AV767&lt;=設定シート!E$15,"1",IF(AV767&lt;=設定シート!G$15,"2","3"))))</f>
        <v>3</v>
      </c>
      <c r="AX767" s="822">
        <f>IF(OR(LEFT($F$775,2)="31",LEFT($F$775,2)="34",LEFT($F$775,2)="36",LEFT($F$775,2)="37"),IF(AV767&lt;=設定シート!$C$23,5,IF(AV767&lt;=設定シート!$E$23,7,IF(AV767&lt;=設定シート!$G$23,9,IF(AND(AV767&lt;=設定シート!$I$23,V767=""),11,IF(AND(AV767&lt;=設定シート!$I$23,V767="賃金で算定"),13,IF(AV767&lt;=設定シート!$K$23,15,IF(AV767&lt;=設定シート!$M$23,17,19))))))),IF(AV767&lt;=設定シート!$C$23,5,IF(AV767&lt;=設定シート!$E$15,7,IF(AV767&lt;=設定シート!$G$15,9,11))))</f>
        <v>11</v>
      </c>
      <c r="AY767" s="760"/>
      <c r="AZ767" s="761"/>
      <c r="BA767" s="762">
        <f t="shared" ref="BA767" si="430">AN767</f>
        <v>0</v>
      </c>
      <c r="BB767" s="761"/>
      <c r="BC767" s="761"/>
      <c r="BO767" s="1">
        <f>IF(O767&lt;=VALUE(概算年度),O767+2018,O767+1988)</f>
        <v>2018</v>
      </c>
      <c r="BP767" s="1" t="b">
        <f>IF(BO767=2019,1)</f>
        <v>0</v>
      </c>
      <c r="BQ767" s="3">
        <f>IF(BO767&lt;=2018,1)</f>
        <v>1</v>
      </c>
      <c r="BR767" s="3" t="b">
        <f>IF(BO767&gt;=2020,1)</f>
        <v>0</v>
      </c>
      <c r="BS767" s="3" t="b">
        <f>IF(AND(O767=31,Q767=1,O768=31),1,IF(AND(O767=31,Q767=2,O768=31),2,IF(AND(O767=31,Q767=3,O768=31),3,IF(AND(O767=31,Q767=4,O768=31),4,IF(AND(O767&gt;VALUE(概算年度),O767&lt;31,O768=31),5)))))</f>
        <v>0</v>
      </c>
      <c r="BT767" s="3" t="b">
        <f>IF(OR(O767=31,O767=1),IF(AND(O768=1,OR(Q767=1,Q767=2,Q767=3,Q767=4,Q767=5)),1,IF(AND(O768=1,Q767=6),6,IF(AND(O768=1,Q767=7),7,IF(AND(O768=1,Q767=8),8,IF(AND(O768=1,Q767=9),9,IF(AND(O768=1,Q767=10),10,IF(AND(O768=1,Q767=11),11,IF(AND(O768=1,Q767=12),12)))))))),IF(O768=1,13))</f>
        <v>0</v>
      </c>
      <c r="BU767" s="3" t="b">
        <f>IF(AND(VALUE(概算年度)='報告書（事業主控）'!O767,VALUE(概算年度)='報告書（事業主控）'!O768),IF('報告書（事業主控）'!Q767=1,1,IF('報告書（事業主控）'!Q767=2,2,IF('報告書（事業主控）'!Q767=3,3))))</f>
        <v>0</v>
      </c>
      <c r="BV767" s="3" t="b">
        <f>IF(BS767=1,"平31_1",IF(BS767=2,"平31_2",IF(BS767=3,"平31_3",IF(BS767=4,"平31_4",IF(BS767=5,"平31_1",IF(BT767=1,"_5月",IF(BT767=6,"_6月",IF(BT767=7,"_7月",IF(BT767=8,"_8月",IF(BT767=9,"_9月",IF(BT767=10,"_10月",IF(BT767=11,"_11月",IF(BT767=12,"_12月",IF(BT767=13,"_5月",IF(AND(O767=O768,O768&lt;&gt;VALUE(概算年度)),IF(Q767=1,"_1月",IF(Q767=2,"_2月",IF(Q767=3,"_3月",IF(Q767=4,"_4月",IF(Q767=5,"_5月",IF(Q767=6,"_6月",IF(Q767=7,"_7月",IF(Q767=8,"_8月",IF(Q767=9,"_9月",IF(Q767=10,"_10月",IF(Q767=11,"_11月",IF(Q767=12,"_12月")))))))))))),IF(BU767=1,"対象年1_3月",IF(BU767=2,"対象年2_3月",IF(BU767=3,"対象年3月",IF(O768=VALUE(概算年度),"対象年1_3月","_1月")))))))))))))))))))</f>
        <v>0</v>
      </c>
    </row>
    <row r="768" spans="2:74" ht="18" customHeight="1">
      <c r="B768" s="971"/>
      <c r="C768" s="972"/>
      <c r="D768" s="972"/>
      <c r="E768" s="972"/>
      <c r="F768" s="972"/>
      <c r="G768" s="972"/>
      <c r="H768" s="972"/>
      <c r="I768" s="973"/>
      <c r="J768" s="971"/>
      <c r="K768" s="972"/>
      <c r="L768" s="972"/>
      <c r="M768" s="972"/>
      <c r="N768" s="975"/>
      <c r="O768" s="219"/>
      <c r="P768" s="11" t="s">
        <v>7</v>
      </c>
      <c r="Q768" s="23"/>
      <c r="R768" s="11" t="s">
        <v>8</v>
      </c>
      <c r="S768" s="220"/>
      <c r="T768" s="982" t="s">
        <v>28</v>
      </c>
      <c r="U768" s="982"/>
      <c r="V768" s="956"/>
      <c r="W768" s="957"/>
      <c r="X768" s="957"/>
      <c r="Y768" s="958"/>
      <c r="Z768" s="956"/>
      <c r="AA768" s="957"/>
      <c r="AB768" s="957"/>
      <c r="AC768" s="957"/>
      <c r="AD768" s="956">
        <v>0</v>
      </c>
      <c r="AE768" s="957"/>
      <c r="AF768" s="957"/>
      <c r="AG768" s="958"/>
      <c r="AH768" s="962">
        <f>IF(V767="賃金で算定",0,V768+Z768-AD768)</f>
        <v>0</v>
      </c>
      <c r="AI768" s="962"/>
      <c r="AJ768" s="962"/>
      <c r="AK768" s="963"/>
      <c r="AL768" s="964">
        <f>IF(V767="賃金で算定","賃金で算定",IF(OR(V768=0,$F$775="",AV767=""),0,IF(OR(LEFT($F$775,2)="31",LEFT($F$775,2)="34",LEFT($F$775,2)="36",LEFT($F$775,2)="37"),VLOOKUP($F$775,労務比率2,AX767,FALSE),VLOOKUP($F$775,労務比率,AX767,FALSE))))</f>
        <v>0</v>
      </c>
      <c r="AM768" s="965"/>
      <c r="AN768" s="966">
        <f>IF(V767="賃金で算定",0,INT(AH768*AL768/100))</f>
        <v>0</v>
      </c>
      <c r="AO768" s="967"/>
      <c r="AP768" s="967"/>
      <c r="AQ768" s="967"/>
      <c r="AR768" s="967"/>
      <c r="AS768" s="685"/>
      <c r="AV768" s="24"/>
      <c r="AW768" s="25"/>
      <c r="AY768" s="462">
        <f t="shared" ref="AY768" si="431">AH768</f>
        <v>0</v>
      </c>
      <c r="AZ768" s="461">
        <f>IF(AV767&lt;=設定シート!C$101,AH768,IF(AND(AV767&gt;=設定シート!E$101,AV767&lt;=設定シート!G$101),AH768*105/108,AH768))</f>
        <v>0</v>
      </c>
      <c r="BA768" s="460"/>
      <c r="BB768" s="461">
        <f t="shared" ref="BB768" si="432">IF($AL768="賃金で算定",0,INT(AY768*$AL768/100))</f>
        <v>0</v>
      </c>
      <c r="BC768" s="461">
        <f>IF(AY768=AZ768,BB768,AZ768*$AL768/100)</f>
        <v>0</v>
      </c>
      <c r="BL768" s="22">
        <f>IF(AY768=AZ768,0,1)</f>
        <v>0</v>
      </c>
      <c r="BM768" s="22" t="str">
        <f>IF(BL768=1,AL768,"")</f>
        <v/>
      </c>
    </row>
    <row r="769" spans="2:74" ht="18" customHeight="1">
      <c r="B769" s="968"/>
      <c r="C769" s="969"/>
      <c r="D769" s="969"/>
      <c r="E769" s="969"/>
      <c r="F769" s="969"/>
      <c r="G769" s="969"/>
      <c r="H769" s="969"/>
      <c r="I769" s="970"/>
      <c r="J769" s="968"/>
      <c r="K769" s="969"/>
      <c r="L769" s="969"/>
      <c r="M769" s="969"/>
      <c r="N769" s="974"/>
      <c r="O769" s="753"/>
      <c r="P769" s="731" t="s">
        <v>38</v>
      </c>
      <c r="Q769" s="754"/>
      <c r="R769" s="731" t="s">
        <v>8</v>
      </c>
      <c r="S769" s="755"/>
      <c r="T769" s="976" t="s">
        <v>40</v>
      </c>
      <c r="U769" s="1075"/>
      <c r="V769" s="977"/>
      <c r="W769" s="978"/>
      <c r="X769" s="978"/>
      <c r="Y769" s="792"/>
      <c r="Z769" s="769"/>
      <c r="AA769" s="770"/>
      <c r="AB769" s="770"/>
      <c r="AC769" s="768"/>
      <c r="AD769" s="769"/>
      <c r="AE769" s="770"/>
      <c r="AF769" s="770"/>
      <c r="AG769" s="771"/>
      <c r="AH769" s="979">
        <f>IF(V769="賃金で算定",V770+Z770-AD770,0)</f>
        <v>0</v>
      </c>
      <c r="AI769" s="980"/>
      <c r="AJ769" s="980"/>
      <c r="AK769" s="981"/>
      <c r="AL769" s="733"/>
      <c r="AM769" s="736"/>
      <c r="AN769" s="865"/>
      <c r="AO769" s="866"/>
      <c r="AP769" s="866"/>
      <c r="AQ769" s="866"/>
      <c r="AR769" s="866"/>
      <c r="AS769" s="772"/>
      <c r="AV769" s="24" t="str">
        <f>IF(OR(O769="",Q769=""),"", IF(O769&lt;20,DATE(O769+118,Q769,IF(S769="",1,S769)),DATE(O769+88,Q769,IF(S769="",1,S769))))</f>
        <v/>
      </c>
      <c r="AW769" s="821" t="str">
        <f>IF(AV769&lt;=設定シート!C$15,"昔",IF(OR(LEFT($F$775,2)="31",LEFT($F$775,2)="34",LEFT($F$775,2)="36",LEFT($F$775,2)="37"),IF(AV769&lt;=設定シート!E$23,"1",IF(AV769&lt;=設定シート!G$23,"2",IF(AV769&lt;=設定シート!M$23,"3","4"))),IF(AV769&lt;=設定シート!E$15,"1",IF(AV769&lt;=設定シート!G$15,"2","3"))))</f>
        <v>3</v>
      </c>
      <c r="AX769" s="822">
        <f>IF(OR(LEFT($F$775,2)="31",LEFT($F$775,2)="34",LEFT($F$775,2)="36",LEFT($F$775,2)="37"),IF(AV769&lt;=設定シート!$C$23,5,IF(AV769&lt;=設定シート!$E$23,7,IF(AV769&lt;=設定シート!$G$23,9,IF(AND(AV769&lt;=設定シート!$I$23,V769=""),11,IF(AND(AV769&lt;=設定シート!$I$23,V769="賃金で算定"),13,IF(AV769&lt;=設定シート!$K$23,15,IF(AV769&lt;=設定シート!$M$23,17,19))))))),IF(AV769&lt;=設定シート!$C$23,5,IF(AV769&lt;=設定シート!$E$15,7,IF(AV769&lt;=設定シート!$G$15,9,11))))</f>
        <v>11</v>
      </c>
      <c r="AY769" s="760"/>
      <c r="AZ769" s="761"/>
      <c r="BA769" s="762">
        <f t="shared" ref="BA769" si="433">AN769</f>
        <v>0</v>
      </c>
      <c r="BB769" s="761"/>
      <c r="BC769" s="761"/>
      <c r="BO769" s="1">
        <f>IF(O769&lt;=VALUE(概算年度),O769+2018,O769+1988)</f>
        <v>2018</v>
      </c>
      <c r="BP769" s="1" t="b">
        <f>IF(BO769=2019,1)</f>
        <v>0</v>
      </c>
      <c r="BQ769" s="3">
        <f>IF(BO769&lt;=2018,1)</f>
        <v>1</v>
      </c>
      <c r="BR769" s="3" t="b">
        <f>IF(BO769&gt;=2020,1)</f>
        <v>0</v>
      </c>
      <c r="BS769" s="3" t="b">
        <f>IF(AND(O769=31,Q769=1,O770=31),1,IF(AND(O769=31,Q769=2,O770=31),2,IF(AND(O769=31,Q769=3,O770=31),3,IF(AND(O769=31,Q769=4,O770=31),4,IF(AND(O769&gt;VALUE(概算年度),O769&lt;31,O770=31),5)))))</f>
        <v>0</v>
      </c>
      <c r="BT769" s="3" t="b">
        <f>IF(OR(O769=31,O769=1),IF(AND(O770=1,OR(Q769=1,Q769=2,Q769=3,Q769=4,Q769=5)),1,IF(AND(O770=1,Q769=6),6,IF(AND(O770=1,Q769=7),7,IF(AND(O770=1,Q769=8),8,IF(AND(O770=1,Q769=9),9,IF(AND(O770=1,Q769=10),10,IF(AND(O770=1,Q769=11),11,IF(AND(O770=1,Q769=12),12)))))))),IF(O770=1,13))</f>
        <v>0</v>
      </c>
      <c r="BU769" s="3" t="b">
        <f>IF(AND(VALUE(概算年度)='報告書（事業主控）'!O769,VALUE(概算年度)='報告書（事業主控）'!O770),IF('報告書（事業主控）'!Q769=1,1,IF('報告書（事業主控）'!Q769=2,2,IF('報告書（事業主控）'!Q769=3,3))))</f>
        <v>0</v>
      </c>
      <c r="BV769" s="3" t="b">
        <f>IF(BS769=1,"平31_1",IF(BS769=2,"平31_2",IF(BS769=3,"平31_3",IF(BS769=4,"平31_4",IF(BS769=5,"平31_1",IF(BT769=1,"_5月",IF(BT769=6,"_6月",IF(BT769=7,"_7月",IF(BT769=8,"_8月",IF(BT769=9,"_9月",IF(BT769=10,"_10月",IF(BT769=11,"_11月",IF(BT769=12,"_12月",IF(BT769=13,"_5月",IF(AND(O769=O770,O770&lt;&gt;VALUE(概算年度)),IF(Q769=1,"_1月",IF(Q769=2,"_2月",IF(Q769=3,"_3月",IF(Q769=4,"_4月",IF(Q769=5,"_5月",IF(Q769=6,"_6月",IF(Q769=7,"_7月",IF(Q769=8,"_8月",IF(Q769=9,"_9月",IF(Q769=10,"_10月",IF(Q769=11,"_11月",IF(Q769=12,"_12月")))))))))))),IF(BU769=1,"対象年1_3月",IF(BU769=2,"対象年2_3月",IF(BU769=3,"対象年3月",IF(O770=VALUE(概算年度),"対象年1_3月","_1月")))))))))))))))))))</f>
        <v>0</v>
      </c>
    </row>
    <row r="770" spans="2:74" ht="18" customHeight="1">
      <c r="B770" s="971"/>
      <c r="C770" s="972"/>
      <c r="D770" s="972"/>
      <c r="E770" s="972"/>
      <c r="F770" s="972"/>
      <c r="G770" s="972"/>
      <c r="H770" s="972"/>
      <c r="I770" s="973"/>
      <c r="J770" s="971"/>
      <c r="K770" s="972"/>
      <c r="L770" s="972"/>
      <c r="M770" s="972"/>
      <c r="N770" s="975"/>
      <c r="O770" s="219"/>
      <c r="P770" s="11" t="s">
        <v>7</v>
      </c>
      <c r="Q770" s="23"/>
      <c r="R770" s="11" t="s">
        <v>8</v>
      </c>
      <c r="S770" s="220"/>
      <c r="T770" s="982" t="s">
        <v>28</v>
      </c>
      <c r="U770" s="982"/>
      <c r="V770" s="956"/>
      <c r="W770" s="957"/>
      <c r="X770" s="957"/>
      <c r="Y770" s="958"/>
      <c r="Z770" s="956"/>
      <c r="AA770" s="957"/>
      <c r="AB770" s="957"/>
      <c r="AC770" s="957"/>
      <c r="AD770" s="956">
        <v>0</v>
      </c>
      <c r="AE770" s="957"/>
      <c r="AF770" s="957"/>
      <c r="AG770" s="958"/>
      <c r="AH770" s="962">
        <f>IF(V769="賃金で算定",0,V770+Z770-AD770)</f>
        <v>0</v>
      </c>
      <c r="AI770" s="962"/>
      <c r="AJ770" s="962"/>
      <c r="AK770" s="963"/>
      <c r="AL770" s="964">
        <f>IF(V769="賃金で算定","賃金で算定",IF(OR(V770=0,$F$775="",AV769=""),0,IF(OR(LEFT($F$775,2)="31",LEFT($F$775,2)="34",LEFT($F$775,2)="36",LEFT($F$775,2)="37"),VLOOKUP($F$775,労務比率2,AX769,FALSE),VLOOKUP($F$775,労務比率,AX769,FALSE))))</f>
        <v>0</v>
      </c>
      <c r="AM770" s="965"/>
      <c r="AN770" s="966">
        <f>IF(V769="賃金で算定",0,INT(AH770*AL770/100))</f>
        <v>0</v>
      </c>
      <c r="AO770" s="967"/>
      <c r="AP770" s="967"/>
      <c r="AQ770" s="967"/>
      <c r="AR770" s="967"/>
      <c r="AS770" s="685"/>
      <c r="AV770" s="24"/>
      <c r="AW770" s="25"/>
      <c r="AY770" s="462">
        <f t="shared" ref="AY770" si="434">AH770</f>
        <v>0</v>
      </c>
      <c r="AZ770" s="461">
        <f>IF(AV769&lt;=設定シート!C$101,AH770,IF(AND(AV769&gt;=設定シート!E$101,AV769&lt;=設定シート!G$101),AH770*105/108,AH770))</f>
        <v>0</v>
      </c>
      <c r="BA770" s="460"/>
      <c r="BB770" s="461">
        <f t="shared" ref="BB770" si="435">IF($AL770="賃金で算定",0,INT(AY770*$AL770/100))</f>
        <v>0</v>
      </c>
      <c r="BC770" s="461">
        <f>IF(AY770=AZ770,BB770,AZ770*$AL770/100)</f>
        <v>0</v>
      </c>
      <c r="BL770" s="22">
        <f>IF(AY770=AZ770,0,1)</f>
        <v>0</v>
      </c>
      <c r="BM770" s="22" t="str">
        <f>IF(BL770=1,AL770,"")</f>
        <v/>
      </c>
    </row>
    <row r="771" spans="2:74" ht="18" customHeight="1">
      <c r="B771" s="968"/>
      <c r="C771" s="969"/>
      <c r="D771" s="969"/>
      <c r="E771" s="969"/>
      <c r="F771" s="969"/>
      <c r="G771" s="969"/>
      <c r="H771" s="969"/>
      <c r="I771" s="970"/>
      <c r="J771" s="968"/>
      <c r="K771" s="969"/>
      <c r="L771" s="969"/>
      <c r="M771" s="969"/>
      <c r="N771" s="974"/>
      <c r="O771" s="753"/>
      <c r="P771" s="731" t="s">
        <v>38</v>
      </c>
      <c r="Q771" s="754"/>
      <c r="R771" s="731" t="s">
        <v>8</v>
      </c>
      <c r="S771" s="755"/>
      <c r="T771" s="976" t="s">
        <v>40</v>
      </c>
      <c r="U771" s="1075"/>
      <c r="V771" s="977"/>
      <c r="W771" s="978"/>
      <c r="X771" s="978"/>
      <c r="Y771" s="792"/>
      <c r="Z771" s="769"/>
      <c r="AA771" s="770"/>
      <c r="AB771" s="770"/>
      <c r="AC771" s="768"/>
      <c r="AD771" s="769"/>
      <c r="AE771" s="770"/>
      <c r="AF771" s="770"/>
      <c r="AG771" s="771"/>
      <c r="AH771" s="979">
        <f>IF(V771="賃金で算定",V772+Z772-AD772,0)</f>
        <v>0</v>
      </c>
      <c r="AI771" s="980"/>
      <c r="AJ771" s="980"/>
      <c r="AK771" s="981"/>
      <c r="AL771" s="733"/>
      <c r="AM771" s="736"/>
      <c r="AN771" s="865"/>
      <c r="AO771" s="866"/>
      <c r="AP771" s="866"/>
      <c r="AQ771" s="866"/>
      <c r="AR771" s="866"/>
      <c r="AS771" s="772"/>
      <c r="AV771" s="24" t="str">
        <f>IF(OR(O771="",Q771=""),"", IF(O771&lt;20,DATE(O771+118,Q771,IF(S771="",1,S771)),DATE(O771+88,Q771,IF(S771="",1,S771))))</f>
        <v/>
      </c>
      <c r="AW771" s="821" t="str">
        <f>IF(AV771&lt;=設定シート!C$15,"昔",IF(OR(LEFT($F$775,2)="31",LEFT($F$775,2)="34",LEFT($F$775,2)="36",LEFT($F$775,2)="37"),IF(AV771&lt;=設定シート!E$23,"1",IF(AV771&lt;=設定シート!G$23,"2",IF(AV771&lt;=設定シート!M$23,"3","4"))),IF(AV771&lt;=設定シート!E$15,"1",IF(AV771&lt;=設定シート!G$15,"2","3"))))</f>
        <v>3</v>
      </c>
      <c r="AX771" s="822">
        <f>IF(OR(LEFT($F$775,2)="31",LEFT($F$775,2)="34",LEFT($F$775,2)="36",LEFT($F$775,2)="37"),IF(AV771&lt;=設定シート!$C$23,5,IF(AV771&lt;=設定シート!$E$23,7,IF(AV771&lt;=設定シート!$G$23,9,IF(AND(AV771&lt;=設定シート!$I$23,V771=""),11,IF(AND(AV771&lt;=設定シート!$I$23,V771="賃金で算定"),13,IF(AV771&lt;=設定シート!$K$23,15,IF(AV771&lt;=設定シート!$M$23,17,19))))))),IF(AV771&lt;=設定シート!$C$23,5,IF(AV771&lt;=設定シート!$E$15,7,IF(AV771&lt;=設定シート!$G$15,9,11))))</f>
        <v>11</v>
      </c>
      <c r="AY771" s="760"/>
      <c r="AZ771" s="761"/>
      <c r="BA771" s="762">
        <f t="shared" ref="BA771" si="436">AN771</f>
        <v>0</v>
      </c>
      <c r="BB771" s="761"/>
      <c r="BC771" s="761"/>
      <c r="BO771" s="1">
        <f>IF(O771&lt;=VALUE(概算年度),O771+2018,O771+1988)</f>
        <v>2018</v>
      </c>
      <c r="BP771" s="1" t="b">
        <f>IF(BO771=2019,1)</f>
        <v>0</v>
      </c>
      <c r="BQ771" s="3">
        <f>IF(BO771&lt;=2018,1)</f>
        <v>1</v>
      </c>
      <c r="BR771" s="3" t="b">
        <f>IF(BO771&gt;=2020,1)</f>
        <v>0</v>
      </c>
      <c r="BS771" s="3" t="b">
        <f>IF(AND(O771=31,Q771=1,O772=31),1,IF(AND(O771=31,Q771=2,O772=31),2,IF(AND(O771=31,Q771=3,O772=31),3,IF(AND(O771=31,Q771=4,O772=31),4,IF(AND(O771&gt;VALUE(概算年度),O771&lt;31,O772=31),5)))))</f>
        <v>0</v>
      </c>
      <c r="BT771" s="3" t="b">
        <f>IF(OR(O771=31,O771=1),IF(AND(O772=1,OR(Q771=1,Q771=2,Q771=3,Q771=4,Q771=5)),1,IF(AND(O772=1,Q771=6),6,IF(AND(O772=1,Q771=7),7,IF(AND(O772=1,Q771=8),8,IF(AND(O772=1,Q771=9),9,IF(AND(O772=1,Q771=10),10,IF(AND(O772=1,Q771=11),11,IF(AND(O772=1,Q771=12),12)))))))),IF(O772=1,13))</f>
        <v>0</v>
      </c>
      <c r="BU771" s="3" t="b">
        <f>IF(AND(VALUE(概算年度)='報告書（事業主控）'!O771,VALUE(概算年度)='報告書（事業主控）'!O772),IF('報告書（事業主控）'!Q771=1,1,IF('報告書（事業主控）'!Q771=2,2,IF('報告書（事業主控）'!Q771=3,3))))</f>
        <v>0</v>
      </c>
      <c r="BV771" s="3" t="b">
        <f>IF(BS771=1,"平31_1",IF(BS771=2,"平31_2",IF(BS771=3,"平31_3",IF(BS771=4,"平31_4",IF(BS771=5,"平31_1",IF(BT771=1,"_5月",IF(BT771=6,"_6月",IF(BT771=7,"_7月",IF(BT771=8,"_8月",IF(BT771=9,"_9月",IF(BT771=10,"_10月",IF(BT771=11,"_11月",IF(BT771=12,"_12月",IF(BT771=13,"_5月",IF(AND(O771=O772,O772&lt;&gt;VALUE(概算年度)),IF(Q771=1,"_1月",IF(Q771=2,"_2月",IF(Q771=3,"_3月",IF(Q771=4,"_4月",IF(Q771=5,"_5月",IF(Q771=6,"_6月",IF(Q771=7,"_7月",IF(Q771=8,"_8月",IF(Q771=9,"_9月",IF(Q771=10,"_10月",IF(Q771=11,"_11月",IF(Q771=12,"_12月")))))))))))),IF(BU771=1,"対象年1_3月",IF(BU771=2,"対象年2_3月",IF(BU771=3,"対象年3月",IF(O772=VALUE(概算年度),"対象年1_3月","_1月")))))))))))))))))))</f>
        <v>0</v>
      </c>
    </row>
    <row r="772" spans="2:74" ht="18" customHeight="1">
      <c r="B772" s="971"/>
      <c r="C772" s="972"/>
      <c r="D772" s="972"/>
      <c r="E772" s="972"/>
      <c r="F772" s="972"/>
      <c r="G772" s="972"/>
      <c r="H772" s="972"/>
      <c r="I772" s="973"/>
      <c r="J772" s="971"/>
      <c r="K772" s="972"/>
      <c r="L772" s="972"/>
      <c r="M772" s="972"/>
      <c r="N772" s="975"/>
      <c r="O772" s="219"/>
      <c r="P772" s="11" t="s">
        <v>7</v>
      </c>
      <c r="Q772" s="23"/>
      <c r="R772" s="11" t="s">
        <v>8</v>
      </c>
      <c r="S772" s="220"/>
      <c r="T772" s="982" t="s">
        <v>28</v>
      </c>
      <c r="U772" s="982"/>
      <c r="V772" s="956"/>
      <c r="W772" s="957"/>
      <c r="X772" s="957"/>
      <c r="Y772" s="958"/>
      <c r="Z772" s="956"/>
      <c r="AA772" s="957"/>
      <c r="AB772" s="957"/>
      <c r="AC772" s="957"/>
      <c r="AD772" s="956">
        <v>0</v>
      </c>
      <c r="AE772" s="957"/>
      <c r="AF772" s="957"/>
      <c r="AG772" s="958"/>
      <c r="AH772" s="962">
        <f>IF(V771="賃金で算定",0,V772+Z772-AD772)</f>
        <v>0</v>
      </c>
      <c r="AI772" s="962"/>
      <c r="AJ772" s="962"/>
      <c r="AK772" s="963"/>
      <c r="AL772" s="964">
        <f>IF(V771="賃金で算定","賃金で算定",IF(OR(V772=0,$F$775="",AV771=""),0,IF(OR(LEFT($F$775,2)="31",LEFT($F$775,2)="34",LEFT($F$775,2)="36",LEFT($F$775,2)="37"),VLOOKUP($F$775,労務比率2,AX771,FALSE),VLOOKUP($F$775,労務比率,AX771,FALSE))))</f>
        <v>0</v>
      </c>
      <c r="AM772" s="965"/>
      <c r="AN772" s="966">
        <f>IF(V771="賃金で算定",0,INT(AH772*AL772/100))</f>
        <v>0</v>
      </c>
      <c r="AO772" s="967"/>
      <c r="AP772" s="967"/>
      <c r="AQ772" s="967"/>
      <c r="AR772" s="967"/>
      <c r="AS772" s="685"/>
      <c r="AV772" s="24"/>
      <c r="AW772" s="25"/>
      <c r="AY772" s="462">
        <f t="shared" ref="AY772" si="437">AH772</f>
        <v>0</v>
      </c>
      <c r="AZ772" s="461">
        <f>IF(AV771&lt;=設定シート!C$101,AH772,IF(AND(AV771&gt;=設定シート!E$101,AV771&lt;=設定シート!G$101),AH772*105/108,AH772))</f>
        <v>0</v>
      </c>
      <c r="BA772" s="460"/>
      <c r="BB772" s="461">
        <f t="shared" ref="BB772" si="438">IF($AL772="賃金で算定",0,INT(AY772*$AL772/100))</f>
        <v>0</v>
      </c>
      <c r="BC772" s="461">
        <f>IF(AY772=AZ772,BB772,AZ772*$AL772/100)</f>
        <v>0</v>
      </c>
      <c r="BL772" s="22">
        <f>IF(AY772=AZ772,0,1)</f>
        <v>0</v>
      </c>
      <c r="BM772" s="22" t="str">
        <f>IF(BL772=1,AL772,"")</f>
        <v/>
      </c>
    </row>
    <row r="773" spans="2:74" ht="18" customHeight="1">
      <c r="B773" s="968"/>
      <c r="C773" s="969"/>
      <c r="D773" s="969"/>
      <c r="E773" s="969"/>
      <c r="F773" s="969"/>
      <c r="G773" s="969"/>
      <c r="H773" s="969"/>
      <c r="I773" s="970"/>
      <c r="J773" s="968"/>
      <c r="K773" s="969"/>
      <c r="L773" s="969"/>
      <c r="M773" s="969"/>
      <c r="N773" s="974"/>
      <c r="O773" s="753"/>
      <c r="P773" s="731" t="s">
        <v>38</v>
      </c>
      <c r="Q773" s="754"/>
      <c r="R773" s="731" t="s">
        <v>8</v>
      </c>
      <c r="S773" s="755"/>
      <c r="T773" s="976" t="s">
        <v>40</v>
      </c>
      <c r="U773" s="1075"/>
      <c r="V773" s="977"/>
      <c r="W773" s="978"/>
      <c r="X773" s="978"/>
      <c r="Y773" s="792"/>
      <c r="Z773" s="769"/>
      <c r="AA773" s="770"/>
      <c r="AB773" s="770"/>
      <c r="AC773" s="768"/>
      <c r="AD773" s="769"/>
      <c r="AE773" s="770"/>
      <c r="AF773" s="770"/>
      <c r="AG773" s="771"/>
      <c r="AH773" s="979">
        <f>IF(V773="賃金で算定",V774+Z774-AD774,0)</f>
        <v>0</v>
      </c>
      <c r="AI773" s="980"/>
      <c r="AJ773" s="980"/>
      <c r="AK773" s="981"/>
      <c r="AL773" s="733"/>
      <c r="AM773" s="736"/>
      <c r="AN773" s="865"/>
      <c r="AO773" s="866"/>
      <c r="AP773" s="866"/>
      <c r="AQ773" s="866"/>
      <c r="AR773" s="866"/>
      <c r="AS773" s="772"/>
      <c r="AV773" s="24" t="str">
        <f>IF(OR(O773="",Q773=""),"", IF(O773&lt;20,DATE(O773+118,Q773,IF(S773="",1,S773)),DATE(O773+88,Q773,IF(S773="",1,S773))))</f>
        <v/>
      </c>
      <c r="AW773" s="821" t="str">
        <f>IF(AV773&lt;=設定シート!C$15,"昔",IF(OR(LEFT($F$775,2)="31",LEFT($F$775,2)="34",LEFT($F$775,2)="36",LEFT($F$775,2)="37"),IF(AV773&lt;=設定シート!E$23,"1",IF(AV773&lt;=設定シート!G$23,"2",IF(AV773&lt;=設定シート!M$23,"3","4"))),IF(AV773&lt;=設定シート!E$15,"1",IF(AV773&lt;=設定シート!G$15,"2","3"))))</f>
        <v>3</v>
      </c>
      <c r="AX773" s="822">
        <f>IF(OR(LEFT($F$775,2)="31",LEFT($F$775,2)="34",LEFT($F$775,2)="36",LEFT($F$775,2)="37"),IF(AV773&lt;=設定シート!$C$23,5,IF(AV773&lt;=設定シート!$E$23,7,IF(AV773&lt;=設定シート!$G$23,9,IF(AND(AV773&lt;=設定シート!$I$23,V773=""),11,IF(AND(AV773&lt;=設定シート!$I$23,V773="賃金で算定"),13,IF(AV773&lt;=設定シート!$K$23,15,IF(AV773&lt;=設定シート!$M$23,17,19))))))),IF(AV773&lt;=設定シート!$C$23,5,IF(AV773&lt;=設定シート!$E$15,7,IF(AV773&lt;=設定シート!$G$15,9,11))))</f>
        <v>11</v>
      </c>
      <c r="AY773" s="760"/>
      <c r="AZ773" s="761"/>
      <c r="BA773" s="762">
        <f t="shared" ref="BA773" si="439">AN773</f>
        <v>0</v>
      </c>
      <c r="BB773" s="761"/>
      <c r="BC773" s="761"/>
      <c r="BO773" s="1">
        <f>IF(O773&lt;=VALUE(概算年度),O773+2018,O773+1988)</f>
        <v>2018</v>
      </c>
      <c r="BP773" s="1" t="b">
        <f>IF(BO773=2019,1)</f>
        <v>0</v>
      </c>
      <c r="BQ773" s="3">
        <f>IF(BO773&lt;=2018,1)</f>
        <v>1</v>
      </c>
      <c r="BR773" s="3" t="b">
        <f>IF(BO773&gt;=2020,1)</f>
        <v>0</v>
      </c>
      <c r="BS773" s="3" t="b">
        <f>IF(AND(O773=31,Q773=1,O774=31),1,IF(AND(O773=31,Q773=2,O774=31),2,IF(AND(O773=31,Q773=3,O774=31),3,IF(AND(O773=31,Q773=4,O774=31),4,IF(AND(O773&gt;VALUE(概算年度),O773&lt;31,O774=31),5)))))</f>
        <v>0</v>
      </c>
      <c r="BT773" s="3" t="b">
        <f>IF(OR(O773=31,O773=1),IF(AND(O774=1,OR(Q773=1,Q773=2,Q773=3,Q773=4,Q773=5)),1,IF(AND(O774=1,Q773=6),6,IF(AND(O774=1,Q773=7),7,IF(AND(O774=1,Q773=8),8,IF(AND(O774=1,Q773=9),9,IF(AND(O774=1,Q773=10),10,IF(AND(O774=1,Q773=11),11,IF(AND(O774=1,Q773=12),12)))))))),IF(O774=1,13))</f>
        <v>0</v>
      </c>
      <c r="BU773" s="3" t="b">
        <f>IF(AND(VALUE(概算年度)='報告書（事業主控）'!O773,VALUE(概算年度)='報告書（事業主控）'!O774),IF('報告書（事業主控）'!Q773=1,1,IF('報告書（事業主控）'!Q773=2,2,IF('報告書（事業主控）'!Q773=3,3))))</f>
        <v>0</v>
      </c>
      <c r="BV773" s="3" t="b">
        <f>IF(BS773=1,"平31_1",IF(BS773=2,"平31_2",IF(BS773=3,"平31_3",IF(BS773=4,"平31_4",IF(BS773=5,"平31_1",IF(BT773=1,"_5月",IF(BT773=6,"_6月",IF(BT773=7,"_7月",IF(BT773=8,"_8月",IF(BT773=9,"_9月",IF(BT773=10,"_10月",IF(BT773=11,"_11月",IF(BT773=12,"_12月",IF(BT773=13,"_5月",IF(AND(O773=O774,O774&lt;&gt;VALUE(概算年度)),IF(Q773=1,"_1月",IF(Q773=2,"_2月",IF(Q773=3,"_3月",IF(Q773=4,"_4月",IF(Q773=5,"_5月",IF(Q773=6,"_6月",IF(Q773=7,"_7月",IF(Q773=8,"_8月",IF(Q773=9,"_9月",IF(Q773=10,"_10月",IF(Q773=11,"_11月",IF(Q773=12,"_12月")))))))))))),IF(BU773=1,"対象年1_3月",IF(BU773=2,"対象年2_3月",IF(BU773=3,"対象年3月",IF(O774=VALUE(概算年度),"対象年1_3月","_1月")))))))))))))))))))</f>
        <v>0</v>
      </c>
    </row>
    <row r="774" spans="2:74" ht="18" customHeight="1">
      <c r="B774" s="971"/>
      <c r="C774" s="972"/>
      <c r="D774" s="972"/>
      <c r="E774" s="972"/>
      <c r="F774" s="972"/>
      <c r="G774" s="972"/>
      <c r="H774" s="972"/>
      <c r="I774" s="973"/>
      <c r="J774" s="971"/>
      <c r="K774" s="972"/>
      <c r="L774" s="972"/>
      <c r="M774" s="972"/>
      <c r="N774" s="975"/>
      <c r="O774" s="219"/>
      <c r="P774" s="11" t="s">
        <v>7</v>
      </c>
      <c r="Q774" s="23"/>
      <c r="R774" s="11" t="s">
        <v>8</v>
      </c>
      <c r="S774" s="220"/>
      <c r="T774" s="982" t="s">
        <v>28</v>
      </c>
      <c r="U774" s="982"/>
      <c r="V774" s="956"/>
      <c r="W774" s="957"/>
      <c r="X774" s="957"/>
      <c r="Y774" s="958"/>
      <c r="Z774" s="956"/>
      <c r="AA774" s="957"/>
      <c r="AB774" s="957"/>
      <c r="AC774" s="957"/>
      <c r="AD774" s="956">
        <v>0</v>
      </c>
      <c r="AE774" s="957"/>
      <c r="AF774" s="957"/>
      <c r="AG774" s="958"/>
      <c r="AH774" s="966">
        <f>IF(V773="賃金で算定",0,V774+Z774-AD774)</f>
        <v>0</v>
      </c>
      <c r="AI774" s="967"/>
      <c r="AJ774" s="967"/>
      <c r="AK774" s="987"/>
      <c r="AL774" s="964">
        <f>IF(V773="賃金で算定","賃金で算定",IF(OR(V774=0,$F$775="",AV773=""),0,IF(OR(LEFT($F$775,2)="31",LEFT($F$775,2)="34",LEFT($F$775,2)="36",LEFT($F$775,2)="37"),VLOOKUP($F$775,労務比率2,AX773,FALSE),VLOOKUP($F$775,労務比率,AX773,FALSE))))</f>
        <v>0</v>
      </c>
      <c r="AM774" s="965"/>
      <c r="AN774" s="966">
        <f>IF(V773="賃金で算定",0,INT(AH774*AL774/100))</f>
        <v>0</v>
      </c>
      <c r="AO774" s="967"/>
      <c r="AP774" s="967"/>
      <c r="AQ774" s="967"/>
      <c r="AR774" s="967"/>
      <c r="AS774" s="685"/>
      <c r="AV774" s="24"/>
      <c r="AW774" s="25"/>
      <c r="AY774" s="462">
        <f t="shared" ref="AY774" si="440">AH774</f>
        <v>0</v>
      </c>
      <c r="AZ774" s="461">
        <f>IF(AV773&lt;=設定シート!C$101,AH774,IF(AND(AV773&gt;=設定シート!E$101,AV773&lt;=設定シート!G$101),AH774*105/108,AH774))</f>
        <v>0</v>
      </c>
      <c r="BA774" s="460"/>
      <c r="BB774" s="461">
        <f t="shared" ref="BB774" si="441">IF($AL774="賃金で算定",0,INT(AY774*$AL774/100))</f>
        <v>0</v>
      </c>
      <c r="BC774" s="461">
        <f>IF(AY774=AZ774,BB774,AZ774*$AL774/100)</f>
        <v>0</v>
      </c>
      <c r="BL774" s="22">
        <f>IF(AY774=AZ774,0,1)</f>
        <v>0</v>
      </c>
      <c r="BM774" s="22" t="str">
        <f>IF(BL774=1,AL774,"")</f>
        <v/>
      </c>
    </row>
    <row r="775" spans="2:74" ht="18" customHeight="1">
      <c r="B775" s="877" t="s">
        <v>158</v>
      </c>
      <c r="C775" s="988"/>
      <c r="D775" s="988"/>
      <c r="E775" s="989"/>
      <c r="F775" s="1069"/>
      <c r="G775" s="997"/>
      <c r="H775" s="997"/>
      <c r="I775" s="997"/>
      <c r="J775" s="997"/>
      <c r="K775" s="997"/>
      <c r="L775" s="997"/>
      <c r="M775" s="997"/>
      <c r="N775" s="998"/>
      <c r="O775" s="877" t="s">
        <v>544</v>
      </c>
      <c r="P775" s="988"/>
      <c r="Q775" s="988"/>
      <c r="R775" s="988"/>
      <c r="S775" s="988"/>
      <c r="T775" s="988"/>
      <c r="U775" s="989"/>
      <c r="V775" s="1072">
        <f>AH775</f>
        <v>0</v>
      </c>
      <c r="W775" s="1073"/>
      <c r="X775" s="1073"/>
      <c r="Y775" s="1074"/>
      <c r="Z775" s="769"/>
      <c r="AA775" s="770"/>
      <c r="AB775" s="770"/>
      <c r="AC775" s="768"/>
      <c r="AD775" s="769"/>
      <c r="AE775" s="770"/>
      <c r="AF775" s="770"/>
      <c r="AG775" s="768"/>
      <c r="AH775" s="979">
        <f>AH757+AH759+AH761+AH763+AH765+AH767+AH769+AH771+AH773</f>
        <v>0</v>
      </c>
      <c r="AI775" s="980"/>
      <c r="AJ775" s="980"/>
      <c r="AK775" s="981"/>
      <c r="AL775" s="738"/>
      <c r="AM775" s="740"/>
      <c r="AN775" s="979">
        <f>AN757+AN759+AN761+AN763+AN765+AN767+AN769+AN771+AN773</f>
        <v>0</v>
      </c>
      <c r="AO775" s="980"/>
      <c r="AP775" s="980"/>
      <c r="AQ775" s="980"/>
      <c r="AR775" s="980"/>
      <c r="AS775" s="772"/>
      <c r="AW775" s="25"/>
      <c r="AY775" s="760"/>
      <c r="AZ775" s="777"/>
      <c r="BA775" s="778">
        <f>BA757+BA759+BA761+BA763+BA765+BA767+BA769+BA771+BA773</f>
        <v>0</v>
      </c>
      <c r="BB775" s="762">
        <f>BB758+BB760+BB762+BB764+BB766+BB768+BB770+BB772+BB774</f>
        <v>0</v>
      </c>
      <c r="BC775" s="762">
        <f>SUMIF(BL758:BL774,0,BC758:BC774)+ROUNDDOWN(ROUNDDOWN(BL775*105/108,0)*BM775/100,0)</f>
        <v>0</v>
      </c>
      <c r="BL775" s="22">
        <f>SUMIF(BL758:BL774,1,AH758:AK774)</f>
        <v>0</v>
      </c>
      <c r="BM775" s="22">
        <f>IF(COUNT(BM758:BM774)=0,0,SUM(BM758:BM774)/COUNT(BM758:BM774))</f>
        <v>0</v>
      </c>
    </row>
    <row r="776" spans="2:74" ht="18" customHeight="1">
      <c r="B776" s="990"/>
      <c r="C776" s="991"/>
      <c r="D776" s="991"/>
      <c r="E776" s="992"/>
      <c r="F776" s="1070"/>
      <c r="G776" s="1000"/>
      <c r="H776" s="1000"/>
      <c r="I776" s="1000"/>
      <c r="J776" s="1000"/>
      <c r="K776" s="1000"/>
      <c r="L776" s="1000"/>
      <c r="M776" s="1000"/>
      <c r="N776" s="1001"/>
      <c r="O776" s="990"/>
      <c r="P776" s="991"/>
      <c r="Q776" s="991"/>
      <c r="R776" s="991"/>
      <c r="S776" s="991"/>
      <c r="T776" s="991"/>
      <c r="U776" s="992"/>
      <c r="V776" s="983">
        <f>V758+V760+V762+V764+V766+V768+V770+V772+V774-V775</f>
        <v>0</v>
      </c>
      <c r="W776" s="962"/>
      <c r="X776" s="962"/>
      <c r="Y776" s="963"/>
      <c r="Z776" s="983">
        <f>Z758+Z760+Z762+Z764+Z766+Z768+Z770+Z772+Z774</f>
        <v>0</v>
      </c>
      <c r="AA776" s="962"/>
      <c r="AB776" s="962"/>
      <c r="AC776" s="962"/>
      <c r="AD776" s="983">
        <f>AD758+AD760+AD762+AD764+AD766+AD768+AD770+AD772+AD774</f>
        <v>0</v>
      </c>
      <c r="AE776" s="962"/>
      <c r="AF776" s="962"/>
      <c r="AG776" s="962"/>
      <c r="AH776" s="983">
        <f>AY776</f>
        <v>0</v>
      </c>
      <c r="AI776" s="962"/>
      <c r="AJ776" s="962"/>
      <c r="AK776" s="962"/>
      <c r="AL776" s="742"/>
      <c r="AM776" s="743"/>
      <c r="AN776" s="983">
        <f>BB776</f>
        <v>0</v>
      </c>
      <c r="AO776" s="962"/>
      <c r="AP776" s="962"/>
      <c r="AQ776" s="962"/>
      <c r="AR776" s="962"/>
      <c r="AS776" s="793"/>
      <c r="AW776" s="25"/>
      <c r="AY776" s="779">
        <f>AY758+AY760+AY762+AY764+AY766+AY768+AY770+AY772+AY774</f>
        <v>0</v>
      </c>
      <c r="AZ776" s="780"/>
      <c r="BA776" s="780"/>
      <c r="BB776" s="781">
        <f>BB775</f>
        <v>0</v>
      </c>
      <c r="BC776" s="782"/>
    </row>
    <row r="777" spans="2:74" ht="18" customHeight="1">
      <c r="B777" s="993"/>
      <c r="C777" s="994"/>
      <c r="D777" s="994"/>
      <c r="E777" s="995"/>
      <c r="F777" s="1071"/>
      <c r="G777" s="1002"/>
      <c r="H777" s="1002"/>
      <c r="I777" s="1002"/>
      <c r="J777" s="1002"/>
      <c r="K777" s="1002"/>
      <c r="L777" s="1002"/>
      <c r="M777" s="1002"/>
      <c r="N777" s="1003"/>
      <c r="O777" s="993"/>
      <c r="P777" s="994"/>
      <c r="Q777" s="994"/>
      <c r="R777" s="994"/>
      <c r="S777" s="994"/>
      <c r="T777" s="994"/>
      <c r="U777" s="995"/>
      <c r="V777" s="966"/>
      <c r="W777" s="967"/>
      <c r="X777" s="967"/>
      <c r="Y777" s="987"/>
      <c r="Z777" s="966"/>
      <c r="AA777" s="967"/>
      <c r="AB777" s="967"/>
      <c r="AC777" s="967"/>
      <c r="AD777" s="966"/>
      <c r="AE777" s="967"/>
      <c r="AF777" s="967"/>
      <c r="AG777" s="967"/>
      <c r="AH777" s="966">
        <f>AZ777</f>
        <v>0</v>
      </c>
      <c r="AI777" s="967"/>
      <c r="AJ777" s="967"/>
      <c r="AK777" s="987"/>
      <c r="AL777" s="686"/>
      <c r="AM777" s="687"/>
      <c r="AN777" s="966">
        <f>BC777</f>
        <v>0</v>
      </c>
      <c r="AO777" s="967"/>
      <c r="AP777" s="967"/>
      <c r="AQ777" s="967"/>
      <c r="AR777" s="967"/>
      <c r="AS777" s="685"/>
      <c r="AU777" s="222"/>
      <c r="AW777" s="25"/>
      <c r="AY777" s="464"/>
      <c r="AZ777" s="465">
        <f>IF(AZ758+AZ760+AZ762+AZ764+AZ766+AZ768+AZ770+AZ772+AZ774=AY776,0,ROUNDDOWN(AZ758+AZ760+AZ762+AZ764+AZ766+AZ768+AZ770+AZ772+AZ774,0))</f>
        <v>0</v>
      </c>
      <c r="BA777" s="463"/>
      <c r="BB777" s="463"/>
      <c r="BC777" s="465">
        <f>IF(BC775=BB776,0,BC775)</f>
        <v>0</v>
      </c>
    </row>
    <row r="778" spans="2:74" ht="18" customHeight="1">
      <c r="AD778" s="1" t="str">
        <f>IF(AND($F775="",$V775+$V776&gt;0),"事業の種類を選択してください。","")</f>
        <v/>
      </c>
      <c r="AN778" s="867">
        <f>IF(AN775=0,0,AN775+IF(AN777=0,AN776,AN777))</f>
        <v>0</v>
      </c>
      <c r="AO778" s="867"/>
      <c r="AP778" s="867"/>
      <c r="AQ778" s="867"/>
      <c r="AR778" s="867"/>
      <c r="AW778" s="25"/>
    </row>
    <row r="779" spans="2:74" ht="31.95" customHeight="1">
      <c r="AN779" s="30"/>
      <c r="AO779" s="30"/>
      <c r="AP779" s="30"/>
      <c r="AQ779" s="30"/>
      <c r="AR779" s="30"/>
      <c r="AW779" s="25"/>
    </row>
    <row r="780" spans="2:74" ht="7.5" customHeight="1">
      <c r="X780" s="3"/>
      <c r="Y780" s="3"/>
      <c r="AW780" s="25"/>
    </row>
    <row r="781" spans="2:74" ht="10.5" customHeight="1">
      <c r="X781" s="3"/>
      <c r="Y781" s="3"/>
      <c r="AW781" s="25"/>
    </row>
    <row r="782" spans="2:74" ht="5.25" customHeight="1">
      <c r="X782" s="3"/>
      <c r="Y782" s="3"/>
      <c r="AW782" s="25"/>
    </row>
    <row r="783" spans="2:74" ht="5.25" customHeight="1">
      <c r="X783" s="3"/>
      <c r="Y783" s="3"/>
      <c r="AW783" s="25"/>
    </row>
    <row r="784" spans="2:74" ht="5.25" customHeight="1">
      <c r="X784" s="3"/>
      <c r="Y784" s="3"/>
      <c r="AW784" s="25"/>
    </row>
    <row r="785" spans="2:74" ht="5.25" customHeight="1">
      <c r="X785" s="3"/>
      <c r="Y785" s="3"/>
      <c r="AW785" s="25"/>
    </row>
    <row r="786" spans="2:74" ht="17.25" customHeight="1">
      <c r="B786" s="2" t="s">
        <v>42</v>
      </c>
      <c r="S786" s="9"/>
      <c r="T786" s="9"/>
      <c r="U786" s="9"/>
      <c r="V786" s="9"/>
      <c r="W786" s="9"/>
      <c r="AL786" s="26"/>
      <c r="AW786" s="25"/>
    </row>
    <row r="787" spans="2:74" ht="12.75" customHeight="1">
      <c r="M787" s="27"/>
      <c r="N787" s="27"/>
      <c r="O787" s="27"/>
      <c r="P787" s="27"/>
      <c r="Q787" s="27"/>
      <c r="R787" s="27"/>
      <c r="S787" s="27"/>
      <c r="T787" s="28"/>
      <c r="U787" s="28"/>
      <c r="V787" s="28"/>
      <c r="W787" s="28"/>
      <c r="X787" s="28"/>
      <c r="Y787" s="28"/>
      <c r="Z787" s="28"/>
      <c r="AA787" s="27"/>
      <c r="AB787" s="27"/>
      <c r="AC787" s="27"/>
      <c r="AL787" s="26"/>
      <c r="AM787" s="859" t="s">
        <v>855</v>
      </c>
      <c r="AN787" s="860"/>
      <c r="AO787" s="860"/>
      <c r="AP787" s="861"/>
      <c r="AW787" s="25"/>
    </row>
    <row r="788" spans="2:74" ht="12.75" customHeight="1">
      <c r="M788" s="27"/>
      <c r="N788" s="27"/>
      <c r="O788" s="27"/>
      <c r="P788" s="27"/>
      <c r="Q788" s="27"/>
      <c r="R788" s="27"/>
      <c r="S788" s="27"/>
      <c r="T788" s="28"/>
      <c r="U788" s="28"/>
      <c r="V788" s="28"/>
      <c r="W788" s="28"/>
      <c r="X788" s="28"/>
      <c r="Y788" s="28"/>
      <c r="Z788" s="28"/>
      <c r="AA788" s="27"/>
      <c r="AB788" s="27"/>
      <c r="AC788" s="27"/>
      <c r="AL788" s="26"/>
      <c r="AM788" s="862"/>
      <c r="AN788" s="863"/>
      <c r="AO788" s="863"/>
      <c r="AP788" s="864"/>
      <c r="AW788" s="25"/>
    </row>
    <row r="789" spans="2:74" ht="12.75" customHeight="1">
      <c r="M789" s="27"/>
      <c r="N789" s="27"/>
      <c r="O789" s="27"/>
      <c r="P789" s="27"/>
      <c r="Q789" s="27"/>
      <c r="R789" s="27"/>
      <c r="S789" s="27"/>
      <c r="T789" s="27"/>
      <c r="U789" s="27"/>
      <c r="V789" s="27"/>
      <c r="W789" s="27"/>
      <c r="X789" s="27"/>
      <c r="Y789" s="27"/>
      <c r="Z789" s="27"/>
      <c r="AA789" s="27"/>
      <c r="AB789" s="27"/>
      <c r="AC789" s="27"/>
      <c r="AL789" s="26"/>
      <c r="AM789" s="698"/>
      <c r="AN789" s="698"/>
      <c r="AW789" s="25"/>
    </row>
    <row r="790" spans="2:74" ht="6" customHeight="1">
      <c r="M790" s="27"/>
      <c r="N790" s="27"/>
      <c r="O790" s="27"/>
      <c r="P790" s="27"/>
      <c r="Q790" s="27"/>
      <c r="R790" s="27"/>
      <c r="S790" s="27"/>
      <c r="T790" s="27"/>
      <c r="U790" s="27"/>
      <c r="V790" s="27"/>
      <c r="W790" s="27"/>
      <c r="X790" s="27"/>
      <c r="Y790" s="27"/>
      <c r="Z790" s="27"/>
      <c r="AA790" s="27"/>
      <c r="AB790" s="27"/>
      <c r="AC790" s="27"/>
      <c r="AL790" s="26"/>
      <c r="AM790" s="26"/>
      <c r="AW790" s="25"/>
    </row>
    <row r="791" spans="2:74" ht="12.75" customHeight="1">
      <c r="B791" s="873" t="s">
        <v>9</v>
      </c>
      <c r="C791" s="874"/>
      <c r="D791" s="874"/>
      <c r="E791" s="874"/>
      <c r="F791" s="874"/>
      <c r="G791" s="874"/>
      <c r="H791" s="874"/>
      <c r="I791" s="874"/>
      <c r="J791" s="878" t="s">
        <v>17</v>
      </c>
      <c r="K791" s="878"/>
      <c r="L791" s="724" t="s">
        <v>10</v>
      </c>
      <c r="M791" s="878" t="s">
        <v>18</v>
      </c>
      <c r="N791" s="878"/>
      <c r="O791" s="879" t="s">
        <v>19</v>
      </c>
      <c r="P791" s="878"/>
      <c r="Q791" s="878"/>
      <c r="R791" s="878"/>
      <c r="S791" s="878"/>
      <c r="T791" s="878"/>
      <c r="U791" s="878" t="s">
        <v>20</v>
      </c>
      <c r="V791" s="878"/>
      <c r="W791" s="878"/>
      <c r="AD791" s="11"/>
      <c r="AE791" s="11"/>
      <c r="AF791" s="11"/>
      <c r="AG791" s="11"/>
      <c r="AH791" s="11"/>
      <c r="AI791" s="11"/>
      <c r="AJ791" s="11"/>
      <c r="AL791" s="1013">
        <f ca="1">$AL$9</f>
        <v>30</v>
      </c>
      <c r="AM791" s="881"/>
      <c r="AN791" s="948" t="s">
        <v>11</v>
      </c>
      <c r="AO791" s="948"/>
      <c r="AP791" s="881">
        <v>20</v>
      </c>
      <c r="AQ791" s="881"/>
      <c r="AR791" s="948" t="s">
        <v>12</v>
      </c>
      <c r="AS791" s="951"/>
      <c r="AW791" s="25"/>
    </row>
    <row r="792" spans="2:74" ht="13.95" customHeight="1">
      <c r="B792" s="874"/>
      <c r="C792" s="874"/>
      <c r="D792" s="874"/>
      <c r="E792" s="874"/>
      <c r="F792" s="874"/>
      <c r="G792" s="874"/>
      <c r="H792" s="874"/>
      <c r="I792" s="874"/>
      <c r="J792" s="1061">
        <f>$J$10</f>
        <v>0</v>
      </c>
      <c r="K792" s="1049">
        <f>$K$10</f>
        <v>0</v>
      </c>
      <c r="L792" s="1063">
        <f>$L$10</f>
        <v>0</v>
      </c>
      <c r="M792" s="1052">
        <f>$M$10</f>
        <v>0</v>
      </c>
      <c r="N792" s="1049">
        <f>$N$10</f>
        <v>0</v>
      </c>
      <c r="O792" s="1052">
        <f>$O$10</f>
        <v>0</v>
      </c>
      <c r="P792" s="1014">
        <f>$P$10</f>
        <v>0</v>
      </c>
      <c r="Q792" s="1014">
        <f>$Q$10</f>
        <v>0</v>
      </c>
      <c r="R792" s="1014">
        <f>$R$10</f>
        <v>0</v>
      </c>
      <c r="S792" s="1014">
        <f>$S$10</f>
        <v>0</v>
      </c>
      <c r="T792" s="1049">
        <f>$T$10</f>
        <v>0</v>
      </c>
      <c r="U792" s="1052">
        <f>$U$10</f>
        <v>0</v>
      </c>
      <c r="V792" s="1014">
        <f>$V$10</f>
        <v>0</v>
      </c>
      <c r="W792" s="1049">
        <f>$W$10</f>
        <v>0</v>
      </c>
      <c r="AD792" s="11"/>
      <c r="AE792" s="11"/>
      <c r="AF792" s="11"/>
      <c r="AG792" s="11"/>
      <c r="AH792" s="11"/>
      <c r="AI792" s="11"/>
      <c r="AJ792" s="11"/>
      <c r="AL792" s="882"/>
      <c r="AM792" s="883"/>
      <c r="AN792" s="949"/>
      <c r="AO792" s="949"/>
      <c r="AP792" s="883"/>
      <c r="AQ792" s="883"/>
      <c r="AR792" s="949"/>
      <c r="AS792" s="952"/>
      <c r="AW792" s="25"/>
    </row>
    <row r="793" spans="2:74" ht="9" customHeight="1">
      <c r="B793" s="874"/>
      <c r="C793" s="874"/>
      <c r="D793" s="874"/>
      <c r="E793" s="874"/>
      <c r="F793" s="874"/>
      <c r="G793" s="874"/>
      <c r="H793" s="874"/>
      <c r="I793" s="874"/>
      <c r="J793" s="1062"/>
      <c r="K793" s="1050"/>
      <c r="L793" s="1064"/>
      <c r="M793" s="1053"/>
      <c r="N793" s="1050"/>
      <c r="O793" s="1053"/>
      <c r="P793" s="1015"/>
      <c r="Q793" s="1015"/>
      <c r="R793" s="1015"/>
      <c r="S793" s="1015"/>
      <c r="T793" s="1050"/>
      <c r="U793" s="1053"/>
      <c r="V793" s="1015"/>
      <c r="W793" s="1050"/>
      <c r="AD793" s="11"/>
      <c r="AE793" s="11"/>
      <c r="AF793" s="11"/>
      <c r="AG793" s="11"/>
      <c r="AH793" s="11"/>
      <c r="AI793" s="11"/>
      <c r="AJ793" s="11"/>
      <c r="AL793" s="884"/>
      <c r="AM793" s="885"/>
      <c r="AN793" s="950"/>
      <c r="AO793" s="950"/>
      <c r="AP793" s="885"/>
      <c r="AQ793" s="885"/>
      <c r="AR793" s="950"/>
      <c r="AS793" s="953"/>
      <c r="AW793" s="25"/>
    </row>
    <row r="794" spans="2:74" ht="6" customHeight="1">
      <c r="B794" s="876"/>
      <c r="C794" s="876"/>
      <c r="D794" s="876"/>
      <c r="E794" s="876"/>
      <c r="F794" s="876"/>
      <c r="G794" s="876"/>
      <c r="H794" s="876"/>
      <c r="I794" s="876"/>
      <c r="J794" s="1062"/>
      <c r="K794" s="1051"/>
      <c r="L794" s="1065"/>
      <c r="M794" s="1054"/>
      <c r="N794" s="1051"/>
      <c r="O794" s="1054"/>
      <c r="P794" s="1016"/>
      <c r="Q794" s="1016"/>
      <c r="R794" s="1016"/>
      <c r="S794" s="1016"/>
      <c r="T794" s="1051"/>
      <c r="U794" s="1054"/>
      <c r="V794" s="1016"/>
      <c r="W794" s="1051"/>
      <c r="AW794" s="25"/>
    </row>
    <row r="795" spans="2:74" ht="15" customHeight="1">
      <c r="B795" s="927" t="s">
        <v>43</v>
      </c>
      <c r="C795" s="928"/>
      <c r="D795" s="928"/>
      <c r="E795" s="928"/>
      <c r="F795" s="928"/>
      <c r="G795" s="928"/>
      <c r="H795" s="928"/>
      <c r="I795" s="929"/>
      <c r="J795" s="927" t="s">
        <v>13</v>
      </c>
      <c r="K795" s="928"/>
      <c r="L795" s="928"/>
      <c r="M795" s="928"/>
      <c r="N795" s="936"/>
      <c r="O795" s="939" t="s">
        <v>44</v>
      </c>
      <c r="P795" s="928"/>
      <c r="Q795" s="928"/>
      <c r="R795" s="928"/>
      <c r="S795" s="928"/>
      <c r="T795" s="928"/>
      <c r="U795" s="929"/>
      <c r="V795" s="725" t="s">
        <v>37</v>
      </c>
      <c r="W795" s="726"/>
      <c r="X795" s="726"/>
      <c r="Y795" s="942" t="s">
        <v>543</v>
      </c>
      <c r="Z795" s="942"/>
      <c r="AA795" s="942"/>
      <c r="AB795" s="942"/>
      <c r="AC795" s="942"/>
      <c r="AD795" s="942"/>
      <c r="AE795" s="942"/>
      <c r="AF795" s="942"/>
      <c r="AG795" s="942"/>
      <c r="AH795" s="942"/>
      <c r="AI795" s="726"/>
      <c r="AJ795" s="726"/>
      <c r="AK795" s="727"/>
      <c r="AL795" s="1066" t="s">
        <v>497</v>
      </c>
      <c r="AM795" s="1066"/>
      <c r="AN795" s="943" t="s">
        <v>292</v>
      </c>
      <c r="AO795" s="943"/>
      <c r="AP795" s="943"/>
      <c r="AQ795" s="943"/>
      <c r="AR795" s="943"/>
      <c r="AS795" s="944"/>
      <c r="AW795" s="25"/>
    </row>
    <row r="796" spans="2:74" ht="13.95" customHeight="1">
      <c r="B796" s="930"/>
      <c r="C796" s="931"/>
      <c r="D796" s="931"/>
      <c r="E796" s="931"/>
      <c r="F796" s="931"/>
      <c r="G796" s="931"/>
      <c r="H796" s="931"/>
      <c r="I796" s="932"/>
      <c r="J796" s="930"/>
      <c r="K796" s="931"/>
      <c r="L796" s="931"/>
      <c r="M796" s="931"/>
      <c r="N796" s="937"/>
      <c r="O796" s="940"/>
      <c r="P796" s="931"/>
      <c r="Q796" s="931"/>
      <c r="R796" s="931"/>
      <c r="S796" s="931"/>
      <c r="T796" s="931"/>
      <c r="U796" s="932"/>
      <c r="V796" s="890" t="s">
        <v>14</v>
      </c>
      <c r="W796" s="1076"/>
      <c r="X796" s="1076"/>
      <c r="Y796" s="1077"/>
      <c r="Z796" s="896" t="s">
        <v>23</v>
      </c>
      <c r="AA796" s="897"/>
      <c r="AB796" s="897"/>
      <c r="AC796" s="898"/>
      <c r="AD796" s="1081" t="s">
        <v>24</v>
      </c>
      <c r="AE796" s="1082"/>
      <c r="AF796" s="1082"/>
      <c r="AG796" s="1083"/>
      <c r="AH796" s="908" t="s">
        <v>170</v>
      </c>
      <c r="AI796" s="909"/>
      <c r="AJ796" s="909"/>
      <c r="AK796" s="910"/>
      <c r="AL796" s="1067" t="s">
        <v>498</v>
      </c>
      <c r="AM796" s="1067"/>
      <c r="AN796" s="918" t="s">
        <v>26</v>
      </c>
      <c r="AO796" s="919"/>
      <c r="AP796" s="919"/>
      <c r="AQ796" s="919"/>
      <c r="AR796" s="920"/>
      <c r="AS796" s="921"/>
      <c r="AW796" s="25"/>
      <c r="AY796" s="749" t="s">
        <v>524</v>
      </c>
      <c r="AZ796" s="749" t="s">
        <v>524</v>
      </c>
      <c r="BA796" s="749" t="s">
        <v>522</v>
      </c>
      <c r="BB796" s="922" t="s">
        <v>523</v>
      </c>
      <c r="BC796" s="923"/>
    </row>
    <row r="797" spans="2:74" ht="13.95" customHeight="1">
      <c r="B797" s="933"/>
      <c r="C797" s="934"/>
      <c r="D797" s="934"/>
      <c r="E797" s="934"/>
      <c r="F797" s="934"/>
      <c r="G797" s="934"/>
      <c r="H797" s="934"/>
      <c r="I797" s="935"/>
      <c r="J797" s="933"/>
      <c r="K797" s="934"/>
      <c r="L797" s="934"/>
      <c r="M797" s="934"/>
      <c r="N797" s="938"/>
      <c r="O797" s="941"/>
      <c r="P797" s="934"/>
      <c r="Q797" s="934"/>
      <c r="R797" s="934"/>
      <c r="S797" s="934"/>
      <c r="T797" s="934"/>
      <c r="U797" s="935"/>
      <c r="V797" s="1078"/>
      <c r="W797" s="1079"/>
      <c r="X797" s="1079"/>
      <c r="Y797" s="1080"/>
      <c r="Z797" s="899"/>
      <c r="AA797" s="900"/>
      <c r="AB797" s="900"/>
      <c r="AC797" s="901"/>
      <c r="AD797" s="1084"/>
      <c r="AE797" s="1085"/>
      <c r="AF797" s="1085"/>
      <c r="AG797" s="1086"/>
      <c r="AH797" s="911"/>
      <c r="AI797" s="912"/>
      <c r="AJ797" s="912"/>
      <c r="AK797" s="913"/>
      <c r="AL797" s="1068"/>
      <c r="AM797" s="1068"/>
      <c r="AN797" s="924"/>
      <c r="AO797" s="924"/>
      <c r="AP797" s="924"/>
      <c r="AQ797" s="924"/>
      <c r="AR797" s="924"/>
      <c r="AS797" s="925"/>
      <c r="AW797" s="25"/>
      <c r="AY797" s="459"/>
      <c r="AZ797" s="460" t="s">
        <v>518</v>
      </c>
      <c r="BA797" s="460" t="s">
        <v>521</v>
      </c>
      <c r="BB797" s="750" t="s">
        <v>519</v>
      </c>
      <c r="BC797" s="460" t="s">
        <v>518</v>
      </c>
      <c r="BL797" s="22" t="s">
        <v>529</v>
      </c>
      <c r="BM797" s="22" t="s">
        <v>246</v>
      </c>
    </row>
    <row r="798" spans="2:74" ht="18" customHeight="1">
      <c r="B798" s="968"/>
      <c r="C798" s="969"/>
      <c r="D798" s="969"/>
      <c r="E798" s="969"/>
      <c r="F798" s="969"/>
      <c r="G798" s="969"/>
      <c r="H798" s="969"/>
      <c r="I798" s="970"/>
      <c r="J798" s="968"/>
      <c r="K798" s="969"/>
      <c r="L798" s="969"/>
      <c r="M798" s="969"/>
      <c r="N798" s="974"/>
      <c r="O798" s="753"/>
      <c r="P798" s="731" t="s">
        <v>38</v>
      </c>
      <c r="Q798" s="754"/>
      <c r="R798" s="731" t="s">
        <v>8</v>
      </c>
      <c r="S798" s="755"/>
      <c r="T798" s="976" t="s">
        <v>46</v>
      </c>
      <c r="U798" s="1075"/>
      <c r="V798" s="977"/>
      <c r="W798" s="978"/>
      <c r="X798" s="978"/>
      <c r="Y798" s="787" t="s">
        <v>15</v>
      </c>
      <c r="Z798" s="757"/>
      <c r="AA798" s="758"/>
      <c r="AB798" s="758"/>
      <c r="AC798" s="756" t="s">
        <v>15</v>
      </c>
      <c r="AD798" s="757"/>
      <c r="AE798" s="758"/>
      <c r="AF798" s="758"/>
      <c r="AG798" s="759" t="s">
        <v>15</v>
      </c>
      <c r="AH798" s="979">
        <f>IF(V798="賃金で算定",V799+Z799-AD799,0)</f>
        <v>0</v>
      </c>
      <c r="AI798" s="980"/>
      <c r="AJ798" s="980"/>
      <c r="AK798" s="981"/>
      <c r="AL798" s="733"/>
      <c r="AM798" s="736"/>
      <c r="AN798" s="865"/>
      <c r="AO798" s="866"/>
      <c r="AP798" s="866"/>
      <c r="AQ798" s="866"/>
      <c r="AR798" s="866"/>
      <c r="AS798" s="759" t="s">
        <v>15</v>
      </c>
      <c r="AV798" s="24" t="str">
        <f>IF(OR(O798="",Q798=""),"", IF(O798&lt;20,DATE(O798+118,Q798,IF(S798="",1,S798)),DATE(O798+88,Q798,IF(S798="",1,S798))))</f>
        <v/>
      </c>
      <c r="AW798" s="821" t="str">
        <f>IF(AV798&lt;=設定シート!C$15,"昔",IF(OR(LEFT($F$816,2)="31",LEFT($F$816,2)="34",LEFT($F$816,2)="36",LEFT($F$816,2)="37"),IF(AV798&lt;=設定シート!E$23,"1",IF(AV798&lt;=設定シート!G$23,"2",IF(AV798&lt;=設定シート!M$23,"3","4"))),IF(AV798&lt;=設定シート!E$15,"1",IF(AV798&lt;=設定シート!G$15,"2","3"))))</f>
        <v>3</v>
      </c>
      <c r="AX798" s="822">
        <f>IF(OR(LEFT($F$816,2)="31",LEFT($F$816,2)="34",LEFT($F$816,2)="36",LEFT($F$816,2)="37"),IF(AV798&lt;=設定シート!$C$23,5,IF(AV798&lt;=設定シート!$E$23,7,IF(AV798&lt;=設定シート!$G$23,9,IF(AND(AV798&lt;=設定シート!$I$23,V798=""),11,IF(AND(AV798&lt;=設定シート!$I$23,V798="賃金で算定"),13,IF(AV798&lt;=設定シート!$K$23,15,IF(AV798&lt;=設定シート!$M$23,17,19))))))),IF(AV798&lt;=設定シート!$C$23,5,IF(AV798&lt;=設定シート!$E$15,7,IF(AV798&lt;=設定シート!$G$15,9,11))))</f>
        <v>11</v>
      </c>
      <c r="AY798" s="760"/>
      <c r="AZ798" s="761"/>
      <c r="BA798" s="762">
        <f>AN798</f>
        <v>0</v>
      </c>
      <c r="BB798" s="761"/>
      <c r="BC798" s="761"/>
      <c r="BO798" s="1">
        <f>IF(O798&lt;=VALUE(概算年度),O798+2018,O798+1988)</f>
        <v>2018</v>
      </c>
      <c r="BP798" s="1" t="b">
        <f>IF(BO798=2019,1)</f>
        <v>0</v>
      </c>
      <c r="BQ798" s="3">
        <f>IF(BO798&lt;=2018,1)</f>
        <v>1</v>
      </c>
      <c r="BR798" s="3" t="b">
        <f>IF(BO798&gt;=2020,1)</f>
        <v>0</v>
      </c>
      <c r="BS798" s="3" t="b">
        <f>IF(AND(O798=31,Q798=1,O799=31),1,IF(AND(O798=31,Q798=2,O799=31),2,IF(AND(O798=31,Q798=3,O799=31),3,IF(AND(O798=31,Q798=4,O799=31),4,IF(AND(O798&gt;VALUE(概算年度),O798&lt;31,O799=31),5)))))</f>
        <v>0</v>
      </c>
      <c r="BT798" s="3" t="b">
        <f>IF(OR(O798=31,O798=1),IF(AND(O799=1,OR(Q798=1,Q798=2,Q798=3,Q798=4,Q798=5)),1,IF(AND(O799=1,Q798=6),6,IF(AND(O799=1,Q798=7),7,IF(AND(O799=1,Q798=8),8,IF(AND(O799=1,Q798=9),9,IF(AND(O799=1,Q798=10),10,IF(AND(O799=1,Q798=11),11,IF(AND(O799=1,Q798=12),12)))))))),IF(O799=1,13))</f>
        <v>0</v>
      </c>
      <c r="BU798" s="3" t="b">
        <f>IF(AND(VALUE(概算年度)='報告書（事業主控）'!O798,VALUE(概算年度)='報告書（事業主控）'!O799),IF('報告書（事業主控）'!Q798=1,1,IF('報告書（事業主控）'!Q798=2,2,IF('報告書（事業主控）'!Q798=3,3))))</f>
        <v>0</v>
      </c>
      <c r="BV798" s="3" t="b">
        <f>IF(BS798=1,"平31_1",IF(BS798=2,"平31_2",IF(BS798=3,"平31_3",IF(BS798=4,"平31_4",IF(BS798=5,"平31_1",IF(BT798=1,"_5月",IF(BT798=6,"_6月",IF(BT798=7,"_7月",IF(BT798=8,"_8月",IF(BT798=9,"_9月",IF(BT798=10,"_10月",IF(BT798=11,"_11月",IF(BT798=12,"_12月",IF(BT798=13,"_5月",IF(AND(O798=O799,O799&lt;&gt;VALUE(概算年度)),IF(Q798=1,"_1月",IF(Q798=2,"_2月",IF(Q798=3,"_3月",IF(Q798=4,"_4月",IF(Q798=5,"_5月",IF(Q798=6,"_6月",IF(Q798=7,"_7月",IF(Q798=8,"_8月",IF(Q798=9,"_9月",IF(Q798=10,"_10月",IF(Q798=11,"_11月",IF(Q798=12,"_12月")))))))))))),IF(BU798=1,"対象年1_3月",IF(BU798=2,"対象年2_3月",IF(BU798=3,"対象年3月",IF(O799=VALUE(概算年度),"対象年1_3月","_1月")))))))))))))))))))</f>
        <v>0</v>
      </c>
    </row>
    <row r="799" spans="2:74" ht="18" customHeight="1">
      <c r="B799" s="971"/>
      <c r="C799" s="972"/>
      <c r="D799" s="972"/>
      <c r="E799" s="972"/>
      <c r="F799" s="972"/>
      <c r="G799" s="972"/>
      <c r="H799" s="972"/>
      <c r="I799" s="973"/>
      <c r="J799" s="971"/>
      <c r="K799" s="972"/>
      <c r="L799" s="972"/>
      <c r="M799" s="972"/>
      <c r="N799" s="975"/>
      <c r="O799" s="219"/>
      <c r="P799" s="11" t="s">
        <v>7</v>
      </c>
      <c r="Q799" s="23"/>
      <c r="R799" s="11" t="s">
        <v>8</v>
      </c>
      <c r="S799" s="220"/>
      <c r="T799" s="982" t="s">
        <v>28</v>
      </c>
      <c r="U799" s="982"/>
      <c r="V799" s="956"/>
      <c r="W799" s="957"/>
      <c r="X799" s="957"/>
      <c r="Y799" s="958"/>
      <c r="Z799" s="959"/>
      <c r="AA799" s="960"/>
      <c r="AB799" s="960"/>
      <c r="AC799" s="960"/>
      <c r="AD799" s="956">
        <v>0</v>
      </c>
      <c r="AE799" s="957"/>
      <c r="AF799" s="957"/>
      <c r="AG799" s="958"/>
      <c r="AH799" s="962">
        <f>IF(V798="賃金で算定",0,V799+Z799-AD799)</f>
        <v>0</v>
      </c>
      <c r="AI799" s="962"/>
      <c r="AJ799" s="962"/>
      <c r="AK799" s="963"/>
      <c r="AL799" s="964">
        <f>IF(V798="賃金で算定","賃金で算定",IF(OR(V799=0,$F$816="",AV798=""),0,IF(OR(LEFT($F$816,2)="31",LEFT($F$816,2)="34",LEFT($F$816,2)="36",LEFT($F$816,2)="37"),VLOOKUP($F$816,労務比率2,AX798,FALSE),VLOOKUP($F$816,労務比率,AX798,FALSE))))</f>
        <v>0</v>
      </c>
      <c r="AM799" s="965"/>
      <c r="AN799" s="966">
        <f>IF(V798="賃金で算定",0,INT(AH799*AL799/100))</f>
        <v>0</v>
      </c>
      <c r="AO799" s="967"/>
      <c r="AP799" s="967"/>
      <c r="AQ799" s="967"/>
      <c r="AR799" s="967"/>
      <c r="AS799" s="685"/>
      <c r="AV799" s="24"/>
      <c r="AW799" s="25"/>
      <c r="AY799" s="462">
        <f>AH799</f>
        <v>0</v>
      </c>
      <c r="AZ799" s="461">
        <f>IF(AV798&lt;=設定シート!C$101,AH799,IF(AND(AV798&gt;=設定シート!E$101,AV798&lt;=設定シート!G$101),AH799*105/108,AH799))</f>
        <v>0</v>
      </c>
      <c r="BA799" s="460"/>
      <c r="BB799" s="461">
        <f>IF($AL799="賃金で算定",0,INT(AY799*$AL799/100))</f>
        <v>0</v>
      </c>
      <c r="BC799" s="461">
        <f>IF(AY799=AZ799,BB799,AZ799*$AL799/100)</f>
        <v>0</v>
      </c>
      <c r="BL799" s="22">
        <f>IF(AY799=AZ799,0,1)</f>
        <v>0</v>
      </c>
      <c r="BM799" s="22" t="str">
        <f>IF(BL799=1,AL799,"")</f>
        <v/>
      </c>
    </row>
    <row r="800" spans="2:74" ht="18" customHeight="1">
      <c r="B800" s="968"/>
      <c r="C800" s="969"/>
      <c r="D800" s="969"/>
      <c r="E800" s="969"/>
      <c r="F800" s="969"/>
      <c r="G800" s="969"/>
      <c r="H800" s="969"/>
      <c r="I800" s="970"/>
      <c r="J800" s="968"/>
      <c r="K800" s="969"/>
      <c r="L800" s="969"/>
      <c r="M800" s="969"/>
      <c r="N800" s="974"/>
      <c r="O800" s="753"/>
      <c r="P800" s="731" t="s">
        <v>38</v>
      </c>
      <c r="Q800" s="754"/>
      <c r="R800" s="731" t="s">
        <v>8</v>
      </c>
      <c r="S800" s="755"/>
      <c r="T800" s="976" t="s">
        <v>40</v>
      </c>
      <c r="U800" s="1075"/>
      <c r="V800" s="977"/>
      <c r="W800" s="978"/>
      <c r="X800" s="978"/>
      <c r="Y800" s="792"/>
      <c r="Z800" s="769"/>
      <c r="AA800" s="770"/>
      <c r="AB800" s="770"/>
      <c r="AC800" s="768"/>
      <c r="AD800" s="769"/>
      <c r="AE800" s="770"/>
      <c r="AF800" s="770"/>
      <c r="AG800" s="771"/>
      <c r="AH800" s="979">
        <f>IF(V800="賃金で算定",V801+Z801-AD801,0)</f>
        <v>0</v>
      </c>
      <c r="AI800" s="980"/>
      <c r="AJ800" s="980"/>
      <c r="AK800" s="981"/>
      <c r="AL800" s="733"/>
      <c r="AM800" s="736"/>
      <c r="AN800" s="865"/>
      <c r="AO800" s="866"/>
      <c r="AP800" s="866"/>
      <c r="AQ800" s="866"/>
      <c r="AR800" s="866"/>
      <c r="AS800" s="772"/>
      <c r="AV800" s="24" t="str">
        <f>IF(OR(O800="",Q800=""),"", IF(O800&lt;20,DATE(O800+118,Q800,IF(S800="",1,S800)),DATE(O800+88,Q800,IF(S800="",1,S800))))</f>
        <v/>
      </c>
      <c r="AW800" s="821" t="str">
        <f>IF(AV800&lt;=設定シート!C$15,"昔",IF(OR(LEFT($F$816,2)="31",LEFT($F$816,2)="34",LEFT($F$816,2)="36",LEFT($F$816,2)="37"),IF(AV800&lt;=設定シート!E$23,"1",IF(AV800&lt;=設定シート!G$23,"2",IF(AV800&lt;=設定シート!M$23,"3","4"))),IF(AV800&lt;=設定シート!E$15,"1",IF(AV800&lt;=設定シート!G$15,"2","3"))))</f>
        <v>3</v>
      </c>
      <c r="AX800" s="822">
        <f>IF(OR(LEFT($F$816,2)="31",LEFT($F$816,2)="34",LEFT($F$816,2)="36",LEFT($F$816,2)="37"),IF(AV800&lt;=設定シート!$C$23,5,IF(AV800&lt;=設定シート!$E$23,7,IF(AV800&lt;=設定シート!$G$23,9,IF(AND(AV800&lt;=設定シート!$I$23,V800=""),11,IF(AND(AV800&lt;=設定シート!$I$23,V800="賃金で算定"),13,IF(AV800&lt;=設定シート!$K$23,15,IF(AV800&lt;=設定シート!$M$23,17,19))))))),IF(AV800&lt;=設定シート!$C$23,5,IF(AV800&lt;=設定シート!$E$15,7,IF(AV800&lt;=設定シート!$G$15,9,11))))</f>
        <v>11</v>
      </c>
      <c r="AY800" s="760"/>
      <c r="AZ800" s="761"/>
      <c r="BA800" s="762">
        <f t="shared" ref="BA800" si="442">AN800</f>
        <v>0</v>
      </c>
      <c r="BB800" s="761"/>
      <c r="BC800" s="761"/>
      <c r="BL800" s="22"/>
      <c r="BM800" s="22"/>
      <c r="BO800" s="1">
        <f>IF(O800&lt;=VALUE(概算年度),O800+2018,O800+1988)</f>
        <v>2018</v>
      </c>
      <c r="BP800" s="1" t="b">
        <f>IF(BO800=2019,1)</f>
        <v>0</v>
      </c>
      <c r="BQ800" s="3">
        <f>IF(BO800&lt;=2018,1)</f>
        <v>1</v>
      </c>
      <c r="BR800" s="3" t="b">
        <f>IF(BO800&gt;=2020,1)</f>
        <v>0</v>
      </c>
      <c r="BS800" s="3" t="b">
        <f>IF(AND(O800=31,Q800=1,O801=31),1,IF(AND(O800=31,Q800=2,O801=31),2,IF(AND(O800=31,Q800=3,O801=31),3,IF(AND(O800=31,Q800=4,O801=31),4,IF(AND(O800&gt;VALUE(概算年度),O800&lt;31,O801=31),5)))))</f>
        <v>0</v>
      </c>
      <c r="BT800" s="3" t="b">
        <f>IF(OR(O800=31,O800=1),IF(AND(O801=1,OR(Q800=1,Q800=2,Q800=3,Q800=4,Q800=5)),1,IF(AND(O801=1,Q800=6),6,IF(AND(O801=1,Q800=7),7,IF(AND(O801=1,Q800=8),8,IF(AND(O801=1,Q800=9),9,IF(AND(O801=1,Q800=10),10,IF(AND(O801=1,Q800=11),11,IF(AND(O801=1,Q800=12),12)))))))),IF(O801=1,13))</f>
        <v>0</v>
      </c>
      <c r="BU800" s="3" t="b">
        <f>IF(AND(VALUE(概算年度)='報告書（事業主控）'!O800,VALUE(概算年度)='報告書（事業主控）'!O801),IF('報告書（事業主控）'!Q800=1,1,IF('報告書（事業主控）'!Q800=2,2,IF('報告書（事業主控）'!Q800=3,3))))</f>
        <v>0</v>
      </c>
      <c r="BV800" s="3" t="b">
        <f>IF(BS800=1,"平31_1",IF(BS800=2,"平31_2",IF(BS800=3,"平31_3",IF(BS800=4,"平31_4",IF(BS800=5,"平31_1",IF(BT800=1,"_5月",IF(BT800=6,"_6月",IF(BT800=7,"_7月",IF(BT800=8,"_8月",IF(BT800=9,"_9月",IF(BT800=10,"_10月",IF(BT800=11,"_11月",IF(BT800=12,"_12月",IF(BT800=13,"_5月",IF(AND(O800=O801,O801&lt;&gt;VALUE(概算年度)),IF(Q800=1,"_1月",IF(Q800=2,"_2月",IF(Q800=3,"_3月",IF(Q800=4,"_4月",IF(Q800=5,"_5月",IF(Q800=6,"_6月",IF(Q800=7,"_7月",IF(Q800=8,"_8月",IF(Q800=9,"_9月",IF(Q800=10,"_10月",IF(Q800=11,"_11月",IF(Q800=12,"_12月")))))))))))),IF(BU800=1,"対象年1_3月",IF(BU800=2,"対象年2_3月",IF(BU800=3,"対象年3月",IF(O801=VALUE(概算年度),"対象年1_3月","_1月")))))))))))))))))))</f>
        <v>0</v>
      </c>
    </row>
    <row r="801" spans="2:74" ht="18" customHeight="1">
      <c r="B801" s="971"/>
      <c r="C801" s="972"/>
      <c r="D801" s="972"/>
      <c r="E801" s="972"/>
      <c r="F801" s="972"/>
      <c r="G801" s="972"/>
      <c r="H801" s="972"/>
      <c r="I801" s="973"/>
      <c r="J801" s="971"/>
      <c r="K801" s="972"/>
      <c r="L801" s="972"/>
      <c r="M801" s="972"/>
      <c r="N801" s="975"/>
      <c r="O801" s="219"/>
      <c r="P801" s="11" t="s">
        <v>7</v>
      </c>
      <c r="Q801" s="23"/>
      <c r="R801" s="11" t="s">
        <v>8</v>
      </c>
      <c r="S801" s="220"/>
      <c r="T801" s="982" t="s">
        <v>28</v>
      </c>
      <c r="U801" s="982"/>
      <c r="V801" s="956"/>
      <c r="W801" s="957"/>
      <c r="X801" s="957"/>
      <c r="Y801" s="958"/>
      <c r="Z801" s="959"/>
      <c r="AA801" s="960"/>
      <c r="AB801" s="960"/>
      <c r="AC801" s="960"/>
      <c r="AD801" s="956">
        <v>0</v>
      </c>
      <c r="AE801" s="957"/>
      <c r="AF801" s="957"/>
      <c r="AG801" s="958"/>
      <c r="AH801" s="962">
        <f>IF(V800="賃金で算定",0,V801+Z801-AD801)</f>
        <v>0</v>
      </c>
      <c r="AI801" s="962"/>
      <c r="AJ801" s="962"/>
      <c r="AK801" s="963"/>
      <c r="AL801" s="964">
        <f>IF(V800="賃金で算定","賃金で算定",IF(OR(V801=0,$F$816="",AV800=""),0,IF(OR(LEFT($F$816,2)="31",LEFT($F$816,2)="34",LEFT($F$816,2)="36",LEFT($F$816,2)="37"),VLOOKUP($F$816,労務比率2,AX800,FALSE),VLOOKUP($F$816,労務比率,AX800,FALSE))))</f>
        <v>0</v>
      </c>
      <c r="AM801" s="965"/>
      <c r="AN801" s="966">
        <f>IF(V800="賃金で算定",0,INT(AH801*AL801/100))</f>
        <v>0</v>
      </c>
      <c r="AO801" s="967"/>
      <c r="AP801" s="967"/>
      <c r="AQ801" s="967"/>
      <c r="AR801" s="967"/>
      <c r="AS801" s="685"/>
      <c r="AV801" s="24"/>
      <c r="AW801" s="25"/>
      <c r="AY801" s="462">
        <f t="shared" ref="AY801" si="443">AH801</f>
        <v>0</v>
      </c>
      <c r="AZ801" s="461">
        <f>IF(AV800&lt;=設定シート!C$101,AH801,IF(AND(AV800&gt;=設定シート!E$101,AV800&lt;=設定シート!G$101),AH801*105/108,AH801))</f>
        <v>0</v>
      </c>
      <c r="BA801" s="460"/>
      <c r="BB801" s="461">
        <f t="shared" ref="BB801" si="444">IF($AL801="賃金で算定",0,INT(AY801*$AL801/100))</f>
        <v>0</v>
      </c>
      <c r="BC801" s="461">
        <f>IF(AY801=AZ801,BB801,AZ801*$AL801/100)</f>
        <v>0</v>
      </c>
      <c r="BL801" s="22">
        <f>IF(AY801=AZ801,0,1)</f>
        <v>0</v>
      </c>
      <c r="BM801" s="22" t="str">
        <f>IF(BL801=1,AL801,"")</f>
        <v/>
      </c>
    </row>
    <row r="802" spans="2:74" ht="18" customHeight="1">
      <c r="B802" s="968"/>
      <c r="C802" s="969"/>
      <c r="D802" s="969"/>
      <c r="E802" s="969"/>
      <c r="F802" s="969"/>
      <c r="G802" s="969"/>
      <c r="H802" s="969"/>
      <c r="I802" s="970"/>
      <c r="J802" s="968"/>
      <c r="K802" s="969"/>
      <c r="L802" s="969"/>
      <c r="M802" s="969"/>
      <c r="N802" s="974"/>
      <c r="O802" s="753"/>
      <c r="P802" s="731" t="s">
        <v>38</v>
      </c>
      <c r="Q802" s="754"/>
      <c r="R802" s="731" t="s">
        <v>8</v>
      </c>
      <c r="S802" s="755"/>
      <c r="T802" s="976" t="s">
        <v>40</v>
      </c>
      <c r="U802" s="1075"/>
      <c r="V802" s="977"/>
      <c r="W802" s="978"/>
      <c r="X802" s="978"/>
      <c r="Y802" s="792"/>
      <c r="Z802" s="769"/>
      <c r="AA802" s="770"/>
      <c r="AB802" s="770"/>
      <c r="AC802" s="768"/>
      <c r="AD802" s="769"/>
      <c r="AE802" s="770"/>
      <c r="AF802" s="770"/>
      <c r="AG802" s="771"/>
      <c r="AH802" s="979">
        <f>IF(V802="賃金で算定",V803+Z803-AD803,0)</f>
        <v>0</v>
      </c>
      <c r="AI802" s="980"/>
      <c r="AJ802" s="980"/>
      <c r="AK802" s="981"/>
      <c r="AL802" s="733"/>
      <c r="AM802" s="736"/>
      <c r="AN802" s="865"/>
      <c r="AO802" s="866"/>
      <c r="AP802" s="866"/>
      <c r="AQ802" s="866"/>
      <c r="AR802" s="866"/>
      <c r="AS802" s="772"/>
      <c r="AV802" s="24" t="str">
        <f>IF(OR(O802="",Q802=""),"", IF(O802&lt;20,DATE(O802+118,Q802,IF(S802="",1,S802)),DATE(O802+88,Q802,IF(S802="",1,S802))))</f>
        <v/>
      </c>
      <c r="AW802" s="821" t="str">
        <f>IF(AV802&lt;=設定シート!C$15,"昔",IF(OR(LEFT($F$816,2)="31",LEFT($F$816,2)="34",LEFT($F$816,2)="36",LEFT($F$816,2)="37"),IF(AV802&lt;=設定シート!E$23,"1",IF(AV802&lt;=設定シート!G$23,"2",IF(AV802&lt;=設定シート!M$23,"3","4"))),IF(AV802&lt;=設定シート!E$15,"1",IF(AV802&lt;=設定シート!G$15,"2","3"))))</f>
        <v>3</v>
      </c>
      <c r="AX802" s="822">
        <f>IF(OR(LEFT($F$816,2)="31",LEFT($F$816,2)="34",LEFT($F$816,2)="36",LEFT($F$816,2)="37"),IF(AV802&lt;=設定シート!$C$23,5,IF(AV802&lt;=設定シート!$E$23,7,IF(AV802&lt;=設定シート!$G$23,9,IF(AND(AV802&lt;=設定シート!$I$23,V802=""),11,IF(AND(AV802&lt;=設定シート!$I$23,V802="賃金で算定"),13,IF(AV802&lt;=設定シート!$K$23,15,IF(AV802&lt;=設定シート!$M$23,17,19))))))),IF(AV802&lt;=設定シート!$C$23,5,IF(AV802&lt;=設定シート!$E$15,7,IF(AV802&lt;=設定シート!$G$15,9,11))))</f>
        <v>11</v>
      </c>
      <c r="AY802" s="760"/>
      <c r="AZ802" s="761"/>
      <c r="BA802" s="762">
        <f t="shared" ref="BA802" si="445">AN802</f>
        <v>0</v>
      </c>
      <c r="BB802" s="761"/>
      <c r="BC802" s="761"/>
      <c r="BO802" s="1">
        <f>IF(O802&lt;=VALUE(概算年度),O802+2018,O802+1988)</f>
        <v>2018</v>
      </c>
      <c r="BP802" s="1" t="b">
        <f>IF(BO802=2019,1)</f>
        <v>0</v>
      </c>
      <c r="BQ802" s="3">
        <f>IF(BO802&lt;=2018,1)</f>
        <v>1</v>
      </c>
      <c r="BR802" s="3" t="b">
        <f>IF(BO802&gt;=2020,1)</f>
        <v>0</v>
      </c>
      <c r="BS802" s="3" t="b">
        <f>IF(AND(O802=31,Q802=1,O803=31),1,IF(AND(O802=31,Q802=2,O803=31),2,IF(AND(O802=31,Q802=3,O803=31),3,IF(AND(O802=31,Q802=4,O803=31),4,IF(AND(O802&gt;VALUE(概算年度),O802&lt;31,O803=31),5)))))</f>
        <v>0</v>
      </c>
      <c r="BT802" s="3" t="b">
        <f>IF(OR(O802=31,O802=1),IF(AND(O803=1,OR(Q802=1,Q802=2,Q802=3,Q802=4,Q802=5)),1,IF(AND(O803=1,Q802=6),6,IF(AND(O803=1,Q802=7),7,IF(AND(O803=1,Q802=8),8,IF(AND(O803=1,Q802=9),9,IF(AND(O803=1,Q802=10),10,IF(AND(O803=1,Q802=11),11,IF(AND(O803=1,Q802=12),12)))))))),IF(O803=1,13))</f>
        <v>0</v>
      </c>
      <c r="BU802" s="3" t="b">
        <f>IF(AND(VALUE(概算年度)='報告書（事業主控）'!O802,VALUE(概算年度)='報告書（事業主控）'!O803),IF('報告書（事業主控）'!Q802=1,1,IF('報告書（事業主控）'!Q802=2,2,IF('報告書（事業主控）'!Q802=3,3))))</f>
        <v>0</v>
      </c>
      <c r="BV802" s="3" t="b">
        <f>IF(BS802=1,"平31_1",IF(BS802=2,"平31_2",IF(BS802=3,"平31_3",IF(BS802=4,"平31_4",IF(BS802=5,"平31_1",IF(BT802=1,"_5月",IF(BT802=6,"_6月",IF(BT802=7,"_7月",IF(BT802=8,"_8月",IF(BT802=9,"_9月",IF(BT802=10,"_10月",IF(BT802=11,"_11月",IF(BT802=12,"_12月",IF(BT802=13,"_5月",IF(AND(O802=O803,O803&lt;&gt;VALUE(概算年度)),IF(Q802=1,"_1月",IF(Q802=2,"_2月",IF(Q802=3,"_3月",IF(Q802=4,"_4月",IF(Q802=5,"_5月",IF(Q802=6,"_6月",IF(Q802=7,"_7月",IF(Q802=8,"_8月",IF(Q802=9,"_9月",IF(Q802=10,"_10月",IF(Q802=11,"_11月",IF(Q802=12,"_12月")))))))))))),IF(BU802=1,"対象年1_3月",IF(BU802=2,"対象年2_3月",IF(BU802=3,"対象年3月",IF(O803=VALUE(概算年度),"対象年1_3月","_1月")))))))))))))))))))</f>
        <v>0</v>
      </c>
    </row>
    <row r="803" spans="2:74" ht="18" customHeight="1">
      <c r="B803" s="971"/>
      <c r="C803" s="972"/>
      <c r="D803" s="972"/>
      <c r="E803" s="972"/>
      <c r="F803" s="972"/>
      <c r="G803" s="972"/>
      <c r="H803" s="972"/>
      <c r="I803" s="973"/>
      <c r="J803" s="971"/>
      <c r="K803" s="972"/>
      <c r="L803" s="972"/>
      <c r="M803" s="972"/>
      <c r="N803" s="975"/>
      <c r="O803" s="219"/>
      <c r="P803" s="11" t="s">
        <v>7</v>
      </c>
      <c r="Q803" s="23"/>
      <c r="R803" s="11" t="s">
        <v>8</v>
      </c>
      <c r="S803" s="220"/>
      <c r="T803" s="982" t="s">
        <v>28</v>
      </c>
      <c r="U803" s="982"/>
      <c r="V803" s="956"/>
      <c r="W803" s="957"/>
      <c r="X803" s="957"/>
      <c r="Y803" s="958"/>
      <c r="Z803" s="956"/>
      <c r="AA803" s="957"/>
      <c r="AB803" s="957"/>
      <c r="AC803" s="957"/>
      <c r="AD803" s="956">
        <v>0</v>
      </c>
      <c r="AE803" s="957"/>
      <c r="AF803" s="957"/>
      <c r="AG803" s="958"/>
      <c r="AH803" s="962">
        <f>IF(V802="賃金で算定",0,V803+Z803-AD803)</f>
        <v>0</v>
      </c>
      <c r="AI803" s="962"/>
      <c r="AJ803" s="962"/>
      <c r="AK803" s="963"/>
      <c r="AL803" s="964">
        <f>IF(V802="賃金で算定","賃金で算定",IF(OR(V803=0,$F$816="",AV802=""),0,IF(OR(LEFT($F$816,2)="31",LEFT($F$816,2)="34",LEFT($F$816,2)="36",LEFT($F$816,2)="37"),VLOOKUP($F$816,労務比率2,AX802,FALSE),VLOOKUP($F$816,労務比率,AX802,FALSE))))</f>
        <v>0</v>
      </c>
      <c r="AM803" s="965"/>
      <c r="AN803" s="966">
        <f>IF(V802="賃金で算定",0,INT(AH803*AL803/100))</f>
        <v>0</v>
      </c>
      <c r="AO803" s="967"/>
      <c r="AP803" s="967"/>
      <c r="AQ803" s="967"/>
      <c r="AR803" s="967"/>
      <c r="AS803" s="685"/>
      <c r="AV803" s="24"/>
      <c r="AW803" s="25"/>
      <c r="AY803" s="462">
        <f t="shared" ref="AY803" si="446">AH803</f>
        <v>0</v>
      </c>
      <c r="AZ803" s="461">
        <f>IF(AV802&lt;=設定シート!C$101,AH803,IF(AND(AV802&gt;=設定シート!E$101,AV802&lt;=設定シート!G$101),AH803*105/108,AH803))</f>
        <v>0</v>
      </c>
      <c r="BA803" s="460"/>
      <c r="BB803" s="461">
        <f t="shared" ref="BB803" si="447">IF($AL803="賃金で算定",0,INT(AY803*$AL803/100))</f>
        <v>0</v>
      </c>
      <c r="BC803" s="461">
        <f>IF(AY803=AZ803,BB803,AZ803*$AL803/100)</f>
        <v>0</v>
      </c>
      <c r="BL803" s="22">
        <f>IF(AY803=AZ803,0,1)</f>
        <v>0</v>
      </c>
      <c r="BM803" s="22" t="str">
        <f>IF(BL803=1,AL803,"")</f>
        <v/>
      </c>
    </row>
    <row r="804" spans="2:74" ht="18" customHeight="1">
      <c r="B804" s="968"/>
      <c r="C804" s="969"/>
      <c r="D804" s="969"/>
      <c r="E804" s="969"/>
      <c r="F804" s="969"/>
      <c r="G804" s="969"/>
      <c r="H804" s="969"/>
      <c r="I804" s="970"/>
      <c r="J804" s="968"/>
      <c r="K804" s="969"/>
      <c r="L804" s="969"/>
      <c r="M804" s="969"/>
      <c r="N804" s="974"/>
      <c r="O804" s="753"/>
      <c r="P804" s="731" t="s">
        <v>38</v>
      </c>
      <c r="Q804" s="754"/>
      <c r="R804" s="731" t="s">
        <v>8</v>
      </c>
      <c r="S804" s="755"/>
      <c r="T804" s="976" t="s">
        <v>40</v>
      </c>
      <c r="U804" s="1075"/>
      <c r="V804" s="977"/>
      <c r="W804" s="978"/>
      <c r="X804" s="978"/>
      <c r="Y804" s="29"/>
      <c r="Z804" s="775"/>
      <c r="AA804" s="683"/>
      <c r="AB804" s="683"/>
      <c r="AC804" s="21"/>
      <c r="AD804" s="775"/>
      <c r="AE804" s="683"/>
      <c r="AF804" s="683"/>
      <c r="AG804" s="776"/>
      <c r="AH804" s="979">
        <f>IF(V804="賃金で算定",V805+Z805-AD805,0)</f>
        <v>0</v>
      </c>
      <c r="AI804" s="980"/>
      <c r="AJ804" s="980"/>
      <c r="AK804" s="981"/>
      <c r="AL804" s="733"/>
      <c r="AM804" s="736"/>
      <c r="AN804" s="865"/>
      <c r="AO804" s="866"/>
      <c r="AP804" s="866"/>
      <c r="AQ804" s="866"/>
      <c r="AR804" s="866"/>
      <c r="AS804" s="772"/>
      <c r="AV804" s="24" t="str">
        <f>IF(OR(O804="",Q804=""),"", IF(O804&lt;20,DATE(O804+118,Q804,IF(S804="",1,S804)),DATE(O804+88,Q804,IF(S804="",1,S804))))</f>
        <v/>
      </c>
      <c r="AW804" s="821" t="str">
        <f>IF(AV804&lt;=設定シート!C$15,"昔",IF(OR(LEFT($F$816,2)="31",LEFT($F$816,2)="34",LEFT($F$816,2)="36",LEFT($F$816,2)="37"),IF(AV804&lt;=設定シート!E$23,"1",IF(AV804&lt;=設定シート!G$23,"2",IF(AV804&lt;=設定シート!M$23,"3","4"))),IF(AV804&lt;=設定シート!E$15,"1",IF(AV804&lt;=設定シート!G$15,"2","3"))))</f>
        <v>3</v>
      </c>
      <c r="AX804" s="822">
        <f>IF(OR(LEFT($F$816,2)="31",LEFT($F$816,2)="34",LEFT($F$816,2)="36",LEFT($F$816,2)="37"),IF(AV804&lt;=設定シート!$C$23,5,IF(AV804&lt;=設定シート!$E$23,7,IF(AV804&lt;=設定シート!$G$23,9,IF(AND(AV804&lt;=設定シート!$I$23,V804=""),11,IF(AND(AV804&lt;=設定シート!$I$23,V804="賃金で算定"),13,IF(AV804&lt;=設定シート!$K$23,15,IF(AV804&lt;=設定シート!$M$23,17,19))))))),IF(AV804&lt;=設定シート!$C$23,5,IF(AV804&lt;=設定シート!$E$15,7,IF(AV804&lt;=設定シート!$G$15,9,11))))</f>
        <v>11</v>
      </c>
      <c r="AY804" s="760"/>
      <c r="AZ804" s="761"/>
      <c r="BA804" s="762">
        <f t="shared" ref="BA804" si="448">AN804</f>
        <v>0</v>
      </c>
      <c r="BB804" s="761"/>
      <c r="BC804" s="761"/>
      <c r="BO804" s="1">
        <f>IF(O804&lt;=VALUE(概算年度),O804+2018,O804+1988)</f>
        <v>2018</v>
      </c>
      <c r="BP804" s="1" t="b">
        <f>IF(BO804=2019,1)</f>
        <v>0</v>
      </c>
      <c r="BQ804" s="3">
        <f>IF(BO804&lt;=2018,1)</f>
        <v>1</v>
      </c>
      <c r="BR804" s="3" t="b">
        <f>IF(BO804&gt;=2020,1)</f>
        <v>0</v>
      </c>
      <c r="BS804" s="3" t="b">
        <f>IF(AND(O804=31,Q804=1,O805=31),1,IF(AND(O804=31,Q804=2,O805=31),2,IF(AND(O804=31,Q804=3,O805=31),3,IF(AND(O804=31,Q804=4,O805=31),4,IF(AND(O804&gt;VALUE(概算年度),O804&lt;31,O805=31),5)))))</f>
        <v>0</v>
      </c>
      <c r="BT804" s="3" t="b">
        <f>IF(OR(O804=31,O804=1),IF(AND(O805=1,OR(Q804=1,Q804=2,Q804=3,Q804=4,Q804=5)),1,IF(AND(O805=1,Q804=6),6,IF(AND(O805=1,Q804=7),7,IF(AND(O805=1,Q804=8),8,IF(AND(O805=1,Q804=9),9,IF(AND(O805=1,Q804=10),10,IF(AND(O805=1,Q804=11),11,IF(AND(O805=1,Q804=12),12)))))))),IF(O805=1,13))</f>
        <v>0</v>
      </c>
      <c r="BU804" s="3" t="b">
        <f>IF(AND(VALUE(概算年度)='報告書（事業主控）'!O804,VALUE(概算年度)='報告書（事業主控）'!O805),IF('報告書（事業主控）'!Q804=1,1,IF('報告書（事業主控）'!Q804=2,2,IF('報告書（事業主控）'!Q804=3,3))))</f>
        <v>0</v>
      </c>
      <c r="BV804" s="3" t="b">
        <f>IF(BS804=1,"平31_1",IF(BS804=2,"平31_2",IF(BS804=3,"平31_3",IF(BS804=4,"平31_4",IF(BS804=5,"平31_1",IF(BT804=1,"_5月",IF(BT804=6,"_6月",IF(BT804=7,"_7月",IF(BT804=8,"_8月",IF(BT804=9,"_9月",IF(BT804=10,"_10月",IF(BT804=11,"_11月",IF(BT804=12,"_12月",IF(BT804=13,"_5月",IF(AND(O804=O805,O805&lt;&gt;VALUE(概算年度)),IF(Q804=1,"_1月",IF(Q804=2,"_2月",IF(Q804=3,"_3月",IF(Q804=4,"_4月",IF(Q804=5,"_5月",IF(Q804=6,"_6月",IF(Q804=7,"_7月",IF(Q804=8,"_8月",IF(Q804=9,"_9月",IF(Q804=10,"_10月",IF(Q804=11,"_11月",IF(Q804=12,"_12月")))))))))))),IF(BU804=1,"対象年1_3月",IF(BU804=2,"対象年2_3月",IF(BU804=3,"対象年3月",IF(O805=VALUE(概算年度),"対象年1_3月","_1月")))))))))))))))))))</f>
        <v>0</v>
      </c>
    </row>
    <row r="805" spans="2:74" ht="18" customHeight="1">
      <c r="B805" s="971"/>
      <c r="C805" s="972"/>
      <c r="D805" s="972"/>
      <c r="E805" s="972"/>
      <c r="F805" s="972"/>
      <c r="G805" s="972"/>
      <c r="H805" s="972"/>
      <c r="I805" s="973"/>
      <c r="J805" s="971"/>
      <c r="K805" s="972"/>
      <c r="L805" s="972"/>
      <c r="M805" s="972"/>
      <c r="N805" s="975"/>
      <c r="O805" s="219"/>
      <c r="P805" s="11" t="s">
        <v>7</v>
      </c>
      <c r="Q805" s="23"/>
      <c r="R805" s="11" t="s">
        <v>8</v>
      </c>
      <c r="S805" s="220"/>
      <c r="T805" s="982" t="s">
        <v>28</v>
      </c>
      <c r="U805" s="982"/>
      <c r="V805" s="956"/>
      <c r="W805" s="957"/>
      <c r="X805" s="957"/>
      <c r="Y805" s="958"/>
      <c r="Z805" s="959"/>
      <c r="AA805" s="960"/>
      <c r="AB805" s="960"/>
      <c r="AC805" s="960"/>
      <c r="AD805" s="956">
        <v>0</v>
      </c>
      <c r="AE805" s="957"/>
      <c r="AF805" s="957"/>
      <c r="AG805" s="958"/>
      <c r="AH805" s="962">
        <f>IF(V804="賃金で算定",0,V805+Z805-AD805)</f>
        <v>0</v>
      </c>
      <c r="AI805" s="962"/>
      <c r="AJ805" s="962"/>
      <c r="AK805" s="963"/>
      <c r="AL805" s="964">
        <f>IF(V804="賃金で算定","賃金で算定",IF(OR(V805=0,$F$816="",AV804=""),0,IF(OR(LEFT($F$816,2)="31",LEFT($F$816,2)="34",LEFT($F$816,2)="36",LEFT($F$816,2)="37"),VLOOKUP($F$816,労務比率2,AX804,FALSE),VLOOKUP($F$816,労務比率,AX804,FALSE))))</f>
        <v>0</v>
      </c>
      <c r="AM805" s="965"/>
      <c r="AN805" s="966">
        <f>IF(V804="賃金で算定",0,INT(AH805*AL805/100))</f>
        <v>0</v>
      </c>
      <c r="AO805" s="967"/>
      <c r="AP805" s="967"/>
      <c r="AQ805" s="967"/>
      <c r="AR805" s="967"/>
      <c r="AS805" s="685"/>
      <c r="AV805" s="24"/>
      <c r="AW805" s="25"/>
      <c r="AY805" s="462">
        <f t="shared" ref="AY805" si="449">AH805</f>
        <v>0</v>
      </c>
      <c r="AZ805" s="461">
        <f>IF(AV804&lt;=設定シート!C$101,AH805,IF(AND(AV804&gt;=設定シート!E$101,AV804&lt;=設定シート!G$101),AH805*105/108,AH805))</f>
        <v>0</v>
      </c>
      <c r="BA805" s="460"/>
      <c r="BB805" s="461">
        <f t="shared" ref="BB805" si="450">IF($AL805="賃金で算定",0,INT(AY805*$AL805/100))</f>
        <v>0</v>
      </c>
      <c r="BC805" s="461">
        <f>IF(AY805=AZ805,BB805,AZ805*$AL805/100)</f>
        <v>0</v>
      </c>
      <c r="BL805" s="22">
        <f>IF(AY805=AZ805,0,1)</f>
        <v>0</v>
      </c>
      <c r="BM805" s="22" t="str">
        <f>IF(BL805=1,AL805,"")</f>
        <v/>
      </c>
    </row>
    <row r="806" spans="2:74" ht="18" customHeight="1">
      <c r="B806" s="968"/>
      <c r="C806" s="969"/>
      <c r="D806" s="969"/>
      <c r="E806" s="969"/>
      <c r="F806" s="969"/>
      <c r="G806" s="969"/>
      <c r="H806" s="969"/>
      <c r="I806" s="970"/>
      <c r="J806" s="968"/>
      <c r="K806" s="969"/>
      <c r="L806" s="969"/>
      <c r="M806" s="969"/>
      <c r="N806" s="974"/>
      <c r="O806" s="753"/>
      <c r="P806" s="731" t="s">
        <v>38</v>
      </c>
      <c r="Q806" s="754"/>
      <c r="R806" s="731" t="s">
        <v>8</v>
      </c>
      <c r="S806" s="755"/>
      <c r="T806" s="976" t="s">
        <v>40</v>
      </c>
      <c r="U806" s="1075"/>
      <c r="V806" s="977"/>
      <c r="W806" s="978"/>
      <c r="X806" s="978"/>
      <c r="Y806" s="792"/>
      <c r="Z806" s="769"/>
      <c r="AA806" s="770"/>
      <c r="AB806" s="770"/>
      <c r="AC806" s="768"/>
      <c r="AD806" s="769"/>
      <c r="AE806" s="770"/>
      <c r="AF806" s="770"/>
      <c r="AG806" s="771"/>
      <c r="AH806" s="979">
        <f>IF(V806="賃金で算定",V807+Z807-AD807,0)</f>
        <v>0</v>
      </c>
      <c r="AI806" s="980"/>
      <c r="AJ806" s="980"/>
      <c r="AK806" s="981"/>
      <c r="AL806" s="733"/>
      <c r="AM806" s="736"/>
      <c r="AN806" s="865"/>
      <c r="AO806" s="866"/>
      <c r="AP806" s="866"/>
      <c r="AQ806" s="866"/>
      <c r="AR806" s="866"/>
      <c r="AS806" s="772"/>
      <c r="AV806" s="24" t="str">
        <f>IF(OR(O806="",Q806=""),"", IF(O806&lt;20,DATE(O806+118,Q806,IF(S806="",1,S806)),DATE(O806+88,Q806,IF(S806="",1,S806))))</f>
        <v/>
      </c>
      <c r="AW806" s="821" t="str">
        <f>IF(AV806&lt;=設定シート!C$15,"昔",IF(OR(LEFT($F$816,2)="31",LEFT($F$816,2)="34",LEFT($F$816,2)="36",LEFT($F$816,2)="37"),IF(AV806&lt;=設定シート!E$23,"1",IF(AV806&lt;=設定シート!G$23,"2",IF(AV806&lt;=設定シート!M$23,"3","4"))),IF(AV806&lt;=設定シート!E$15,"1",IF(AV806&lt;=設定シート!G$15,"2","3"))))</f>
        <v>3</v>
      </c>
      <c r="AX806" s="822">
        <f>IF(OR(LEFT($F$816,2)="31",LEFT($F$816,2)="34",LEFT($F$816,2)="36",LEFT($F$816,2)="37"),IF(AV806&lt;=設定シート!$C$23,5,IF(AV806&lt;=設定シート!$E$23,7,IF(AV806&lt;=設定シート!$G$23,9,IF(AND(AV806&lt;=設定シート!$I$23,V806=""),11,IF(AND(AV806&lt;=設定シート!$I$23,V806="賃金で算定"),13,IF(AV806&lt;=設定シート!$K$23,15,IF(AV806&lt;=設定シート!$M$23,17,19))))))),IF(AV806&lt;=設定シート!$C$23,5,IF(AV806&lt;=設定シート!$E$15,7,IF(AV806&lt;=設定シート!$G$15,9,11))))</f>
        <v>11</v>
      </c>
      <c r="AY806" s="760"/>
      <c r="AZ806" s="761"/>
      <c r="BA806" s="762">
        <f t="shared" ref="BA806" si="451">AN806</f>
        <v>0</v>
      </c>
      <c r="BB806" s="761"/>
      <c r="BC806" s="761"/>
      <c r="BO806" s="1">
        <f>IF(O806&lt;=VALUE(概算年度),O806+2018,O806+1988)</f>
        <v>2018</v>
      </c>
      <c r="BP806" s="1" t="b">
        <f>IF(BO806=2019,1)</f>
        <v>0</v>
      </c>
      <c r="BQ806" s="3">
        <f>IF(BO806&lt;=2018,1)</f>
        <v>1</v>
      </c>
      <c r="BR806" s="3" t="b">
        <f>IF(BO806&gt;=2020,1)</f>
        <v>0</v>
      </c>
      <c r="BS806" s="3" t="b">
        <f>IF(AND(O806=31,Q806=1,O807=31),1,IF(AND(O806=31,Q806=2,O807=31),2,IF(AND(O806=31,Q806=3,O807=31),3,IF(AND(O806=31,Q806=4,O807=31),4,IF(AND(O806&gt;VALUE(概算年度),O806&lt;31,O807=31),5)))))</f>
        <v>0</v>
      </c>
      <c r="BT806" s="3" t="b">
        <f>IF(OR(O806=31,O806=1),IF(AND(O807=1,OR(Q806=1,Q806=2,Q806=3,Q806=4,Q806=5)),1,IF(AND(O807=1,Q806=6),6,IF(AND(O807=1,Q806=7),7,IF(AND(O807=1,Q806=8),8,IF(AND(O807=1,Q806=9),9,IF(AND(O807=1,Q806=10),10,IF(AND(O807=1,Q806=11),11,IF(AND(O807=1,Q806=12),12)))))))),IF(O807=1,13))</f>
        <v>0</v>
      </c>
      <c r="BU806" s="3" t="b">
        <f>IF(AND(VALUE(概算年度)='報告書（事業主控）'!O806,VALUE(概算年度)='報告書（事業主控）'!O807),IF('報告書（事業主控）'!Q806=1,1,IF('報告書（事業主控）'!Q806=2,2,IF('報告書（事業主控）'!Q806=3,3))))</f>
        <v>0</v>
      </c>
      <c r="BV806" s="3" t="b">
        <f>IF(BS806=1,"平31_1",IF(BS806=2,"平31_2",IF(BS806=3,"平31_3",IF(BS806=4,"平31_4",IF(BS806=5,"平31_1",IF(BT806=1,"_5月",IF(BT806=6,"_6月",IF(BT806=7,"_7月",IF(BT806=8,"_8月",IF(BT806=9,"_9月",IF(BT806=10,"_10月",IF(BT806=11,"_11月",IF(BT806=12,"_12月",IF(BT806=13,"_5月",IF(AND(O806=O807,O807&lt;&gt;VALUE(概算年度)),IF(Q806=1,"_1月",IF(Q806=2,"_2月",IF(Q806=3,"_3月",IF(Q806=4,"_4月",IF(Q806=5,"_5月",IF(Q806=6,"_6月",IF(Q806=7,"_7月",IF(Q806=8,"_8月",IF(Q806=9,"_9月",IF(Q806=10,"_10月",IF(Q806=11,"_11月",IF(Q806=12,"_12月")))))))))))),IF(BU806=1,"対象年1_3月",IF(BU806=2,"対象年2_3月",IF(BU806=3,"対象年3月",IF(O807=VALUE(概算年度),"対象年1_3月","_1月")))))))))))))))))))</f>
        <v>0</v>
      </c>
    </row>
    <row r="807" spans="2:74" ht="18" customHeight="1">
      <c r="B807" s="971"/>
      <c r="C807" s="972"/>
      <c r="D807" s="972"/>
      <c r="E807" s="972"/>
      <c r="F807" s="972"/>
      <c r="G807" s="972"/>
      <c r="H807" s="972"/>
      <c r="I807" s="973"/>
      <c r="J807" s="971"/>
      <c r="K807" s="972"/>
      <c r="L807" s="972"/>
      <c r="M807" s="972"/>
      <c r="N807" s="975"/>
      <c r="O807" s="219"/>
      <c r="P807" s="11" t="s">
        <v>7</v>
      </c>
      <c r="Q807" s="23"/>
      <c r="R807" s="11" t="s">
        <v>8</v>
      </c>
      <c r="S807" s="220"/>
      <c r="T807" s="982" t="s">
        <v>28</v>
      </c>
      <c r="U807" s="982"/>
      <c r="V807" s="956"/>
      <c r="W807" s="957"/>
      <c r="X807" s="957"/>
      <c r="Y807" s="958"/>
      <c r="Z807" s="956"/>
      <c r="AA807" s="957"/>
      <c r="AB807" s="957"/>
      <c r="AC807" s="957"/>
      <c r="AD807" s="956">
        <v>0</v>
      </c>
      <c r="AE807" s="957"/>
      <c r="AF807" s="957"/>
      <c r="AG807" s="958"/>
      <c r="AH807" s="962">
        <f>IF(V806="賃金で算定",0,V807+Z807-AD807)</f>
        <v>0</v>
      </c>
      <c r="AI807" s="962"/>
      <c r="AJ807" s="962"/>
      <c r="AK807" s="963"/>
      <c r="AL807" s="964">
        <f>IF(V806="賃金で算定","賃金で算定",IF(OR(V807=0,$F$816="",AV806=""),0,IF(OR(LEFT($F$816,2)="31",LEFT($F$816,2)="34",LEFT($F$816,2)="36",LEFT($F$816,2)="37"),VLOOKUP($F$816,労務比率2,AX806,FALSE),VLOOKUP($F$816,労務比率,AX806,FALSE))))</f>
        <v>0</v>
      </c>
      <c r="AM807" s="965"/>
      <c r="AN807" s="966">
        <f>IF(V806="賃金で算定",0,INT(AH807*AL807/100))</f>
        <v>0</v>
      </c>
      <c r="AO807" s="967"/>
      <c r="AP807" s="967"/>
      <c r="AQ807" s="967"/>
      <c r="AR807" s="967"/>
      <c r="AS807" s="685"/>
      <c r="AV807" s="24"/>
      <c r="AW807" s="25"/>
      <c r="AY807" s="462">
        <f t="shared" ref="AY807" si="452">AH807</f>
        <v>0</v>
      </c>
      <c r="AZ807" s="461">
        <f>IF(AV806&lt;=設定シート!C$101,AH807,IF(AND(AV806&gt;=設定シート!E$101,AV806&lt;=設定シート!G$101),AH807*105/108,AH807))</f>
        <v>0</v>
      </c>
      <c r="BA807" s="460"/>
      <c r="BB807" s="461">
        <f t="shared" ref="BB807" si="453">IF($AL807="賃金で算定",0,INT(AY807*$AL807/100))</f>
        <v>0</v>
      </c>
      <c r="BC807" s="461">
        <f>IF(AY807=AZ807,BB807,AZ807*$AL807/100)</f>
        <v>0</v>
      </c>
      <c r="BL807" s="22">
        <f>IF(AY807=AZ807,0,1)</f>
        <v>0</v>
      </c>
      <c r="BM807" s="22" t="str">
        <f>IF(BL807=1,AL807,"")</f>
        <v/>
      </c>
    </row>
    <row r="808" spans="2:74" ht="18" customHeight="1">
      <c r="B808" s="968"/>
      <c r="C808" s="969"/>
      <c r="D808" s="969"/>
      <c r="E808" s="969"/>
      <c r="F808" s="969"/>
      <c r="G808" s="969"/>
      <c r="H808" s="969"/>
      <c r="I808" s="970"/>
      <c r="J808" s="968"/>
      <c r="K808" s="969"/>
      <c r="L808" s="969"/>
      <c r="M808" s="969"/>
      <c r="N808" s="974"/>
      <c r="O808" s="753"/>
      <c r="P808" s="731" t="s">
        <v>38</v>
      </c>
      <c r="Q808" s="754"/>
      <c r="R808" s="731" t="s">
        <v>8</v>
      </c>
      <c r="S808" s="755"/>
      <c r="T808" s="976" t="s">
        <v>40</v>
      </c>
      <c r="U808" s="1075"/>
      <c r="V808" s="977"/>
      <c r="W808" s="978"/>
      <c r="X808" s="978"/>
      <c r="Y808" s="792"/>
      <c r="Z808" s="769"/>
      <c r="AA808" s="770"/>
      <c r="AB808" s="770"/>
      <c r="AC808" s="768"/>
      <c r="AD808" s="769"/>
      <c r="AE808" s="770"/>
      <c r="AF808" s="770"/>
      <c r="AG808" s="771"/>
      <c r="AH808" s="979">
        <f>IF(V808="賃金で算定",V809+Z809-AD809,0)</f>
        <v>0</v>
      </c>
      <c r="AI808" s="980"/>
      <c r="AJ808" s="980"/>
      <c r="AK808" s="981"/>
      <c r="AL808" s="733"/>
      <c r="AM808" s="736"/>
      <c r="AN808" s="865"/>
      <c r="AO808" s="866"/>
      <c r="AP808" s="866"/>
      <c r="AQ808" s="866"/>
      <c r="AR808" s="866"/>
      <c r="AS808" s="772"/>
      <c r="AV808" s="24" t="str">
        <f>IF(OR(O808="",Q808=""),"", IF(O808&lt;20,DATE(O808+118,Q808,IF(S808="",1,S808)),DATE(O808+88,Q808,IF(S808="",1,S808))))</f>
        <v/>
      </c>
      <c r="AW808" s="821" t="str">
        <f>IF(AV808&lt;=設定シート!C$15,"昔",IF(OR(LEFT($F$816,2)="31",LEFT($F$816,2)="34",LEFT($F$816,2)="36",LEFT($F$816,2)="37"),IF(AV808&lt;=設定シート!E$23,"1",IF(AV808&lt;=設定シート!G$23,"2",IF(AV808&lt;=設定シート!M$23,"3","4"))),IF(AV808&lt;=設定シート!E$15,"1",IF(AV808&lt;=設定シート!G$15,"2","3"))))</f>
        <v>3</v>
      </c>
      <c r="AX808" s="822">
        <f>IF(OR(LEFT($F$816,2)="31",LEFT($F$816,2)="34",LEFT($F$816,2)="36",LEFT($F$816,2)="37"),IF(AV808&lt;=設定シート!$C$23,5,IF(AV808&lt;=設定シート!$E$23,7,IF(AV808&lt;=設定シート!$G$23,9,IF(AND(AV808&lt;=設定シート!$I$23,V808=""),11,IF(AND(AV808&lt;=設定シート!$I$23,V808="賃金で算定"),13,IF(AV808&lt;=設定シート!$K$23,15,IF(AV808&lt;=設定シート!$M$23,17,19))))))),IF(AV808&lt;=設定シート!$C$23,5,IF(AV808&lt;=設定シート!$E$15,7,IF(AV808&lt;=設定シート!$G$15,9,11))))</f>
        <v>11</v>
      </c>
      <c r="AY808" s="760"/>
      <c r="AZ808" s="761"/>
      <c r="BA808" s="762">
        <f t="shared" ref="BA808" si="454">AN808</f>
        <v>0</v>
      </c>
      <c r="BB808" s="761"/>
      <c r="BC808" s="761"/>
      <c r="BO808" s="1">
        <f>IF(O808&lt;=VALUE(概算年度),O808+2018,O808+1988)</f>
        <v>2018</v>
      </c>
      <c r="BP808" s="1" t="b">
        <f>IF(BO808=2019,1)</f>
        <v>0</v>
      </c>
      <c r="BQ808" s="3">
        <f>IF(BO808&lt;=2018,1)</f>
        <v>1</v>
      </c>
      <c r="BR808" s="3" t="b">
        <f>IF(BO808&gt;=2020,1)</f>
        <v>0</v>
      </c>
      <c r="BS808" s="3" t="b">
        <f>IF(AND(O808=31,Q808=1,O809=31),1,IF(AND(O808=31,Q808=2,O809=31),2,IF(AND(O808=31,Q808=3,O809=31),3,IF(AND(O808=31,Q808=4,O809=31),4,IF(AND(O808&gt;VALUE(概算年度),O808&lt;31,O809=31),5)))))</f>
        <v>0</v>
      </c>
      <c r="BT808" s="3" t="b">
        <f>IF(OR(O808=31,O808=1),IF(AND(O809=1,OR(Q808=1,Q808=2,Q808=3,Q808=4,Q808=5)),1,IF(AND(O809=1,Q808=6),6,IF(AND(O809=1,Q808=7),7,IF(AND(O809=1,Q808=8),8,IF(AND(O809=1,Q808=9),9,IF(AND(O809=1,Q808=10),10,IF(AND(O809=1,Q808=11),11,IF(AND(O809=1,Q808=12),12)))))))),IF(O809=1,13))</f>
        <v>0</v>
      </c>
      <c r="BU808" s="3" t="b">
        <f>IF(AND(VALUE(概算年度)='報告書（事業主控）'!O808,VALUE(概算年度)='報告書（事業主控）'!O809),IF('報告書（事業主控）'!Q808=1,1,IF('報告書（事業主控）'!Q808=2,2,IF('報告書（事業主控）'!Q808=3,3))))</f>
        <v>0</v>
      </c>
      <c r="BV808" s="3" t="b">
        <f>IF(BS808=1,"平31_1",IF(BS808=2,"平31_2",IF(BS808=3,"平31_3",IF(BS808=4,"平31_4",IF(BS808=5,"平31_1",IF(BT808=1,"_5月",IF(BT808=6,"_6月",IF(BT808=7,"_7月",IF(BT808=8,"_8月",IF(BT808=9,"_9月",IF(BT808=10,"_10月",IF(BT808=11,"_11月",IF(BT808=12,"_12月",IF(BT808=13,"_5月",IF(AND(O808=O809,O809&lt;&gt;VALUE(概算年度)),IF(Q808=1,"_1月",IF(Q808=2,"_2月",IF(Q808=3,"_3月",IF(Q808=4,"_4月",IF(Q808=5,"_5月",IF(Q808=6,"_6月",IF(Q808=7,"_7月",IF(Q808=8,"_8月",IF(Q808=9,"_9月",IF(Q808=10,"_10月",IF(Q808=11,"_11月",IF(Q808=12,"_12月")))))))))))),IF(BU808=1,"対象年1_3月",IF(BU808=2,"対象年2_3月",IF(BU808=3,"対象年3月",IF(O809=VALUE(概算年度),"対象年1_3月","_1月")))))))))))))))))))</f>
        <v>0</v>
      </c>
    </row>
    <row r="809" spans="2:74" ht="18" customHeight="1">
      <c r="B809" s="971"/>
      <c r="C809" s="972"/>
      <c r="D809" s="972"/>
      <c r="E809" s="972"/>
      <c r="F809" s="972"/>
      <c r="G809" s="972"/>
      <c r="H809" s="972"/>
      <c r="I809" s="973"/>
      <c r="J809" s="971"/>
      <c r="K809" s="972"/>
      <c r="L809" s="972"/>
      <c r="M809" s="972"/>
      <c r="N809" s="975"/>
      <c r="O809" s="219"/>
      <c r="P809" s="11" t="s">
        <v>7</v>
      </c>
      <c r="Q809" s="23"/>
      <c r="R809" s="11" t="s">
        <v>8</v>
      </c>
      <c r="S809" s="220"/>
      <c r="T809" s="982" t="s">
        <v>28</v>
      </c>
      <c r="U809" s="982"/>
      <c r="V809" s="956"/>
      <c r="W809" s="957"/>
      <c r="X809" s="957"/>
      <c r="Y809" s="958"/>
      <c r="Z809" s="956"/>
      <c r="AA809" s="957"/>
      <c r="AB809" s="957"/>
      <c r="AC809" s="957"/>
      <c r="AD809" s="956">
        <v>0</v>
      </c>
      <c r="AE809" s="957"/>
      <c r="AF809" s="957"/>
      <c r="AG809" s="958"/>
      <c r="AH809" s="962">
        <f>IF(V808="賃金で算定",0,V809+Z809-AD809)</f>
        <v>0</v>
      </c>
      <c r="AI809" s="962"/>
      <c r="AJ809" s="962"/>
      <c r="AK809" s="963"/>
      <c r="AL809" s="964">
        <f>IF(V808="賃金で算定","賃金で算定",IF(OR(V809=0,$F$816="",AV808=""),0,IF(OR(LEFT($F$816,2)="31",LEFT($F$816,2)="34",LEFT($F$816,2)="36",LEFT($F$816,2)="37"),VLOOKUP($F$816,労務比率2,AX808,FALSE),VLOOKUP($F$816,労務比率,AX808,FALSE))))</f>
        <v>0</v>
      </c>
      <c r="AM809" s="965"/>
      <c r="AN809" s="966">
        <f>IF(V808="賃金で算定",0,INT(AH809*AL809/100))</f>
        <v>0</v>
      </c>
      <c r="AO809" s="967"/>
      <c r="AP809" s="967"/>
      <c r="AQ809" s="967"/>
      <c r="AR809" s="967"/>
      <c r="AS809" s="685"/>
      <c r="AV809" s="24"/>
      <c r="AW809" s="25"/>
      <c r="AY809" s="462">
        <f t="shared" ref="AY809" si="455">AH809</f>
        <v>0</v>
      </c>
      <c r="AZ809" s="461">
        <f>IF(AV808&lt;=設定シート!C$101,AH809,IF(AND(AV808&gt;=設定シート!E$101,AV808&lt;=設定シート!G$101),AH809*105/108,AH809))</f>
        <v>0</v>
      </c>
      <c r="BA809" s="460"/>
      <c r="BB809" s="461">
        <f t="shared" ref="BB809" si="456">IF($AL809="賃金で算定",0,INT(AY809*$AL809/100))</f>
        <v>0</v>
      </c>
      <c r="BC809" s="461">
        <f>IF(AY809=AZ809,BB809,AZ809*$AL809/100)</f>
        <v>0</v>
      </c>
      <c r="BL809" s="22">
        <f>IF(AY809=AZ809,0,1)</f>
        <v>0</v>
      </c>
      <c r="BM809" s="22" t="str">
        <f>IF(BL809=1,AL809,"")</f>
        <v/>
      </c>
    </row>
    <row r="810" spans="2:74" ht="18" customHeight="1">
      <c r="B810" s="968"/>
      <c r="C810" s="969"/>
      <c r="D810" s="969"/>
      <c r="E810" s="969"/>
      <c r="F810" s="969"/>
      <c r="G810" s="969"/>
      <c r="H810" s="969"/>
      <c r="I810" s="970"/>
      <c r="J810" s="968"/>
      <c r="K810" s="969"/>
      <c r="L810" s="969"/>
      <c r="M810" s="969"/>
      <c r="N810" s="974"/>
      <c r="O810" s="753"/>
      <c r="P810" s="731" t="s">
        <v>38</v>
      </c>
      <c r="Q810" s="754"/>
      <c r="R810" s="731" t="s">
        <v>8</v>
      </c>
      <c r="S810" s="755"/>
      <c r="T810" s="976" t="s">
        <v>40</v>
      </c>
      <c r="U810" s="1075"/>
      <c r="V810" s="977"/>
      <c r="W810" s="978"/>
      <c r="X810" s="978"/>
      <c r="Y810" s="792"/>
      <c r="Z810" s="769"/>
      <c r="AA810" s="770"/>
      <c r="AB810" s="770"/>
      <c r="AC810" s="768"/>
      <c r="AD810" s="769"/>
      <c r="AE810" s="770"/>
      <c r="AF810" s="770"/>
      <c r="AG810" s="771"/>
      <c r="AH810" s="979">
        <f>IF(V810="賃金で算定",V811+Z811-AD811,0)</f>
        <v>0</v>
      </c>
      <c r="AI810" s="980"/>
      <c r="AJ810" s="980"/>
      <c r="AK810" s="981"/>
      <c r="AL810" s="733"/>
      <c r="AM810" s="736"/>
      <c r="AN810" s="865"/>
      <c r="AO810" s="866"/>
      <c r="AP810" s="866"/>
      <c r="AQ810" s="866"/>
      <c r="AR810" s="866"/>
      <c r="AS810" s="772"/>
      <c r="AV810" s="24" t="str">
        <f>IF(OR(O810="",Q810=""),"", IF(O810&lt;20,DATE(O810+118,Q810,IF(S810="",1,S810)),DATE(O810+88,Q810,IF(S810="",1,S810))))</f>
        <v/>
      </c>
      <c r="AW810" s="821" t="str">
        <f>IF(AV810&lt;=設定シート!C$15,"昔",IF(OR(LEFT($F$816,2)="31",LEFT($F$816,2)="34",LEFT($F$816,2)="36",LEFT($F$816,2)="37"),IF(AV810&lt;=設定シート!E$23,"1",IF(AV810&lt;=設定シート!G$23,"2",IF(AV810&lt;=設定シート!M$23,"3","4"))),IF(AV810&lt;=設定シート!E$15,"1",IF(AV810&lt;=設定シート!G$15,"2","3"))))</f>
        <v>3</v>
      </c>
      <c r="AX810" s="822">
        <f>IF(OR(LEFT($F$816,2)="31",LEFT($F$816,2)="34",LEFT($F$816,2)="36",LEFT($F$816,2)="37"),IF(AV810&lt;=設定シート!$C$23,5,IF(AV810&lt;=設定シート!$E$23,7,IF(AV810&lt;=設定シート!$G$23,9,IF(AND(AV810&lt;=設定シート!$I$23,V810=""),11,IF(AND(AV810&lt;=設定シート!$I$23,V810="賃金で算定"),13,IF(AV810&lt;=設定シート!$K$23,15,IF(AV810&lt;=設定シート!$M$23,17,19))))))),IF(AV810&lt;=設定シート!$C$23,5,IF(AV810&lt;=設定シート!$E$15,7,IF(AV810&lt;=設定シート!$G$15,9,11))))</f>
        <v>11</v>
      </c>
      <c r="AY810" s="760"/>
      <c r="AZ810" s="761"/>
      <c r="BA810" s="762">
        <f t="shared" ref="BA810" si="457">AN810</f>
        <v>0</v>
      </c>
      <c r="BB810" s="761"/>
      <c r="BC810" s="761"/>
      <c r="BO810" s="1">
        <f>IF(O810&lt;=VALUE(概算年度),O810+2018,O810+1988)</f>
        <v>2018</v>
      </c>
      <c r="BP810" s="1" t="b">
        <f>IF(BO810=2019,1)</f>
        <v>0</v>
      </c>
      <c r="BQ810" s="3">
        <f>IF(BO810&lt;=2018,1)</f>
        <v>1</v>
      </c>
      <c r="BR810" s="3" t="b">
        <f>IF(BO810&gt;=2020,1)</f>
        <v>0</v>
      </c>
      <c r="BS810" s="3" t="b">
        <f>IF(AND(O810=31,Q810=1,O811=31),1,IF(AND(O810=31,Q810=2,O811=31),2,IF(AND(O810=31,Q810=3,O811=31),3,IF(AND(O810=31,Q810=4,O811=31),4,IF(AND(O810&gt;VALUE(概算年度),O810&lt;31,O811=31),5)))))</f>
        <v>0</v>
      </c>
      <c r="BT810" s="3" t="b">
        <f>IF(OR(O810=31,O810=1),IF(AND(O811=1,OR(Q810=1,Q810=2,Q810=3,Q810=4,Q810=5)),1,IF(AND(O811=1,Q810=6),6,IF(AND(O811=1,Q810=7),7,IF(AND(O811=1,Q810=8),8,IF(AND(O811=1,Q810=9),9,IF(AND(O811=1,Q810=10),10,IF(AND(O811=1,Q810=11),11,IF(AND(O811=1,Q810=12),12)))))))),IF(O811=1,13))</f>
        <v>0</v>
      </c>
      <c r="BU810" s="3" t="b">
        <f>IF(AND(VALUE(概算年度)='報告書（事業主控）'!O810,VALUE(概算年度)='報告書（事業主控）'!O811),IF('報告書（事業主控）'!Q810=1,1,IF('報告書（事業主控）'!Q810=2,2,IF('報告書（事業主控）'!Q810=3,3))))</f>
        <v>0</v>
      </c>
      <c r="BV810" s="3" t="b">
        <f>IF(BS810=1,"平31_1",IF(BS810=2,"平31_2",IF(BS810=3,"平31_3",IF(BS810=4,"平31_4",IF(BS810=5,"平31_1",IF(BT810=1,"_5月",IF(BT810=6,"_6月",IF(BT810=7,"_7月",IF(BT810=8,"_8月",IF(BT810=9,"_9月",IF(BT810=10,"_10月",IF(BT810=11,"_11月",IF(BT810=12,"_12月",IF(BT810=13,"_5月",IF(AND(O810=O811,O811&lt;&gt;VALUE(概算年度)),IF(Q810=1,"_1月",IF(Q810=2,"_2月",IF(Q810=3,"_3月",IF(Q810=4,"_4月",IF(Q810=5,"_5月",IF(Q810=6,"_6月",IF(Q810=7,"_7月",IF(Q810=8,"_8月",IF(Q810=9,"_9月",IF(Q810=10,"_10月",IF(Q810=11,"_11月",IF(Q810=12,"_12月")))))))))))),IF(BU810=1,"対象年1_3月",IF(BU810=2,"対象年2_3月",IF(BU810=3,"対象年3月",IF(O811=VALUE(概算年度),"対象年1_3月","_1月")))))))))))))))))))</f>
        <v>0</v>
      </c>
    </row>
    <row r="811" spans="2:74" ht="18" customHeight="1">
      <c r="B811" s="971"/>
      <c r="C811" s="972"/>
      <c r="D811" s="972"/>
      <c r="E811" s="972"/>
      <c r="F811" s="972"/>
      <c r="G811" s="972"/>
      <c r="H811" s="972"/>
      <c r="I811" s="973"/>
      <c r="J811" s="971"/>
      <c r="K811" s="972"/>
      <c r="L811" s="972"/>
      <c r="M811" s="972"/>
      <c r="N811" s="975"/>
      <c r="O811" s="219"/>
      <c r="P811" s="11" t="s">
        <v>7</v>
      </c>
      <c r="Q811" s="23"/>
      <c r="R811" s="11" t="s">
        <v>8</v>
      </c>
      <c r="S811" s="220"/>
      <c r="T811" s="982" t="s">
        <v>28</v>
      </c>
      <c r="U811" s="982"/>
      <c r="V811" s="956"/>
      <c r="W811" s="957"/>
      <c r="X811" s="957"/>
      <c r="Y811" s="958"/>
      <c r="Z811" s="956"/>
      <c r="AA811" s="957"/>
      <c r="AB811" s="957"/>
      <c r="AC811" s="957"/>
      <c r="AD811" s="956">
        <v>0</v>
      </c>
      <c r="AE811" s="957"/>
      <c r="AF811" s="957"/>
      <c r="AG811" s="958"/>
      <c r="AH811" s="962">
        <f>IF(V810="賃金で算定",0,V811+Z811-AD811)</f>
        <v>0</v>
      </c>
      <c r="AI811" s="962"/>
      <c r="AJ811" s="962"/>
      <c r="AK811" s="963"/>
      <c r="AL811" s="964">
        <f>IF(V810="賃金で算定","賃金で算定",IF(OR(V811=0,$F$816="",AV810=""),0,IF(OR(LEFT($F$816,2)="31",LEFT($F$816,2)="34",LEFT($F$816,2)="36",LEFT($F$816,2)="37"),VLOOKUP($F$816,労務比率2,AX810,FALSE),VLOOKUP($F$816,労務比率,AX810,FALSE))))</f>
        <v>0</v>
      </c>
      <c r="AM811" s="965"/>
      <c r="AN811" s="966">
        <f>IF(V810="賃金で算定",0,INT(AH811*AL811/100))</f>
        <v>0</v>
      </c>
      <c r="AO811" s="967"/>
      <c r="AP811" s="967"/>
      <c r="AQ811" s="967"/>
      <c r="AR811" s="967"/>
      <c r="AS811" s="685"/>
      <c r="AV811" s="24"/>
      <c r="AW811" s="25"/>
      <c r="AY811" s="462">
        <f t="shared" ref="AY811" si="458">AH811</f>
        <v>0</v>
      </c>
      <c r="AZ811" s="461">
        <f>IF(AV810&lt;=設定シート!C$101,AH811,IF(AND(AV810&gt;=設定シート!E$101,AV810&lt;=設定シート!G$101),AH811*105/108,AH811))</f>
        <v>0</v>
      </c>
      <c r="BA811" s="460"/>
      <c r="BB811" s="461">
        <f t="shared" ref="BB811" si="459">IF($AL811="賃金で算定",0,INT(AY811*$AL811/100))</f>
        <v>0</v>
      </c>
      <c r="BC811" s="461">
        <f>IF(AY811=AZ811,BB811,AZ811*$AL811/100)</f>
        <v>0</v>
      </c>
      <c r="BL811" s="22">
        <f>IF(AY811=AZ811,0,1)</f>
        <v>0</v>
      </c>
      <c r="BM811" s="22" t="str">
        <f>IF(BL811=1,AL811,"")</f>
        <v/>
      </c>
    </row>
    <row r="812" spans="2:74" ht="18" customHeight="1">
      <c r="B812" s="968"/>
      <c r="C812" s="969"/>
      <c r="D812" s="969"/>
      <c r="E812" s="969"/>
      <c r="F812" s="969"/>
      <c r="G812" s="969"/>
      <c r="H812" s="969"/>
      <c r="I812" s="970"/>
      <c r="J812" s="968"/>
      <c r="K812" s="969"/>
      <c r="L812" s="969"/>
      <c r="M812" s="969"/>
      <c r="N812" s="974"/>
      <c r="O812" s="753"/>
      <c r="P812" s="731" t="s">
        <v>38</v>
      </c>
      <c r="Q812" s="754"/>
      <c r="R812" s="731" t="s">
        <v>8</v>
      </c>
      <c r="S812" s="755"/>
      <c r="T812" s="976" t="s">
        <v>40</v>
      </c>
      <c r="U812" s="1075"/>
      <c r="V812" s="977"/>
      <c r="W812" s="978"/>
      <c r="X812" s="978"/>
      <c r="Y812" s="792"/>
      <c r="Z812" s="769"/>
      <c r="AA812" s="770"/>
      <c r="AB812" s="770"/>
      <c r="AC812" s="768"/>
      <c r="AD812" s="769"/>
      <c r="AE812" s="770"/>
      <c r="AF812" s="770"/>
      <c r="AG812" s="771"/>
      <c r="AH812" s="979">
        <f>IF(V812="賃金で算定",V813+Z813-AD813,0)</f>
        <v>0</v>
      </c>
      <c r="AI812" s="980"/>
      <c r="AJ812" s="980"/>
      <c r="AK812" s="981"/>
      <c r="AL812" s="733"/>
      <c r="AM812" s="736"/>
      <c r="AN812" s="865"/>
      <c r="AO812" s="866"/>
      <c r="AP812" s="866"/>
      <c r="AQ812" s="866"/>
      <c r="AR812" s="866"/>
      <c r="AS812" s="772"/>
      <c r="AV812" s="24" t="str">
        <f>IF(OR(O812="",Q812=""),"", IF(O812&lt;20,DATE(O812+118,Q812,IF(S812="",1,S812)),DATE(O812+88,Q812,IF(S812="",1,S812))))</f>
        <v/>
      </c>
      <c r="AW812" s="821" t="str">
        <f>IF(AV812&lt;=設定シート!C$15,"昔",IF(OR(LEFT($F$816,2)="31",LEFT($F$816,2)="34",LEFT($F$816,2)="36",LEFT($F$816,2)="37"),IF(AV812&lt;=設定シート!E$23,"1",IF(AV812&lt;=設定シート!G$23,"2",IF(AV812&lt;=設定シート!M$23,"3","4"))),IF(AV812&lt;=設定シート!E$15,"1",IF(AV812&lt;=設定シート!G$15,"2","3"))))</f>
        <v>3</v>
      </c>
      <c r="AX812" s="822">
        <f>IF(OR(LEFT($F$816,2)="31",LEFT($F$816,2)="34",LEFT($F$816,2)="36",LEFT($F$816,2)="37"),IF(AV812&lt;=設定シート!$C$23,5,IF(AV812&lt;=設定シート!$E$23,7,IF(AV812&lt;=設定シート!$G$23,9,IF(AND(AV812&lt;=設定シート!$I$23,V812=""),11,IF(AND(AV812&lt;=設定シート!$I$23,V812="賃金で算定"),13,IF(AV812&lt;=設定シート!$K$23,15,IF(AV812&lt;=設定シート!$M$23,17,19))))))),IF(AV812&lt;=設定シート!$C$23,5,IF(AV812&lt;=設定シート!$E$15,7,IF(AV812&lt;=設定シート!$G$15,9,11))))</f>
        <v>11</v>
      </c>
      <c r="AY812" s="760"/>
      <c r="AZ812" s="761"/>
      <c r="BA812" s="762">
        <f t="shared" ref="BA812" si="460">AN812</f>
        <v>0</v>
      </c>
      <c r="BB812" s="761"/>
      <c r="BC812" s="761"/>
      <c r="BO812" s="1">
        <f>IF(O812&lt;=VALUE(概算年度),O812+2018,O812+1988)</f>
        <v>2018</v>
      </c>
      <c r="BP812" s="1" t="b">
        <f>IF(BO812=2019,1)</f>
        <v>0</v>
      </c>
      <c r="BQ812" s="3">
        <f>IF(BO812&lt;=2018,1)</f>
        <v>1</v>
      </c>
      <c r="BR812" s="3" t="b">
        <f>IF(BO812&gt;=2020,1)</f>
        <v>0</v>
      </c>
      <c r="BS812" s="3" t="b">
        <f>IF(AND(O812=31,Q812=1,O813=31),1,IF(AND(O812=31,Q812=2,O813=31),2,IF(AND(O812=31,Q812=3,O813=31),3,IF(AND(O812=31,Q812=4,O813=31),4,IF(AND(O812&gt;VALUE(概算年度),O812&lt;31,O813=31),5)))))</f>
        <v>0</v>
      </c>
      <c r="BT812" s="3" t="b">
        <f>IF(OR(O812=31,O812=1),IF(AND(O813=1,OR(Q812=1,Q812=2,Q812=3,Q812=4,Q812=5)),1,IF(AND(O813=1,Q812=6),6,IF(AND(O813=1,Q812=7),7,IF(AND(O813=1,Q812=8),8,IF(AND(O813=1,Q812=9),9,IF(AND(O813=1,Q812=10),10,IF(AND(O813=1,Q812=11),11,IF(AND(O813=1,Q812=12),12)))))))),IF(O813=1,13))</f>
        <v>0</v>
      </c>
      <c r="BU812" s="3" t="b">
        <f>IF(AND(VALUE(概算年度)='報告書（事業主控）'!O812,VALUE(概算年度)='報告書（事業主控）'!O813),IF('報告書（事業主控）'!Q812=1,1,IF('報告書（事業主控）'!Q812=2,2,IF('報告書（事業主控）'!Q812=3,3))))</f>
        <v>0</v>
      </c>
      <c r="BV812" s="3" t="b">
        <f>IF(BS812=1,"平31_1",IF(BS812=2,"平31_2",IF(BS812=3,"平31_3",IF(BS812=4,"平31_4",IF(BS812=5,"平31_1",IF(BT812=1,"_5月",IF(BT812=6,"_6月",IF(BT812=7,"_7月",IF(BT812=8,"_8月",IF(BT812=9,"_9月",IF(BT812=10,"_10月",IF(BT812=11,"_11月",IF(BT812=12,"_12月",IF(BT812=13,"_5月",IF(AND(O812=O813,O813&lt;&gt;VALUE(概算年度)),IF(Q812=1,"_1月",IF(Q812=2,"_2月",IF(Q812=3,"_3月",IF(Q812=4,"_4月",IF(Q812=5,"_5月",IF(Q812=6,"_6月",IF(Q812=7,"_7月",IF(Q812=8,"_8月",IF(Q812=9,"_9月",IF(Q812=10,"_10月",IF(Q812=11,"_11月",IF(Q812=12,"_12月")))))))))))),IF(BU812=1,"対象年1_3月",IF(BU812=2,"対象年2_3月",IF(BU812=3,"対象年3月",IF(O813=VALUE(概算年度),"対象年1_3月","_1月")))))))))))))))))))</f>
        <v>0</v>
      </c>
    </row>
    <row r="813" spans="2:74" ht="18" customHeight="1">
      <c r="B813" s="971"/>
      <c r="C813" s="972"/>
      <c r="D813" s="972"/>
      <c r="E813" s="972"/>
      <c r="F813" s="972"/>
      <c r="G813" s="972"/>
      <c r="H813" s="972"/>
      <c r="I813" s="973"/>
      <c r="J813" s="971"/>
      <c r="K813" s="972"/>
      <c r="L813" s="972"/>
      <c r="M813" s="972"/>
      <c r="N813" s="975"/>
      <c r="O813" s="219"/>
      <c r="P813" s="11" t="s">
        <v>7</v>
      </c>
      <c r="Q813" s="23"/>
      <c r="R813" s="11" t="s">
        <v>8</v>
      </c>
      <c r="S813" s="220"/>
      <c r="T813" s="982" t="s">
        <v>28</v>
      </c>
      <c r="U813" s="982"/>
      <c r="V813" s="956"/>
      <c r="W813" s="957"/>
      <c r="X813" s="957"/>
      <c r="Y813" s="958"/>
      <c r="Z813" s="956"/>
      <c r="AA813" s="957"/>
      <c r="AB813" s="957"/>
      <c r="AC813" s="957"/>
      <c r="AD813" s="956">
        <v>0</v>
      </c>
      <c r="AE813" s="957"/>
      <c r="AF813" s="957"/>
      <c r="AG813" s="958"/>
      <c r="AH813" s="962">
        <f>IF(V812="賃金で算定",0,V813+Z813-AD813)</f>
        <v>0</v>
      </c>
      <c r="AI813" s="962"/>
      <c r="AJ813" s="962"/>
      <c r="AK813" s="963"/>
      <c r="AL813" s="964">
        <f>IF(V812="賃金で算定","賃金で算定",IF(OR(V813=0,$F$816="",AV812=""),0,IF(OR(LEFT($F$816,2)="31",LEFT($F$816,2)="34",LEFT($F$816,2)="36",LEFT($F$816,2)="37"),VLOOKUP($F$816,労務比率2,AX812,FALSE),VLOOKUP($F$816,労務比率,AX812,FALSE))))</f>
        <v>0</v>
      </c>
      <c r="AM813" s="965"/>
      <c r="AN813" s="966">
        <f>IF(V812="賃金で算定",0,INT(AH813*AL813/100))</f>
        <v>0</v>
      </c>
      <c r="AO813" s="967"/>
      <c r="AP813" s="967"/>
      <c r="AQ813" s="967"/>
      <c r="AR813" s="967"/>
      <c r="AS813" s="685"/>
      <c r="AV813" s="24"/>
      <c r="AW813" s="25"/>
      <c r="AY813" s="462">
        <f t="shared" ref="AY813" si="461">AH813</f>
        <v>0</v>
      </c>
      <c r="AZ813" s="461">
        <f>IF(AV812&lt;=設定シート!C$101,AH813,IF(AND(AV812&gt;=設定シート!E$101,AV812&lt;=設定シート!G$101),AH813*105/108,AH813))</f>
        <v>0</v>
      </c>
      <c r="BA813" s="460"/>
      <c r="BB813" s="461">
        <f t="shared" ref="BB813" si="462">IF($AL813="賃金で算定",0,INT(AY813*$AL813/100))</f>
        <v>0</v>
      </c>
      <c r="BC813" s="461">
        <f>IF(AY813=AZ813,BB813,AZ813*$AL813/100)</f>
        <v>0</v>
      </c>
      <c r="BL813" s="22">
        <f>IF(AY813=AZ813,0,1)</f>
        <v>0</v>
      </c>
      <c r="BM813" s="22" t="str">
        <f>IF(BL813=1,AL813,"")</f>
        <v/>
      </c>
    </row>
    <row r="814" spans="2:74" ht="18" customHeight="1">
      <c r="B814" s="968"/>
      <c r="C814" s="969"/>
      <c r="D814" s="969"/>
      <c r="E814" s="969"/>
      <c r="F814" s="969"/>
      <c r="G814" s="969"/>
      <c r="H814" s="969"/>
      <c r="I814" s="970"/>
      <c r="J814" s="968"/>
      <c r="K814" s="969"/>
      <c r="L814" s="969"/>
      <c r="M814" s="969"/>
      <c r="N814" s="974"/>
      <c r="O814" s="753"/>
      <c r="P814" s="731" t="s">
        <v>38</v>
      </c>
      <c r="Q814" s="754"/>
      <c r="R814" s="731" t="s">
        <v>8</v>
      </c>
      <c r="S814" s="755"/>
      <c r="T814" s="976" t="s">
        <v>40</v>
      </c>
      <c r="U814" s="1075"/>
      <c r="V814" s="977"/>
      <c r="W814" s="978"/>
      <c r="X814" s="978"/>
      <c r="Y814" s="792"/>
      <c r="Z814" s="769"/>
      <c r="AA814" s="770"/>
      <c r="AB814" s="770"/>
      <c r="AC814" s="768"/>
      <c r="AD814" s="769"/>
      <c r="AE814" s="770"/>
      <c r="AF814" s="770"/>
      <c r="AG814" s="771"/>
      <c r="AH814" s="979">
        <f>IF(V814="賃金で算定",V815+Z815-AD815,0)</f>
        <v>0</v>
      </c>
      <c r="AI814" s="980"/>
      <c r="AJ814" s="980"/>
      <c r="AK814" s="981"/>
      <c r="AL814" s="733"/>
      <c r="AM814" s="736"/>
      <c r="AN814" s="865"/>
      <c r="AO814" s="866"/>
      <c r="AP814" s="866"/>
      <c r="AQ814" s="866"/>
      <c r="AR814" s="866"/>
      <c r="AS814" s="772"/>
      <c r="AV814" s="24" t="str">
        <f>IF(OR(O814="",Q814=""),"", IF(O814&lt;20,DATE(O814+118,Q814,IF(S814="",1,S814)),DATE(O814+88,Q814,IF(S814="",1,S814))))</f>
        <v/>
      </c>
      <c r="AW814" s="821" t="str">
        <f>IF(AV814&lt;=設定シート!C$15,"昔",IF(OR(LEFT($F$816,2)="31",LEFT($F$816,2)="34",LEFT($F$816,2)="36",LEFT($F$816,2)="37"),IF(AV814&lt;=設定シート!E$23,"1",IF(AV814&lt;=設定シート!G$23,"2",IF(AV814&lt;=設定シート!M$23,"3","4"))),IF(AV814&lt;=設定シート!E$15,"1",IF(AV814&lt;=設定シート!G$15,"2","3"))))</f>
        <v>3</v>
      </c>
      <c r="AX814" s="822">
        <f>IF(OR(LEFT($F$816,2)="31",LEFT($F$816,2)="34",LEFT($F$816,2)="36",LEFT($F$816,2)="37"),IF(AV814&lt;=設定シート!$C$23,5,IF(AV814&lt;=設定シート!$E$23,7,IF(AV814&lt;=設定シート!$G$23,9,IF(AND(AV814&lt;=設定シート!$I$23,V814=""),11,IF(AND(AV814&lt;=設定シート!$I$23,V814="賃金で算定"),13,IF(AV814&lt;=設定シート!$K$23,15,IF(AV814&lt;=設定シート!$M$23,17,19))))))),IF(AV814&lt;=設定シート!$C$23,5,IF(AV814&lt;=設定シート!$E$15,7,IF(AV814&lt;=設定シート!$G$15,9,11))))</f>
        <v>11</v>
      </c>
      <c r="AY814" s="760"/>
      <c r="AZ814" s="761"/>
      <c r="BA814" s="762">
        <f t="shared" ref="BA814" si="463">AN814</f>
        <v>0</v>
      </c>
      <c r="BB814" s="761"/>
      <c r="BC814" s="761"/>
      <c r="BO814" s="1">
        <f>IF(O814&lt;=VALUE(概算年度),O814+2018,O814+1988)</f>
        <v>2018</v>
      </c>
      <c r="BP814" s="1" t="b">
        <f>IF(BO814=2019,1)</f>
        <v>0</v>
      </c>
      <c r="BQ814" s="3">
        <f>IF(BO814&lt;=2018,1)</f>
        <v>1</v>
      </c>
      <c r="BR814" s="3" t="b">
        <f>IF(BO814&gt;=2020,1)</f>
        <v>0</v>
      </c>
      <c r="BS814" s="3" t="b">
        <f>IF(AND(O814=31,Q814=1,O815=31),1,IF(AND(O814=31,Q814=2,O815=31),2,IF(AND(O814=31,Q814=3,O815=31),3,IF(AND(O814=31,Q814=4,O815=31),4,IF(AND(O814&gt;VALUE(概算年度),O814&lt;31,O815=31),5)))))</f>
        <v>0</v>
      </c>
      <c r="BT814" s="3" t="b">
        <f>IF(OR(O814=31,O814=1),IF(AND(O815=1,OR(Q814=1,Q814=2,Q814=3,Q814=4,Q814=5)),1,IF(AND(O815=1,Q814=6),6,IF(AND(O815=1,Q814=7),7,IF(AND(O815=1,Q814=8),8,IF(AND(O815=1,Q814=9),9,IF(AND(O815=1,Q814=10),10,IF(AND(O815=1,Q814=11),11,IF(AND(O815=1,Q814=12),12)))))))),IF(O815=1,13))</f>
        <v>0</v>
      </c>
      <c r="BU814" s="3" t="b">
        <f>IF(AND(VALUE(概算年度)='報告書（事業主控）'!O814,VALUE(概算年度)='報告書（事業主控）'!O815),IF('報告書（事業主控）'!Q814=1,1,IF('報告書（事業主控）'!Q814=2,2,IF('報告書（事業主控）'!Q814=3,3))))</f>
        <v>0</v>
      </c>
      <c r="BV814" s="3" t="b">
        <f>IF(BS814=1,"平31_1",IF(BS814=2,"平31_2",IF(BS814=3,"平31_3",IF(BS814=4,"平31_4",IF(BS814=5,"平31_1",IF(BT814=1,"_5月",IF(BT814=6,"_6月",IF(BT814=7,"_7月",IF(BT814=8,"_8月",IF(BT814=9,"_9月",IF(BT814=10,"_10月",IF(BT814=11,"_11月",IF(BT814=12,"_12月",IF(BT814=13,"_5月",IF(AND(O814=O815,O815&lt;&gt;VALUE(概算年度)),IF(Q814=1,"_1月",IF(Q814=2,"_2月",IF(Q814=3,"_3月",IF(Q814=4,"_4月",IF(Q814=5,"_5月",IF(Q814=6,"_6月",IF(Q814=7,"_7月",IF(Q814=8,"_8月",IF(Q814=9,"_9月",IF(Q814=10,"_10月",IF(Q814=11,"_11月",IF(Q814=12,"_12月")))))))))))),IF(BU814=1,"対象年1_3月",IF(BU814=2,"対象年2_3月",IF(BU814=3,"対象年3月",IF(O815=VALUE(概算年度),"対象年1_3月","_1月")))))))))))))))))))</f>
        <v>0</v>
      </c>
    </row>
    <row r="815" spans="2:74" ht="18" customHeight="1">
      <c r="B815" s="971"/>
      <c r="C815" s="972"/>
      <c r="D815" s="972"/>
      <c r="E815" s="972"/>
      <c r="F815" s="972"/>
      <c r="G815" s="972"/>
      <c r="H815" s="972"/>
      <c r="I815" s="973"/>
      <c r="J815" s="971"/>
      <c r="K815" s="972"/>
      <c r="L815" s="972"/>
      <c r="M815" s="972"/>
      <c r="N815" s="975"/>
      <c r="O815" s="219"/>
      <c r="P815" s="11" t="s">
        <v>7</v>
      </c>
      <c r="Q815" s="23"/>
      <c r="R815" s="11" t="s">
        <v>8</v>
      </c>
      <c r="S815" s="220"/>
      <c r="T815" s="982" t="s">
        <v>28</v>
      </c>
      <c r="U815" s="982"/>
      <c r="V815" s="956"/>
      <c r="W815" s="957"/>
      <c r="X815" s="957"/>
      <c r="Y815" s="958"/>
      <c r="Z815" s="956"/>
      <c r="AA815" s="957"/>
      <c r="AB815" s="957"/>
      <c r="AC815" s="957"/>
      <c r="AD815" s="956">
        <v>0</v>
      </c>
      <c r="AE815" s="957"/>
      <c r="AF815" s="957"/>
      <c r="AG815" s="958"/>
      <c r="AH815" s="966">
        <f>IF(V814="賃金で算定",0,V815+Z815-AD815)</f>
        <v>0</v>
      </c>
      <c r="AI815" s="967"/>
      <c r="AJ815" s="967"/>
      <c r="AK815" s="987"/>
      <c r="AL815" s="964">
        <f>IF(V814="賃金で算定","賃金で算定",IF(OR(V815=0,$F$816="",AV814=""),0,IF(OR(LEFT($F$816,2)="31",LEFT($F$816,2)="34",LEFT($F$816,2)="36",LEFT($F$816,2)="37"),VLOOKUP($F$816,労務比率2,AX814,FALSE),VLOOKUP($F$816,労務比率,AX814,FALSE))))</f>
        <v>0</v>
      </c>
      <c r="AM815" s="965"/>
      <c r="AN815" s="966">
        <f>IF(V814="賃金で算定",0,INT(AH815*AL815/100))</f>
        <v>0</v>
      </c>
      <c r="AO815" s="967"/>
      <c r="AP815" s="967"/>
      <c r="AQ815" s="967"/>
      <c r="AR815" s="967"/>
      <c r="AS815" s="685"/>
      <c r="AV815" s="24"/>
      <c r="AW815" s="25"/>
      <c r="AY815" s="462">
        <f t="shared" ref="AY815" si="464">AH815</f>
        <v>0</v>
      </c>
      <c r="AZ815" s="461">
        <f>IF(AV814&lt;=設定シート!C$101,AH815,IF(AND(AV814&gt;=設定シート!E$101,AV814&lt;=設定シート!G$101),AH815*105/108,AH815))</f>
        <v>0</v>
      </c>
      <c r="BA815" s="460"/>
      <c r="BB815" s="461">
        <f t="shared" ref="BB815" si="465">IF($AL815="賃金で算定",0,INT(AY815*$AL815/100))</f>
        <v>0</v>
      </c>
      <c r="BC815" s="461">
        <f>IF(AY815=AZ815,BB815,AZ815*$AL815/100)</f>
        <v>0</v>
      </c>
      <c r="BL815" s="22">
        <f>IF(AY815=AZ815,0,1)</f>
        <v>0</v>
      </c>
      <c r="BM815" s="22" t="str">
        <f>IF(BL815=1,AL815,"")</f>
        <v/>
      </c>
    </row>
    <row r="816" spans="2:74" ht="18" customHeight="1">
      <c r="B816" s="877" t="s">
        <v>868</v>
      </c>
      <c r="C816" s="988"/>
      <c r="D816" s="988"/>
      <c r="E816" s="989"/>
      <c r="F816" s="1069"/>
      <c r="G816" s="997"/>
      <c r="H816" s="997"/>
      <c r="I816" s="997"/>
      <c r="J816" s="997"/>
      <c r="K816" s="997"/>
      <c r="L816" s="997"/>
      <c r="M816" s="997"/>
      <c r="N816" s="998"/>
      <c r="O816" s="877" t="s">
        <v>867</v>
      </c>
      <c r="P816" s="988"/>
      <c r="Q816" s="988"/>
      <c r="R816" s="988"/>
      <c r="S816" s="988"/>
      <c r="T816" s="988"/>
      <c r="U816" s="989"/>
      <c r="V816" s="1072">
        <f>AH816</f>
        <v>0</v>
      </c>
      <c r="W816" s="1073"/>
      <c r="X816" s="1073"/>
      <c r="Y816" s="1074"/>
      <c r="Z816" s="769"/>
      <c r="AA816" s="770"/>
      <c r="AB816" s="770"/>
      <c r="AC816" s="768"/>
      <c r="AD816" s="769"/>
      <c r="AE816" s="770"/>
      <c r="AF816" s="770"/>
      <c r="AG816" s="768"/>
      <c r="AH816" s="979">
        <f>AH798+AH800+AH802+AH804+AH806+AH808+AH810+AH812+AH814</f>
        <v>0</v>
      </c>
      <c r="AI816" s="980"/>
      <c r="AJ816" s="980"/>
      <c r="AK816" s="981"/>
      <c r="AL816" s="738"/>
      <c r="AM816" s="740"/>
      <c r="AN816" s="979">
        <f>AN798+AN800+AN802+AN804+AN806+AN808+AN810+AN812+AN814</f>
        <v>0</v>
      </c>
      <c r="AO816" s="980"/>
      <c r="AP816" s="980"/>
      <c r="AQ816" s="980"/>
      <c r="AR816" s="980"/>
      <c r="AS816" s="772"/>
      <c r="AW816" s="25"/>
      <c r="AY816" s="760"/>
      <c r="AZ816" s="777"/>
      <c r="BA816" s="778">
        <f>BA798+BA800+BA802+BA804+BA806+BA808+BA810+BA812+BA814</f>
        <v>0</v>
      </c>
      <c r="BB816" s="762">
        <f>BB799+BB801+BB803+BB805+BB807+BB809+BB811+BB813+BB815</f>
        <v>0</v>
      </c>
      <c r="BC816" s="762">
        <f>SUMIF(BL799:BL815,0,BC799:BC815)+ROUNDDOWN(ROUNDDOWN(BL816*105/108,0)*BM816/100,0)</f>
        <v>0</v>
      </c>
      <c r="BL816" s="22">
        <f>SUMIF(BL799:BL815,1,AH799:AK815)</f>
        <v>0</v>
      </c>
      <c r="BM816" s="22">
        <f>IF(COUNT(BM799:BM815)=0,0,SUM(BM799:BM815)/COUNT(BM799:BM815))</f>
        <v>0</v>
      </c>
    </row>
    <row r="817" spans="2:55" ht="18" customHeight="1">
      <c r="B817" s="990"/>
      <c r="C817" s="991"/>
      <c r="D817" s="991"/>
      <c r="E817" s="992"/>
      <c r="F817" s="1070"/>
      <c r="G817" s="1000"/>
      <c r="H817" s="1000"/>
      <c r="I817" s="1000"/>
      <c r="J817" s="1000"/>
      <c r="K817" s="1000"/>
      <c r="L817" s="1000"/>
      <c r="M817" s="1000"/>
      <c r="N817" s="1001"/>
      <c r="O817" s="990"/>
      <c r="P817" s="991"/>
      <c r="Q817" s="991"/>
      <c r="R817" s="991"/>
      <c r="S817" s="991"/>
      <c r="T817" s="991"/>
      <c r="U817" s="992"/>
      <c r="V817" s="983">
        <f>V799+V801+V803+V805+V807+V809+V811+V813+V815-V816</f>
        <v>0</v>
      </c>
      <c r="W817" s="962"/>
      <c r="X817" s="962"/>
      <c r="Y817" s="963"/>
      <c r="Z817" s="983">
        <f>Z799+Z801+Z803+Z805+Z807+Z809+Z811+Z813+Z815</f>
        <v>0</v>
      </c>
      <c r="AA817" s="962"/>
      <c r="AB817" s="962"/>
      <c r="AC817" s="962"/>
      <c r="AD817" s="983">
        <f>AD799+AD801+AD803+AD805+AD807+AD809+AD811+AD813+AD815</f>
        <v>0</v>
      </c>
      <c r="AE817" s="962"/>
      <c r="AF817" s="962"/>
      <c r="AG817" s="962"/>
      <c r="AH817" s="983">
        <f>AY817</f>
        <v>0</v>
      </c>
      <c r="AI817" s="962"/>
      <c r="AJ817" s="962"/>
      <c r="AK817" s="962"/>
      <c r="AL817" s="742"/>
      <c r="AM817" s="743"/>
      <c r="AN817" s="983">
        <f>BB817</f>
        <v>0</v>
      </c>
      <c r="AO817" s="962"/>
      <c r="AP817" s="962"/>
      <c r="AQ817" s="962"/>
      <c r="AR817" s="962"/>
      <c r="AS817" s="793"/>
      <c r="AW817" s="25"/>
      <c r="AY817" s="779">
        <f>AY799+AY801+AY803+AY805+AY807+AY809+AY811+AY813+AY815</f>
        <v>0</v>
      </c>
      <c r="AZ817" s="780"/>
      <c r="BA817" s="780"/>
      <c r="BB817" s="781">
        <f>BB816</f>
        <v>0</v>
      </c>
      <c r="BC817" s="782"/>
    </row>
    <row r="818" spans="2:55" ht="18" customHeight="1">
      <c r="B818" s="993"/>
      <c r="C818" s="994"/>
      <c r="D818" s="994"/>
      <c r="E818" s="995"/>
      <c r="F818" s="1071"/>
      <c r="G818" s="1002"/>
      <c r="H818" s="1002"/>
      <c r="I818" s="1002"/>
      <c r="J818" s="1002"/>
      <c r="K818" s="1002"/>
      <c r="L818" s="1002"/>
      <c r="M818" s="1002"/>
      <c r="N818" s="1003"/>
      <c r="O818" s="993"/>
      <c r="P818" s="994"/>
      <c r="Q818" s="994"/>
      <c r="R818" s="994"/>
      <c r="S818" s="994"/>
      <c r="T818" s="994"/>
      <c r="U818" s="995"/>
      <c r="V818" s="966"/>
      <c r="W818" s="967"/>
      <c r="X818" s="967"/>
      <c r="Y818" s="987"/>
      <c r="Z818" s="966"/>
      <c r="AA818" s="967"/>
      <c r="AB818" s="967"/>
      <c r="AC818" s="967"/>
      <c r="AD818" s="966"/>
      <c r="AE818" s="967"/>
      <c r="AF818" s="967"/>
      <c r="AG818" s="967"/>
      <c r="AH818" s="966">
        <f>AZ818</f>
        <v>0</v>
      </c>
      <c r="AI818" s="967"/>
      <c r="AJ818" s="967"/>
      <c r="AK818" s="987"/>
      <c r="AL818" s="686"/>
      <c r="AM818" s="687"/>
      <c r="AN818" s="966">
        <f>BC818</f>
        <v>0</v>
      </c>
      <c r="AO818" s="967"/>
      <c r="AP818" s="967"/>
      <c r="AQ818" s="967"/>
      <c r="AR818" s="967"/>
      <c r="AS818" s="685"/>
      <c r="AU818" s="222"/>
      <c r="AW818" s="25"/>
      <c r="AY818" s="464"/>
      <c r="AZ818" s="465">
        <f>IF(AZ799+AZ801+AZ803+AZ805+AZ807+AZ809+AZ811+AZ813+AZ815=AY817,0,ROUNDDOWN(AZ799+AZ801+AZ803+AZ805+AZ807+AZ809+AZ811+AZ813+AZ815,0))</f>
        <v>0</v>
      </c>
      <c r="BA818" s="463"/>
      <c r="BB818" s="463"/>
      <c r="BC818" s="465">
        <f>IF(BC816=BB817,0,BC816)</f>
        <v>0</v>
      </c>
    </row>
    <row r="819" spans="2:55" ht="18" customHeight="1">
      <c r="AD819" s="1" t="str">
        <f>IF(AND($F816="",$V816+$V817&gt;0),"事業の種類を選択してください。","")</f>
        <v/>
      </c>
      <c r="AN819" s="867">
        <f>IF(AN816=0,0,AN816+IF(AN818=0,AN817,AN818))</f>
        <v>0</v>
      </c>
      <c r="AO819" s="867"/>
      <c r="AP819" s="867"/>
      <c r="AQ819" s="867"/>
      <c r="AR819" s="867"/>
      <c r="AW819" s="25"/>
    </row>
    <row r="820" spans="2:55" ht="31.95" customHeight="1">
      <c r="AN820" s="30"/>
      <c r="AO820" s="30"/>
      <c r="AP820" s="30"/>
      <c r="AQ820" s="30"/>
      <c r="AR820" s="30"/>
      <c r="AW820" s="25"/>
    </row>
    <row r="821" spans="2:55" ht="7.5" customHeight="1">
      <c r="X821" s="3"/>
      <c r="Y821" s="3"/>
      <c r="AW821" s="25"/>
    </row>
    <row r="822" spans="2:55" ht="10.5" customHeight="1">
      <c r="X822" s="3"/>
      <c r="Y822" s="3"/>
      <c r="AW822" s="25"/>
    </row>
    <row r="823" spans="2:55" ht="5.25" customHeight="1">
      <c r="X823" s="3"/>
      <c r="Y823" s="3"/>
      <c r="AW823" s="25"/>
    </row>
    <row r="824" spans="2:55" ht="5.25" customHeight="1">
      <c r="X824" s="3"/>
      <c r="Y824" s="3"/>
      <c r="AW824" s="25"/>
    </row>
    <row r="825" spans="2:55" ht="5.25" customHeight="1">
      <c r="X825" s="3"/>
      <c r="Y825" s="3"/>
      <c r="AW825" s="25"/>
    </row>
    <row r="826" spans="2:55" ht="5.25" customHeight="1">
      <c r="X826" s="3"/>
      <c r="Y826" s="3"/>
      <c r="AW826" s="25"/>
    </row>
    <row r="827" spans="2:55" ht="17.25" customHeight="1">
      <c r="B827" s="2" t="s">
        <v>42</v>
      </c>
      <c r="S827" s="9"/>
      <c r="T827" s="9"/>
      <c r="U827" s="9"/>
      <c r="V827" s="9"/>
      <c r="W827" s="9"/>
      <c r="AL827" s="26"/>
      <c r="AW827" s="25"/>
    </row>
    <row r="828" spans="2:55" ht="12.75" customHeight="1">
      <c r="M828" s="27"/>
      <c r="N828" s="27"/>
      <c r="O828" s="27"/>
      <c r="P828" s="27"/>
      <c r="Q828" s="27"/>
      <c r="R828" s="27"/>
      <c r="S828" s="27"/>
      <c r="T828" s="28"/>
      <c r="U828" s="28"/>
      <c r="V828" s="28"/>
      <c r="W828" s="28"/>
      <c r="X828" s="28"/>
      <c r="Y828" s="28"/>
      <c r="Z828" s="28"/>
      <c r="AA828" s="27"/>
      <c r="AB828" s="27"/>
      <c r="AC828" s="27"/>
      <c r="AL828" s="26"/>
      <c r="AM828" s="859" t="s">
        <v>855</v>
      </c>
      <c r="AN828" s="860"/>
      <c r="AO828" s="860"/>
      <c r="AP828" s="861"/>
      <c r="AW828" s="25"/>
    </row>
    <row r="829" spans="2:55" ht="12.75" customHeight="1">
      <c r="M829" s="27"/>
      <c r="N829" s="27"/>
      <c r="O829" s="27"/>
      <c r="P829" s="27"/>
      <c r="Q829" s="27"/>
      <c r="R829" s="27"/>
      <c r="S829" s="27"/>
      <c r="T829" s="28"/>
      <c r="U829" s="28"/>
      <c r="V829" s="28"/>
      <c r="W829" s="28"/>
      <c r="X829" s="28"/>
      <c r="Y829" s="28"/>
      <c r="Z829" s="28"/>
      <c r="AA829" s="27"/>
      <c r="AB829" s="27"/>
      <c r="AC829" s="27"/>
      <c r="AL829" s="26"/>
      <c r="AM829" s="862"/>
      <c r="AN829" s="863"/>
      <c r="AO829" s="863"/>
      <c r="AP829" s="864"/>
      <c r="AW829" s="25"/>
    </row>
    <row r="830" spans="2:55" ht="12.75" customHeight="1">
      <c r="M830" s="27"/>
      <c r="N830" s="27"/>
      <c r="O830" s="27"/>
      <c r="P830" s="27"/>
      <c r="Q830" s="27"/>
      <c r="R830" s="27"/>
      <c r="S830" s="27"/>
      <c r="T830" s="27"/>
      <c r="U830" s="27"/>
      <c r="V830" s="27"/>
      <c r="W830" s="27"/>
      <c r="X830" s="27"/>
      <c r="Y830" s="27"/>
      <c r="Z830" s="27"/>
      <c r="AA830" s="27"/>
      <c r="AB830" s="27"/>
      <c r="AC830" s="27"/>
      <c r="AL830" s="26"/>
      <c r="AM830" s="698"/>
      <c r="AN830" s="698"/>
      <c r="AW830" s="25"/>
    </row>
    <row r="831" spans="2:55" ht="6" customHeight="1">
      <c r="M831" s="27"/>
      <c r="N831" s="27"/>
      <c r="O831" s="27"/>
      <c r="P831" s="27"/>
      <c r="Q831" s="27"/>
      <c r="R831" s="27"/>
      <c r="S831" s="27"/>
      <c r="T831" s="27"/>
      <c r="U831" s="27"/>
      <c r="V831" s="27"/>
      <c r="W831" s="27"/>
      <c r="X831" s="27"/>
      <c r="Y831" s="27"/>
      <c r="Z831" s="27"/>
      <c r="AA831" s="27"/>
      <c r="AB831" s="27"/>
      <c r="AC831" s="27"/>
      <c r="AL831" s="26"/>
      <c r="AM831" s="26"/>
      <c r="AW831" s="25"/>
    </row>
    <row r="832" spans="2:55" ht="12.75" customHeight="1">
      <c r="B832" s="873" t="s">
        <v>9</v>
      </c>
      <c r="C832" s="874"/>
      <c r="D832" s="874"/>
      <c r="E832" s="874"/>
      <c r="F832" s="874"/>
      <c r="G832" s="874"/>
      <c r="H832" s="874"/>
      <c r="I832" s="874"/>
      <c r="J832" s="878" t="s">
        <v>17</v>
      </c>
      <c r="K832" s="878"/>
      <c r="L832" s="724" t="s">
        <v>10</v>
      </c>
      <c r="M832" s="878" t="s">
        <v>18</v>
      </c>
      <c r="N832" s="878"/>
      <c r="O832" s="879" t="s">
        <v>19</v>
      </c>
      <c r="P832" s="878"/>
      <c r="Q832" s="878"/>
      <c r="R832" s="878"/>
      <c r="S832" s="878"/>
      <c r="T832" s="878"/>
      <c r="U832" s="878" t="s">
        <v>20</v>
      </c>
      <c r="V832" s="878"/>
      <c r="W832" s="878"/>
      <c r="AD832" s="11"/>
      <c r="AE832" s="11"/>
      <c r="AF832" s="11"/>
      <c r="AG832" s="11"/>
      <c r="AH832" s="11"/>
      <c r="AI832" s="11"/>
      <c r="AJ832" s="11"/>
      <c r="AL832" s="1013">
        <f ca="1">$AL$9</f>
        <v>30</v>
      </c>
      <c r="AM832" s="881"/>
      <c r="AN832" s="948" t="s">
        <v>11</v>
      </c>
      <c r="AO832" s="948"/>
      <c r="AP832" s="881">
        <v>21</v>
      </c>
      <c r="AQ832" s="881"/>
      <c r="AR832" s="948" t="s">
        <v>12</v>
      </c>
      <c r="AS832" s="951"/>
      <c r="AW832" s="25"/>
    </row>
    <row r="833" spans="2:74" ht="13.95" customHeight="1">
      <c r="B833" s="874"/>
      <c r="C833" s="874"/>
      <c r="D833" s="874"/>
      <c r="E833" s="874"/>
      <c r="F833" s="874"/>
      <c r="G833" s="874"/>
      <c r="H833" s="874"/>
      <c r="I833" s="874"/>
      <c r="J833" s="1061">
        <f>$J$10</f>
        <v>0</v>
      </c>
      <c r="K833" s="1049">
        <f>$K$10</f>
        <v>0</v>
      </c>
      <c r="L833" s="1063">
        <f>$L$10</f>
        <v>0</v>
      </c>
      <c r="M833" s="1052">
        <f>$M$10</f>
        <v>0</v>
      </c>
      <c r="N833" s="1049">
        <f>$N$10</f>
        <v>0</v>
      </c>
      <c r="O833" s="1052">
        <f>$O$10</f>
        <v>0</v>
      </c>
      <c r="P833" s="1014">
        <f>$P$10</f>
        <v>0</v>
      </c>
      <c r="Q833" s="1014">
        <f>$Q$10</f>
        <v>0</v>
      </c>
      <c r="R833" s="1014">
        <f>$R$10</f>
        <v>0</v>
      </c>
      <c r="S833" s="1014">
        <f>$S$10</f>
        <v>0</v>
      </c>
      <c r="T833" s="1049">
        <f>$T$10</f>
        <v>0</v>
      </c>
      <c r="U833" s="1052">
        <f>$U$10</f>
        <v>0</v>
      </c>
      <c r="V833" s="1014">
        <f>$V$10</f>
        <v>0</v>
      </c>
      <c r="W833" s="1049">
        <f>$W$10</f>
        <v>0</v>
      </c>
      <c r="AD833" s="11"/>
      <c r="AE833" s="11"/>
      <c r="AF833" s="11"/>
      <c r="AG833" s="11"/>
      <c r="AH833" s="11"/>
      <c r="AI833" s="11"/>
      <c r="AJ833" s="11"/>
      <c r="AL833" s="882"/>
      <c r="AM833" s="883"/>
      <c r="AN833" s="949"/>
      <c r="AO833" s="949"/>
      <c r="AP833" s="883"/>
      <c r="AQ833" s="883"/>
      <c r="AR833" s="949"/>
      <c r="AS833" s="952"/>
      <c r="AW833" s="25"/>
    </row>
    <row r="834" spans="2:74" ht="9" customHeight="1">
      <c r="B834" s="874"/>
      <c r="C834" s="874"/>
      <c r="D834" s="874"/>
      <c r="E834" s="874"/>
      <c r="F834" s="874"/>
      <c r="G834" s="874"/>
      <c r="H834" s="874"/>
      <c r="I834" s="874"/>
      <c r="J834" s="1062"/>
      <c r="K834" s="1050"/>
      <c r="L834" s="1064"/>
      <c r="M834" s="1053"/>
      <c r="N834" s="1050"/>
      <c r="O834" s="1053"/>
      <c r="P834" s="1015"/>
      <c r="Q834" s="1015"/>
      <c r="R834" s="1015"/>
      <c r="S834" s="1015"/>
      <c r="T834" s="1050"/>
      <c r="U834" s="1053"/>
      <c r="V834" s="1015"/>
      <c r="W834" s="1050"/>
      <c r="AD834" s="11"/>
      <c r="AE834" s="11"/>
      <c r="AF834" s="11"/>
      <c r="AG834" s="11"/>
      <c r="AH834" s="11"/>
      <c r="AI834" s="11"/>
      <c r="AJ834" s="11"/>
      <c r="AL834" s="884"/>
      <c r="AM834" s="885"/>
      <c r="AN834" s="950"/>
      <c r="AO834" s="950"/>
      <c r="AP834" s="885"/>
      <c r="AQ834" s="885"/>
      <c r="AR834" s="950"/>
      <c r="AS834" s="953"/>
      <c r="AW834" s="25"/>
    </row>
    <row r="835" spans="2:74" ht="6" customHeight="1">
      <c r="B835" s="876"/>
      <c r="C835" s="876"/>
      <c r="D835" s="876"/>
      <c r="E835" s="876"/>
      <c r="F835" s="876"/>
      <c r="G835" s="876"/>
      <c r="H835" s="876"/>
      <c r="I835" s="876"/>
      <c r="J835" s="1062"/>
      <c r="K835" s="1051"/>
      <c r="L835" s="1065"/>
      <c r="M835" s="1054"/>
      <c r="N835" s="1051"/>
      <c r="O835" s="1054"/>
      <c r="P835" s="1016"/>
      <c r="Q835" s="1016"/>
      <c r="R835" s="1016"/>
      <c r="S835" s="1016"/>
      <c r="T835" s="1051"/>
      <c r="U835" s="1054"/>
      <c r="V835" s="1016"/>
      <c r="W835" s="1051"/>
      <c r="AW835" s="25"/>
    </row>
    <row r="836" spans="2:74" ht="15" customHeight="1">
      <c r="B836" s="927" t="s">
        <v>43</v>
      </c>
      <c r="C836" s="928"/>
      <c r="D836" s="928"/>
      <c r="E836" s="928"/>
      <c r="F836" s="928"/>
      <c r="G836" s="928"/>
      <c r="H836" s="928"/>
      <c r="I836" s="929"/>
      <c r="J836" s="927" t="s">
        <v>13</v>
      </c>
      <c r="K836" s="928"/>
      <c r="L836" s="928"/>
      <c r="M836" s="928"/>
      <c r="N836" s="936"/>
      <c r="O836" s="939" t="s">
        <v>44</v>
      </c>
      <c r="P836" s="928"/>
      <c r="Q836" s="928"/>
      <c r="R836" s="928"/>
      <c r="S836" s="928"/>
      <c r="T836" s="928"/>
      <c r="U836" s="929"/>
      <c r="V836" s="725" t="s">
        <v>37</v>
      </c>
      <c r="W836" s="726"/>
      <c r="X836" s="726"/>
      <c r="Y836" s="942" t="s">
        <v>543</v>
      </c>
      <c r="Z836" s="942"/>
      <c r="AA836" s="942"/>
      <c r="AB836" s="942"/>
      <c r="AC836" s="942"/>
      <c r="AD836" s="942"/>
      <c r="AE836" s="942"/>
      <c r="AF836" s="942"/>
      <c r="AG836" s="942"/>
      <c r="AH836" s="942"/>
      <c r="AI836" s="726"/>
      <c r="AJ836" s="726"/>
      <c r="AK836" s="727"/>
      <c r="AL836" s="1066" t="s">
        <v>497</v>
      </c>
      <c r="AM836" s="1066"/>
      <c r="AN836" s="943" t="s">
        <v>292</v>
      </c>
      <c r="AO836" s="943"/>
      <c r="AP836" s="943"/>
      <c r="AQ836" s="943"/>
      <c r="AR836" s="943"/>
      <c r="AS836" s="944"/>
      <c r="AW836" s="25"/>
    </row>
    <row r="837" spans="2:74" ht="13.95" customHeight="1">
      <c r="B837" s="930"/>
      <c r="C837" s="931"/>
      <c r="D837" s="931"/>
      <c r="E837" s="931"/>
      <c r="F837" s="931"/>
      <c r="G837" s="931"/>
      <c r="H837" s="931"/>
      <c r="I837" s="932"/>
      <c r="J837" s="930"/>
      <c r="K837" s="931"/>
      <c r="L837" s="931"/>
      <c r="M837" s="931"/>
      <c r="N837" s="937"/>
      <c r="O837" s="940"/>
      <c r="P837" s="931"/>
      <c r="Q837" s="931"/>
      <c r="R837" s="931"/>
      <c r="S837" s="931"/>
      <c r="T837" s="931"/>
      <c r="U837" s="932"/>
      <c r="V837" s="890" t="s">
        <v>14</v>
      </c>
      <c r="W837" s="1076"/>
      <c r="X837" s="1076"/>
      <c r="Y837" s="1077"/>
      <c r="Z837" s="896" t="s">
        <v>23</v>
      </c>
      <c r="AA837" s="897"/>
      <c r="AB837" s="897"/>
      <c r="AC837" s="898"/>
      <c r="AD837" s="1081" t="s">
        <v>24</v>
      </c>
      <c r="AE837" s="1082"/>
      <c r="AF837" s="1082"/>
      <c r="AG837" s="1083"/>
      <c r="AH837" s="908" t="s">
        <v>170</v>
      </c>
      <c r="AI837" s="909"/>
      <c r="AJ837" s="909"/>
      <c r="AK837" s="910"/>
      <c r="AL837" s="1067" t="s">
        <v>498</v>
      </c>
      <c r="AM837" s="1067"/>
      <c r="AN837" s="918" t="s">
        <v>26</v>
      </c>
      <c r="AO837" s="919"/>
      <c r="AP837" s="919"/>
      <c r="AQ837" s="919"/>
      <c r="AR837" s="920"/>
      <c r="AS837" s="921"/>
      <c r="AW837" s="25"/>
      <c r="AY837" s="749" t="s">
        <v>524</v>
      </c>
      <c r="AZ837" s="749" t="s">
        <v>524</v>
      </c>
      <c r="BA837" s="749" t="s">
        <v>522</v>
      </c>
      <c r="BB837" s="922" t="s">
        <v>523</v>
      </c>
      <c r="BC837" s="923"/>
    </row>
    <row r="838" spans="2:74" ht="13.95" customHeight="1">
      <c r="B838" s="933"/>
      <c r="C838" s="934"/>
      <c r="D838" s="934"/>
      <c r="E838" s="934"/>
      <c r="F838" s="934"/>
      <c r="G838" s="934"/>
      <c r="H838" s="934"/>
      <c r="I838" s="935"/>
      <c r="J838" s="933"/>
      <c r="K838" s="934"/>
      <c r="L838" s="934"/>
      <c r="M838" s="934"/>
      <c r="N838" s="938"/>
      <c r="O838" s="941"/>
      <c r="P838" s="934"/>
      <c r="Q838" s="934"/>
      <c r="R838" s="934"/>
      <c r="S838" s="934"/>
      <c r="T838" s="934"/>
      <c r="U838" s="935"/>
      <c r="V838" s="1078"/>
      <c r="W838" s="1079"/>
      <c r="X838" s="1079"/>
      <c r="Y838" s="1080"/>
      <c r="Z838" s="899"/>
      <c r="AA838" s="900"/>
      <c r="AB838" s="900"/>
      <c r="AC838" s="901"/>
      <c r="AD838" s="1084"/>
      <c r="AE838" s="1085"/>
      <c r="AF838" s="1085"/>
      <c r="AG838" s="1086"/>
      <c r="AH838" s="911"/>
      <c r="AI838" s="912"/>
      <c r="AJ838" s="912"/>
      <c r="AK838" s="913"/>
      <c r="AL838" s="1068"/>
      <c r="AM838" s="1068"/>
      <c r="AN838" s="924"/>
      <c r="AO838" s="924"/>
      <c r="AP838" s="924"/>
      <c r="AQ838" s="924"/>
      <c r="AR838" s="924"/>
      <c r="AS838" s="925"/>
      <c r="AW838" s="25"/>
      <c r="AY838" s="459"/>
      <c r="AZ838" s="460" t="s">
        <v>518</v>
      </c>
      <c r="BA838" s="460" t="s">
        <v>521</v>
      </c>
      <c r="BB838" s="750" t="s">
        <v>519</v>
      </c>
      <c r="BC838" s="460" t="s">
        <v>518</v>
      </c>
      <c r="BL838" s="22" t="s">
        <v>529</v>
      </c>
      <c r="BM838" s="22" t="s">
        <v>246</v>
      </c>
    </row>
    <row r="839" spans="2:74" ht="18" customHeight="1">
      <c r="B839" s="968"/>
      <c r="C839" s="969"/>
      <c r="D839" s="969"/>
      <c r="E839" s="969"/>
      <c r="F839" s="969"/>
      <c r="G839" s="969"/>
      <c r="H839" s="969"/>
      <c r="I839" s="970"/>
      <c r="J839" s="968"/>
      <c r="K839" s="969"/>
      <c r="L839" s="969"/>
      <c r="M839" s="969"/>
      <c r="N839" s="974"/>
      <c r="O839" s="753"/>
      <c r="P839" s="731" t="s">
        <v>38</v>
      </c>
      <c r="Q839" s="754"/>
      <c r="R839" s="731" t="s">
        <v>8</v>
      </c>
      <c r="S839" s="755"/>
      <c r="T839" s="976" t="s">
        <v>46</v>
      </c>
      <c r="U839" s="1075"/>
      <c r="V839" s="977"/>
      <c r="W839" s="978"/>
      <c r="X839" s="978"/>
      <c r="Y839" s="787" t="s">
        <v>15</v>
      </c>
      <c r="Z839" s="757"/>
      <c r="AA839" s="758"/>
      <c r="AB839" s="758"/>
      <c r="AC839" s="756" t="s">
        <v>15</v>
      </c>
      <c r="AD839" s="757"/>
      <c r="AE839" s="758"/>
      <c r="AF839" s="758"/>
      <c r="AG839" s="759" t="s">
        <v>15</v>
      </c>
      <c r="AH839" s="979">
        <f>IF(V839="賃金で算定",V840+Z840-AD840,0)</f>
        <v>0</v>
      </c>
      <c r="AI839" s="980"/>
      <c r="AJ839" s="980"/>
      <c r="AK839" s="981"/>
      <c r="AL839" s="733"/>
      <c r="AM839" s="736"/>
      <c r="AN839" s="865"/>
      <c r="AO839" s="866"/>
      <c r="AP839" s="866"/>
      <c r="AQ839" s="866"/>
      <c r="AR839" s="866"/>
      <c r="AS839" s="759" t="s">
        <v>15</v>
      </c>
      <c r="AV839" s="24" t="str">
        <f>IF(OR(O839="",Q839=""),"", IF(O839&lt;20,DATE(O839+118,Q839,IF(S839="",1,S839)),DATE(O839+88,Q839,IF(S839="",1,S839))))</f>
        <v/>
      </c>
      <c r="AW839" s="821" t="str">
        <f>IF(AV839&lt;=設定シート!C$15,"昔",IF(OR(LEFT($F$857,2)="31",LEFT($F$857,2)="34",LEFT($F$857,2)="36",LEFT($F$857,2)="37"),IF(AV839&lt;=設定シート!E$23,"1",IF(AV839&lt;=設定シート!G$23,"2",IF(AV839&lt;=設定シート!M$23,"3","4"))),IF(AV839&lt;=設定シート!E$15,"1",IF(AV839&lt;=設定シート!G$15,"2","3"))))</f>
        <v>3</v>
      </c>
      <c r="AX839" s="822">
        <f>IF(OR(LEFT($F$857,2)="31",LEFT($F$857,2)="34",LEFT($F$857,2)="36",LEFT($F$857,2)="37"),IF(AV839&lt;=設定シート!$C$23,5,IF(AV839&lt;=設定シート!$E$23,7,IF(AV839&lt;=設定シート!$G$23,9,IF(AND(AV839&lt;=設定シート!$I$23,V839=""),11,IF(AND(AV839&lt;=設定シート!$I$23,V839="賃金で算定"),13,IF(AV839&lt;=設定シート!$K$23,15,IF(AV839&lt;=設定シート!$M$23,17,19))))))),IF(AV839&lt;=設定シート!$C$23,5,IF(AV839&lt;=設定シート!$E$15,7,IF(AV839&lt;=設定シート!$G$15,9,11))))</f>
        <v>11</v>
      </c>
      <c r="AY839" s="760"/>
      <c r="AZ839" s="761"/>
      <c r="BA839" s="762">
        <f>AN839</f>
        <v>0</v>
      </c>
      <c r="BB839" s="761"/>
      <c r="BC839" s="761"/>
      <c r="BO839" s="1">
        <f>IF(O839&lt;=VALUE(概算年度),O839+2018,O839+1988)</f>
        <v>2018</v>
      </c>
      <c r="BP839" s="1" t="b">
        <f>IF(BO839=2019,1)</f>
        <v>0</v>
      </c>
      <c r="BQ839" s="3">
        <f>IF(BO839&lt;=2018,1)</f>
        <v>1</v>
      </c>
      <c r="BR839" s="3" t="b">
        <f>IF(BO839&gt;=2020,1)</f>
        <v>0</v>
      </c>
      <c r="BS839" s="3" t="b">
        <f>IF(AND(O839=31,Q839=1,O840=31),1,IF(AND(O839=31,Q839=2,O840=31),2,IF(AND(O839=31,Q839=3,O840=31),3,IF(AND(O839=31,Q839=4,O840=31),4,IF(AND(O839&gt;VALUE(概算年度),O839&lt;31,O840=31),5)))))</f>
        <v>0</v>
      </c>
      <c r="BT839" s="3" t="b">
        <f>IF(OR(O839=31,O839=1),IF(AND(O840=1,OR(Q839=1,Q839=2,Q839=3,Q839=4,Q839=5)),1,IF(AND(O840=1,Q839=6),6,IF(AND(O840=1,Q839=7),7,IF(AND(O840=1,Q839=8),8,IF(AND(O840=1,Q839=9),9,IF(AND(O840=1,Q839=10),10,IF(AND(O840=1,Q839=11),11,IF(AND(O840=1,Q839=12),12)))))))),IF(O840=1,13))</f>
        <v>0</v>
      </c>
      <c r="BU839" s="3" t="b">
        <f>IF(AND(VALUE(概算年度)='報告書（事業主控）'!O839,VALUE(概算年度)='報告書（事業主控）'!O840),IF('報告書（事業主控）'!Q839=1,1,IF('報告書（事業主控）'!Q839=2,2,IF('報告書（事業主控）'!Q839=3,3))))</f>
        <v>0</v>
      </c>
      <c r="BV839" s="3" t="b">
        <f>IF(BS839=1,"平31_1",IF(BS839=2,"平31_2",IF(BS839=3,"平31_3",IF(BS839=4,"平31_4",IF(BS839=5,"平31_1",IF(BT839=1,"_5月",IF(BT839=6,"_6月",IF(BT839=7,"_7月",IF(BT839=8,"_8月",IF(BT839=9,"_9月",IF(BT839=10,"_10月",IF(BT839=11,"_11月",IF(BT839=12,"_12月",IF(BT839=13,"_5月",IF(AND(O839=O840,O840&lt;&gt;VALUE(概算年度)),IF(Q839=1,"_1月",IF(Q839=2,"_2月",IF(Q839=3,"_3月",IF(Q839=4,"_4月",IF(Q839=5,"_5月",IF(Q839=6,"_6月",IF(Q839=7,"_7月",IF(Q839=8,"_8月",IF(Q839=9,"_9月",IF(Q839=10,"_10月",IF(Q839=11,"_11月",IF(Q839=12,"_12月")))))))))))),IF(BU839=1,"対象年1_3月",IF(BU839=2,"対象年2_3月",IF(BU839=3,"対象年3月",IF(O840=VALUE(概算年度),"対象年1_3月","_1月")))))))))))))))))))</f>
        <v>0</v>
      </c>
    </row>
    <row r="840" spans="2:74" ht="18" customHeight="1">
      <c r="B840" s="971"/>
      <c r="C840" s="972"/>
      <c r="D840" s="972"/>
      <c r="E840" s="972"/>
      <c r="F840" s="972"/>
      <c r="G840" s="972"/>
      <c r="H840" s="972"/>
      <c r="I840" s="973"/>
      <c r="J840" s="971"/>
      <c r="K840" s="972"/>
      <c r="L840" s="972"/>
      <c r="M840" s="972"/>
      <c r="N840" s="975"/>
      <c r="O840" s="219"/>
      <c r="P840" s="11" t="s">
        <v>7</v>
      </c>
      <c r="Q840" s="23"/>
      <c r="R840" s="11" t="s">
        <v>8</v>
      </c>
      <c r="S840" s="220"/>
      <c r="T840" s="982" t="s">
        <v>28</v>
      </c>
      <c r="U840" s="982"/>
      <c r="V840" s="956"/>
      <c r="W840" s="957"/>
      <c r="X840" s="957"/>
      <c r="Y840" s="958"/>
      <c r="Z840" s="959"/>
      <c r="AA840" s="960"/>
      <c r="AB840" s="960"/>
      <c r="AC840" s="960"/>
      <c r="AD840" s="956">
        <v>0</v>
      </c>
      <c r="AE840" s="957"/>
      <c r="AF840" s="957"/>
      <c r="AG840" s="958"/>
      <c r="AH840" s="962">
        <f>IF(V839="賃金で算定",0,V840+Z840-AD840)</f>
        <v>0</v>
      </c>
      <c r="AI840" s="962"/>
      <c r="AJ840" s="962"/>
      <c r="AK840" s="963"/>
      <c r="AL840" s="964">
        <f>IF(V839="賃金で算定","賃金で算定",IF(OR(V840=0,$F$857="",AV839=""),0,IF(OR(LEFT($F$857,2)="31",LEFT($F$857,2)="34",LEFT($F$857,2)="36",LEFT($F$857,2)="37"),VLOOKUP($F$857,労務比率2,AX839,FALSE),VLOOKUP($F$857,労務比率,AX839,FALSE))))</f>
        <v>0</v>
      </c>
      <c r="AM840" s="965"/>
      <c r="AN840" s="966">
        <f>IF(V839="賃金で算定",0,INT(AH840*AL840/100))</f>
        <v>0</v>
      </c>
      <c r="AO840" s="967"/>
      <c r="AP840" s="967"/>
      <c r="AQ840" s="967"/>
      <c r="AR840" s="967"/>
      <c r="AS840" s="685"/>
      <c r="AV840" s="24"/>
      <c r="AW840" s="25"/>
      <c r="AY840" s="462">
        <f>AH840</f>
        <v>0</v>
      </c>
      <c r="AZ840" s="461">
        <f>IF(AV839&lt;=設定シート!C$101,AH840,IF(AND(AV839&gt;=設定シート!E$101,AV839&lt;=設定シート!G$101),AH840*105/108,AH840))</f>
        <v>0</v>
      </c>
      <c r="BA840" s="460"/>
      <c r="BB840" s="461">
        <f>IF($AL840="賃金で算定",0,INT(AY840*$AL840/100))</f>
        <v>0</v>
      </c>
      <c r="BC840" s="461">
        <f>IF(AY840=AZ840,BB840,AZ840*$AL840/100)</f>
        <v>0</v>
      </c>
      <c r="BL840" s="22">
        <f>IF(AY840=AZ840,0,1)</f>
        <v>0</v>
      </c>
      <c r="BM840" s="22" t="str">
        <f>IF(BL840=1,AL840,"")</f>
        <v/>
      </c>
    </row>
    <row r="841" spans="2:74" ht="18" customHeight="1">
      <c r="B841" s="968"/>
      <c r="C841" s="969"/>
      <c r="D841" s="969"/>
      <c r="E841" s="969"/>
      <c r="F841" s="969"/>
      <c r="G841" s="969"/>
      <c r="H841" s="969"/>
      <c r="I841" s="970"/>
      <c r="J841" s="968"/>
      <c r="K841" s="969"/>
      <c r="L841" s="969"/>
      <c r="M841" s="969"/>
      <c r="N841" s="974"/>
      <c r="O841" s="753"/>
      <c r="P841" s="731" t="s">
        <v>38</v>
      </c>
      <c r="Q841" s="754"/>
      <c r="R841" s="731" t="s">
        <v>8</v>
      </c>
      <c r="S841" s="755"/>
      <c r="T841" s="976" t="s">
        <v>40</v>
      </c>
      <c r="U841" s="1075"/>
      <c r="V841" s="977"/>
      <c r="W841" s="978"/>
      <c r="X841" s="978"/>
      <c r="Y841" s="792"/>
      <c r="Z841" s="769"/>
      <c r="AA841" s="770"/>
      <c r="AB841" s="770"/>
      <c r="AC841" s="768"/>
      <c r="AD841" s="769"/>
      <c r="AE841" s="770"/>
      <c r="AF841" s="770"/>
      <c r="AG841" s="771"/>
      <c r="AH841" s="979">
        <f>IF(V841="賃金で算定",V842+Z842-AD842,0)</f>
        <v>0</v>
      </c>
      <c r="AI841" s="980"/>
      <c r="AJ841" s="980"/>
      <c r="AK841" s="981"/>
      <c r="AL841" s="733"/>
      <c r="AM841" s="736"/>
      <c r="AN841" s="865"/>
      <c r="AO841" s="866"/>
      <c r="AP841" s="866"/>
      <c r="AQ841" s="866"/>
      <c r="AR841" s="866"/>
      <c r="AS841" s="772"/>
      <c r="AV841" s="24" t="str">
        <f>IF(OR(O841="",Q841=""),"", IF(O841&lt;20,DATE(O841+118,Q841,IF(S841="",1,S841)),DATE(O841+88,Q841,IF(S841="",1,S841))))</f>
        <v/>
      </c>
      <c r="AW841" s="821" t="str">
        <f>IF(AV841&lt;=設定シート!C$15,"昔",IF(OR(LEFT($F$857,2)="31",LEFT($F$857,2)="34",LEFT($F$857,2)="36",LEFT($F$857,2)="37"),IF(AV841&lt;=設定シート!E$23,"1",IF(AV841&lt;=設定シート!G$23,"2",IF(AV841&lt;=設定シート!M$23,"3","4"))),IF(AV841&lt;=設定シート!E$15,"1",IF(AV841&lt;=設定シート!G$15,"2","3"))))</f>
        <v>3</v>
      </c>
      <c r="AX841" s="822">
        <f>IF(OR(LEFT($F$857,2)="31",LEFT($F$857,2)="34",LEFT($F$857,2)="36",LEFT($F$857,2)="37"),IF(AV841&lt;=設定シート!$C$23,5,IF(AV841&lt;=設定シート!$E$23,7,IF(AV841&lt;=設定シート!$G$23,9,IF(AND(AV841&lt;=設定シート!$I$23,V841=""),11,IF(AND(AV841&lt;=設定シート!$I$23,V841="賃金で算定"),13,IF(AV841&lt;=設定シート!$K$23,15,IF(AV841&lt;=設定シート!$M$23,17,19))))))),IF(AV841&lt;=設定シート!$C$23,5,IF(AV841&lt;=設定シート!$E$15,7,IF(AV841&lt;=設定シート!$G$15,9,11))))</f>
        <v>11</v>
      </c>
      <c r="AY841" s="760"/>
      <c r="AZ841" s="761"/>
      <c r="BA841" s="762">
        <f t="shared" ref="BA841" si="466">AN841</f>
        <v>0</v>
      </c>
      <c r="BB841" s="761"/>
      <c r="BC841" s="761"/>
      <c r="BL841" s="22"/>
      <c r="BM841" s="22"/>
      <c r="BO841" s="1">
        <f>IF(O841&lt;=VALUE(概算年度),O841+2018,O841+1988)</f>
        <v>2018</v>
      </c>
      <c r="BP841" s="1" t="b">
        <f>IF(BO841=2019,1)</f>
        <v>0</v>
      </c>
      <c r="BQ841" s="3">
        <f>IF(BO841&lt;=2018,1)</f>
        <v>1</v>
      </c>
      <c r="BR841" s="3" t="b">
        <f>IF(BO841&gt;=2020,1)</f>
        <v>0</v>
      </c>
      <c r="BS841" s="3" t="b">
        <f>IF(AND(O841=31,Q841=1,O842=31),1,IF(AND(O841=31,Q841=2,O842=31),2,IF(AND(O841=31,Q841=3,O842=31),3,IF(AND(O841=31,Q841=4,O842=31),4,IF(AND(O841&gt;VALUE(概算年度),O841&lt;31,O842=31),5)))))</f>
        <v>0</v>
      </c>
      <c r="BT841" s="3" t="b">
        <f>IF(OR(O841=31,O841=1),IF(AND(O842=1,OR(Q841=1,Q841=2,Q841=3,Q841=4,Q841=5)),1,IF(AND(O842=1,Q841=6),6,IF(AND(O842=1,Q841=7),7,IF(AND(O842=1,Q841=8),8,IF(AND(O842=1,Q841=9),9,IF(AND(O842=1,Q841=10),10,IF(AND(O842=1,Q841=11),11,IF(AND(O842=1,Q841=12),12)))))))),IF(O842=1,13))</f>
        <v>0</v>
      </c>
      <c r="BU841" s="3" t="b">
        <f>IF(AND(VALUE(概算年度)='報告書（事業主控）'!O841,VALUE(概算年度)='報告書（事業主控）'!O842),IF('報告書（事業主控）'!Q841=1,1,IF('報告書（事業主控）'!Q841=2,2,IF('報告書（事業主控）'!Q841=3,3))))</f>
        <v>0</v>
      </c>
      <c r="BV841" s="3" t="b">
        <f>IF(BS841=1,"平31_1",IF(BS841=2,"平31_2",IF(BS841=3,"平31_3",IF(BS841=4,"平31_4",IF(BS841=5,"平31_1",IF(BT841=1,"_5月",IF(BT841=6,"_6月",IF(BT841=7,"_7月",IF(BT841=8,"_8月",IF(BT841=9,"_9月",IF(BT841=10,"_10月",IF(BT841=11,"_11月",IF(BT841=12,"_12月",IF(BT841=13,"_5月",IF(AND(O841=O842,O842&lt;&gt;VALUE(概算年度)),IF(Q841=1,"_1月",IF(Q841=2,"_2月",IF(Q841=3,"_3月",IF(Q841=4,"_4月",IF(Q841=5,"_5月",IF(Q841=6,"_6月",IF(Q841=7,"_7月",IF(Q841=8,"_8月",IF(Q841=9,"_9月",IF(Q841=10,"_10月",IF(Q841=11,"_11月",IF(Q841=12,"_12月")))))))))))),IF(BU841=1,"対象年1_3月",IF(BU841=2,"対象年2_3月",IF(BU841=3,"対象年3月",IF(O842=VALUE(概算年度),"対象年1_3月","_1月")))))))))))))))))))</f>
        <v>0</v>
      </c>
    </row>
    <row r="842" spans="2:74" ht="18" customHeight="1">
      <c r="B842" s="971"/>
      <c r="C842" s="972"/>
      <c r="D842" s="972"/>
      <c r="E842" s="972"/>
      <c r="F842" s="972"/>
      <c r="G842" s="972"/>
      <c r="H842" s="972"/>
      <c r="I842" s="973"/>
      <c r="J842" s="971"/>
      <c r="K842" s="972"/>
      <c r="L842" s="972"/>
      <c r="M842" s="972"/>
      <c r="N842" s="975"/>
      <c r="O842" s="219"/>
      <c r="P842" s="11" t="s">
        <v>7</v>
      </c>
      <c r="Q842" s="23"/>
      <c r="R842" s="11" t="s">
        <v>8</v>
      </c>
      <c r="S842" s="220"/>
      <c r="T842" s="982" t="s">
        <v>28</v>
      </c>
      <c r="U842" s="982"/>
      <c r="V842" s="956"/>
      <c r="W842" s="957"/>
      <c r="X842" s="957"/>
      <c r="Y842" s="958"/>
      <c r="Z842" s="959"/>
      <c r="AA842" s="960"/>
      <c r="AB842" s="960"/>
      <c r="AC842" s="960"/>
      <c r="AD842" s="956">
        <v>0</v>
      </c>
      <c r="AE842" s="957"/>
      <c r="AF842" s="957"/>
      <c r="AG842" s="958"/>
      <c r="AH842" s="962">
        <f>IF(V841="賃金で算定",0,V842+Z842-AD842)</f>
        <v>0</v>
      </c>
      <c r="AI842" s="962"/>
      <c r="AJ842" s="962"/>
      <c r="AK842" s="963"/>
      <c r="AL842" s="964">
        <f>IF(V841="賃金で算定","賃金で算定",IF(OR(V842=0,$F$857="",AV841=""),0,IF(OR(LEFT($F$857,2)="31",LEFT($F$857,2)="34",LEFT($F$857,2)="36",LEFT($F$857,2)="37"),VLOOKUP($F$857,労務比率2,AX841,FALSE),VLOOKUP($F$857,労務比率,AX841,FALSE))))</f>
        <v>0</v>
      </c>
      <c r="AM842" s="965"/>
      <c r="AN842" s="966">
        <f>IF(V841="賃金で算定",0,INT(AH842*AL842/100))</f>
        <v>0</v>
      </c>
      <c r="AO842" s="967"/>
      <c r="AP842" s="967"/>
      <c r="AQ842" s="967"/>
      <c r="AR842" s="967"/>
      <c r="AS842" s="685"/>
      <c r="AV842" s="24"/>
      <c r="AW842" s="25"/>
      <c r="AY842" s="462">
        <f t="shared" ref="AY842" si="467">AH842</f>
        <v>0</v>
      </c>
      <c r="AZ842" s="461">
        <f>IF(AV841&lt;=設定シート!C$101,AH842,IF(AND(AV841&gt;=設定シート!E$101,AV841&lt;=設定シート!G$101),AH842*105/108,AH842))</f>
        <v>0</v>
      </c>
      <c r="BA842" s="460"/>
      <c r="BB842" s="461">
        <f t="shared" ref="BB842" si="468">IF($AL842="賃金で算定",0,INT(AY842*$AL842/100))</f>
        <v>0</v>
      </c>
      <c r="BC842" s="461">
        <f>IF(AY842=AZ842,BB842,AZ842*$AL842/100)</f>
        <v>0</v>
      </c>
      <c r="BL842" s="22">
        <f>IF(AY842=AZ842,0,1)</f>
        <v>0</v>
      </c>
      <c r="BM842" s="22" t="str">
        <f>IF(BL842=1,AL842,"")</f>
        <v/>
      </c>
    </row>
    <row r="843" spans="2:74" ht="18" customHeight="1">
      <c r="B843" s="968"/>
      <c r="C843" s="969"/>
      <c r="D843" s="969"/>
      <c r="E843" s="969"/>
      <c r="F843" s="969"/>
      <c r="G843" s="969"/>
      <c r="H843" s="969"/>
      <c r="I843" s="970"/>
      <c r="J843" s="968"/>
      <c r="K843" s="969"/>
      <c r="L843" s="969"/>
      <c r="M843" s="969"/>
      <c r="N843" s="974"/>
      <c r="O843" s="753"/>
      <c r="P843" s="731" t="s">
        <v>38</v>
      </c>
      <c r="Q843" s="754"/>
      <c r="R843" s="731" t="s">
        <v>8</v>
      </c>
      <c r="S843" s="755"/>
      <c r="T843" s="976" t="s">
        <v>40</v>
      </c>
      <c r="U843" s="1075"/>
      <c r="V843" s="977"/>
      <c r="W843" s="978"/>
      <c r="X843" s="978"/>
      <c r="Y843" s="792"/>
      <c r="Z843" s="769"/>
      <c r="AA843" s="770"/>
      <c r="AB843" s="770"/>
      <c r="AC843" s="768"/>
      <c r="AD843" s="769"/>
      <c r="AE843" s="770"/>
      <c r="AF843" s="770"/>
      <c r="AG843" s="771"/>
      <c r="AH843" s="979">
        <f>IF(V843="賃金で算定",V844+Z844-AD844,0)</f>
        <v>0</v>
      </c>
      <c r="AI843" s="980"/>
      <c r="AJ843" s="980"/>
      <c r="AK843" s="981"/>
      <c r="AL843" s="733"/>
      <c r="AM843" s="736"/>
      <c r="AN843" s="865"/>
      <c r="AO843" s="866"/>
      <c r="AP843" s="866"/>
      <c r="AQ843" s="866"/>
      <c r="AR843" s="866"/>
      <c r="AS843" s="772"/>
      <c r="AV843" s="24" t="str">
        <f>IF(OR(O843="",Q843=""),"", IF(O843&lt;20,DATE(O843+118,Q843,IF(S843="",1,S843)),DATE(O843+88,Q843,IF(S843="",1,S843))))</f>
        <v/>
      </c>
      <c r="AW843" s="821" t="str">
        <f>IF(AV843&lt;=設定シート!C$15,"昔",IF(OR(LEFT($F$857,2)="31",LEFT($F$857,2)="34",LEFT($F$857,2)="36",LEFT($F$857,2)="37"),IF(AV843&lt;=設定シート!E$23,"1",IF(AV843&lt;=設定シート!G$23,"2",IF(AV843&lt;=設定シート!M$23,"3","4"))),IF(AV843&lt;=設定シート!E$15,"1",IF(AV843&lt;=設定シート!G$15,"2","3"))))</f>
        <v>3</v>
      </c>
      <c r="AX843" s="822">
        <f>IF(OR(LEFT($F$857,2)="31",LEFT($F$857,2)="34",LEFT($F$857,2)="36",LEFT($F$857,2)="37"),IF(AV843&lt;=設定シート!$C$23,5,IF(AV843&lt;=設定シート!$E$23,7,IF(AV843&lt;=設定シート!$G$23,9,IF(AND(AV843&lt;=設定シート!$I$23,V843=""),11,IF(AND(AV843&lt;=設定シート!$I$23,V843="賃金で算定"),13,IF(AV843&lt;=設定シート!$K$23,15,IF(AV843&lt;=設定シート!$M$23,17,19))))))),IF(AV843&lt;=設定シート!$C$23,5,IF(AV843&lt;=設定シート!$E$15,7,IF(AV843&lt;=設定シート!$G$15,9,11))))</f>
        <v>11</v>
      </c>
      <c r="AY843" s="760"/>
      <c r="AZ843" s="761"/>
      <c r="BA843" s="762">
        <f t="shared" ref="BA843" si="469">AN843</f>
        <v>0</v>
      </c>
      <c r="BB843" s="761"/>
      <c r="BC843" s="761"/>
      <c r="BO843" s="1">
        <f>IF(O843&lt;=VALUE(概算年度),O843+2018,O843+1988)</f>
        <v>2018</v>
      </c>
      <c r="BP843" s="1" t="b">
        <f>IF(BO843=2019,1)</f>
        <v>0</v>
      </c>
      <c r="BQ843" s="3">
        <f>IF(BO843&lt;=2018,1)</f>
        <v>1</v>
      </c>
      <c r="BR843" s="3" t="b">
        <f>IF(BO843&gt;=2020,1)</f>
        <v>0</v>
      </c>
      <c r="BS843" s="3" t="b">
        <f>IF(AND(O843=31,Q843=1,O844=31),1,IF(AND(O843=31,Q843=2,O844=31),2,IF(AND(O843=31,Q843=3,O844=31),3,IF(AND(O843=31,Q843=4,O844=31),4,IF(AND(O843&gt;VALUE(概算年度),O843&lt;31,O844=31),5)))))</f>
        <v>0</v>
      </c>
      <c r="BT843" s="3" t="b">
        <f>IF(OR(O843=31,O843=1),IF(AND(O844=1,OR(Q843=1,Q843=2,Q843=3,Q843=4,Q843=5)),1,IF(AND(O844=1,Q843=6),6,IF(AND(O844=1,Q843=7),7,IF(AND(O844=1,Q843=8),8,IF(AND(O844=1,Q843=9),9,IF(AND(O844=1,Q843=10),10,IF(AND(O844=1,Q843=11),11,IF(AND(O844=1,Q843=12),12)))))))),IF(O844=1,13))</f>
        <v>0</v>
      </c>
      <c r="BU843" s="3" t="b">
        <f>IF(AND(VALUE(概算年度)='報告書（事業主控）'!O843,VALUE(概算年度)='報告書（事業主控）'!O844),IF('報告書（事業主控）'!Q843=1,1,IF('報告書（事業主控）'!Q843=2,2,IF('報告書（事業主控）'!Q843=3,3))))</f>
        <v>0</v>
      </c>
      <c r="BV843" s="3" t="b">
        <f>IF(BS843=1,"平31_1",IF(BS843=2,"平31_2",IF(BS843=3,"平31_3",IF(BS843=4,"平31_4",IF(BS843=5,"平31_1",IF(BT843=1,"_5月",IF(BT843=6,"_6月",IF(BT843=7,"_7月",IF(BT843=8,"_8月",IF(BT843=9,"_9月",IF(BT843=10,"_10月",IF(BT843=11,"_11月",IF(BT843=12,"_12月",IF(BT843=13,"_5月",IF(AND(O843=O844,O844&lt;&gt;VALUE(概算年度)),IF(Q843=1,"_1月",IF(Q843=2,"_2月",IF(Q843=3,"_3月",IF(Q843=4,"_4月",IF(Q843=5,"_5月",IF(Q843=6,"_6月",IF(Q843=7,"_7月",IF(Q843=8,"_8月",IF(Q843=9,"_9月",IF(Q843=10,"_10月",IF(Q843=11,"_11月",IF(Q843=12,"_12月")))))))))))),IF(BU843=1,"対象年1_3月",IF(BU843=2,"対象年2_3月",IF(BU843=3,"対象年3月",IF(O844=VALUE(概算年度),"対象年1_3月","_1月")))))))))))))))))))</f>
        <v>0</v>
      </c>
    </row>
    <row r="844" spans="2:74" ht="18" customHeight="1">
      <c r="B844" s="971"/>
      <c r="C844" s="972"/>
      <c r="D844" s="972"/>
      <c r="E844" s="972"/>
      <c r="F844" s="972"/>
      <c r="G844" s="972"/>
      <c r="H844" s="972"/>
      <c r="I844" s="973"/>
      <c r="J844" s="971"/>
      <c r="K844" s="972"/>
      <c r="L844" s="972"/>
      <c r="M844" s="972"/>
      <c r="N844" s="975"/>
      <c r="O844" s="219"/>
      <c r="P844" s="11" t="s">
        <v>7</v>
      </c>
      <c r="Q844" s="23"/>
      <c r="R844" s="11" t="s">
        <v>8</v>
      </c>
      <c r="S844" s="220"/>
      <c r="T844" s="982" t="s">
        <v>28</v>
      </c>
      <c r="U844" s="982"/>
      <c r="V844" s="956"/>
      <c r="W844" s="957"/>
      <c r="X844" s="957"/>
      <c r="Y844" s="958"/>
      <c r="Z844" s="956"/>
      <c r="AA844" s="957"/>
      <c r="AB844" s="957"/>
      <c r="AC844" s="957"/>
      <c r="AD844" s="956">
        <v>0</v>
      </c>
      <c r="AE844" s="957"/>
      <c r="AF844" s="957"/>
      <c r="AG844" s="958"/>
      <c r="AH844" s="962">
        <f>IF(V843="賃金で算定",0,V844+Z844-AD844)</f>
        <v>0</v>
      </c>
      <c r="AI844" s="962"/>
      <c r="AJ844" s="962"/>
      <c r="AK844" s="963"/>
      <c r="AL844" s="964">
        <f>IF(V843="賃金で算定","賃金で算定",IF(OR(V844=0,$F$857="",AV843=""),0,IF(OR(LEFT($F$857,2)="31",LEFT($F$857,2)="34",LEFT($F$857,2)="36",LEFT($F$857,2)="37"),VLOOKUP($F$857,労務比率2,AX843,FALSE),VLOOKUP($F$857,労務比率,AX843,FALSE))))</f>
        <v>0</v>
      </c>
      <c r="AM844" s="965"/>
      <c r="AN844" s="966">
        <f>IF(V843="賃金で算定",0,INT(AH844*AL844/100))</f>
        <v>0</v>
      </c>
      <c r="AO844" s="967"/>
      <c r="AP844" s="967"/>
      <c r="AQ844" s="967"/>
      <c r="AR844" s="967"/>
      <c r="AS844" s="685"/>
      <c r="AV844" s="24"/>
      <c r="AW844" s="25"/>
      <c r="AY844" s="462">
        <f t="shared" ref="AY844" si="470">AH844</f>
        <v>0</v>
      </c>
      <c r="AZ844" s="461">
        <f>IF(AV843&lt;=設定シート!C$101,AH844,IF(AND(AV843&gt;=設定シート!E$101,AV843&lt;=設定シート!G$101),AH844*105/108,AH844))</f>
        <v>0</v>
      </c>
      <c r="BA844" s="460"/>
      <c r="BB844" s="461">
        <f t="shared" ref="BB844" si="471">IF($AL844="賃金で算定",0,INT(AY844*$AL844/100))</f>
        <v>0</v>
      </c>
      <c r="BC844" s="461">
        <f>IF(AY844=AZ844,BB844,AZ844*$AL844/100)</f>
        <v>0</v>
      </c>
      <c r="BL844" s="22">
        <f>IF(AY844=AZ844,0,1)</f>
        <v>0</v>
      </c>
      <c r="BM844" s="22" t="str">
        <f>IF(BL844=1,AL844,"")</f>
        <v/>
      </c>
    </row>
    <row r="845" spans="2:74" ht="18" customHeight="1">
      <c r="B845" s="968"/>
      <c r="C845" s="969"/>
      <c r="D845" s="969"/>
      <c r="E845" s="969"/>
      <c r="F845" s="969"/>
      <c r="G845" s="969"/>
      <c r="H845" s="969"/>
      <c r="I845" s="970"/>
      <c r="J845" s="968"/>
      <c r="K845" s="969"/>
      <c r="L845" s="969"/>
      <c r="M845" s="969"/>
      <c r="N845" s="974"/>
      <c r="O845" s="753"/>
      <c r="P845" s="731" t="s">
        <v>38</v>
      </c>
      <c r="Q845" s="754"/>
      <c r="R845" s="731" t="s">
        <v>8</v>
      </c>
      <c r="S845" s="755"/>
      <c r="T845" s="976" t="s">
        <v>40</v>
      </c>
      <c r="U845" s="1075"/>
      <c r="V845" s="977"/>
      <c r="W845" s="978"/>
      <c r="X845" s="978"/>
      <c r="Y845" s="29"/>
      <c r="Z845" s="775"/>
      <c r="AA845" s="683"/>
      <c r="AB845" s="683"/>
      <c r="AC845" s="21"/>
      <c r="AD845" s="775"/>
      <c r="AE845" s="683"/>
      <c r="AF845" s="683"/>
      <c r="AG845" s="776"/>
      <c r="AH845" s="979">
        <f>IF(V845="賃金で算定",V846+Z846-AD846,0)</f>
        <v>0</v>
      </c>
      <c r="AI845" s="980"/>
      <c r="AJ845" s="980"/>
      <c r="AK845" s="981"/>
      <c r="AL845" s="733"/>
      <c r="AM845" s="736"/>
      <c r="AN845" s="865"/>
      <c r="AO845" s="866"/>
      <c r="AP845" s="866"/>
      <c r="AQ845" s="866"/>
      <c r="AR845" s="866"/>
      <c r="AS845" s="772"/>
      <c r="AV845" s="24" t="str">
        <f>IF(OR(O845="",Q845=""),"", IF(O845&lt;20,DATE(O845+118,Q845,IF(S845="",1,S845)),DATE(O845+88,Q845,IF(S845="",1,S845))))</f>
        <v/>
      </c>
      <c r="AW845" s="821" t="str">
        <f>IF(AV845&lt;=設定シート!C$15,"昔",IF(OR(LEFT($F$857,2)="31",LEFT($F$857,2)="34",LEFT($F$857,2)="36",LEFT($F$857,2)="37"),IF(AV845&lt;=設定シート!E$23,"1",IF(AV845&lt;=設定シート!G$23,"2",IF(AV845&lt;=設定シート!M$23,"3","4"))),IF(AV845&lt;=設定シート!E$15,"1",IF(AV845&lt;=設定シート!G$15,"2","3"))))</f>
        <v>3</v>
      </c>
      <c r="AX845" s="822">
        <f>IF(OR(LEFT($F$857,2)="31",LEFT($F$857,2)="34",LEFT($F$857,2)="36",LEFT($F$857,2)="37"),IF(AV845&lt;=設定シート!$C$23,5,IF(AV845&lt;=設定シート!$E$23,7,IF(AV845&lt;=設定シート!$G$23,9,IF(AND(AV845&lt;=設定シート!$I$23,V845=""),11,IF(AND(AV845&lt;=設定シート!$I$23,V845="賃金で算定"),13,IF(AV845&lt;=設定シート!$K$23,15,IF(AV845&lt;=設定シート!$M$23,17,19))))))),IF(AV845&lt;=設定シート!$C$23,5,IF(AV845&lt;=設定シート!$E$15,7,IF(AV845&lt;=設定シート!$G$15,9,11))))</f>
        <v>11</v>
      </c>
      <c r="AY845" s="760"/>
      <c r="AZ845" s="761"/>
      <c r="BA845" s="762">
        <f t="shared" ref="BA845" si="472">AN845</f>
        <v>0</v>
      </c>
      <c r="BB845" s="761"/>
      <c r="BC845" s="761"/>
      <c r="BO845" s="1">
        <f>IF(O845&lt;=VALUE(概算年度),O845+2018,O845+1988)</f>
        <v>2018</v>
      </c>
      <c r="BP845" s="1" t="b">
        <f>IF(BO845=2019,1)</f>
        <v>0</v>
      </c>
      <c r="BQ845" s="3">
        <f>IF(BO845&lt;=2018,1)</f>
        <v>1</v>
      </c>
      <c r="BR845" s="3" t="b">
        <f>IF(BO845&gt;=2020,1)</f>
        <v>0</v>
      </c>
      <c r="BS845" s="3" t="b">
        <f>IF(AND(O845=31,Q845=1,O846=31),1,IF(AND(O845=31,Q845=2,O846=31),2,IF(AND(O845=31,Q845=3,O846=31),3,IF(AND(O845=31,Q845=4,O846=31),4,IF(AND(O845&gt;VALUE(概算年度),O845&lt;31,O846=31),5)))))</f>
        <v>0</v>
      </c>
      <c r="BT845" s="3" t="b">
        <f>IF(OR(O845=31,O845=1),IF(AND(O846=1,OR(Q845=1,Q845=2,Q845=3,Q845=4,Q845=5)),1,IF(AND(O846=1,Q845=6),6,IF(AND(O846=1,Q845=7),7,IF(AND(O846=1,Q845=8),8,IF(AND(O846=1,Q845=9),9,IF(AND(O846=1,Q845=10),10,IF(AND(O846=1,Q845=11),11,IF(AND(O846=1,Q845=12),12)))))))),IF(O846=1,13))</f>
        <v>0</v>
      </c>
      <c r="BU845" s="3" t="b">
        <f>IF(AND(VALUE(概算年度)='報告書（事業主控）'!O845,VALUE(概算年度)='報告書（事業主控）'!O846),IF('報告書（事業主控）'!Q845=1,1,IF('報告書（事業主控）'!Q845=2,2,IF('報告書（事業主控）'!Q845=3,3))))</f>
        <v>0</v>
      </c>
      <c r="BV845" s="3" t="b">
        <f>IF(BS845=1,"平31_1",IF(BS845=2,"平31_2",IF(BS845=3,"平31_3",IF(BS845=4,"平31_4",IF(BS845=5,"平31_1",IF(BT845=1,"_5月",IF(BT845=6,"_6月",IF(BT845=7,"_7月",IF(BT845=8,"_8月",IF(BT845=9,"_9月",IF(BT845=10,"_10月",IF(BT845=11,"_11月",IF(BT845=12,"_12月",IF(BT845=13,"_5月",IF(AND(O845=O846,O846&lt;&gt;VALUE(概算年度)),IF(Q845=1,"_1月",IF(Q845=2,"_2月",IF(Q845=3,"_3月",IF(Q845=4,"_4月",IF(Q845=5,"_5月",IF(Q845=6,"_6月",IF(Q845=7,"_7月",IF(Q845=8,"_8月",IF(Q845=9,"_9月",IF(Q845=10,"_10月",IF(Q845=11,"_11月",IF(Q845=12,"_12月")))))))))))),IF(BU845=1,"対象年1_3月",IF(BU845=2,"対象年2_3月",IF(BU845=3,"対象年3月",IF(O846=VALUE(概算年度),"対象年1_3月","_1月")))))))))))))))))))</f>
        <v>0</v>
      </c>
    </row>
    <row r="846" spans="2:74" ht="18" customHeight="1">
      <c r="B846" s="971"/>
      <c r="C846" s="972"/>
      <c r="D846" s="972"/>
      <c r="E846" s="972"/>
      <c r="F846" s="972"/>
      <c r="G846" s="972"/>
      <c r="H846" s="972"/>
      <c r="I846" s="973"/>
      <c r="J846" s="971"/>
      <c r="K846" s="972"/>
      <c r="L846" s="972"/>
      <c r="M846" s="972"/>
      <c r="N846" s="975"/>
      <c r="O846" s="219"/>
      <c r="P846" s="11" t="s">
        <v>7</v>
      </c>
      <c r="Q846" s="23"/>
      <c r="R846" s="11" t="s">
        <v>8</v>
      </c>
      <c r="S846" s="220"/>
      <c r="T846" s="982" t="s">
        <v>28</v>
      </c>
      <c r="U846" s="982"/>
      <c r="V846" s="956"/>
      <c r="W846" s="957"/>
      <c r="X846" s="957"/>
      <c r="Y846" s="958"/>
      <c r="Z846" s="959"/>
      <c r="AA846" s="960"/>
      <c r="AB846" s="960"/>
      <c r="AC846" s="960"/>
      <c r="AD846" s="956">
        <v>0</v>
      </c>
      <c r="AE846" s="957"/>
      <c r="AF846" s="957"/>
      <c r="AG846" s="958"/>
      <c r="AH846" s="962">
        <f>IF(V845="賃金で算定",0,V846+Z846-AD846)</f>
        <v>0</v>
      </c>
      <c r="AI846" s="962"/>
      <c r="AJ846" s="962"/>
      <c r="AK846" s="963"/>
      <c r="AL846" s="964">
        <f>IF(V845="賃金で算定","賃金で算定",IF(OR(V846=0,$F$857="",AV845=""),0,IF(OR(LEFT($F$857,2)="31",LEFT($F$857,2)="34",LEFT($F$857,2)="36",LEFT($F$857,2)="37"),VLOOKUP($F$857,労務比率2,AX845,FALSE),VLOOKUP($F$857,労務比率,AX845,FALSE))))</f>
        <v>0</v>
      </c>
      <c r="AM846" s="965"/>
      <c r="AN846" s="966">
        <f>IF(V845="賃金で算定",0,INT(AH846*AL846/100))</f>
        <v>0</v>
      </c>
      <c r="AO846" s="967"/>
      <c r="AP846" s="967"/>
      <c r="AQ846" s="967"/>
      <c r="AR846" s="967"/>
      <c r="AS846" s="685"/>
      <c r="AV846" s="24"/>
      <c r="AW846" s="25"/>
      <c r="AY846" s="462">
        <f t="shared" ref="AY846" si="473">AH846</f>
        <v>0</v>
      </c>
      <c r="AZ846" s="461">
        <f>IF(AV845&lt;=設定シート!C$101,AH846,IF(AND(AV845&gt;=設定シート!E$101,AV845&lt;=設定シート!G$101),AH846*105/108,AH846))</f>
        <v>0</v>
      </c>
      <c r="BA846" s="460"/>
      <c r="BB846" s="461">
        <f t="shared" ref="BB846" si="474">IF($AL846="賃金で算定",0,INT(AY846*$AL846/100))</f>
        <v>0</v>
      </c>
      <c r="BC846" s="461">
        <f>IF(AY846=AZ846,BB846,AZ846*$AL846/100)</f>
        <v>0</v>
      </c>
      <c r="BL846" s="22">
        <f>IF(AY846=AZ846,0,1)</f>
        <v>0</v>
      </c>
      <c r="BM846" s="22" t="str">
        <f>IF(BL846=1,AL846,"")</f>
        <v/>
      </c>
    </row>
    <row r="847" spans="2:74" ht="18" customHeight="1">
      <c r="B847" s="968"/>
      <c r="C847" s="969"/>
      <c r="D847" s="969"/>
      <c r="E847" s="969"/>
      <c r="F847" s="969"/>
      <c r="G847" s="969"/>
      <c r="H847" s="969"/>
      <c r="I847" s="970"/>
      <c r="J847" s="968"/>
      <c r="K847" s="969"/>
      <c r="L847" s="969"/>
      <c r="M847" s="969"/>
      <c r="N847" s="974"/>
      <c r="O847" s="753"/>
      <c r="P847" s="731" t="s">
        <v>38</v>
      </c>
      <c r="Q847" s="754"/>
      <c r="R847" s="731" t="s">
        <v>8</v>
      </c>
      <c r="S847" s="755"/>
      <c r="T847" s="976" t="s">
        <v>40</v>
      </c>
      <c r="U847" s="1075"/>
      <c r="V847" s="977"/>
      <c r="W847" s="978"/>
      <c r="X847" s="978"/>
      <c r="Y847" s="792"/>
      <c r="Z847" s="769"/>
      <c r="AA847" s="770"/>
      <c r="AB847" s="770"/>
      <c r="AC847" s="768"/>
      <c r="AD847" s="769"/>
      <c r="AE847" s="770"/>
      <c r="AF847" s="770"/>
      <c r="AG847" s="771"/>
      <c r="AH847" s="979">
        <f>IF(V847="賃金で算定",V848+Z848-AD848,0)</f>
        <v>0</v>
      </c>
      <c r="AI847" s="980"/>
      <c r="AJ847" s="980"/>
      <c r="AK847" s="981"/>
      <c r="AL847" s="733"/>
      <c r="AM847" s="736"/>
      <c r="AN847" s="865"/>
      <c r="AO847" s="866"/>
      <c r="AP847" s="866"/>
      <c r="AQ847" s="866"/>
      <c r="AR847" s="866"/>
      <c r="AS847" s="772"/>
      <c r="AV847" s="24" t="str">
        <f>IF(OR(O847="",Q847=""),"", IF(O847&lt;20,DATE(O847+118,Q847,IF(S847="",1,S847)),DATE(O847+88,Q847,IF(S847="",1,S847))))</f>
        <v/>
      </c>
      <c r="AW847" s="821" t="str">
        <f>IF(AV847&lt;=設定シート!C$15,"昔",IF(OR(LEFT($F$857,2)="31",LEFT($F$857,2)="34",LEFT($F$857,2)="36",LEFT($F$857,2)="37"),IF(AV847&lt;=設定シート!E$23,"1",IF(AV847&lt;=設定シート!G$23,"2",IF(AV847&lt;=設定シート!M$23,"3","4"))),IF(AV847&lt;=設定シート!E$15,"1",IF(AV847&lt;=設定シート!G$15,"2","3"))))</f>
        <v>3</v>
      </c>
      <c r="AX847" s="822">
        <f>IF(OR(LEFT($F$857,2)="31",LEFT($F$857,2)="34",LEFT($F$857,2)="36",LEFT($F$857,2)="37"),IF(AV847&lt;=設定シート!$C$23,5,IF(AV847&lt;=設定シート!$E$23,7,IF(AV847&lt;=設定シート!$G$23,9,IF(AND(AV847&lt;=設定シート!$I$23,V847=""),11,IF(AND(AV847&lt;=設定シート!$I$23,V847="賃金で算定"),13,IF(AV847&lt;=設定シート!$K$23,15,IF(AV847&lt;=設定シート!$M$23,17,19))))))),IF(AV847&lt;=設定シート!$C$23,5,IF(AV847&lt;=設定シート!$E$15,7,IF(AV847&lt;=設定シート!$G$15,9,11))))</f>
        <v>11</v>
      </c>
      <c r="AY847" s="760"/>
      <c r="AZ847" s="761"/>
      <c r="BA847" s="762">
        <f t="shared" ref="BA847" si="475">AN847</f>
        <v>0</v>
      </c>
      <c r="BB847" s="761"/>
      <c r="BC847" s="761"/>
      <c r="BO847" s="1">
        <f>IF(O847&lt;=VALUE(概算年度),O847+2018,O847+1988)</f>
        <v>2018</v>
      </c>
      <c r="BP847" s="1" t="b">
        <f>IF(BO847=2019,1)</f>
        <v>0</v>
      </c>
      <c r="BQ847" s="3">
        <f>IF(BO847&lt;=2018,1)</f>
        <v>1</v>
      </c>
      <c r="BR847" s="3" t="b">
        <f>IF(BO847&gt;=2020,1)</f>
        <v>0</v>
      </c>
      <c r="BS847" s="3" t="b">
        <f>IF(AND(O847=31,Q847=1,O848=31),1,IF(AND(O847=31,Q847=2,O848=31),2,IF(AND(O847=31,Q847=3,O848=31),3,IF(AND(O847=31,Q847=4,O848=31),4,IF(AND(O847&gt;VALUE(概算年度),O847&lt;31,O848=31),5)))))</f>
        <v>0</v>
      </c>
      <c r="BT847" s="3" t="b">
        <f>IF(OR(O847=31,O847=1),IF(AND(O848=1,OR(Q847=1,Q847=2,Q847=3,Q847=4,Q847=5)),1,IF(AND(O848=1,Q847=6),6,IF(AND(O848=1,Q847=7),7,IF(AND(O848=1,Q847=8),8,IF(AND(O848=1,Q847=9),9,IF(AND(O848=1,Q847=10),10,IF(AND(O848=1,Q847=11),11,IF(AND(O848=1,Q847=12),12)))))))),IF(O848=1,13))</f>
        <v>0</v>
      </c>
      <c r="BU847" s="3" t="b">
        <f>IF(AND(VALUE(概算年度)='報告書（事業主控）'!O847,VALUE(概算年度)='報告書（事業主控）'!O848),IF('報告書（事業主控）'!Q847=1,1,IF('報告書（事業主控）'!Q847=2,2,IF('報告書（事業主控）'!Q847=3,3))))</f>
        <v>0</v>
      </c>
      <c r="BV847" s="3" t="b">
        <f>IF(BS847=1,"平31_1",IF(BS847=2,"平31_2",IF(BS847=3,"平31_3",IF(BS847=4,"平31_4",IF(BS847=5,"平31_1",IF(BT847=1,"_5月",IF(BT847=6,"_6月",IF(BT847=7,"_7月",IF(BT847=8,"_8月",IF(BT847=9,"_9月",IF(BT847=10,"_10月",IF(BT847=11,"_11月",IF(BT847=12,"_12月",IF(BT847=13,"_5月",IF(AND(O847=O848,O848&lt;&gt;VALUE(概算年度)),IF(Q847=1,"_1月",IF(Q847=2,"_2月",IF(Q847=3,"_3月",IF(Q847=4,"_4月",IF(Q847=5,"_5月",IF(Q847=6,"_6月",IF(Q847=7,"_7月",IF(Q847=8,"_8月",IF(Q847=9,"_9月",IF(Q847=10,"_10月",IF(Q847=11,"_11月",IF(Q847=12,"_12月")))))))))))),IF(BU847=1,"対象年1_3月",IF(BU847=2,"対象年2_3月",IF(BU847=3,"対象年3月",IF(O848=VALUE(概算年度),"対象年1_3月","_1月")))))))))))))))))))</f>
        <v>0</v>
      </c>
    </row>
    <row r="848" spans="2:74" ht="18" customHeight="1">
      <c r="B848" s="971"/>
      <c r="C848" s="972"/>
      <c r="D848" s="972"/>
      <c r="E848" s="972"/>
      <c r="F848" s="972"/>
      <c r="G848" s="972"/>
      <c r="H848" s="972"/>
      <c r="I848" s="973"/>
      <c r="J848" s="971"/>
      <c r="K848" s="972"/>
      <c r="L848" s="972"/>
      <c r="M848" s="972"/>
      <c r="N848" s="975"/>
      <c r="O848" s="219"/>
      <c r="P848" s="11" t="s">
        <v>7</v>
      </c>
      <c r="Q848" s="23"/>
      <c r="R848" s="11" t="s">
        <v>8</v>
      </c>
      <c r="S848" s="220"/>
      <c r="T848" s="982" t="s">
        <v>28</v>
      </c>
      <c r="U848" s="982"/>
      <c r="V848" s="956"/>
      <c r="W848" s="957"/>
      <c r="X848" s="957"/>
      <c r="Y848" s="958"/>
      <c r="Z848" s="956"/>
      <c r="AA848" s="957"/>
      <c r="AB848" s="957"/>
      <c r="AC848" s="957"/>
      <c r="AD848" s="956">
        <v>0</v>
      </c>
      <c r="AE848" s="957"/>
      <c r="AF848" s="957"/>
      <c r="AG848" s="958"/>
      <c r="AH848" s="962">
        <f>IF(V847="賃金で算定",0,V848+Z848-AD848)</f>
        <v>0</v>
      </c>
      <c r="AI848" s="962"/>
      <c r="AJ848" s="962"/>
      <c r="AK848" s="963"/>
      <c r="AL848" s="964">
        <f>IF(V847="賃金で算定","賃金で算定",IF(OR(V848=0,$F$857="",AV847=""),0,IF(OR(LEFT($F$857,2)="31",LEFT($F$857,2)="34",LEFT($F$857,2)="36",LEFT($F$857,2)="37"),VLOOKUP($F$857,労務比率2,AX847,FALSE),VLOOKUP($F$857,労務比率,AX847,FALSE))))</f>
        <v>0</v>
      </c>
      <c r="AM848" s="965"/>
      <c r="AN848" s="966">
        <f>IF(V847="賃金で算定",0,INT(AH848*AL848/100))</f>
        <v>0</v>
      </c>
      <c r="AO848" s="967"/>
      <c r="AP848" s="967"/>
      <c r="AQ848" s="967"/>
      <c r="AR848" s="967"/>
      <c r="AS848" s="685"/>
      <c r="AV848" s="24"/>
      <c r="AW848" s="25"/>
      <c r="AY848" s="462">
        <f t="shared" ref="AY848" si="476">AH848</f>
        <v>0</v>
      </c>
      <c r="AZ848" s="461">
        <f>IF(AV847&lt;=設定シート!C$101,AH848,IF(AND(AV847&gt;=設定シート!E$101,AV847&lt;=設定シート!G$101),AH848*105/108,AH848))</f>
        <v>0</v>
      </c>
      <c r="BA848" s="460"/>
      <c r="BB848" s="461">
        <f t="shared" ref="BB848" si="477">IF($AL848="賃金で算定",0,INT(AY848*$AL848/100))</f>
        <v>0</v>
      </c>
      <c r="BC848" s="461">
        <f>IF(AY848=AZ848,BB848,AZ848*$AL848/100)</f>
        <v>0</v>
      </c>
      <c r="BL848" s="22">
        <f>IF(AY848=AZ848,0,1)</f>
        <v>0</v>
      </c>
      <c r="BM848" s="22" t="str">
        <f>IF(BL848=1,AL848,"")</f>
        <v/>
      </c>
    </row>
    <row r="849" spans="2:74" ht="18" customHeight="1">
      <c r="B849" s="968"/>
      <c r="C849" s="969"/>
      <c r="D849" s="969"/>
      <c r="E849" s="969"/>
      <c r="F849" s="969"/>
      <c r="G849" s="969"/>
      <c r="H849" s="969"/>
      <c r="I849" s="970"/>
      <c r="J849" s="968"/>
      <c r="K849" s="969"/>
      <c r="L849" s="969"/>
      <c r="M849" s="969"/>
      <c r="N849" s="974"/>
      <c r="O849" s="753"/>
      <c r="P849" s="731" t="s">
        <v>38</v>
      </c>
      <c r="Q849" s="754"/>
      <c r="R849" s="731" t="s">
        <v>8</v>
      </c>
      <c r="S849" s="755"/>
      <c r="T849" s="976" t="s">
        <v>40</v>
      </c>
      <c r="U849" s="1075"/>
      <c r="V849" s="977"/>
      <c r="W849" s="978"/>
      <c r="X849" s="978"/>
      <c r="Y849" s="792"/>
      <c r="Z849" s="769"/>
      <c r="AA849" s="770"/>
      <c r="AB849" s="770"/>
      <c r="AC849" s="768"/>
      <c r="AD849" s="769"/>
      <c r="AE849" s="770"/>
      <c r="AF849" s="770"/>
      <c r="AG849" s="771"/>
      <c r="AH849" s="979">
        <f>IF(V849="賃金で算定",V850+Z850-AD850,0)</f>
        <v>0</v>
      </c>
      <c r="AI849" s="980"/>
      <c r="AJ849" s="980"/>
      <c r="AK849" s="981"/>
      <c r="AL849" s="733"/>
      <c r="AM849" s="736"/>
      <c r="AN849" s="865"/>
      <c r="AO849" s="866"/>
      <c r="AP849" s="866"/>
      <c r="AQ849" s="866"/>
      <c r="AR849" s="866"/>
      <c r="AS849" s="772"/>
      <c r="AV849" s="24" t="str">
        <f>IF(OR(O849="",Q849=""),"", IF(O849&lt;20,DATE(O849+118,Q849,IF(S849="",1,S849)),DATE(O849+88,Q849,IF(S849="",1,S849))))</f>
        <v/>
      </c>
      <c r="AW849" s="821" t="str">
        <f>IF(AV849&lt;=設定シート!C$15,"昔",IF(OR(LEFT($F$857,2)="31",LEFT($F$857,2)="34",LEFT($F$857,2)="36",LEFT($F$857,2)="37"),IF(AV849&lt;=設定シート!E$23,"1",IF(AV849&lt;=設定シート!G$23,"2",IF(AV849&lt;=設定シート!M$23,"3","4"))),IF(AV849&lt;=設定シート!E$15,"1",IF(AV849&lt;=設定シート!G$15,"2","3"))))</f>
        <v>3</v>
      </c>
      <c r="AX849" s="822">
        <f>IF(OR(LEFT($F$857,2)="31",LEFT($F$857,2)="34",LEFT($F$857,2)="36",LEFT($F$857,2)="37"),IF(AV849&lt;=設定シート!$C$23,5,IF(AV849&lt;=設定シート!$E$23,7,IF(AV849&lt;=設定シート!$G$23,9,IF(AND(AV849&lt;=設定シート!$I$23,V849=""),11,IF(AND(AV849&lt;=設定シート!$I$23,V849="賃金で算定"),13,IF(AV849&lt;=設定シート!$K$23,15,IF(AV849&lt;=設定シート!$M$23,17,19))))))),IF(AV849&lt;=設定シート!$C$23,5,IF(AV849&lt;=設定シート!$E$15,7,IF(AV849&lt;=設定シート!$G$15,9,11))))</f>
        <v>11</v>
      </c>
      <c r="AY849" s="760"/>
      <c r="AZ849" s="761"/>
      <c r="BA849" s="762">
        <f t="shared" ref="BA849" si="478">AN849</f>
        <v>0</v>
      </c>
      <c r="BB849" s="761"/>
      <c r="BC849" s="761"/>
      <c r="BO849" s="1">
        <f>IF(O849&lt;=VALUE(概算年度),O849+2018,O849+1988)</f>
        <v>2018</v>
      </c>
      <c r="BP849" s="1" t="b">
        <f>IF(BO849=2019,1)</f>
        <v>0</v>
      </c>
      <c r="BQ849" s="3">
        <f>IF(BO849&lt;=2018,1)</f>
        <v>1</v>
      </c>
      <c r="BR849" s="3" t="b">
        <f>IF(BO849&gt;=2020,1)</f>
        <v>0</v>
      </c>
      <c r="BS849" s="3" t="b">
        <f>IF(AND(O849=31,Q849=1,O850=31),1,IF(AND(O849=31,Q849=2,O850=31),2,IF(AND(O849=31,Q849=3,O850=31),3,IF(AND(O849=31,Q849=4,O850=31),4,IF(AND(O849&gt;VALUE(概算年度),O849&lt;31,O850=31),5)))))</f>
        <v>0</v>
      </c>
      <c r="BT849" s="3" t="b">
        <f>IF(OR(O849=31,O849=1),IF(AND(O850=1,OR(Q849=1,Q849=2,Q849=3,Q849=4,Q849=5)),1,IF(AND(O850=1,Q849=6),6,IF(AND(O850=1,Q849=7),7,IF(AND(O850=1,Q849=8),8,IF(AND(O850=1,Q849=9),9,IF(AND(O850=1,Q849=10),10,IF(AND(O850=1,Q849=11),11,IF(AND(O850=1,Q849=12),12)))))))),IF(O850=1,13))</f>
        <v>0</v>
      </c>
      <c r="BU849" s="3" t="b">
        <f>IF(AND(VALUE(概算年度)='報告書（事業主控）'!O849,VALUE(概算年度)='報告書（事業主控）'!O850),IF('報告書（事業主控）'!Q849=1,1,IF('報告書（事業主控）'!Q849=2,2,IF('報告書（事業主控）'!Q849=3,3))))</f>
        <v>0</v>
      </c>
      <c r="BV849" s="3" t="b">
        <f>IF(BS849=1,"平31_1",IF(BS849=2,"平31_2",IF(BS849=3,"平31_3",IF(BS849=4,"平31_4",IF(BS849=5,"平31_1",IF(BT849=1,"_5月",IF(BT849=6,"_6月",IF(BT849=7,"_7月",IF(BT849=8,"_8月",IF(BT849=9,"_9月",IF(BT849=10,"_10月",IF(BT849=11,"_11月",IF(BT849=12,"_12月",IF(BT849=13,"_5月",IF(AND(O849=O850,O850&lt;&gt;VALUE(概算年度)),IF(Q849=1,"_1月",IF(Q849=2,"_2月",IF(Q849=3,"_3月",IF(Q849=4,"_4月",IF(Q849=5,"_5月",IF(Q849=6,"_6月",IF(Q849=7,"_7月",IF(Q849=8,"_8月",IF(Q849=9,"_9月",IF(Q849=10,"_10月",IF(Q849=11,"_11月",IF(Q849=12,"_12月")))))))))))),IF(BU849=1,"対象年1_3月",IF(BU849=2,"対象年2_3月",IF(BU849=3,"対象年3月",IF(O850=VALUE(概算年度),"対象年1_3月","_1月")))))))))))))))))))</f>
        <v>0</v>
      </c>
    </row>
    <row r="850" spans="2:74" ht="18" customHeight="1">
      <c r="B850" s="971"/>
      <c r="C850" s="972"/>
      <c r="D850" s="972"/>
      <c r="E850" s="972"/>
      <c r="F850" s="972"/>
      <c r="G850" s="972"/>
      <c r="H850" s="972"/>
      <c r="I850" s="973"/>
      <c r="J850" s="971"/>
      <c r="K850" s="972"/>
      <c r="L850" s="972"/>
      <c r="M850" s="972"/>
      <c r="N850" s="975"/>
      <c r="O850" s="219"/>
      <c r="P850" s="11" t="s">
        <v>7</v>
      </c>
      <c r="Q850" s="23"/>
      <c r="R850" s="11" t="s">
        <v>8</v>
      </c>
      <c r="S850" s="220"/>
      <c r="T850" s="982" t="s">
        <v>28</v>
      </c>
      <c r="U850" s="982"/>
      <c r="V850" s="956"/>
      <c r="W850" s="957"/>
      <c r="X850" s="957"/>
      <c r="Y850" s="958"/>
      <c r="Z850" s="956"/>
      <c r="AA850" s="957"/>
      <c r="AB850" s="957"/>
      <c r="AC850" s="957"/>
      <c r="AD850" s="956">
        <v>0</v>
      </c>
      <c r="AE850" s="957"/>
      <c r="AF850" s="957"/>
      <c r="AG850" s="958"/>
      <c r="AH850" s="962">
        <f>IF(V849="賃金で算定",0,V850+Z850-AD850)</f>
        <v>0</v>
      </c>
      <c r="AI850" s="962"/>
      <c r="AJ850" s="962"/>
      <c r="AK850" s="963"/>
      <c r="AL850" s="964">
        <f>IF(V849="賃金で算定","賃金で算定",IF(OR(V850=0,$F$857="",AV849=""),0,IF(OR(LEFT($F$857,2)="31",LEFT($F$857,2)="34",LEFT($F$857,2)="36",LEFT($F$857,2)="37"),VLOOKUP($F$857,労務比率2,AX849,FALSE),VLOOKUP($F$857,労務比率,AX849,FALSE))))</f>
        <v>0</v>
      </c>
      <c r="AM850" s="965"/>
      <c r="AN850" s="966">
        <f>IF(V849="賃金で算定",0,INT(AH850*AL850/100))</f>
        <v>0</v>
      </c>
      <c r="AO850" s="967"/>
      <c r="AP850" s="967"/>
      <c r="AQ850" s="967"/>
      <c r="AR850" s="967"/>
      <c r="AS850" s="685"/>
      <c r="AV850" s="24"/>
      <c r="AW850" s="25"/>
      <c r="AY850" s="462">
        <f t="shared" ref="AY850" si="479">AH850</f>
        <v>0</v>
      </c>
      <c r="AZ850" s="461">
        <f>IF(AV849&lt;=設定シート!C$101,AH850,IF(AND(AV849&gt;=設定シート!E$101,AV849&lt;=設定シート!G$101),AH850*105/108,AH850))</f>
        <v>0</v>
      </c>
      <c r="BA850" s="460"/>
      <c r="BB850" s="461">
        <f t="shared" ref="BB850" si="480">IF($AL850="賃金で算定",0,INT(AY850*$AL850/100))</f>
        <v>0</v>
      </c>
      <c r="BC850" s="461">
        <f>IF(AY850=AZ850,BB850,AZ850*$AL850/100)</f>
        <v>0</v>
      </c>
      <c r="BL850" s="22">
        <f>IF(AY850=AZ850,0,1)</f>
        <v>0</v>
      </c>
      <c r="BM850" s="22" t="str">
        <f>IF(BL850=1,AL850,"")</f>
        <v/>
      </c>
    </row>
    <row r="851" spans="2:74" ht="18" customHeight="1">
      <c r="B851" s="968"/>
      <c r="C851" s="969"/>
      <c r="D851" s="969"/>
      <c r="E851" s="969"/>
      <c r="F851" s="969"/>
      <c r="G851" s="969"/>
      <c r="H851" s="969"/>
      <c r="I851" s="970"/>
      <c r="J851" s="968"/>
      <c r="K851" s="969"/>
      <c r="L851" s="969"/>
      <c r="M851" s="969"/>
      <c r="N851" s="974"/>
      <c r="O851" s="753"/>
      <c r="P851" s="731" t="s">
        <v>38</v>
      </c>
      <c r="Q851" s="754"/>
      <c r="R851" s="731" t="s">
        <v>8</v>
      </c>
      <c r="S851" s="755"/>
      <c r="T851" s="976" t="s">
        <v>40</v>
      </c>
      <c r="U851" s="1075"/>
      <c r="V851" s="977"/>
      <c r="W851" s="978"/>
      <c r="X851" s="978"/>
      <c r="Y851" s="792"/>
      <c r="Z851" s="769"/>
      <c r="AA851" s="770"/>
      <c r="AB851" s="770"/>
      <c r="AC851" s="768"/>
      <c r="AD851" s="769"/>
      <c r="AE851" s="770"/>
      <c r="AF851" s="770"/>
      <c r="AG851" s="771"/>
      <c r="AH851" s="979">
        <f>IF(V851="賃金で算定",V852+Z852-AD852,0)</f>
        <v>0</v>
      </c>
      <c r="AI851" s="980"/>
      <c r="AJ851" s="980"/>
      <c r="AK851" s="981"/>
      <c r="AL851" s="733"/>
      <c r="AM851" s="736"/>
      <c r="AN851" s="865"/>
      <c r="AO851" s="866"/>
      <c r="AP851" s="866"/>
      <c r="AQ851" s="866"/>
      <c r="AR851" s="866"/>
      <c r="AS851" s="772"/>
      <c r="AV851" s="24" t="str">
        <f>IF(OR(O851="",Q851=""),"", IF(O851&lt;20,DATE(O851+118,Q851,IF(S851="",1,S851)),DATE(O851+88,Q851,IF(S851="",1,S851))))</f>
        <v/>
      </c>
      <c r="AW851" s="821" t="str">
        <f>IF(AV851&lt;=設定シート!C$15,"昔",IF(OR(LEFT($F$857,2)="31",LEFT($F$857,2)="34",LEFT($F$857,2)="36",LEFT($F$857,2)="37"),IF(AV851&lt;=設定シート!E$23,"1",IF(AV851&lt;=設定シート!G$23,"2",IF(AV851&lt;=設定シート!M$23,"3","4"))),IF(AV851&lt;=設定シート!E$15,"1",IF(AV851&lt;=設定シート!G$15,"2","3"))))</f>
        <v>3</v>
      </c>
      <c r="AX851" s="822">
        <f>IF(OR(LEFT($F$857,2)="31",LEFT($F$857,2)="34",LEFT($F$857,2)="36",LEFT($F$857,2)="37"),IF(AV851&lt;=設定シート!$C$23,5,IF(AV851&lt;=設定シート!$E$23,7,IF(AV851&lt;=設定シート!$G$23,9,IF(AND(AV851&lt;=設定シート!$I$23,V851=""),11,IF(AND(AV851&lt;=設定シート!$I$23,V851="賃金で算定"),13,IF(AV851&lt;=設定シート!$K$23,15,IF(AV851&lt;=設定シート!$M$23,17,19))))))),IF(AV851&lt;=設定シート!$C$23,5,IF(AV851&lt;=設定シート!$E$15,7,IF(AV851&lt;=設定シート!$G$15,9,11))))</f>
        <v>11</v>
      </c>
      <c r="AY851" s="760"/>
      <c r="AZ851" s="761"/>
      <c r="BA851" s="762">
        <f t="shared" ref="BA851" si="481">AN851</f>
        <v>0</v>
      </c>
      <c r="BB851" s="761"/>
      <c r="BC851" s="761"/>
      <c r="BO851" s="1">
        <f>IF(O851&lt;=VALUE(概算年度),O851+2018,O851+1988)</f>
        <v>2018</v>
      </c>
      <c r="BP851" s="1" t="b">
        <f>IF(BO851=2019,1)</f>
        <v>0</v>
      </c>
      <c r="BQ851" s="3">
        <f>IF(BO851&lt;=2018,1)</f>
        <v>1</v>
      </c>
      <c r="BR851" s="3" t="b">
        <f>IF(BO851&gt;=2020,1)</f>
        <v>0</v>
      </c>
      <c r="BS851" s="3" t="b">
        <f>IF(AND(O851=31,Q851=1,O852=31),1,IF(AND(O851=31,Q851=2,O852=31),2,IF(AND(O851=31,Q851=3,O852=31),3,IF(AND(O851=31,Q851=4,O852=31),4,IF(AND(O851&gt;VALUE(概算年度),O851&lt;31,O852=31),5)))))</f>
        <v>0</v>
      </c>
      <c r="BT851" s="3" t="b">
        <f>IF(OR(O851=31,O851=1),IF(AND(O852=1,OR(Q851=1,Q851=2,Q851=3,Q851=4,Q851=5)),1,IF(AND(O852=1,Q851=6),6,IF(AND(O852=1,Q851=7),7,IF(AND(O852=1,Q851=8),8,IF(AND(O852=1,Q851=9),9,IF(AND(O852=1,Q851=10),10,IF(AND(O852=1,Q851=11),11,IF(AND(O852=1,Q851=12),12)))))))),IF(O852=1,13))</f>
        <v>0</v>
      </c>
      <c r="BU851" s="3" t="b">
        <f>IF(AND(VALUE(概算年度)='報告書（事業主控）'!O851,VALUE(概算年度)='報告書（事業主控）'!O852),IF('報告書（事業主控）'!Q851=1,1,IF('報告書（事業主控）'!Q851=2,2,IF('報告書（事業主控）'!Q851=3,3))))</f>
        <v>0</v>
      </c>
      <c r="BV851" s="3" t="b">
        <f>IF(BS851=1,"平31_1",IF(BS851=2,"平31_2",IF(BS851=3,"平31_3",IF(BS851=4,"平31_4",IF(BS851=5,"平31_1",IF(BT851=1,"_5月",IF(BT851=6,"_6月",IF(BT851=7,"_7月",IF(BT851=8,"_8月",IF(BT851=9,"_9月",IF(BT851=10,"_10月",IF(BT851=11,"_11月",IF(BT851=12,"_12月",IF(BT851=13,"_5月",IF(AND(O851=O852,O852&lt;&gt;VALUE(概算年度)),IF(Q851=1,"_1月",IF(Q851=2,"_2月",IF(Q851=3,"_3月",IF(Q851=4,"_4月",IF(Q851=5,"_5月",IF(Q851=6,"_6月",IF(Q851=7,"_7月",IF(Q851=8,"_8月",IF(Q851=9,"_9月",IF(Q851=10,"_10月",IF(Q851=11,"_11月",IF(Q851=12,"_12月")))))))))))),IF(BU851=1,"対象年1_3月",IF(BU851=2,"対象年2_3月",IF(BU851=3,"対象年3月",IF(O852=VALUE(概算年度),"対象年1_3月","_1月")))))))))))))))))))</f>
        <v>0</v>
      </c>
    </row>
    <row r="852" spans="2:74" ht="18" customHeight="1">
      <c r="B852" s="971"/>
      <c r="C852" s="972"/>
      <c r="D852" s="972"/>
      <c r="E852" s="972"/>
      <c r="F852" s="972"/>
      <c r="G852" s="972"/>
      <c r="H852" s="972"/>
      <c r="I852" s="973"/>
      <c r="J852" s="971"/>
      <c r="K852" s="972"/>
      <c r="L852" s="972"/>
      <c r="M852" s="972"/>
      <c r="N852" s="975"/>
      <c r="O852" s="219"/>
      <c r="P852" s="11" t="s">
        <v>7</v>
      </c>
      <c r="Q852" s="23"/>
      <c r="R852" s="11" t="s">
        <v>8</v>
      </c>
      <c r="S852" s="220"/>
      <c r="T852" s="982" t="s">
        <v>28</v>
      </c>
      <c r="U852" s="982"/>
      <c r="V852" s="956"/>
      <c r="W852" s="957"/>
      <c r="X852" s="957"/>
      <c r="Y852" s="958"/>
      <c r="Z852" s="956"/>
      <c r="AA852" s="957"/>
      <c r="AB852" s="957"/>
      <c r="AC852" s="957"/>
      <c r="AD852" s="956">
        <v>0</v>
      </c>
      <c r="AE852" s="957"/>
      <c r="AF852" s="957"/>
      <c r="AG852" s="958"/>
      <c r="AH852" s="962">
        <f>IF(V851="賃金で算定",0,V852+Z852-AD852)</f>
        <v>0</v>
      </c>
      <c r="AI852" s="962"/>
      <c r="AJ852" s="962"/>
      <c r="AK852" s="963"/>
      <c r="AL852" s="964">
        <f>IF(V851="賃金で算定","賃金で算定",IF(OR(V852=0,$F$857="",AV851=""),0,IF(OR(LEFT($F$857,2)="31",LEFT($F$857,2)="34",LEFT($F$857,2)="36",LEFT($F$857,2)="37"),VLOOKUP($F$857,労務比率2,AX851,FALSE),VLOOKUP($F$857,労務比率,AX851,FALSE))))</f>
        <v>0</v>
      </c>
      <c r="AM852" s="965"/>
      <c r="AN852" s="966">
        <f>IF(V851="賃金で算定",0,INT(AH852*AL852/100))</f>
        <v>0</v>
      </c>
      <c r="AO852" s="967"/>
      <c r="AP852" s="967"/>
      <c r="AQ852" s="967"/>
      <c r="AR852" s="967"/>
      <c r="AS852" s="685"/>
      <c r="AV852" s="24"/>
      <c r="AW852" s="25"/>
      <c r="AY852" s="462">
        <f t="shared" ref="AY852" si="482">AH852</f>
        <v>0</v>
      </c>
      <c r="AZ852" s="461">
        <f>IF(AV851&lt;=設定シート!C$101,AH852,IF(AND(AV851&gt;=設定シート!E$101,AV851&lt;=設定シート!G$101),AH852*105/108,AH852))</f>
        <v>0</v>
      </c>
      <c r="BA852" s="460"/>
      <c r="BB852" s="461">
        <f t="shared" ref="BB852" si="483">IF($AL852="賃金で算定",0,INT(AY852*$AL852/100))</f>
        <v>0</v>
      </c>
      <c r="BC852" s="461">
        <f>IF(AY852=AZ852,BB852,AZ852*$AL852/100)</f>
        <v>0</v>
      </c>
      <c r="BL852" s="22">
        <f>IF(AY852=AZ852,0,1)</f>
        <v>0</v>
      </c>
      <c r="BM852" s="22" t="str">
        <f>IF(BL852=1,AL852,"")</f>
        <v/>
      </c>
    </row>
    <row r="853" spans="2:74" ht="18" customHeight="1">
      <c r="B853" s="968"/>
      <c r="C853" s="969"/>
      <c r="D853" s="969"/>
      <c r="E853" s="969"/>
      <c r="F853" s="969"/>
      <c r="G853" s="969"/>
      <c r="H853" s="969"/>
      <c r="I853" s="970"/>
      <c r="J853" s="968"/>
      <c r="K853" s="969"/>
      <c r="L853" s="969"/>
      <c r="M853" s="969"/>
      <c r="N853" s="974"/>
      <c r="O853" s="753"/>
      <c r="P853" s="731" t="s">
        <v>38</v>
      </c>
      <c r="Q853" s="754"/>
      <c r="R853" s="731" t="s">
        <v>8</v>
      </c>
      <c r="S853" s="755"/>
      <c r="T853" s="976" t="s">
        <v>40</v>
      </c>
      <c r="U853" s="1075"/>
      <c r="V853" s="977"/>
      <c r="W853" s="978"/>
      <c r="X853" s="978"/>
      <c r="Y853" s="792"/>
      <c r="Z853" s="769"/>
      <c r="AA853" s="770"/>
      <c r="AB853" s="770"/>
      <c r="AC853" s="768"/>
      <c r="AD853" s="769"/>
      <c r="AE853" s="770"/>
      <c r="AF853" s="770"/>
      <c r="AG853" s="771"/>
      <c r="AH853" s="979">
        <f>IF(V853="賃金で算定",V854+Z854-AD854,0)</f>
        <v>0</v>
      </c>
      <c r="AI853" s="980"/>
      <c r="AJ853" s="980"/>
      <c r="AK853" s="981"/>
      <c r="AL853" s="733"/>
      <c r="AM853" s="736"/>
      <c r="AN853" s="865"/>
      <c r="AO853" s="866"/>
      <c r="AP853" s="866"/>
      <c r="AQ853" s="866"/>
      <c r="AR853" s="866"/>
      <c r="AS853" s="772"/>
      <c r="AV853" s="24" t="str">
        <f>IF(OR(O853="",Q853=""),"", IF(O853&lt;20,DATE(O853+118,Q853,IF(S853="",1,S853)),DATE(O853+88,Q853,IF(S853="",1,S853))))</f>
        <v/>
      </c>
      <c r="AW853" s="821" t="str">
        <f>IF(AV853&lt;=設定シート!C$15,"昔",IF(OR(LEFT($F$857,2)="31",LEFT($F$857,2)="34",LEFT($F$857,2)="36",LEFT($F$857,2)="37"),IF(AV853&lt;=設定シート!E$23,"1",IF(AV853&lt;=設定シート!G$23,"2",IF(AV853&lt;=設定シート!M$23,"3","4"))),IF(AV853&lt;=設定シート!E$15,"1",IF(AV853&lt;=設定シート!G$15,"2","3"))))</f>
        <v>3</v>
      </c>
      <c r="AX853" s="822">
        <f>IF(OR(LEFT($F$857,2)="31",LEFT($F$857,2)="34",LEFT($F$857,2)="36",LEFT($F$857,2)="37"),IF(AV853&lt;=設定シート!$C$23,5,IF(AV853&lt;=設定シート!$E$23,7,IF(AV853&lt;=設定シート!$G$23,9,IF(AND(AV853&lt;=設定シート!$I$23,V853=""),11,IF(AND(AV853&lt;=設定シート!$I$23,V853="賃金で算定"),13,IF(AV853&lt;=設定シート!$K$23,15,IF(AV853&lt;=設定シート!$M$23,17,19))))))),IF(AV853&lt;=設定シート!$C$23,5,IF(AV853&lt;=設定シート!$E$15,7,IF(AV853&lt;=設定シート!$G$15,9,11))))</f>
        <v>11</v>
      </c>
      <c r="AY853" s="760"/>
      <c r="AZ853" s="761"/>
      <c r="BA853" s="762">
        <f t="shared" ref="BA853" si="484">AN853</f>
        <v>0</v>
      </c>
      <c r="BB853" s="761"/>
      <c r="BC853" s="761"/>
      <c r="BO853" s="1">
        <f>IF(O853&lt;=VALUE(概算年度),O853+2018,O853+1988)</f>
        <v>2018</v>
      </c>
      <c r="BP853" s="1" t="b">
        <f>IF(BO853=2019,1)</f>
        <v>0</v>
      </c>
      <c r="BQ853" s="3">
        <f>IF(BO853&lt;=2018,1)</f>
        <v>1</v>
      </c>
      <c r="BR853" s="3" t="b">
        <f>IF(BO853&gt;=2020,1)</f>
        <v>0</v>
      </c>
      <c r="BS853" s="3" t="b">
        <f>IF(AND(O853=31,Q853=1,O854=31),1,IF(AND(O853=31,Q853=2,O854=31),2,IF(AND(O853=31,Q853=3,O854=31),3,IF(AND(O853=31,Q853=4,O854=31),4,IF(AND(O853&gt;VALUE(概算年度),O853&lt;31,O854=31),5)))))</f>
        <v>0</v>
      </c>
      <c r="BT853" s="3" t="b">
        <f>IF(OR(O853=31,O853=1),IF(AND(O854=1,OR(Q853=1,Q853=2,Q853=3,Q853=4,Q853=5)),1,IF(AND(O854=1,Q853=6),6,IF(AND(O854=1,Q853=7),7,IF(AND(O854=1,Q853=8),8,IF(AND(O854=1,Q853=9),9,IF(AND(O854=1,Q853=10),10,IF(AND(O854=1,Q853=11),11,IF(AND(O854=1,Q853=12),12)))))))),IF(O854=1,13))</f>
        <v>0</v>
      </c>
      <c r="BU853" s="3" t="b">
        <f>IF(AND(VALUE(概算年度)='報告書（事業主控）'!O853,VALUE(概算年度)='報告書（事業主控）'!O854),IF('報告書（事業主控）'!Q853=1,1,IF('報告書（事業主控）'!Q853=2,2,IF('報告書（事業主控）'!Q853=3,3))))</f>
        <v>0</v>
      </c>
      <c r="BV853" s="3" t="b">
        <f>IF(BS853=1,"平31_1",IF(BS853=2,"平31_2",IF(BS853=3,"平31_3",IF(BS853=4,"平31_4",IF(BS853=5,"平31_1",IF(BT853=1,"_5月",IF(BT853=6,"_6月",IF(BT853=7,"_7月",IF(BT853=8,"_8月",IF(BT853=9,"_9月",IF(BT853=10,"_10月",IF(BT853=11,"_11月",IF(BT853=12,"_12月",IF(BT853=13,"_5月",IF(AND(O853=O854,O854&lt;&gt;VALUE(概算年度)),IF(Q853=1,"_1月",IF(Q853=2,"_2月",IF(Q853=3,"_3月",IF(Q853=4,"_4月",IF(Q853=5,"_5月",IF(Q853=6,"_6月",IF(Q853=7,"_7月",IF(Q853=8,"_8月",IF(Q853=9,"_9月",IF(Q853=10,"_10月",IF(Q853=11,"_11月",IF(Q853=12,"_12月")))))))))))),IF(BU853=1,"対象年1_3月",IF(BU853=2,"対象年2_3月",IF(BU853=3,"対象年3月",IF(O854=VALUE(概算年度),"対象年1_3月","_1月")))))))))))))))))))</f>
        <v>0</v>
      </c>
    </row>
    <row r="854" spans="2:74" ht="18" customHeight="1">
      <c r="B854" s="971"/>
      <c r="C854" s="972"/>
      <c r="D854" s="972"/>
      <c r="E854" s="972"/>
      <c r="F854" s="972"/>
      <c r="G854" s="972"/>
      <c r="H854" s="972"/>
      <c r="I854" s="973"/>
      <c r="J854" s="971"/>
      <c r="K854" s="972"/>
      <c r="L854" s="972"/>
      <c r="M854" s="972"/>
      <c r="N854" s="975"/>
      <c r="O854" s="219"/>
      <c r="P854" s="11" t="s">
        <v>7</v>
      </c>
      <c r="Q854" s="23"/>
      <c r="R854" s="11" t="s">
        <v>8</v>
      </c>
      <c r="S854" s="220"/>
      <c r="T854" s="982" t="s">
        <v>28</v>
      </c>
      <c r="U854" s="982"/>
      <c r="V854" s="956"/>
      <c r="W854" s="957"/>
      <c r="X854" s="957"/>
      <c r="Y854" s="958"/>
      <c r="Z854" s="956"/>
      <c r="AA854" s="957"/>
      <c r="AB854" s="957"/>
      <c r="AC854" s="957"/>
      <c r="AD854" s="956">
        <v>0</v>
      </c>
      <c r="AE854" s="957"/>
      <c r="AF854" s="957"/>
      <c r="AG854" s="958"/>
      <c r="AH854" s="962">
        <f>IF(V853="賃金で算定",0,V854+Z854-AD854)</f>
        <v>0</v>
      </c>
      <c r="AI854" s="962"/>
      <c r="AJ854" s="962"/>
      <c r="AK854" s="963"/>
      <c r="AL854" s="964">
        <f>IF(V853="賃金で算定","賃金で算定",IF(OR(V854=0,$F$857="",AV853=""),0,IF(OR(LEFT($F$857,2)="31",LEFT($F$857,2)="34",LEFT($F$857,2)="36",LEFT($F$857,2)="37"),VLOOKUP($F$857,労務比率2,AX853,FALSE),VLOOKUP($F$857,労務比率,AX853,FALSE))))</f>
        <v>0</v>
      </c>
      <c r="AM854" s="965"/>
      <c r="AN854" s="966">
        <f>IF(V853="賃金で算定",0,INT(AH854*AL854/100))</f>
        <v>0</v>
      </c>
      <c r="AO854" s="967"/>
      <c r="AP854" s="967"/>
      <c r="AQ854" s="967"/>
      <c r="AR854" s="967"/>
      <c r="AS854" s="685"/>
      <c r="AV854" s="24"/>
      <c r="AW854" s="25"/>
      <c r="AY854" s="462">
        <f t="shared" ref="AY854" si="485">AH854</f>
        <v>0</v>
      </c>
      <c r="AZ854" s="461">
        <f>IF(AV853&lt;=設定シート!C$101,AH854,IF(AND(AV853&gt;=設定シート!E$101,AV853&lt;=設定シート!G$101),AH854*105/108,AH854))</f>
        <v>0</v>
      </c>
      <c r="BA854" s="460"/>
      <c r="BB854" s="461">
        <f t="shared" ref="BB854" si="486">IF($AL854="賃金で算定",0,INT(AY854*$AL854/100))</f>
        <v>0</v>
      </c>
      <c r="BC854" s="461">
        <f>IF(AY854=AZ854,BB854,AZ854*$AL854/100)</f>
        <v>0</v>
      </c>
      <c r="BL854" s="22">
        <f>IF(AY854=AZ854,0,1)</f>
        <v>0</v>
      </c>
      <c r="BM854" s="22" t="str">
        <f>IF(BL854=1,AL854,"")</f>
        <v/>
      </c>
    </row>
    <row r="855" spans="2:74" ht="18" customHeight="1">
      <c r="B855" s="968"/>
      <c r="C855" s="969"/>
      <c r="D855" s="969"/>
      <c r="E855" s="969"/>
      <c r="F855" s="969"/>
      <c r="G855" s="969"/>
      <c r="H855" s="969"/>
      <c r="I855" s="970"/>
      <c r="J855" s="968"/>
      <c r="K855" s="969"/>
      <c r="L855" s="969"/>
      <c r="M855" s="969"/>
      <c r="N855" s="974"/>
      <c r="O855" s="753"/>
      <c r="P855" s="731" t="s">
        <v>38</v>
      </c>
      <c r="Q855" s="754"/>
      <c r="R855" s="731" t="s">
        <v>8</v>
      </c>
      <c r="S855" s="755"/>
      <c r="T855" s="976" t="s">
        <v>40</v>
      </c>
      <c r="U855" s="1075"/>
      <c r="V855" s="977"/>
      <c r="W855" s="978"/>
      <c r="X855" s="978"/>
      <c r="Y855" s="792"/>
      <c r="Z855" s="769"/>
      <c r="AA855" s="770"/>
      <c r="AB855" s="770"/>
      <c r="AC855" s="768"/>
      <c r="AD855" s="769"/>
      <c r="AE855" s="770"/>
      <c r="AF855" s="770"/>
      <c r="AG855" s="771"/>
      <c r="AH855" s="979">
        <f>IF(V855="賃金で算定",V856+Z856-AD856,0)</f>
        <v>0</v>
      </c>
      <c r="AI855" s="980"/>
      <c r="AJ855" s="980"/>
      <c r="AK855" s="981"/>
      <c r="AL855" s="733"/>
      <c r="AM855" s="736"/>
      <c r="AN855" s="865"/>
      <c r="AO855" s="866"/>
      <c r="AP855" s="866"/>
      <c r="AQ855" s="866"/>
      <c r="AR855" s="866"/>
      <c r="AS855" s="772"/>
      <c r="AV855" s="24" t="str">
        <f>IF(OR(O855="",Q855=""),"", IF(O855&lt;20,DATE(O855+118,Q855,IF(S855="",1,S855)),DATE(O855+88,Q855,IF(S855="",1,S855))))</f>
        <v/>
      </c>
      <c r="AW855" s="821" t="str">
        <f>IF(AV855&lt;=設定シート!C$15,"昔",IF(OR(LEFT($F$857,2)="31",LEFT($F$857,2)="34",LEFT($F$857,2)="36",LEFT($F$857,2)="37"),IF(AV855&lt;=設定シート!E$23,"1",IF(AV855&lt;=設定シート!G$23,"2",IF(AV855&lt;=設定シート!M$23,"3","4"))),IF(AV855&lt;=設定シート!E$15,"1",IF(AV855&lt;=設定シート!G$15,"2","3"))))</f>
        <v>3</v>
      </c>
      <c r="AX855" s="822">
        <f>IF(OR(LEFT($F$857,2)="31",LEFT($F$857,2)="34",LEFT($F$857,2)="36",LEFT($F$857,2)="37"),IF(AV855&lt;=設定シート!$C$23,5,IF(AV855&lt;=設定シート!$E$23,7,IF(AV855&lt;=設定シート!$G$23,9,IF(AND(AV855&lt;=設定シート!$I$23,V855=""),11,IF(AND(AV855&lt;=設定シート!$I$23,V855="賃金で算定"),13,IF(AV855&lt;=設定シート!$K$23,15,IF(AV855&lt;=設定シート!$M$23,17,19))))))),IF(AV855&lt;=設定シート!$C$23,5,IF(AV855&lt;=設定シート!$E$15,7,IF(AV855&lt;=設定シート!$G$15,9,11))))</f>
        <v>11</v>
      </c>
      <c r="AY855" s="760"/>
      <c r="AZ855" s="761"/>
      <c r="BA855" s="762">
        <f t="shared" ref="BA855" si="487">AN855</f>
        <v>0</v>
      </c>
      <c r="BB855" s="761"/>
      <c r="BC855" s="761"/>
      <c r="BO855" s="1">
        <f>IF(O855&lt;=VALUE(概算年度),O855+2018,O855+1988)</f>
        <v>2018</v>
      </c>
      <c r="BP855" s="1" t="b">
        <f>IF(BO855=2019,1)</f>
        <v>0</v>
      </c>
      <c r="BQ855" s="3">
        <f>IF(BO855&lt;=2018,1)</f>
        <v>1</v>
      </c>
      <c r="BR855" s="3" t="b">
        <f>IF(BO855&gt;=2020,1)</f>
        <v>0</v>
      </c>
      <c r="BS855" s="3" t="b">
        <f>IF(AND(O855=31,Q855=1,O856=31),1,IF(AND(O855=31,Q855=2,O856=31),2,IF(AND(O855=31,Q855=3,O856=31),3,IF(AND(O855=31,Q855=4,O856=31),4,IF(AND(O855&gt;VALUE(概算年度),O855&lt;31,O856=31),5)))))</f>
        <v>0</v>
      </c>
      <c r="BT855" s="3" t="b">
        <f>IF(OR(O855=31,O855=1),IF(AND(O856=1,OR(Q855=1,Q855=2,Q855=3,Q855=4,Q855=5)),1,IF(AND(O856=1,Q855=6),6,IF(AND(O856=1,Q855=7),7,IF(AND(O856=1,Q855=8),8,IF(AND(O856=1,Q855=9),9,IF(AND(O856=1,Q855=10),10,IF(AND(O856=1,Q855=11),11,IF(AND(O856=1,Q855=12),12)))))))),IF(O856=1,13))</f>
        <v>0</v>
      </c>
      <c r="BU855" s="3" t="b">
        <f>IF(AND(VALUE(概算年度)='報告書（事業主控）'!O855,VALUE(概算年度)='報告書（事業主控）'!O856),IF('報告書（事業主控）'!Q855=1,1,IF('報告書（事業主控）'!Q855=2,2,IF('報告書（事業主控）'!Q855=3,3))))</f>
        <v>0</v>
      </c>
      <c r="BV855" s="3" t="b">
        <f>IF(BS855=1,"平31_1",IF(BS855=2,"平31_2",IF(BS855=3,"平31_3",IF(BS855=4,"平31_4",IF(BS855=5,"平31_1",IF(BT855=1,"_5月",IF(BT855=6,"_6月",IF(BT855=7,"_7月",IF(BT855=8,"_8月",IF(BT855=9,"_9月",IF(BT855=10,"_10月",IF(BT855=11,"_11月",IF(BT855=12,"_12月",IF(BT855=13,"_5月",IF(AND(O855=O856,O856&lt;&gt;VALUE(概算年度)),IF(Q855=1,"_1月",IF(Q855=2,"_2月",IF(Q855=3,"_3月",IF(Q855=4,"_4月",IF(Q855=5,"_5月",IF(Q855=6,"_6月",IF(Q855=7,"_7月",IF(Q855=8,"_8月",IF(Q855=9,"_9月",IF(Q855=10,"_10月",IF(Q855=11,"_11月",IF(Q855=12,"_12月")))))))))))),IF(BU855=1,"対象年1_3月",IF(BU855=2,"対象年2_3月",IF(BU855=3,"対象年3月",IF(O856=VALUE(概算年度),"対象年1_3月","_1月")))))))))))))))))))</f>
        <v>0</v>
      </c>
    </row>
    <row r="856" spans="2:74" ht="18" customHeight="1">
      <c r="B856" s="971"/>
      <c r="C856" s="972"/>
      <c r="D856" s="972"/>
      <c r="E856" s="972"/>
      <c r="F856" s="972"/>
      <c r="G856" s="972"/>
      <c r="H856" s="972"/>
      <c r="I856" s="973"/>
      <c r="J856" s="971"/>
      <c r="K856" s="972"/>
      <c r="L856" s="972"/>
      <c r="M856" s="972"/>
      <c r="N856" s="975"/>
      <c r="O856" s="219"/>
      <c r="P856" s="11" t="s">
        <v>7</v>
      </c>
      <c r="Q856" s="23"/>
      <c r="R856" s="11" t="s">
        <v>8</v>
      </c>
      <c r="S856" s="220"/>
      <c r="T856" s="982" t="s">
        <v>28</v>
      </c>
      <c r="U856" s="982"/>
      <c r="V856" s="956"/>
      <c r="W856" s="957"/>
      <c r="X856" s="957"/>
      <c r="Y856" s="958"/>
      <c r="Z856" s="956"/>
      <c r="AA856" s="957"/>
      <c r="AB856" s="957"/>
      <c r="AC856" s="957"/>
      <c r="AD856" s="956">
        <v>0</v>
      </c>
      <c r="AE856" s="957"/>
      <c r="AF856" s="957"/>
      <c r="AG856" s="958"/>
      <c r="AH856" s="966">
        <f>IF(V855="賃金で算定",0,V856+Z856-AD856)</f>
        <v>0</v>
      </c>
      <c r="AI856" s="967"/>
      <c r="AJ856" s="967"/>
      <c r="AK856" s="987"/>
      <c r="AL856" s="964">
        <f>IF(V855="賃金で算定","賃金で算定",IF(OR(V856=0,$F$857="",AV855=""),0,IF(OR(LEFT($F$857,2)="31",LEFT($F$857,2)="34",LEFT($F$857,2)="36",LEFT($F$857,2)="37"),VLOOKUP($F$857,労務比率2,AX855,FALSE),VLOOKUP($F$857,労務比率,AX855,FALSE))))</f>
        <v>0</v>
      </c>
      <c r="AM856" s="965"/>
      <c r="AN856" s="966">
        <f>IF(V855="賃金で算定",0,INT(AH856*AL856/100))</f>
        <v>0</v>
      </c>
      <c r="AO856" s="967"/>
      <c r="AP856" s="967"/>
      <c r="AQ856" s="967"/>
      <c r="AR856" s="967"/>
      <c r="AS856" s="685"/>
      <c r="AV856" s="24"/>
      <c r="AW856" s="25"/>
      <c r="AY856" s="462">
        <f t="shared" ref="AY856" si="488">AH856</f>
        <v>0</v>
      </c>
      <c r="AZ856" s="461">
        <f>IF(AV855&lt;=設定シート!C$101,AH856,IF(AND(AV855&gt;=設定シート!E$101,AV855&lt;=設定シート!G$101),AH856*105/108,AH856))</f>
        <v>0</v>
      </c>
      <c r="BA856" s="460"/>
      <c r="BB856" s="461">
        <f t="shared" ref="BB856" si="489">IF($AL856="賃金で算定",0,INT(AY856*$AL856/100))</f>
        <v>0</v>
      </c>
      <c r="BC856" s="461">
        <f>IF(AY856=AZ856,BB856,AZ856*$AL856/100)</f>
        <v>0</v>
      </c>
      <c r="BL856" s="22">
        <f>IF(AY856=AZ856,0,1)</f>
        <v>0</v>
      </c>
      <c r="BM856" s="22" t="str">
        <f>IF(BL856=1,AL856,"")</f>
        <v/>
      </c>
    </row>
    <row r="857" spans="2:74" ht="18" customHeight="1">
      <c r="B857" s="877" t="s">
        <v>868</v>
      </c>
      <c r="C857" s="988"/>
      <c r="D857" s="988"/>
      <c r="E857" s="989"/>
      <c r="F857" s="1069"/>
      <c r="G857" s="997"/>
      <c r="H857" s="997"/>
      <c r="I857" s="997"/>
      <c r="J857" s="997"/>
      <c r="K857" s="997"/>
      <c r="L857" s="997"/>
      <c r="M857" s="997"/>
      <c r="N857" s="998"/>
      <c r="O857" s="877" t="s">
        <v>871</v>
      </c>
      <c r="P857" s="988"/>
      <c r="Q857" s="988"/>
      <c r="R857" s="988"/>
      <c r="S857" s="988"/>
      <c r="T857" s="988"/>
      <c r="U857" s="989"/>
      <c r="V857" s="1072">
        <f>AH857</f>
        <v>0</v>
      </c>
      <c r="W857" s="1073"/>
      <c r="X857" s="1073"/>
      <c r="Y857" s="1074"/>
      <c r="Z857" s="769"/>
      <c r="AA857" s="770"/>
      <c r="AB857" s="770"/>
      <c r="AC857" s="768"/>
      <c r="AD857" s="769"/>
      <c r="AE857" s="770"/>
      <c r="AF857" s="770"/>
      <c r="AG857" s="768"/>
      <c r="AH857" s="979">
        <f>AH839+AH841+AH843+AH845+AH847+AH849+AH851+AH853+AH855</f>
        <v>0</v>
      </c>
      <c r="AI857" s="980"/>
      <c r="AJ857" s="980"/>
      <c r="AK857" s="981"/>
      <c r="AL857" s="738"/>
      <c r="AM857" s="740"/>
      <c r="AN857" s="979">
        <f>AN839+AN841+AN843+AN845+AN847+AN849+AN851+AN853+AN855</f>
        <v>0</v>
      </c>
      <c r="AO857" s="980"/>
      <c r="AP857" s="980"/>
      <c r="AQ857" s="980"/>
      <c r="AR857" s="980"/>
      <c r="AS857" s="772"/>
      <c r="AW857" s="25"/>
      <c r="AY857" s="760"/>
      <c r="AZ857" s="777"/>
      <c r="BA857" s="778">
        <f>BA839+BA841+BA843+BA845+BA847+BA849+BA851+BA853+BA855</f>
        <v>0</v>
      </c>
      <c r="BB857" s="762">
        <f>BB840+BB842+BB844+BB846+BB848+BB850+BB852+BB854+BB856</f>
        <v>0</v>
      </c>
      <c r="BC857" s="762">
        <f>SUMIF(BL840:BL856,0,BC840:BC856)+ROUNDDOWN(ROUNDDOWN(BL857*105/108,0)*BM857/100,0)</f>
        <v>0</v>
      </c>
      <c r="BL857" s="22">
        <f>SUMIF(BL840:BL856,1,AH840:AK856)</f>
        <v>0</v>
      </c>
      <c r="BM857" s="22">
        <f>IF(COUNT(BM840:BM856)=0,0,SUM(BM840:BM856)/COUNT(BM840:BM856))</f>
        <v>0</v>
      </c>
    </row>
    <row r="858" spans="2:74" ht="18" customHeight="1">
      <c r="B858" s="990"/>
      <c r="C858" s="991"/>
      <c r="D858" s="991"/>
      <c r="E858" s="992"/>
      <c r="F858" s="1070"/>
      <c r="G858" s="1000"/>
      <c r="H858" s="1000"/>
      <c r="I858" s="1000"/>
      <c r="J858" s="1000"/>
      <c r="K858" s="1000"/>
      <c r="L858" s="1000"/>
      <c r="M858" s="1000"/>
      <c r="N858" s="1001"/>
      <c r="O858" s="990"/>
      <c r="P858" s="991"/>
      <c r="Q858" s="991"/>
      <c r="R858" s="991"/>
      <c r="S858" s="991"/>
      <c r="T858" s="991"/>
      <c r="U858" s="992"/>
      <c r="V858" s="983">
        <f>V840+V842+V844+V846+V848+V850+V852+V854+V856-V857</f>
        <v>0</v>
      </c>
      <c r="W858" s="962"/>
      <c r="X858" s="962"/>
      <c r="Y858" s="963"/>
      <c r="Z858" s="983">
        <f>Z840+Z842+Z844+Z846+Z848+Z850+Z852+Z854+Z856</f>
        <v>0</v>
      </c>
      <c r="AA858" s="962"/>
      <c r="AB858" s="962"/>
      <c r="AC858" s="962"/>
      <c r="AD858" s="983">
        <f>AD840+AD842+AD844+AD846+AD848+AD850+AD852+AD854+AD856</f>
        <v>0</v>
      </c>
      <c r="AE858" s="962"/>
      <c r="AF858" s="962"/>
      <c r="AG858" s="962"/>
      <c r="AH858" s="983">
        <f>AY858</f>
        <v>0</v>
      </c>
      <c r="AI858" s="962"/>
      <c r="AJ858" s="962"/>
      <c r="AK858" s="962"/>
      <c r="AL858" s="742"/>
      <c r="AM858" s="743"/>
      <c r="AN858" s="983">
        <f>BB858</f>
        <v>0</v>
      </c>
      <c r="AO858" s="962"/>
      <c r="AP858" s="962"/>
      <c r="AQ858" s="962"/>
      <c r="AR858" s="962"/>
      <c r="AS858" s="793"/>
      <c r="AW858" s="25"/>
      <c r="AY858" s="779">
        <f>AY840+AY842+AY844+AY846+AY848+AY850+AY852+AY854+AY856</f>
        <v>0</v>
      </c>
      <c r="AZ858" s="780"/>
      <c r="BA858" s="780"/>
      <c r="BB858" s="781">
        <f>BB857</f>
        <v>0</v>
      </c>
      <c r="BC858" s="782"/>
    </row>
    <row r="859" spans="2:74" ht="18" customHeight="1">
      <c r="B859" s="993"/>
      <c r="C859" s="994"/>
      <c r="D859" s="994"/>
      <c r="E859" s="995"/>
      <c r="F859" s="1071"/>
      <c r="G859" s="1002"/>
      <c r="H859" s="1002"/>
      <c r="I859" s="1002"/>
      <c r="J859" s="1002"/>
      <c r="K859" s="1002"/>
      <c r="L859" s="1002"/>
      <c r="M859" s="1002"/>
      <c r="N859" s="1003"/>
      <c r="O859" s="993"/>
      <c r="P859" s="994"/>
      <c r="Q859" s="994"/>
      <c r="R859" s="994"/>
      <c r="S859" s="994"/>
      <c r="T859" s="994"/>
      <c r="U859" s="995"/>
      <c r="V859" s="966"/>
      <c r="W859" s="967"/>
      <c r="X859" s="967"/>
      <c r="Y859" s="987"/>
      <c r="Z859" s="966"/>
      <c r="AA859" s="967"/>
      <c r="AB859" s="967"/>
      <c r="AC859" s="967"/>
      <c r="AD859" s="966"/>
      <c r="AE859" s="967"/>
      <c r="AF859" s="967"/>
      <c r="AG859" s="967"/>
      <c r="AH859" s="966">
        <f>AZ859</f>
        <v>0</v>
      </c>
      <c r="AI859" s="967"/>
      <c r="AJ859" s="967"/>
      <c r="AK859" s="987"/>
      <c r="AL859" s="686"/>
      <c r="AM859" s="687"/>
      <c r="AN859" s="966">
        <f>BC859</f>
        <v>0</v>
      </c>
      <c r="AO859" s="967"/>
      <c r="AP859" s="967"/>
      <c r="AQ859" s="967"/>
      <c r="AR859" s="967"/>
      <c r="AS859" s="685"/>
      <c r="AU859" s="222"/>
      <c r="AW859" s="25"/>
      <c r="AY859" s="464"/>
      <c r="AZ859" s="465">
        <f>IF(AZ840+AZ842+AZ844+AZ846+AZ848+AZ850+AZ852+AZ854+AZ856=AY858,0,ROUNDDOWN(AZ840+AZ842+AZ844+AZ846+AZ848+AZ850+AZ852+AZ854+AZ856,0))</f>
        <v>0</v>
      </c>
      <c r="BA859" s="463"/>
      <c r="BB859" s="463"/>
      <c r="BC859" s="465">
        <f>IF(BC857=BB858,0,BC857)</f>
        <v>0</v>
      </c>
    </row>
    <row r="860" spans="2:74" ht="18" customHeight="1">
      <c r="AD860" s="1" t="str">
        <f>IF(AND($F857="",$V857+$V858&gt;0),"事業の種類を選択してください。","")</f>
        <v/>
      </c>
      <c r="AN860" s="867">
        <f>IF(AN857=0,0,AN857+IF(AN859=0,AN858,AN859))</f>
        <v>0</v>
      </c>
      <c r="AO860" s="867"/>
      <c r="AP860" s="867"/>
      <c r="AQ860" s="867"/>
      <c r="AR860" s="867"/>
      <c r="AW860" s="25"/>
    </row>
    <row r="861" spans="2:74" ht="31.95" customHeight="1">
      <c r="AN861" s="30"/>
      <c r="AO861" s="30"/>
      <c r="AP861" s="30"/>
      <c r="AQ861" s="30"/>
      <c r="AR861" s="30"/>
      <c r="AW861" s="25"/>
    </row>
    <row r="862" spans="2:74" ht="7.5" customHeight="1">
      <c r="X862" s="3"/>
      <c r="Y862" s="3"/>
      <c r="AW862" s="25"/>
    </row>
    <row r="863" spans="2:74" ht="10.5" customHeight="1">
      <c r="X863" s="3"/>
      <c r="Y863" s="3"/>
      <c r="AW863" s="25"/>
    </row>
    <row r="864" spans="2:74" ht="5.25" customHeight="1">
      <c r="X864" s="3"/>
      <c r="Y864" s="3"/>
      <c r="AW864" s="25"/>
    </row>
    <row r="865" spans="2:74" ht="5.25" customHeight="1">
      <c r="X865" s="3"/>
      <c r="Y865" s="3"/>
      <c r="AW865" s="25"/>
    </row>
    <row r="866" spans="2:74" ht="5.25" customHeight="1">
      <c r="X866" s="3"/>
      <c r="Y866" s="3"/>
      <c r="AW866" s="25"/>
    </row>
    <row r="867" spans="2:74" ht="5.25" customHeight="1">
      <c r="X867" s="3"/>
      <c r="Y867" s="3"/>
      <c r="AW867" s="25"/>
    </row>
    <row r="868" spans="2:74" ht="17.25" customHeight="1">
      <c r="B868" s="2" t="s">
        <v>42</v>
      </c>
      <c r="S868" s="9"/>
      <c r="T868" s="9"/>
      <c r="U868" s="9"/>
      <c r="V868" s="9"/>
      <c r="W868" s="9"/>
      <c r="AL868" s="26"/>
      <c r="AW868" s="25"/>
    </row>
    <row r="869" spans="2:74" ht="12.75" customHeight="1">
      <c r="M869" s="27"/>
      <c r="N869" s="27"/>
      <c r="O869" s="27"/>
      <c r="P869" s="27"/>
      <c r="Q869" s="27"/>
      <c r="R869" s="27"/>
      <c r="S869" s="27"/>
      <c r="T869" s="28"/>
      <c r="U869" s="28"/>
      <c r="V869" s="28"/>
      <c r="W869" s="28"/>
      <c r="X869" s="28"/>
      <c r="Y869" s="28"/>
      <c r="Z869" s="28"/>
      <c r="AA869" s="27"/>
      <c r="AB869" s="27"/>
      <c r="AC869" s="27"/>
      <c r="AL869" s="26"/>
      <c r="AM869" s="859" t="s">
        <v>855</v>
      </c>
      <c r="AN869" s="860"/>
      <c r="AO869" s="860"/>
      <c r="AP869" s="861"/>
      <c r="AW869" s="25"/>
    </row>
    <row r="870" spans="2:74" ht="12.75" customHeight="1">
      <c r="M870" s="27"/>
      <c r="N870" s="27"/>
      <c r="O870" s="27"/>
      <c r="P870" s="27"/>
      <c r="Q870" s="27"/>
      <c r="R870" s="27"/>
      <c r="S870" s="27"/>
      <c r="T870" s="28"/>
      <c r="U870" s="28"/>
      <c r="V870" s="28"/>
      <c r="W870" s="28"/>
      <c r="X870" s="28"/>
      <c r="Y870" s="28"/>
      <c r="Z870" s="28"/>
      <c r="AA870" s="27"/>
      <c r="AB870" s="27"/>
      <c r="AC870" s="27"/>
      <c r="AL870" s="26"/>
      <c r="AM870" s="862"/>
      <c r="AN870" s="863"/>
      <c r="AO870" s="863"/>
      <c r="AP870" s="864"/>
      <c r="AW870" s="25"/>
    </row>
    <row r="871" spans="2:74" ht="12.75" customHeight="1">
      <c r="M871" s="27"/>
      <c r="N871" s="27"/>
      <c r="O871" s="27"/>
      <c r="P871" s="27"/>
      <c r="Q871" s="27"/>
      <c r="R871" s="27"/>
      <c r="S871" s="27"/>
      <c r="T871" s="27"/>
      <c r="U871" s="27"/>
      <c r="V871" s="27"/>
      <c r="W871" s="27"/>
      <c r="X871" s="27"/>
      <c r="Y871" s="27"/>
      <c r="Z871" s="27"/>
      <c r="AA871" s="27"/>
      <c r="AB871" s="27"/>
      <c r="AC871" s="27"/>
      <c r="AL871" s="26"/>
      <c r="AM871" s="698"/>
      <c r="AN871" s="698"/>
      <c r="AW871" s="25"/>
    </row>
    <row r="872" spans="2:74" ht="6" customHeight="1">
      <c r="M872" s="27"/>
      <c r="N872" s="27"/>
      <c r="O872" s="27"/>
      <c r="P872" s="27"/>
      <c r="Q872" s="27"/>
      <c r="R872" s="27"/>
      <c r="S872" s="27"/>
      <c r="T872" s="27"/>
      <c r="U872" s="27"/>
      <c r="V872" s="27"/>
      <c r="W872" s="27"/>
      <c r="X872" s="27"/>
      <c r="Y872" s="27"/>
      <c r="Z872" s="27"/>
      <c r="AA872" s="27"/>
      <c r="AB872" s="27"/>
      <c r="AC872" s="27"/>
      <c r="AL872" s="26"/>
      <c r="AM872" s="26"/>
      <c r="AW872" s="25"/>
    </row>
    <row r="873" spans="2:74" ht="12.75" customHeight="1">
      <c r="B873" s="873" t="s">
        <v>9</v>
      </c>
      <c r="C873" s="874"/>
      <c r="D873" s="874"/>
      <c r="E873" s="874"/>
      <c r="F873" s="874"/>
      <c r="G873" s="874"/>
      <c r="H873" s="874"/>
      <c r="I873" s="874"/>
      <c r="J873" s="878" t="s">
        <v>17</v>
      </c>
      <c r="K873" s="878"/>
      <c r="L873" s="724" t="s">
        <v>10</v>
      </c>
      <c r="M873" s="878" t="s">
        <v>18</v>
      </c>
      <c r="N873" s="878"/>
      <c r="O873" s="879" t="s">
        <v>19</v>
      </c>
      <c r="P873" s="878"/>
      <c r="Q873" s="878"/>
      <c r="R873" s="878"/>
      <c r="S873" s="878"/>
      <c r="T873" s="878"/>
      <c r="U873" s="878" t="s">
        <v>20</v>
      </c>
      <c r="V873" s="878"/>
      <c r="W873" s="878"/>
      <c r="AD873" s="11"/>
      <c r="AE873" s="11"/>
      <c r="AF873" s="11"/>
      <c r="AG873" s="11"/>
      <c r="AH873" s="11"/>
      <c r="AI873" s="11"/>
      <c r="AJ873" s="11"/>
      <c r="AL873" s="1013">
        <f ca="1">$AL$9</f>
        <v>30</v>
      </c>
      <c r="AM873" s="881"/>
      <c r="AN873" s="948" t="s">
        <v>11</v>
      </c>
      <c r="AO873" s="948"/>
      <c r="AP873" s="881">
        <v>22</v>
      </c>
      <c r="AQ873" s="881"/>
      <c r="AR873" s="948" t="s">
        <v>12</v>
      </c>
      <c r="AS873" s="951"/>
      <c r="AW873" s="25"/>
    </row>
    <row r="874" spans="2:74" ht="13.95" customHeight="1">
      <c r="B874" s="874"/>
      <c r="C874" s="874"/>
      <c r="D874" s="874"/>
      <c r="E874" s="874"/>
      <c r="F874" s="874"/>
      <c r="G874" s="874"/>
      <c r="H874" s="874"/>
      <c r="I874" s="874"/>
      <c r="J874" s="1061">
        <f>$J$10</f>
        <v>0</v>
      </c>
      <c r="K874" s="1049">
        <f>$K$10</f>
        <v>0</v>
      </c>
      <c r="L874" s="1063">
        <f>$L$10</f>
        <v>0</v>
      </c>
      <c r="M874" s="1052">
        <f>$M$10</f>
        <v>0</v>
      </c>
      <c r="N874" s="1049">
        <f>$N$10</f>
        <v>0</v>
      </c>
      <c r="O874" s="1052">
        <f>$O$10</f>
        <v>0</v>
      </c>
      <c r="P874" s="1014">
        <f>$P$10</f>
        <v>0</v>
      </c>
      <c r="Q874" s="1014">
        <f>$Q$10</f>
        <v>0</v>
      </c>
      <c r="R874" s="1014">
        <f>$R$10</f>
        <v>0</v>
      </c>
      <c r="S874" s="1014">
        <f>$S$10</f>
        <v>0</v>
      </c>
      <c r="T874" s="1049">
        <f>$T$10</f>
        <v>0</v>
      </c>
      <c r="U874" s="1052">
        <f>$U$10</f>
        <v>0</v>
      </c>
      <c r="V874" s="1014">
        <f>$V$10</f>
        <v>0</v>
      </c>
      <c r="W874" s="1049">
        <f>$W$10</f>
        <v>0</v>
      </c>
      <c r="AD874" s="11"/>
      <c r="AE874" s="11"/>
      <c r="AF874" s="11"/>
      <c r="AG874" s="11"/>
      <c r="AH874" s="11"/>
      <c r="AI874" s="11"/>
      <c r="AJ874" s="11"/>
      <c r="AL874" s="882"/>
      <c r="AM874" s="883"/>
      <c r="AN874" s="949"/>
      <c r="AO874" s="949"/>
      <c r="AP874" s="883"/>
      <c r="AQ874" s="883"/>
      <c r="AR874" s="949"/>
      <c r="AS874" s="952"/>
      <c r="AW874" s="25"/>
    </row>
    <row r="875" spans="2:74" ht="9" customHeight="1">
      <c r="B875" s="874"/>
      <c r="C875" s="874"/>
      <c r="D875" s="874"/>
      <c r="E875" s="874"/>
      <c r="F875" s="874"/>
      <c r="G875" s="874"/>
      <c r="H875" s="874"/>
      <c r="I875" s="874"/>
      <c r="J875" s="1062"/>
      <c r="K875" s="1050"/>
      <c r="L875" s="1064"/>
      <c r="M875" s="1053"/>
      <c r="N875" s="1050"/>
      <c r="O875" s="1053"/>
      <c r="P875" s="1015"/>
      <c r="Q875" s="1015"/>
      <c r="R875" s="1015"/>
      <c r="S875" s="1015"/>
      <c r="T875" s="1050"/>
      <c r="U875" s="1053"/>
      <c r="V875" s="1015"/>
      <c r="W875" s="1050"/>
      <c r="AD875" s="11"/>
      <c r="AE875" s="11"/>
      <c r="AF875" s="11"/>
      <c r="AG875" s="11"/>
      <c r="AH875" s="11"/>
      <c r="AI875" s="11"/>
      <c r="AJ875" s="11"/>
      <c r="AL875" s="884"/>
      <c r="AM875" s="885"/>
      <c r="AN875" s="950"/>
      <c r="AO875" s="950"/>
      <c r="AP875" s="885"/>
      <c r="AQ875" s="885"/>
      <c r="AR875" s="950"/>
      <c r="AS875" s="953"/>
      <c r="AW875" s="25"/>
    </row>
    <row r="876" spans="2:74" ht="6" customHeight="1">
      <c r="B876" s="876"/>
      <c r="C876" s="876"/>
      <c r="D876" s="876"/>
      <c r="E876" s="876"/>
      <c r="F876" s="876"/>
      <c r="G876" s="876"/>
      <c r="H876" s="876"/>
      <c r="I876" s="876"/>
      <c r="J876" s="1062"/>
      <c r="K876" s="1051"/>
      <c r="L876" s="1065"/>
      <c r="M876" s="1054"/>
      <c r="N876" s="1051"/>
      <c r="O876" s="1054"/>
      <c r="P876" s="1016"/>
      <c r="Q876" s="1016"/>
      <c r="R876" s="1016"/>
      <c r="S876" s="1016"/>
      <c r="T876" s="1051"/>
      <c r="U876" s="1054"/>
      <c r="V876" s="1016"/>
      <c r="W876" s="1051"/>
      <c r="AW876" s="25"/>
    </row>
    <row r="877" spans="2:74" ht="15" customHeight="1">
      <c r="B877" s="927" t="s">
        <v>43</v>
      </c>
      <c r="C877" s="928"/>
      <c r="D877" s="928"/>
      <c r="E877" s="928"/>
      <c r="F877" s="928"/>
      <c r="G877" s="928"/>
      <c r="H877" s="928"/>
      <c r="I877" s="929"/>
      <c r="J877" s="927" t="s">
        <v>13</v>
      </c>
      <c r="K877" s="928"/>
      <c r="L877" s="928"/>
      <c r="M877" s="928"/>
      <c r="N877" s="936"/>
      <c r="O877" s="939" t="s">
        <v>44</v>
      </c>
      <c r="P877" s="928"/>
      <c r="Q877" s="928"/>
      <c r="R877" s="928"/>
      <c r="S877" s="928"/>
      <c r="T877" s="928"/>
      <c r="U877" s="929"/>
      <c r="V877" s="725" t="s">
        <v>37</v>
      </c>
      <c r="W877" s="726"/>
      <c r="X877" s="726"/>
      <c r="Y877" s="942" t="s">
        <v>543</v>
      </c>
      <c r="Z877" s="942"/>
      <c r="AA877" s="942"/>
      <c r="AB877" s="942"/>
      <c r="AC877" s="942"/>
      <c r="AD877" s="942"/>
      <c r="AE877" s="942"/>
      <c r="AF877" s="942"/>
      <c r="AG877" s="942"/>
      <c r="AH877" s="942"/>
      <c r="AI877" s="726"/>
      <c r="AJ877" s="726"/>
      <c r="AK877" s="727"/>
      <c r="AL877" s="1066" t="s">
        <v>497</v>
      </c>
      <c r="AM877" s="1066"/>
      <c r="AN877" s="943" t="s">
        <v>292</v>
      </c>
      <c r="AO877" s="943"/>
      <c r="AP877" s="943"/>
      <c r="AQ877" s="943"/>
      <c r="AR877" s="943"/>
      <c r="AS877" s="944"/>
      <c r="AW877" s="25"/>
    </row>
    <row r="878" spans="2:74" ht="13.95" customHeight="1">
      <c r="B878" s="930"/>
      <c r="C878" s="931"/>
      <c r="D878" s="931"/>
      <c r="E878" s="931"/>
      <c r="F878" s="931"/>
      <c r="G878" s="931"/>
      <c r="H878" s="931"/>
      <c r="I878" s="932"/>
      <c r="J878" s="930"/>
      <c r="K878" s="931"/>
      <c r="L878" s="931"/>
      <c r="M878" s="931"/>
      <c r="N878" s="937"/>
      <c r="O878" s="940"/>
      <c r="P878" s="931"/>
      <c r="Q878" s="931"/>
      <c r="R878" s="931"/>
      <c r="S878" s="931"/>
      <c r="T878" s="931"/>
      <c r="U878" s="932"/>
      <c r="V878" s="890" t="s">
        <v>14</v>
      </c>
      <c r="W878" s="1076"/>
      <c r="X878" s="1076"/>
      <c r="Y878" s="1077"/>
      <c r="Z878" s="896" t="s">
        <v>23</v>
      </c>
      <c r="AA878" s="897"/>
      <c r="AB878" s="897"/>
      <c r="AC878" s="898"/>
      <c r="AD878" s="1081" t="s">
        <v>24</v>
      </c>
      <c r="AE878" s="1082"/>
      <c r="AF878" s="1082"/>
      <c r="AG878" s="1083"/>
      <c r="AH878" s="908" t="s">
        <v>170</v>
      </c>
      <c r="AI878" s="909"/>
      <c r="AJ878" s="909"/>
      <c r="AK878" s="910"/>
      <c r="AL878" s="1067" t="s">
        <v>498</v>
      </c>
      <c r="AM878" s="1067"/>
      <c r="AN878" s="918" t="s">
        <v>26</v>
      </c>
      <c r="AO878" s="919"/>
      <c r="AP878" s="919"/>
      <c r="AQ878" s="919"/>
      <c r="AR878" s="920"/>
      <c r="AS878" s="921"/>
      <c r="AW878" s="25"/>
      <c r="AY878" s="749" t="s">
        <v>524</v>
      </c>
      <c r="AZ878" s="749" t="s">
        <v>524</v>
      </c>
      <c r="BA878" s="749" t="s">
        <v>522</v>
      </c>
      <c r="BB878" s="922" t="s">
        <v>523</v>
      </c>
      <c r="BC878" s="923"/>
    </row>
    <row r="879" spans="2:74" ht="13.95" customHeight="1">
      <c r="B879" s="933"/>
      <c r="C879" s="934"/>
      <c r="D879" s="934"/>
      <c r="E879" s="934"/>
      <c r="F879" s="934"/>
      <c r="G879" s="934"/>
      <c r="H879" s="934"/>
      <c r="I879" s="935"/>
      <c r="J879" s="933"/>
      <c r="K879" s="934"/>
      <c r="L879" s="934"/>
      <c r="M879" s="934"/>
      <c r="N879" s="938"/>
      <c r="O879" s="941"/>
      <c r="P879" s="934"/>
      <c r="Q879" s="934"/>
      <c r="R879" s="934"/>
      <c r="S879" s="934"/>
      <c r="T879" s="934"/>
      <c r="U879" s="935"/>
      <c r="V879" s="1078"/>
      <c r="W879" s="1079"/>
      <c r="X879" s="1079"/>
      <c r="Y879" s="1080"/>
      <c r="Z879" s="899"/>
      <c r="AA879" s="900"/>
      <c r="AB879" s="900"/>
      <c r="AC879" s="901"/>
      <c r="AD879" s="1084"/>
      <c r="AE879" s="1085"/>
      <c r="AF879" s="1085"/>
      <c r="AG879" s="1086"/>
      <c r="AH879" s="911"/>
      <c r="AI879" s="912"/>
      <c r="AJ879" s="912"/>
      <c r="AK879" s="913"/>
      <c r="AL879" s="1068"/>
      <c r="AM879" s="1068"/>
      <c r="AN879" s="924"/>
      <c r="AO879" s="924"/>
      <c r="AP879" s="924"/>
      <c r="AQ879" s="924"/>
      <c r="AR879" s="924"/>
      <c r="AS879" s="925"/>
      <c r="AW879" s="25"/>
      <c r="AY879" s="459"/>
      <c r="AZ879" s="460" t="s">
        <v>518</v>
      </c>
      <c r="BA879" s="460" t="s">
        <v>521</v>
      </c>
      <c r="BB879" s="750" t="s">
        <v>519</v>
      </c>
      <c r="BC879" s="460" t="s">
        <v>518</v>
      </c>
      <c r="BL879" s="22" t="s">
        <v>529</v>
      </c>
      <c r="BM879" s="22" t="s">
        <v>246</v>
      </c>
    </row>
    <row r="880" spans="2:74" ht="18" customHeight="1">
      <c r="B880" s="968"/>
      <c r="C880" s="969"/>
      <c r="D880" s="969"/>
      <c r="E880" s="969"/>
      <c r="F880" s="969"/>
      <c r="G880" s="969"/>
      <c r="H880" s="969"/>
      <c r="I880" s="970"/>
      <c r="J880" s="968"/>
      <c r="K880" s="969"/>
      <c r="L880" s="969"/>
      <c r="M880" s="969"/>
      <c r="N880" s="974"/>
      <c r="O880" s="753"/>
      <c r="P880" s="731" t="s">
        <v>38</v>
      </c>
      <c r="Q880" s="754"/>
      <c r="R880" s="731" t="s">
        <v>8</v>
      </c>
      <c r="S880" s="755"/>
      <c r="T880" s="976" t="s">
        <v>46</v>
      </c>
      <c r="U880" s="1075"/>
      <c r="V880" s="977"/>
      <c r="W880" s="978"/>
      <c r="X880" s="978"/>
      <c r="Y880" s="787" t="s">
        <v>15</v>
      </c>
      <c r="Z880" s="757"/>
      <c r="AA880" s="758"/>
      <c r="AB880" s="758"/>
      <c r="AC880" s="756" t="s">
        <v>15</v>
      </c>
      <c r="AD880" s="757"/>
      <c r="AE880" s="758"/>
      <c r="AF880" s="758"/>
      <c r="AG880" s="759" t="s">
        <v>15</v>
      </c>
      <c r="AH880" s="979">
        <f>IF(V880="賃金で算定",V881+Z881-AD881,0)</f>
        <v>0</v>
      </c>
      <c r="AI880" s="980"/>
      <c r="AJ880" s="980"/>
      <c r="AK880" s="981"/>
      <c r="AL880" s="733"/>
      <c r="AM880" s="736"/>
      <c r="AN880" s="865"/>
      <c r="AO880" s="866"/>
      <c r="AP880" s="866"/>
      <c r="AQ880" s="866"/>
      <c r="AR880" s="866"/>
      <c r="AS880" s="759" t="s">
        <v>15</v>
      </c>
      <c r="AV880" s="24" t="str">
        <f>IF(OR(O880="",Q880=""),"", IF(O880&lt;20,DATE(O880+118,Q880,IF(S880="",1,S880)),DATE(O880+88,Q880,IF(S880="",1,S880))))</f>
        <v/>
      </c>
      <c r="AW880" s="821" t="str">
        <f>IF(AV880&lt;=設定シート!C$15,"昔",IF(OR(LEFT($F$898,2)="31",LEFT($F$898,2)="34",LEFT($F$898,2)="36",LEFT($F$898,2)="37"),IF(AV880&lt;=設定シート!E$23,"1",IF(AV880&lt;=設定シート!G$23,"2",IF(AV880&lt;=設定シート!M$23,"3","4"))),IF(AV880&lt;=設定シート!E$15,"1",IF(AV880&lt;=設定シート!G$15,"2","3"))))</f>
        <v>3</v>
      </c>
      <c r="AX880" s="822">
        <f>IF(OR(LEFT($F$898,2)="31",LEFT($F$898,2)="34",LEFT($F$898,2)="36",LEFT($F$898,2)="37"),IF(AV880&lt;=設定シート!$C$23,5,IF(AV880&lt;=設定シート!$E$23,7,IF(AV880&lt;=設定シート!$G$23,9,IF(AND(AV880&lt;=設定シート!$I$23,V880=""),11,IF(AND(AV880&lt;=設定シート!$I$23,V880="賃金で算定"),13,IF(AV880&lt;=設定シート!$K$23,15,IF(AV880&lt;=設定シート!$M$23,17,19))))))),IF(AV880&lt;=設定シート!$C$23,5,IF(AV880&lt;=設定シート!$E$15,7,IF(AV880&lt;=設定シート!$G$15,9,11))))</f>
        <v>11</v>
      </c>
      <c r="AY880" s="760"/>
      <c r="AZ880" s="761"/>
      <c r="BA880" s="762">
        <f>AN880</f>
        <v>0</v>
      </c>
      <c r="BB880" s="761"/>
      <c r="BC880" s="761"/>
      <c r="BO880" s="1">
        <f>IF(O880&lt;=VALUE(概算年度),O880+2018,O880+1988)</f>
        <v>2018</v>
      </c>
      <c r="BP880" s="1" t="b">
        <f>IF(BO880=2019,1)</f>
        <v>0</v>
      </c>
      <c r="BQ880" s="3">
        <f>IF(BO880&lt;=2018,1)</f>
        <v>1</v>
      </c>
      <c r="BR880" s="3" t="b">
        <f>IF(BO880&gt;=2020,1)</f>
        <v>0</v>
      </c>
      <c r="BS880" s="3" t="b">
        <f>IF(AND(O880=31,Q880=1,O881=31),1,IF(AND(O880=31,Q880=2,O881=31),2,IF(AND(O880=31,Q880=3,O881=31),3,IF(AND(O880=31,Q880=4,O881=31),4,IF(AND(O880&gt;VALUE(概算年度),O880&lt;31,O881=31),5)))))</f>
        <v>0</v>
      </c>
      <c r="BT880" s="3" t="b">
        <f>IF(OR(O880=31,O880=1),IF(AND(O881=1,OR(Q880=1,Q880=2,Q880=3,Q880=4,Q880=5)),1,IF(AND(O881=1,Q880=6),6,IF(AND(O881=1,Q880=7),7,IF(AND(O881=1,Q880=8),8,IF(AND(O881=1,Q880=9),9,IF(AND(O881=1,Q880=10),10,IF(AND(O881=1,Q880=11),11,IF(AND(O881=1,Q880=12),12)))))))),IF(O881=1,13))</f>
        <v>0</v>
      </c>
      <c r="BU880" s="3" t="b">
        <f>IF(AND(VALUE(概算年度)='報告書（事業主控）'!O880,VALUE(概算年度)='報告書（事業主控）'!O881),IF('報告書（事業主控）'!Q880=1,1,IF('報告書（事業主控）'!Q880=2,2,IF('報告書（事業主控）'!Q880=3,3))))</f>
        <v>0</v>
      </c>
      <c r="BV880" s="3" t="b">
        <f>IF(BS880=1,"平31_1",IF(BS880=2,"平31_2",IF(BS880=3,"平31_3",IF(BS880=4,"平31_4",IF(BS880=5,"平31_1",IF(BT880=1,"_5月",IF(BT880=6,"_6月",IF(BT880=7,"_7月",IF(BT880=8,"_8月",IF(BT880=9,"_9月",IF(BT880=10,"_10月",IF(BT880=11,"_11月",IF(BT880=12,"_12月",IF(BT880=13,"_5月",IF(AND(O880=O881,O881&lt;&gt;VALUE(概算年度)),IF(Q880=1,"_1月",IF(Q880=2,"_2月",IF(Q880=3,"_3月",IF(Q880=4,"_4月",IF(Q880=5,"_5月",IF(Q880=6,"_6月",IF(Q880=7,"_7月",IF(Q880=8,"_8月",IF(Q880=9,"_9月",IF(Q880=10,"_10月",IF(Q880=11,"_11月",IF(Q880=12,"_12月")))))))))))),IF(BU880=1,"対象年1_3月",IF(BU880=2,"対象年2_3月",IF(BU880=3,"対象年3月",IF(O881=VALUE(概算年度),"対象年1_3月","_1月")))))))))))))))))))</f>
        <v>0</v>
      </c>
    </row>
    <row r="881" spans="2:74" ht="18" customHeight="1">
      <c r="B881" s="971"/>
      <c r="C881" s="972"/>
      <c r="D881" s="972"/>
      <c r="E881" s="972"/>
      <c r="F881" s="972"/>
      <c r="G881" s="972"/>
      <c r="H881" s="972"/>
      <c r="I881" s="973"/>
      <c r="J881" s="971"/>
      <c r="K881" s="972"/>
      <c r="L881" s="972"/>
      <c r="M881" s="972"/>
      <c r="N881" s="975"/>
      <c r="O881" s="219"/>
      <c r="P881" s="11" t="s">
        <v>7</v>
      </c>
      <c r="Q881" s="23"/>
      <c r="R881" s="11" t="s">
        <v>8</v>
      </c>
      <c r="S881" s="220"/>
      <c r="T881" s="982" t="s">
        <v>28</v>
      </c>
      <c r="U881" s="982"/>
      <c r="V881" s="956"/>
      <c r="W881" s="957"/>
      <c r="X881" s="957"/>
      <c r="Y881" s="958"/>
      <c r="Z881" s="959"/>
      <c r="AA881" s="960"/>
      <c r="AB881" s="960"/>
      <c r="AC881" s="960"/>
      <c r="AD881" s="956">
        <v>0</v>
      </c>
      <c r="AE881" s="957"/>
      <c r="AF881" s="957"/>
      <c r="AG881" s="958"/>
      <c r="AH881" s="962">
        <f>IF(V880="賃金で算定",0,V881+Z881-AD881)</f>
        <v>0</v>
      </c>
      <c r="AI881" s="962"/>
      <c r="AJ881" s="962"/>
      <c r="AK881" s="963"/>
      <c r="AL881" s="964">
        <f>IF(V880="賃金で算定","賃金で算定",IF(OR(V881=0,$F$898="",AV880=""),0,IF(OR(LEFT($F$898,2)="31",LEFT($F$898,2)="34",LEFT($F$898,2)="36",LEFT($F$898,2)="37"),VLOOKUP($F$898,労務比率2,AX880,FALSE),VLOOKUP($F$898,労務比率,AX880,FALSE))))</f>
        <v>0</v>
      </c>
      <c r="AM881" s="965"/>
      <c r="AN881" s="966">
        <f>IF(V880="賃金で算定",0,INT(AH881*AL881/100))</f>
        <v>0</v>
      </c>
      <c r="AO881" s="967"/>
      <c r="AP881" s="967"/>
      <c r="AQ881" s="967"/>
      <c r="AR881" s="967"/>
      <c r="AS881" s="685"/>
      <c r="AV881" s="24"/>
      <c r="AW881" s="25"/>
      <c r="AY881" s="462">
        <f>AH881</f>
        <v>0</v>
      </c>
      <c r="AZ881" s="461">
        <f>IF(AV880&lt;=設定シート!C$101,AH881,IF(AND(AV880&gt;=設定シート!E$101,AV880&lt;=設定シート!G$101),AH881*105/108,AH881))</f>
        <v>0</v>
      </c>
      <c r="BA881" s="460"/>
      <c r="BB881" s="461">
        <f>IF($AL881="賃金で算定",0,INT(AY881*$AL881/100))</f>
        <v>0</v>
      </c>
      <c r="BC881" s="461">
        <f>IF(AY881=AZ881,BB881,AZ881*$AL881/100)</f>
        <v>0</v>
      </c>
      <c r="BL881" s="22">
        <f>IF(AY881=AZ881,0,1)</f>
        <v>0</v>
      </c>
      <c r="BM881" s="22" t="str">
        <f>IF(BL881=1,AL881,"")</f>
        <v/>
      </c>
    </row>
    <row r="882" spans="2:74" ht="18" customHeight="1">
      <c r="B882" s="968"/>
      <c r="C882" s="969"/>
      <c r="D882" s="969"/>
      <c r="E882" s="969"/>
      <c r="F882" s="969"/>
      <c r="G882" s="969"/>
      <c r="H882" s="969"/>
      <c r="I882" s="970"/>
      <c r="J882" s="968"/>
      <c r="K882" s="969"/>
      <c r="L882" s="969"/>
      <c r="M882" s="969"/>
      <c r="N882" s="974"/>
      <c r="O882" s="753"/>
      <c r="P882" s="731" t="s">
        <v>38</v>
      </c>
      <c r="Q882" s="754"/>
      <c r="R882" s="731" t="s">
        <v>8</v>
      </c>
      <c r="S882" s="755"/>
      <c r="T882" s="976" t="s">
        <v>40</v>
      </c>
      <c r="U882" s="1075"/>
      <c r="V882" s="977"/>
      <c r="W882" s="978"/>
      <c r="X882" s="978"/>
      <c r="Y882" s="792"/>
      <c r="Z882" s="769"/>
      <c r="AA882" s="770"/>
      <c r="AB882" s="770"/>
      <c r="AC882" s="768"/>
      <c r="AD882" s="769"/>
      <c r="AE882" s="770"/>
      <c r="AF882" s="770"/>
      <c r="AG882" s="771"/>
      <c r="AH882" s="979">
        <f>IF(V882="賃金で算定",V883+Z883-AD883,0)</f>
        <v>0</v>
      </c>
      <c r="AI882" s="980"/>
      <c r="AJ882" s="980"/>
      <c r="AK882" s="981"/>
      <c r="AL882" s="733"/>
      <c r="AM882" s="736"/>
      <c r="AN882" s="865"/>
      <c r="AO882" s="866"/>
      <c r="AP882" s="866"/>
      <c r="AQ882" s="866"/>
      <c r="AR882" s="866"/>
      <c r="AS882" s="772"/>
      <c r="AV882" s="24" t="str">
        <f>IF(OR(O882="",Q882=""),"", IF(O882&lt;20,DATE(O882+118,Q882,IF(S882="",1,S882)),DATE(O882+88,Q882,IF(S882="",1,S882))))</f>
        <v/>
      </c>
      <c r="AW882" s="821" t="str">
        <f>IF(AV882&lt;=設定シート!C$15,"昔",IF(OR(LEFT($F$898,2)="31",LEFT($F$898,2)="34",LEFT($F$898,2)="36",LEFT($F$898,2)="37"),IF(AV882&lt;=設定シート!E$23,"1",IF(AV882&lt;=設定シート!G$23,"2",IF(AV882&lt;=設定シート!M$23,"3","4"))),IF(AV882&lt;=設定シート!E$15,"1",IF(AV882&lt;=設定シート!G$15,"2","3"))))</f>
        <v>3</v>
      </c>
      <c r="AX882" s="822">
        <f>IF(OR(LEFT($F$898,2)="31",LEFT($F$898,2)="34",LEFT($F$898,2)="36",LEFT($F$898,2)="37"),IF(AV882&lt;=設定シート!$C$23,5,IF(AV882&lt;=設定シート!$E$23,7,IF(AV882&lt;=設定シート!$G$23,9,IF(AND(AV882&lt;=設定シート!$I$23,V882=""),11,IF(AND(AV882&lt;=設定シート!$I$23,V882="賃金で算定"),13,IF(AV882&lt;=設定シート!$K$23,15,IF(AV882&lt;=設定シート!$M$23,17,19))))))),IF(AV882&lt;=設定シート!$C$23,5,IF(AV882&lt;=設定シート!$E$15,7,IF(AV882&lt;=設定シート!$G$15,9,11))))</f>
        <v>11</v>
      </c>
      <c r="AY882" s="760"/>
      <c r="AZ882" s="761"/>
      <c r="BA882" s="762">
        <f t="shared" ref="BA882" si="490">AN882</f>
        <v>0</v>
      </c>
      <c r="BB882" s="761"/>
      <c r="BC882" s="761"/>
      <c r="BL882" s="22"/>
      <c r="BM882" s="22"/>
      <c r="BO882" s="1">
        <f>IF(O882&lt;=VALUE(概算年度),O882+2018,O882+1988)</f>
        <v>2018</v>
      </c>
      <c r="BP882" s="1" t="b">
        <f>IF(BO882=2019,1)</f>
        <v>0</v>
      </c>
      <c r="BQ882" s="3">
        <f>IF(BO882&lt;=2018,1)</f>
        <v>1</v>
      </c>
      <c r="BR882" s="3" t="b">
        <f>IF(BO882&gt;=2020,1)</f>
        <v>0</v>
      </c>
      <c r="BS882" s="3" t="b">
        <f>IF(AND(O882=31,Q882=1,O883=31),1,IF(AND(O882=31,Q882=2,O883=31),2,IF(AND(O882=31,Q882=3,O883=31),3,IF(AND(O882=31,Q882=4,O883=31),4,IF(AND(O882&gt;VALUE(概算年度),O882&lt;31,O883=31),5)))))</f>
        <v>0</v>
      </c>
      <c r="BT882" s="3" t="b">
        <f>IF(OR(O882=31,O882=1),IF(AND(O883=1,OR(Q882=1,Q882=2,Q882=3,Q882=4,Q882=5)),1,IF(AND(O883=1,Q882=6),6,IF(AND(O883=1,Q882=7),7,IF(AND(O883=1,Q882=8),8,IF(AND(O883=1,Q882=9),9,IF(AND(O883=1,Q882=10),10,IF(AND(O883=1,Q882=11),11,IF(AND(O883=1,Q882=12),12)))))))),IF(O883=1,13))</f>
        <v>0</v>
      </c>
      <c r="BU882" s="3" t="b">
        <f>IF(AND(VALUE(概算年度)='報告書（事業主控）'!O882,VALUE(概算年度)='報告書（事業主控）'!O883),IF('報告書（事業主控）'!Q882=1,1,IF('報告書（事業主控）'!Q882=2,2,IF('報告書（事業主控）'!Q882=3,3))))</f>
        <v>0</v>
      </c>
      <c r="BV882" s="3" t="b">
        <f>IF(BS882=1,"平31_1",IF(BS882=2,"平31_2",IF(BS882=3,"平31_3",IF(BS882=4,"平31_4",IF(BS882=5,"平31_1",IF(BT882=1,"_5月",IF(BT882=6,"_6月",IF(BT882=7,"_7月",IF(BT882=8,"_8月",IF(BT882=9,"_9月",IF(BT882=10,"_10月",IF(BT882=11,"_11月",IF(BT882=12,"_12月",IF(BT882=13,"_5月",IF(AND(O882=O883,O883&lt;&gt;VALUE(概算年度)),IF(Q882=1,"_1月",IF(Q882=2,"_2月",IF(Q882=3,"_3月",IF(Q882=4,"_4月",IF(Q882=5,"_5月",IF(Q882=6,"_6月",IF(Q882=7,"_7月",IF(Q882=8,"_8月",IF(Q882=9,"_9月",IF(Q882=10,"_10月",IF(Q882=11,"_11月",IF(Q882=12,"_12月")))))))))))),IF(BU882=1,"対象年1_3月",IF(BU882=2,"対象年2_3月",IF(BU882=3,"対象年3月",IF(O883=VALUE(概算年度),"対象年1_3月","_1月")))))))))))))))))))</f>
        <v>0</v>
      </c>
    </row>
    <row r="883" spans="2:74" ht="18" customHeight="1">
      <c r="B883" s="971"/>
      <c r="C883" s="972"/>
      <c r="D883" s="972"/>
      <c r="E883" s="972"/>
      <c r="F883" s="972"/>
      <c r="G883" s="972"/>
      <c r="H883" s="972"/>
      <c r="I883" s="973"/>
      <c r="J883" s="971"/>
      <c r="K883" s="972"/>
      <c r="L883" s="972"/>
      <c r="M883" s="972"/>
      <c r="N883" s="975"/>
      <c r="O883" s="219"/>
      <c r="P883" s="11" t="s">
        <v>7</v>
      </c>
      <c r="Q883" s="23"/>
      <c r="R883" s="11" t="s">
        <v>8</v>
      </c>
      <c r="S883" s="220"/>
      <c r="T883" s="982" t="s">
        <v>28</v>
      </c>
      <c r="U883" s="982"/>
      <c r="V883" s="956"/>
      <c r="W883" s="957"/>
      <c r="X883" s="957"/>
      <c r="Y883" s="958"/>
      <c r="Z883" s="959"/>
      <c r="AA883" s="960"/>
      <c r="AB883" s="960"/>
      <c r="AC883" s="960"/>
      <c r="AD883" s="956">
        <v>0</v>
      </c>
      <c r="AE883" s="957"/>
      <c r="AF883" s="957"/>
      <c r="AG883" s="958"/>
      <c r="AH883" s="962">
        <f>IF(V882="賃金で算定",0,V883+Z883-AD883)</f>
        <v>0</v>
      </c>
      <c r="AI883" s="962"/>
      <c r="AJ883" s="962"/>
      <c r="AK883" s="963"/>
      <c r="AL883" s="964">
        <f>IF(V882="賃金で算定","賃金で算定",IF(OR(V883=0,$F$898="",AV882=""),0,IF(OR(LEFT($F$898,2)="31",LEFT($F$898,2)="34",LEFT($F$898,2)="36",LEFT($F$898,2)="37"),VLOOKUP($F$898,労務比率2,AX882,FALSE),VLOOKUP($F$898,労務比率,AX882,FALSE))))</f>
        <v>0</v>
      </c>
      <c r="AM883" s="965"/>
      <c r="AN883" s="966">
        <f>IF(V882="賃金で算定",0,INT(AH883*AL883/100))</f>
        <v>0</v>
      </c>
      <c r="AO883" s="967"/>
      <c r="AP883" s="967"/>
      <c r="AQ883" s="967"/>
      <c r="AR883" s="967"/>
      <c r="AS883" s="685"/>
      <c r="AV883" s="24"/>
      <c r="AW883" s="25"/>
      <c r="AY883" s="462">
        <f t="shared" ref="AY883" si="491">AH883</f>
        <v>0</v>
      </c>
      <c r="AZ883" s="461">
        <f>IF(AV882&lt;=設定シート!C$101,AH883,IF(AND(AV882&gt;=設定シート!E$101,AV882&lt;=設定シート!G$101),AH883*105/108,AH883))</f>
        <v>0</v>
      </c>
      <c r="BA883" s="460"/>
      <c r="BB883" s="461">
        <f t="shared" ref="BB883" si="492">IF($AL883="賃金で算定",0,INT(AY883*$AL883/100))</f>
        <v>0</v>
      </c>
      <c r="BC883" s="461">
        <f>IF(AY883=AZ883,BB883,AZ883*$AL883/100)</f>
        <v>0</v>
      </c>
      <c r="BL883" s="22">
        <f>IF(AY883=AZ883,0,1)</f>
        <v>0</v>
      </c>
      <c r="BM883" s="22" t="str">
        <f>IF(BL883=1,AL883,"")</f>
        <v/>
      </c>
    </row>
    <row r="884" spans="2:74" ht="18" customHeight="1">
      <c r="B884" s="968"/>
      <c r="C884" s="969"/>
      <c r="D884" s="969"/>
      <c r="E884" s="969"/>
      <c r="F884" s="969"/>
      <c r="G884" s="969"/>
      <c r="H884" s="969"/>
      <c r="I884" s="970"/>
      <c r="J884" s="968"/>
      <c r="K884" s="969"/>
      <c r="L884" s="969"/>
      <c r="M884" s="969"/>
      <c r="N884" s="974"/>
      <c r="O884" s="753"/>
      <c r="P884" s="731" t="s">
        <v>38</v>
      </c>
      <c r="Q884" s="754"/>
      <c r="R884" s="731" t="s">
        <v>8</v>
      </c>
      <c r="S884" s="755"/>
      <c r="T884" s="976" t="s">
        <v>40</v>
      </c>
      <c r="U884" s="1075"/>
      <c r="V884" s="977"/>
      <c r="W884" s="978"/>
      <c r="X884" s="978"/>
      <c r="Y884" s="792"/>
      <c r="Z884" s="769"/>
      <c r="AA884" s="770"/>
      <c r="AB884" s="770"/>
      <c r="AC884" s="768"/>
      <c r="AD884" s="769"/>
      <c r="AE884" s="770"/>
      <c r="AF884" s="770"/>
      <c r="AG884" s="771"/>
      <c r="AH884" s="979">
        <f>IF(V884="賃金で算定",V885+Z885-AD885,0)</f>
        <v>0</v>
      </c>
      <c r="AI884" s="980"/>
      <c r="AJ884" s="980"/>
      <c r="AK884" s="981"/>
      <c r="AL884" s="733"/>
      <c r="AM884" s="736"/>
      <c r="AN884" s="865"/>
      <c r="AO884" s="866"/>
      <c r="AP884" s="866"/>
      <c r="AQ884" s="866"/>
      <c r="AR884" s="866"/>
      <c r="AS884" s="772"/>
      <c r="AV884" s="24" t="str">
        <f>IF(OR(O884="",Q884=""),"", IF(O884&lt;20,DATE(O884+118,Q884,IF(S884="",1,S884)),DATE(O884+88,Q884,IF(S884="",1,S884))))</f>
        <v/>
      </c>
      <c r="AW884" s="821" t="str">
        <f>IF(AV884&lt;=設定シート!C$15,"昔",IF(OR(LEFT($F$898,2)="31",LEFT($F$898,2)="34",LEFT($F$898,2)="36",LEFT($F$898,2)="37"),IF(AV884&lt;=設定シート!E$23,"1",IF(AV884&lt;=設定シート!G$23,"2",IF(AV884&lt;=設定シート!M$23,"3","4"))),IF(AV884&lt;=設定シート!E$15,"1",IF(AV884&lt;=設定シート!G$15,"2","3"))))</f>
        <v>3</v>
      </c>
      <c r="AX884" s="822">
        <f>IF(OR(LEFT($F$898,2)="31",LEFT($F$898,2)="34",LEFT($F$898,2)="36",LEFT($F$898,2)="37"),IF(AV884&lt;=設定シート!$C$23,5,IF(AV884&lt;=設定シート!$E$23,7,IF(AV884&lt;=設定シート!$G$23,9,IF(AND(AV884&lt;=設定シート!$I$23,V884=""),11,IF(AND(AV884&lt;=設定シート!$I$23,V884="賃金で算定"),13,IF(AV884&lt;=設定シート!$K$23,15,IF(AV884&lt;=設定シート!$M$23,17,19))))))),IF(AV884&lt;=設定シート!$C$23,5,IF(AV884&lt;=設定シート!$E$15,7,IF(AV884&lt;=設定シート!$G$15,9,11))))</f>
        <v>11</v>
      </c>
      <c r="AY884" s="760"/>
      <c r="AZ884" s="761"/>
      <c r="BA884" s="762">
        <f t="shared" ref="BA884" si="493">AN884</f>
        <v>0</v>
      </c>
      <c r="BB884" s="761"/>
      <c r="BC884" s="761"/>
      <c r="BO884" s="1">
        <f>IF(O884&lt;=VALUE(概算年度),O884+2018,O884+1988)</f>
        <v>2018</v>
      </c>
      <c r="BP884" s="1" t="b">
        <f>IF(BO884=2019,1)</f>
        <v>0</v>
      </c>
      <c r="BQ884" s="3">
        <f>IF(BO884&lt;=2018,1)</f>
        <v>1</v>
      </c>
      <c r="BR884" s="3" t="b">
        <f>IF(BO884&gt;=2020,1)</f>
        <v>0</v>
      </c>
      <c r="BS884" s="3" t="b">
        <f>IF(AND(O884=31,Q884=1,O885=31),1,IF(AND(O884=31,Q884=2,O885=31),2,IF(AND(O884=31,Q884=3,O885=31),3,IF(AND(O884=31,Q884=4,O885=31),4,IF(AND(O884&gt;VALUE(概算年度),O884&lt;31,O885=31),5)))))</f>
        <v>0</v>
      </c>
      <c r="BT884" s="3" t="b">
        <f>IF(OR(O884=31,O884=1),IF(AND(O885=1,OR(Q884=1,Q884=2,Q884=3,Q884=4,Q884=5)),1,IF(AND(O885=1,Q884=6),6,IF(AND(O885=1,Q884=7),7,IF(AND(O885=1,Q884=8),8,IF(AND(O885=1,Q884=9),9,IF(AND(O885=1,Q884=10),10,IF(AND(O885=1,Q884=11),11,IF(AND(O885=1,Q884=12),12)))))))),IF(O885=1,13))</f>
        <v>0</v>
      </c>
      <c r="BU884" s="3" t="b">
        <f>IF(AND(VALUE(概算年度)='報告書（事業主控）'!O884,VALUE(概算年度)='報告書（事業主控）'!O885),IF('報告書（事業主控）'!Q884=1,1,IF('報告書（事業主控）'!Q884=2,2,IF('報告書（事業主控）'!Q884=3,3))))</f>
        <v>0</v>
      </c>
      <c r="BV884" s="3" t="b">
        <f>IF(BS884=1,"平31_1",IF(BS884=2,"平31_2",IF(BS884=3,"平31_3",IF(BS884=4,"平31_4",IF(BS884=5,"平31_1",IF(BT884=1,"_5月",IF(BT884=6,"_6月",IF(BT884=7,"_7月",IF(BT884=8,"_8月",IF(BT884=9,"_9月",IF(BT884=10,"_10月",IF(BT884=11,"_11月",IF(BT884=12,"_12月",IF(BT884=13,"_5月",IF(AND(O884=O885,O885&lt;&gt;VALUE(概算年度)),IF(Q884=1,"_1月",IF(Q884=2,"_2月",IF(Q884=3,"_3月",IF(Q884=4,"_4月",IF(Q884=5,"_5月",IF(Q884=6,"_6月",IF(Q884=7,"_7月",IF(Q884=8,"_8月",IF(Q884=9,"_9月",IF(Q884=10,"_10月",IF(Q884=11,"_11月",IF(Q884=12,"_12月")))))))))))),IF(BU884=1,"対象年1_3月",IF(BU884=2,"対象年2_3月",IF(BU884=3,"対象年3月",IF(O885=VALUE(概算年度),"対象年1_3月","_1月")))))))))))))))))))</f>
        <v>0</v>
      </c>
    </row>
    <row r="885" spans="2:74" ht="18" customHeight="1">
      <c r="B885" s="971"/>
      <c r="C885" s="972"/>
      <c r="D885" s="972"/>
      <c r="E885" s="972"/>
      <c r="F885" s="972"/>
      <c r="G885" s="972"/>
      <c r="H885" s="972"/>
      <c r="I885" s="973"/>
      <c r="J885" s="971"/>
      <c r="K885" s="972"/>
      <c r="L885" s="972"/>
      <c r="M885" s="972"/>
      <c r="N885" s="975"/>
      <c r="O885" s="219"/>
      <c r="P885" s="11" t="s">
        <v>7</v>
      </c>
      <c r="Q885" s="23"/>
      <c r="R885" s="11" t="s">
        <v>8</v>
      </c>
      <c r="S885" s="220"/>
      <c r="T885" s="982" t="s">
        <v>28</v>
      </c>
      <c r="U885" s="982"/>
      <c r="V885" s="956"/>
      <c r="W885" s="957"/>
      <c r="X885" s="957"/>
      <c r="Y885" s="958"/>
      <c r="Z885" s="956"/>
      <c r="AA885" s="957"/>
      <c r="AB885" s="957"/>
      <c r="AC885" s="957"/>
      <c r="AD885" s="956">
        <v>0</v>
      </c>
      <c r="AE885" s="957"/>
      <c r="AF885" s="957"/>
      <c r="AG885" s="958"/>
      <c r="AH885" s="962">
        <f>IF(V884="賃金で算定",0,V885+Z885-AD885)</f>
        <v>0</v>
      </c>
      <c r="AI885" s="962"/>
      <c r="AJ885" s="962"/>
      <c r="AK885" s="963"/>
      <c r="AL885" s="964">
        <f>IF(V884="賃金で算定","賃金で算定",IF(OR(V885=0,$F$898="",AV884=""),0,IF(OR(LEFT($F$898,2)="31",LEFT($F$898,2)="34",LEFT($F$898,2)="36",LEFT($F$898,2)="37"),VLOOKUP($F$898,労務比率2,AX884,FALSE),VLOOKUP($F$898,労務比率,AX884,FALSE))))</f>
        <v>0</v>
      </c>
      <c r="AM885" s="965"/>
      <c r="AN885" s="966">
        <f>IF(V884="賃金で算定",0,INT(AH885*AL885/100))</f>
        <v>0</v>
      </c>
      <c r="AO885" s="967"/>
      <c r="AP885" s="967"/>
      <c r="AQ885" s="967"/>
      <c r="AR885" s="967"/>
      <c r="AS885" s="685"/>
      <c r="AV885" s="24"/>
      <c r="AW885" s="25"/>
      <c r="AY885" s="462">
        <f t="shared" ref="AY885" si="494">AH885</f>
        <v>0</v>
      </c>
      <c r="AZ885" s="461">
        <f>IF(AV884&lt;=設定シート!C$101,AH885,IF(AND(AV884&gt;=設定シート!E$101,AV884&lt;=設定シート!G$101),AH885*105/108,AH885))</f>
        <v>0</v>
      </c>
      <c r="BA885" s="460"/>
      <c r="BB885" s="461">
        <f t="shared" ref="BB885" si="495">IF($AL885="賃金で算定",0,INT(AY885*$AL885/100))</f>
        <v>0</v>
      </c>
      <c r="BC885" s="461">
        <f>IF(AY885=AZ885,BB885,AZ885*$AL885/100)</f>
        <v>0</v>
      </c>
      <c r="BL885" s="22">
        <f>IF(AY885=AZ885,0,1)</f>
        <v>0</v>
      </c>
      <c r="BM885" s="22" t="str">
        <f>IF(BL885=1,AL885,"")</f>
        <v/>
      </c>
    </row>
    <row r="886" spans="2:74" ht="18" customHeight="1">
      <c r="B886" s="968"/>
      <c r="C886" s="969"/>
      <c r="D886" s="969"/>
      <c r="E886" s="969"/>
      <c r="F886" s="969"/>
      <c r="G886" s="969"/>
      <c r="H886" s="969"/>
      <c r="I886" s="970"/>
      <c r="J886" s="968"/>
      <c r="K886" s="969"/>
      <c r="L886" s="969"/>
      <c r="M886" s="969"/>
      <c r="N886" s="974"/>
      <c r="O886" s="753"/>
      <c r="P886" s="731" t="s">
        <v>38</v>
      </c>
      <c r="Q886" s="754"/>
      <c r="R886" s="731" t="s">
        <v>8</v>
      </c>
      <c r="S886" s="755"/>
      <c r="T886" s="976" t="s">
        <v>40</v>
      </c>
      <c r="U886" s="1075"/>
      <c r="V886" s="977"/>
      <c r="W886" s="978"/>
      <c r="X886" s="978"/>
      <c r="Y886" s="29"/>
      <c r="Z886" s="775"/>
      <c r="AA886" s="683"/>
      <c r="AB886" s="683"/>
      <c r="AC886" s="21"/>
      <c r="AD886" s="775"/>
      <c r="AE886" s="683"/>
      <c r="AF886" s="683"/>
      <c r="AG886" s="776"/>
      <c r="AH886" s="979">
        <f>IF(V886="賃金で算定",V887+Z887-AD887,0)</f>
        <v>0</v>
      </c>
      <c r="AI886" s="980"/>
      <c r="AJ886" s="980"/>
      <c r="AK886" s="981"/>
      <c r="AL886" s="733"/>
      <c r="AM886" s="736"/>
      <c r="AN886" s="865"/>
      <c r="AO886" s="866"/>
      <c r="AP886" s="866"/>
      <c r="AQ886" s="866"/>
      <c r="AR886" s="866"/>
      <c r="AS886" s="772"/>
      <c r="AV886" s="24" t="str">
        <f>IF(OR(O886="",Q886=""),"", IF(O886&lt;20,DATE(O886+118,Q886,IF(S886="",1,S886)),DATE(O886+88,Q886,IF(S886="",1,S886))))</f>
        <v/>
      </c>
      <c r="AW886" s="821" t="str">
        <f>IF(AV886&lt;=設定シート!C$15,"昔",IF(OR(LEFT($F$898,2)="31",LEFT($F$898,2)="34",LEFT($F$898,2)="36",LEFT($F$898,2)="37"),IF(AV886&lt;=設定シート!E$23,"1",IF(AV886&lt;=設定シート!G$23,"2",IF(AV886&lt;=設定シート!M$23,"3","4"))),IF(AV886&lt;=設定シート!E$15,"1",IF(AV886&lt;=設定シート!G$15,"2","3"))))</f>
        <v>3</v>
      </c>
      <c r="AX886" s="822">
        <f>IF(OR(LEFT($F$898,2)="31",LEFT($F$898,2)="34",LEFT($F$898,2)="36",LEFT($F$898,2)="37"),IF(AV886&lt;=設定シート!$C$23,5,IF(AV886&lt;=設定シート!$E$23,7,IF(AV886&lt;=設定シート!$G$23,9,IF(AND(AV886&lt;=設定シート!$I$23,V886=""),11,IF(AND(AV886&lt;=設定シート!$I$23,V886="賃金で算定"),13,IF(AV886&lt;=設定シート!$K$23,15,IF(AV886&lt;=設定シート!$M$23,17,19))))))),IF(AV886&lt;=設定シート!$C$23,5,IF(AV886&lt;=設定シート!$E$15,7,IF(AV886&lt;=設定シート!$G$15,9,11))))</f>
        <v>11</v>
      </c>
      <c r="AY886" s="760"/>
      <c r="AZ886" s="761"/>
      <c r="BA886" s="762">
        <f t="shared" ref="BA886" si="496">AN886</f>
        <v>0</v>
      </c>
      <c r="BB886" s="761"/>
      <c r="BC886" s="761"/>
      <c r="BO886" s="1">
        <f>IF(O886&lt;=VALUE(概算年度),O886+2018,O886+1988)</f>
        <v>2018</v>
      </c>
      <c r="BP886" s="1" t="b">
        <f>IF(BO886=2019,1)</f>
        <v>0</v>
      </c>
      <c r="BQ886" s="3">
        <f>IF(BO886&lt;=2018,1)</f>
        <v>1</v>
      </c>
      <c r="BR886" s="3" t="b">
        <f>IF(BO886&gt;=2020,1)</f>
        <v>0</v>
      </c>
      <c r="BS886" s="3" t="b">
        <f>IF(AND(O886=31,Q886=1,O887=31),1,IF(AND(O886=31,Q886=2,O887=31),2,IF(AND(O886=31,Q886=3,O887=31),3,IF(AND(O886=31,Q886=4,O887=31),4,IF(AND(O886&gt;VALUE(概算年度),O886&lt;31,O887=31),5)))))</f>
        <v>0</v>
      </c>
      <c r="BT886" s="3" t="b">
        <f>IF(OR(O886=31,O886=1),IF(AND(O887=1,OR(Q886=1,Q886=2,Q886=3,Q886=4,Q886=5)),1,IF(AND(O887=1,Q886=6),6,IF(AND(O887=1,Q886=7),7,IF(AND(O887=1,Q886=8),8,IF(AND(O887=1,Q886=9),9,IF(AND(O887=1,Q886=10),10,IF(AND(O887=1,Q886=11),11,IF(AND(O887=1,Q886=12),12)))))))),IF(O887=1,13))</f>
        <v>0</v>
      </c>
      <c r="BU886" s="3" t="b">
        <f>IF(AND(VALUE(概算年度)='報告書（事業主控）'!O886,VALUE(概算年度)='報告書（事業主控）'!O887),IF('報告書（事業主控）'!Q886=1,1,IF('報告書（事業主控）'!Q886=2,2,IF('報告書（事業主控）'!Q886=3,3))))</f>
        <v>0</v>
      </c>
      <c r="BV886" s="3" t="b">
        <f>IF(BS886=1,"平31_1",IF(BS886=2,"平31_2",IF(BS886=3,"平31_3",IF(BS886=4,"平31_4",IF(BS886=5,"平31_1",IF(BT886=1,"_5月",IF(BT886=6,"_6月",IF(BT886=7,"_7月",IF(BT886=8,"_8月",IF(BT886=9,"_9月",IF(BT886=10,"_10月",IF(BT886=11,"_11月",IF(BT886=12,"_12月",IF(BT886=13,"_5月",IF(AND(O886=O887,O887&lt;&gt;VALUE(概算年度)),IF(Q886=1,"_1月",IF(Q886=2,"_2月",IF(Q886=3,"_3月",IF(Q886=4,"_4月",IF(Q886=5,"_5月",IF(Q886=6,"_6月",IF(Q886=7,"_7月",IF(Q886=8,"_8月",IF(Q886=9,"_9月",IF(Q886=10,"_10月",IF(Q886=11,"_11月",IF(Q886=12,"_12月")))))))))))),IF(BU886=1,"対象年1_3月",IF(BU886=2,"対象年2_3月",IF(BU886=3,"対象年3月",IF(O887=VALUE(概算年度),"対象年1_3月","_1月")))))))))))))))))))</f>
        <v>0</v>
      </c>
    </row>
    <row r="887" spans="2:74" ht="18" customHeight="1">
      <c r="B887" s="971"/>
      <c r="C887" s="972"/>
      <c r="D887" s="972"/>
      <c r="E887" s="972"/>
      <c r="F887" s="972"/>
      <c r="G887" s="972"/>
      <c r="H887" s="972"/>
      <c r="I887" s="973"/>
      <c r="J887" s="971"/>
      <c r="K887" s="972"/>
      <c r="L887" s="972"/>
      <c r="M887" s="972"/>
      <c r="N887" s="975"/>
      <c r="O887" s="219"/>
      <c r="P887" s="11" t="s">
        <v>7</v>
      </c>
      <c r="Q887" s="23"/>
      <c r="R887" s="11" t="s">
        <v>8</v>
      </c>
      <c r="S887" s="220"/>
      <c r="T887" s="982" t="s">
        <v>28</v>
      </c>
      <c r="U887" s="982"/>
      <c r="V887" s="956"/>
      <c r="W887" s="957"/>
      <c r="X887" s="957"/>
      <c r="Y887" s="958"/>
      <c r="Z887" s="959"/>
      <c r="AA887" s="960"/>
      <c r="AB887" s="960"/>
      <c r="AC887" s="960"/>
      <c r="AD887" s="956">
        <v>0</v>
      </c>
      <c r="AE887" s="957"/>
      <c r="AF887" s="957"/>
      <c r="AG887" s="958"/>
      <c r="AH887" s="962">
        <f>IF(V886="賃金で算定",0,V887+Z887-AD887)</f>
        <v>0</v>
      </c>
      <c r="AI887" s="962"/>
      <c r="AJ887" s="962"/>
      <c r="AK887" s="963"/>
      <c r="AL887" s="964">
        <f>IF(V886="賃金で算定","賃金で算定",IF(OR(V887=0,$F$898="",AV886=""),0,IF(OR(LEFT($F$898,2)="31",LEFT($F$898,2)="34",LEFT($F$898,2)="36",LEFT($F$898,2)="37"),VLOOKUP($F$898,労務比率2,AX886,FALSE),VLOOKUP($F$898,労務比率,AX886,FALSE))))</f>
        <v>0</v>
      </c>
      <c r="AM887" s="965"/>
      <c r="AN887" s="966">
        <f>IF(V886="賃金で算定",0,INT(AH887*AL887/100))</f>
        <v>0</v>
      </c>
      <c r="AO887" s="967"/>
      <c r="AP887" s="967"/>
      <c r="AQ887" s="967"/>
      <c r="AR887" s="967"/>
      <c r="AS887" s="685"/>
      <c r="AV887" s="24"/>
      <c r="AW887" s="25"/>
      <c r="AY887" s="462">
        <f t="shared" ref="AY887" si="497">AH887</f>
        <v>0</v>
      </c>
      <c r="AZ887" s="461">
        <f>IF(AV886&lt;=設定シート!C$101,AH887,IF(AND(AV886&gt;=設定シート!E$101,AV886&lt;=設定シート!G$101),AH887*105/108,AH887))</f>
        <v>0</v>
      </c>
      <c r="BA887" s="460"/>
      <c r="BB887" s="461">
        <f t="shared" ref="BB887" si="498">IF($AL887="賃金で算定",0,INT(AY887*$AL887/100))</f>
        <v>0</v>
      </c>
      <c r="BC887" s="461">
        <f>IF(AY887=AZ887,BB887,AZ887*$AL887/100)</f>
        <v>0</v>
      </c>
      <c r="BL887" s="22">
        <f>IF(AY887=AZ887,0,1)</f>
        <v>0</v>
      </c>
      <c r="BM887" s="22" t="str">
        <f>IF(BL887=1,AL887,"")</f>
        <v/>
      </c>
    </row>
    <row r="888" spans="2:74" ht="18" customHeight="1">
      <c r="B888" s="968"/>
      <c r="C888" s="969"/>
      <c r="D888" s="969"/>
      <c r="E888" s="969"/>
      <c r="F888" s="969"/>
      <c r="G888" s="969"/>
      <c r="H888" s="969"/>
      <c r="I888" s="970"/>
      <c r="J888" s="968"/>
      <c r="K888" s="969"/>
      <c r="L888" s="969"/>
      <c r="M888" s="969"/>
      <c r="N888" s="974"/>
      <c r="O888" s="753"/>
      <c r="P888" s="731" t="s">
        <v>38</v>
      </c>
      <c r="Q888" s="754"/>
      <c r="R888" s="731" t="s">
        <v>8</v>
      </c>
      <c r="S888" s="755"/>
      <c r="T888" s="976" t="s">
        <v>40</v>
      </c>
      <c r="U888" s="1075"/>
      <c r="V888" s="977"/>
      <c r="W888" s="978"/>
      <c r="X888" s="978"/>
      <c r="Y888" s="792"/>
      <c r="Z888" s="769"/>
      <c r="AA888" s="770"/>
      <c r="AB888" s="770"/>
      <c r="AC888" s="768"/>
      <c r="AD888" s="769"/>
      <c r="AE888" s="770"/>
      <c r="AF888" s="770"/>
      <c r="AG888" s="771"/>
      <c r="AH888" s="979">
        <f>IF(V888="賃金で算定",V889+Z889-AD889,0)</f>
        <v>0</v>
      </c>
      <c r="AI888" s="980"/>
      <c r="AJ888" s="980"/>
      <c r="AK888" s="981"/>
      <c r="AL888" s="733"/>
      <c r="AM888" s="736"/>
      <c r="AN888" s="865"/>
      <c r="AO888" s="866"/>
      <c r="AP888" s="866"/>
      <c r="AQ888" s="866"/>
      <c r="AR888" s="866"/>
      <c r="AS888" s="772"/>
      <c r="AV888" s="24" t="str">
        <f>IF(OR(O888="",Q888=""),"", IF(O888&lt;20,DATE(O888+118,Q888,IF(S888="",1,S888)),DATE(O888+88,Q888,IF(S888="",1,S888))))</f>
        <v/>
      </c>
      <c r="AW888" s="821" t="str">
        <f>IF(AV888&lt;=設定シート!C$15,"昔",IF(OR(LEFT($F$898,2)="31",LEFT($F$898,2)="34",LEFT($F$898,2)="36",LEFT($F$898,2)="37"),IF(AV888&lt;=設定シート!E$23,"1",IF(AV888&lt;=設定シート!G$23,"2",IF(AV888&lt;=設定シート!M$23,"3","4"))),IF(AV888&lt;=設定シート!E$15,"1",IF(AV888&lt;=設定シート!G$15,"2","3"))))</f>
        <v>3</v>
      </c>
      <c r="AX888" s="822">
        <f>IF(OR(LEFT($F$898,2)="31",LEFT($F$898,2)="34",LEFT($F$898,2)="36",LEFT($F$898,2)="37"),IF(AV888&lt;=設定シート!$C$23,5,IF(AV888&lt;=設定シート!$E$23,7,IF(AV888&lt;=設定シート!$G$23,9,IF(AND(AV888&lt;=設定シート!$I$23,V888=""),11,IF(AND(AV888&lt;=設定シート!$I$23,V888="賃金で算定"),13,IF(AV888&lt;=設定シート!$K$23,15,IF(AV888&lt;=設定シート!$M$23,17,19))))))),IF(AV888&lt;=設定シート!$C$23,5,IF(AV888&lt;=設定シート!$E$15,7,IF(AV888&lt;=設定シート!$G$15,9,11))))</f>
        <v>11</v>
      </c>
      <c r="AY888" s="760"/>
      <c r="AZ888" s="761"/>
      <c r="BA888" s="762">
        <f t="shared" ref="BA888" si="499">AN888</f>
        <v>0</v>
      </c>
      <c r="BB888" s="761"/>
      <c r="BC888" s="761"/>
      <c r="BO888" s="1">
        <f>IF(O888&lt;=VALUE(概算年度),O888+2018,O888+1988)</f>
        <v>2018</v>
      </c>
      <c r="BP888" s="1" t="b">
        <f>IF(BO888=2019,1)</f>
        <v>0</v>
      </c>
      <c r="BQ888" s="3">
        <f>IF(BO888&lt;=2018,1)</f>
        <v>1</v>
      </c>
      <c r="BR888" s="3" t="b">
        <f>IF(BO888&gt;=2020,1)</f>
        <v>0</v>
      </c>
      <c r="BS888" s="3" t="b">
        <f>IF(AND(O888=31,Q888=1,O889=31),1,IF(AND(O888=31,Q888=2,O889=31),2,IF(AND(O888=31,Q888=3,O889=31),3,IF(AND(O888=31,Q888=4,O889=31),4,IF(AND(O888&gt;VALUE(概算年度),O888&lt;31,O889=31),5)))))</f>
        <v>0</v>
      </c>
      <c r="BT888" s="3" t="b">
        <f>IF(OR(O888=31,O888=1),IF(AND(O889=1,OR(Q888=1,Q888=2,Q888=3,Q888=4,Q888=5)),1,IF(AND(O889=1,Q888=6),6,IF(AND(O889=1,Q888=7),7,IF(AND(O889=1,Q888=8),8,IF(AND(O889=1,Q888=9),9,IF(AND(O889=1,Q888=10),10,IF(AND(O889=1,Q888=11),11,IF(AND(O889=1,Q888=12),12)))))))),IF(O889=1,13))</f>
        <v>0</v>
      </c>
      <c r="BU888" s="3" t="b">
        <f>IF(AND(VALUE(概算年度)='報告書（事業主控）'!O888,VALUE(概算年度)='報告書（事業主控）'!O889),IF('報告書（事業主控）'!Q888=1,1,IF('報告書（事業主控）'!Q888=2,2,IF('報告書（事業主控）'!Q888=3,3))))</f>
        <v>0</v>
      </c>
      <c r="BV888" s="3" t="b">
        <f>IF(BS888=1,"平31_1",IF(BS888=2,"平31_2",IF(BS888=3,"平31_3",IF(BS888=4,"平31_4",IF(BS888=5,"平31_1",IF(BT888=1,"_5月",IF(BT888=6,"_6月",IF(BT888=7,"_7月",IF(BT888=8,"_8月",IF(BT888=9,"_9月",IF(BT888=10,"_10月",IF(BT888=11,"_11月",IF(BT888=12,"_12月",IF(BT888=13,"_5月",IF(AND(O888=O889,O889&lt;&gt;VALUE(概算年度)),IF(Q888=1,"_1月",IF(Q888=2,"_2月",IF(Q888=3,"_3月",IF(Q888=4,"_4月",IF(Q888=5,"_5月",IF(Q888=6,"_6月",IF(Q888=7,"_7月",IF(Q888=8,"_8月",IF(Q888=9,"_9月",IF(Q888=10,"_10月",IF(Q888=11,"_11月",IF(Q888=12,"_12月")))))))))))),IF(BU888=1,"対象年1_3月",IF(BU888=2,"対象年2_3月",IF(BU888=3,"対象年3月",IF(O889=VALUE(概算年度),"対象年1_3月","_1月")))))))))))))))))))</f>
        <v>0</v>
      </c>
    </row>
    <row r="889" spans="2:74" ht="18" customHeight="1">
      <c r="B889" s="971"/>
      <c r="C889" s="972"/>
      <c r="D889" s="972"/>
      <c r="E889" s="972"/>
      <c r="F889" s="972"/>
      <c r="G889" s="972"/>
      <c r="H889" s="972"/>
      <c r="I889" s="973"/>
      <c r="J889" s="971"/>
      <c r="K889" s="972"/>
      <c r="L889" s="972"/>
      <c r="M889" s="972"/>
      <c r="N889" s="975"/>
      <c r="O889" s="219"/>
      <c r="P889" s="11" t="s">
        <v>7</v>
      </c>
      <c r="Q889" s="23"/>
      <c r="R889" s="11" t="s">
        <v>8</v>
      </c>
      <c r="S889" s="220"/>
      <c r="T889" s="982" t="s">
        <v>28</v>
      </c>
      <c r="U889" s="982"/>
      <c r="V889" s="956"/>
      <c r="W889" s="957"/>
      <c r="X889" s="957"/>
      <c r="Y889" s="958"/>
      <c r="Z889" s="956"/>
      <c r="AA889" s="957"/>
      <c r="AB889" s="957"/>
      <c r="AC889" s="957"/>
      <c r="AD889" s="956">
        <v>0</v>
      </c>
      <c r="AE889" s="957"/>
      <c r="AF889" s="957"/>
      <c r="AG889" s="958"/>
      <c r="AH889" s="962">
        <f>IF(V888="賃金で算定",0,V889+Z889-AD889)</f>
        <v>0</v>
      </c>
      <c r="AI889" s="962"/>
      <c r="AJ889" s="962"/>
      <c r="AK889" s="963"/>
      <c r="AL889" s="964">
        <f>IF(V888="賃金で算定","賃金で算定",IF(OR(V889=0,$F$898="",AV888=""),0,IF(OR(LEFT($F$898,2)="31",LEFT($F$898,2)="34",LEFT($F$898,2)="36",LEFT($F$898,2)="37"),VLOOKUP($F$898,労務比率2,AX888,FALSE),VLOOKUP($F$898,労務比率,AX888,FALSE))))</f>
        <v>0</v>
      </c>
      <c r="AM889" s="965"/>
      <c r="AN889" s="966">
        <f>IF(V888="賃金で算定",0,INT(AH889*AL889/100))</f>
        <v>0</v>
      </c>
      <c r="AO889" s="967"/>
      <c r="AP889" s="967"/>
      <c r="AQ889" s="967"/>
      <c r="AR889" s="967"/>
      <c r="AS889" s="685"/>
      <c r="AV889" s="24"/>
      <c r="AW889" s="25"/>
      <c r="AY889" s="462">
        <f t="shared" ref="AY889" si="500">AH889</f>
        <v>0</v>
      </c>
      <c r="AZ889" s="461">
        <f>IF(AV888&lt;=設定シート!C$101,AH889,IF(AND(AV888&gt;=設定シート!E$101,AV888&lt;=設定シート!G$101),AH889*105/108,AH889))</f>
        <v>0</v>
      </c>
      <c r="BA889" s="460"/>
      <c r="BB889" s="461">
        <f t="shared" ref="BB889" si="501">IF($AL889="賃金で算定",0,INT(AY889*$AL889/100))</f>
        <v>0</v>
      </c>
      <c r="BC889" s="461">
        <f>IF(AY889=AZ889,BB889,AZ889*$AL889/100)</f>
        <v>0</v>
      </c>
      <c r="BL889" s="22">
        <f>IF(AY889=AZ889,0,1)</f>
        <v>0</v>
      </c>
      <c r="BM889" s="22" t="str">
        <f>IF(BL889=1,AL889,"")</f>
        <v/>
      </c>
    </row>
    <row r="890" spans="2:74" ht="18" customHeight="1">
      <c r="B890" s="968"/>
      <c r="C890" s="969"/>
      <c r="D890" s="969"/>
      <c r="E890" s="969"/>
      <c r="F890" s="969"/>
      <c r="G890" s="969"/>
      <c r="H890" s="969"/>
      <c r="I890" s="970"/>
      <c r="J890" s="968"/>
      <c r="K890" s="969"/>
      <c r="L890" s="969"/>
      <c r="M890" s="969"/>
      <c r="N890" s="974"/>
      <c r="O890" s="753"/>
      <c r="P890" s="731" t="s">
        <v>38</v>
      </c>
      <c r="Q890" s="754"/>
      <c r="R890" s="731" t="s">
        <v>8</v>
      </c>
      <c r="S890" s="755"/>
      <c r="T890" s="976" t="s">
        <v>40</v>
      </c>
      <c r="U890" s="1075"/>
      <c r="V890" s="977"/>
      <c r="W890" s="978"/>
      <c r="X890" s="978"/>
      <c r="Y890" s="792"/>
      <c r="Z890" s="769"/>
      <c r="AA890" s="770"/>
      <c r="AB890" s="770"/>
      <c r="AC890" s="768"/>
      <c r="AD890" s="769"/>
      <c r="AE890" s="770"/>
      <c r="AF890" s="770"/>
      <c r="AG890" s="771"/>
      <c r="AH890" s="979">
        <f>IF(V890="賃金で算定",V891+Z891-AD891,0)</f>
        <v>0</v>
      </c>
      <c r="AI890" s="980"/>
      <c r="AJ890" s="980"/>
      <c r="AK890" s="981"/>
      <c r="AL890" s="733"/>
      <c r="AM890" s="736"/>
      <c r="AN890" s="865"/>
      <c r="AO890" s="866"/>
      <c r="AP890" s="866"/>
      <c r="AQ890" s="866"/>
      <c r="AR890" s="866"/>
      <c r="AS890" s="772"/>
      <c r="AV890" s="24" t="str">
        <f>IF(OR(O890="",Q890=""),"", IF(O890&lt;20,DATE(O890+118,Q890,IF(S890="",1,S890)),DATE(O890+88,Q890,IF(S890="",1,S890))))</f>
        <v/>
      </c>
      <c r="AW890" s="821" t="str">
        <f>IF(AV890&lt;=設定シート!C$15,"昔",IF(OR(LEFT($F$898,2)="31",LEFT($F$898,2)="34",LEFT($F$898,2)="36",LEFT($F$898,2)="37"),IF(AV890&lt;=設定シート!E$23,"1",IF(AV890&lt;=設定シート!G$23,"2",IF(AV890&lt;=設定シート!M$23,"3","4"))),IF(AV890&lt;=設定シート!E$15,"1",IF(AV890&lt;=設定シート!G$15,"2","3"))))</f>
        <v>3</v>
      </c>
      <c r="AX890" s="822">
        <f>IF(OR(LEFT($F$898,2)="31",LEFT($F$898,2)="34",LEFT($F$898,2)="36",LEFT($F$898,2)="37"),IF(AV890&lt;=設定シート!$C$23,5,IF(AV890&lt;=設定シート!$E$23,7,IF(AV890&lt;=設定シート!$G$23,9,IF(AND(AV890&lt;=設定シート!$I$23,V890=""),11,IF(AND(AV890&lt;=設定シート!$I$23,V890="賃金で算定"),13,IF(AV890&lt;=設定シート!$K$23,15,IF(AV890&lt;=設定シート!$M$23,17,19))))))),IF(AV890&lt;=設定シート!$C$23,5,IF(AV890&lt;=設定シート!$E$15,7,IF(AV890&lt;=設定シート!$G$15,9,11))))</f>
        <v>11</v>
      </c>
      <c r="AY890" s="760"/>
      <c r="AZ890" s="761"/>
      <c r="BA890" s="762">
        <f t="shared" ref="BA890" si="502">AN890</f>
        <v>0</v>
      </c>
      <c r="BB890" s="761"/>
      <c r="BC890" s="761"/>
      <c r="BO890" s="1">
        <f>IF(O890&lt;=VALUE(概算年度),O890+2018,O890+1988)</f>
        <v>2018</v>
      </c>
      <c r="BP890" s="1" t="b">
        <f>IF(BO890=2019,1)</f>
        <v>0</v>
      </c>
      <c r="BQ890" s="3">
        <f>IF(BO890&lt;=2018,1)</f>
        <v>1</v>
      </c>
      <c r="BR890" s="3" t="b">
        <f>IF(BO890&gt;=2020,1)</f>
        <v>0</v>
      </c>
      <c r="BS890" s="3" t="b">
        <f>IF(AND(O890=31,Q890=1,O891=31),1,IF(AND(O890=31,Q890=2,O891=31),2,IF(AND(O890=31,Q890=3,O891=31),3,IF(AND(O890=31,Q890=4,O891=31),4,IF(AND(O890&gt;VALUE(概算年度),O890&lt;31,O891=31),5)))))</f>
        <v>0</v>
      </c>
      <c r="BT890" s="3" t="b">
        <f>IF(OR(O890=31,O890=1),IF(AND(O891=1,OR(Q890=1,Q890=2,Q890=3,Q890=4,Q890=5)),1,IF(AND(O891=1,Q890=6),6,IF(AND(O891=1,Q890=7),7,IF(AND(O891=1,Q890=8),8,IF(AND(O891=1,Q890=9),9,IF(AND(O891=1,Q890=10),10,IF(AND(O891=1,Q890=11),11,IF(AND(O891=1,Q890=12),12)))))))),IF(O891=1,13))</f>
        <v>0</v>
      </c>
      <c r="BU890" s="3" t="b">
        <f>IF(AND(VALUE(概算年度)='報告書（事業主控）'!O890,VALUE(概算年度)='報告書（事業主控）'!O891),IF('報告書（事業主控）'!Q890=1,1,IF('報告書（事業主控）'!Q890=2,2,IF('報告書（事業主控）'!Q890=3,3))))</f>
        <v>0</v>
      </c>
      <c r="BV890" s="3" t="b">
        <f>IF(BS890=1,"平31_1",IF(BS890=2,"平31_2",IF(BS890=3,"平31_3",IF(BS890=4,"平31_4",IF(BS890=5,"平31_1",IF(BT890=1,"_5月",IF(BT890=6,"_6月",IF(BT890=7,"_7月",IF(BT890=8,"_8月",IF(BT890=9,"_9月",IF(BT890=10,"_10月",IF(BT890=11,"_11月",IF(BT890=12,"_12月",IF(BT890=13,"_5月",IF(AND(O890=O891,O891&lt;&gt;VALUE(概算年度)),IF(Q890=1,"_1月",IF(Q890=2,"_2月",IF(Q890=3,"_3月",IF(Q890=4,"_4月",IF(Q890=5,"_5月",IF(Q890=6,"_6月",IF(Q890=7,"_7月",IF(Q890=8,"_8月",IF(Q890=9,"_9月",IF(Q890=10,"_10月",IF(Q890=11,"_11月",IF(Q890=12,"_12月")))))))))))),IF(BU890=1,"対象年1_3月",IF(BU890=2,"対象年2_3月",IF(BU890=3,"対象年3月",IF(O891=VALUE(概算年度),"対象年1_3月","_1月")))))))))))))))))))</f>
        <v>0</v>
      </c>
    </row>
    <row r="891" spans="2:74" ht="18" customHeight="1">
      <c r="B891" s="971"/>
      <c r="C891" s="972"/>
      <c r="D891" s="972"/>
      <c r="E891" s="972"/>
      <c r="F891" s="972"/>
      <c r="G891" s="972"/>
      <c r="H891" s="972"/>
      <c r="I891" s="973"/>
      <c r="J891" s="971"/>
      <c r="K891" s="972"/>
      <c r="L891" s="972"/>
      <c r="M891" s="972"/>
      <c r="N891" s="975"/>
      <c r="O891" s="219"/>
      <c r="P891" s="11" t="s">
        <v>7</v>
      </c>
      <c r="Q891" s="23"/>
      <c r="R891" s="11" t="s">
        <v>8</v>
      </c>
      <c r="S891" s="220"/>
      <c r="T891" s="982" t="s">
        <v>28</v>
      </c>
      <c r="U891" s="982"/>
      <c r="V891" s="956"/>
      <c r="W891" s="957"/>
      <c r="X891" s="957"/>
      <c r="Y891" s="958"/>
      <c r="Z891" s="956"/>
      <c r="AA891" s="957"/>
      <c r="AB891" s="957"/>
      <c r="AC891" s="957"/>
      <c r="AD891" s="956">
        <v>0</v>
      </c>
      <c r="AE891" s="957"/>
      <c r="AF891" s="957"/>
      <c r="AG891" s="958"/>
      <c r="AH891" s="962">
        <f>IF(V890="賃金で算定",0,V891+Z891-AD891)</f>
        <v>0</v>
      </c>
      <c r="AI891" s="962"/>
      <c r="AJ891" s="962"/>
      <c r="AK891" s="963"/>
      <c r="AL891" s="964">
        <f>IF(V890="賃金で算定","賃金で算定",IF(OR(V891=0,$F$898="",AV890=""),0,IF(OR(LEFT($F$898,2)="31",LEFT($F$898,2)="34",LEFT($F$898,2)="36",LEFT($F$898,2)="37"),VLOOKUP($F$898,労務比率2,AX890,FALSE),VLOOKUP($F$898,労務比率,AX890,FALSE))))</f>
        <v>0</v>
      </c>
      <c r="AM891" s="965"/>
      <c r="AN891" s="966">
        <f>IF(V890="賃金で算定",0,INT(AH891*AL891/100))</f>
        <v>0</v>
      </c>
      <c r="AO891" s="967"/>
      <c r="AP891" s="967"/>
      <c r="AQ891" s="967"/>
      <c r="AR891" s="967"/>
      <c r="AS891" s="685"/>
      <c r="AV891" s="24"/>
      <c r="AW891" s="25"/>
      <c r="AY891" s="462">
        <f t="shared" ref="AY891" si="503">AH891</f>
        <v>0</v>
      </c>
      <c r="AZ891" s="461">
        <f>IF(AV890&lt;=設定シート!C$101,AH891,IF(AND(AV890&gt;=設定シート!E$101,AV890&lt;=設定シート!G$101),AH891*105/108,AH891))</f>
        <v>0</v>
      </c>
      <c r="BA891" s="460"/>
      <c r="BB891" s="461">
        <f t="shared" ref="BB891" si="504">IF($AL891="賃金で算定",0,INT(AY891*$AL891/100))</f>
        <v>0</v>
      </c>
      <c r="BC891" s="461">
        <f>IF(AY891=AZ891,BB891,AZ891*$AL891/100)</f>
        <v>0</v>
      </c>
      <c r="BL891" s="22">
        <f>IF(AY891=AZ891,0,1)</f>
        <v>0</v>
      </c>
      <c r="BM891" s="22" t="str">
        <f>IF(BL891=1,AL891,"")</f>
        <v/>
      </c>
    </row>
    <row r="892" spans="2:74" ht="18" customHeight="1">
      <c r="B892" s="968"/>
      <c r="C892" s="969"/>
      <c r="D892" s="969"/>
      <c r="E892" s="969"/>
      <c r="F892" s="969"/>
      <c r="G892" s="969"/>
      <c r="H892" s="969"/>
      <c r="I892" s="970"/>
      <c r="J892" s="968"/>
      <c r="K892" s="969"/>
      <c r="L892" s="969"/>
      <c r="M892" s="969"/>
      <c r="N892" s="974"/>
      <c r="O892" s="753"/>
      <c r="P892" s="731" t="s">
        <v>38</v>
      </c>
      <c r="Q892" s="754"/>
      <c r="R892" s="731" t="s">
        <v>8</v>
      </c>
      <c r="S892" s="755"/>
      <c r="T892" s="976" t="s">
        <v>40</v>
      </c>
      <c r="U892" s="1075"/>
      <c r="V892" s="977"/>
      <c r="W892" s="978"/>
      <c r="X892" s="978"/>
      <c r="Y892" s="792"/>
      <c r="Z892" s="769"/>
      <c r="AA892" s="770"/>
      <c r="AB892" s="770"/>
      <c r="AC892" s="768"/>
      <c r="AD892" s="769"/>
      <c r="AE892" s="770"/>
      <c r="AF892" s="770"/>
      <c r="AG892" s="771"/>
      <c r="AH892" s="979">
        <f>IF(V892="賃金で算定",V893+Z893-AD893,0)</f>
        <v>0</v>
      </c>
      <c r="AI892" s="980"/>
      <c r="AJ892" s="980"/>
      <c r="AK892" s="981"/>
      <c r="AL892" s="733"/>
      <c r="AM892" s="736"/>
      <c r="AN892" s="865"/>
      <c r="AO892" s="866"/>
      <c r="AP892" s="866"/>
      <c r="AQ892" s="866"/>
      <c r="AR892" s="866"/>
      <c r="AS892" s="772"/>
      <c r="AV892" s="24" t="str">
        <f>IF(OR(O892="",Q892=""),"", IF(O892&lt;20,DATE(O892+118,Q892,IF(S892="",1,S892)),DATE(O892+88,Q892,IF(S892="",1,S892))))</f>
        <v/>
      </c>
      <c r="AW892" s="821" t="str">
        <f>IF(AV892&lt;=設定シート!C$15,"昔",IF(OR(LEFT($F$898,2)="31",LEFT($F$898,2)="34",LEFT($F$898,2)="36",LEFT($F$898,2)="37"),IF(AV892&lt;=設定シート!E$23,"1",IF(AV892&lt;=設定シート!G$23,"2",IF(AV892&lt;=設定シート!M$23,"3","4"))),IF(AV892&lt;=設定シート!E$15,"1",IF(AV892&lt;=設定シート!G$15,"2","3"))))</f>
        <v>3</v>
      </c>
      <c r="AX892" s="822">
        <f>IF(OR(LEFT($F$898,2)="31",LEFT($F$898,2)="34",LEFT($F$898,2)="36",LEFT($F$898,2)="37"),IF(AV892&lt;=設定シート!$C$23,5,IF(AV892&lt;=設定シート!$E$23,7,IF(AV892&lt;=設定シート!$G$23,9,IF(AND(AV892&lt;=設定シート!$I$23,V892=""),11,IF(AND(AV892&lt;=設定シート!$I$23,V892="賃金で算定"),13,IF(AV892&lt;=設定シート!$K$23,15,IF(AV892&lt;=設定シート!$M$23,17,19))))))),IF(AV892&lt;=設定シート!$C$23,5,IF(AV892&lt;=設定シート!$E$15,7,IF(AV892&lt;=設定シート!$G$15,9,11))))</f>
        <v>11</v>
      </c>
      <c r="AY892" s="760"/>
      <c r="AZ892" s="761"/>
      <c r="BA892" s="762">
        <f t="shared" ref="BA892" si="505">AN892</f>
        <v>0</v>
      </c>
      <c r="BB892" s="761"/>
      <c r="BC892" s="761"/>
      <c r="BO892" s="1">
        <f>IF(O892&lt;=VALUE(概算年度),O892+2018,O892+1988)</f>
        <v>2018</v>
      </c>
      <c r="BP892" s="1" t="b">
        <f>IF(BO892=2019,1)</f>
        <v>0</v>
      </c>
      <c r="BQ892" s="3">
        <f>IF(BO892&lt;=2018,1)</f>
        <v>1</v>
      </c>
      <c r="BR892" s="3" t="b">
        <f>IF(BO892&gt;=2020,1)</f>
        <v>0</v>
      </c>
      <c r="BS892" s="3" t="b">
        <f>IF(AND(O892=31,Q892=1,O893=31),1,IF(AND(O892=31,Q892=2,O893=31),2,IF(AND(O892=31,Q892=3,O893=31),3,IF(AND(O892=31,Q892=4,O893=31),4,IF(AND(O892&gt;VALUE(概算年度),O892&lt;31,O893=31),5)))))</f>
        <v>0</v>
      </c>
      <c r="BT892" s="3" t="b">
        <f>IF(OR(O892=31,O892=1),IF(AND(O893=1,OR(Q892=1,Q892=2,Q892=3,Q892=4,Q892=5)),1,IF(AND(O893=1,Q892=6),6,IF(AND(O893=1,Q892=7),7,IF(AND(O893=1,Q892=8),8,IF(AND(O893=1,Q892=9),9,IF(AND(O893=1,Q892=10),10,IF(AND(O893=1,Q892=11),11,IF(AND(O893=1,Q892=12),12)))))))),IF(O893=1,13))</f>
        <v>0</v>
      </c>
      <c r="BU892" s="3" t="b">
        <f>IF(AND(VALUE(概算年度)='報告書（事業主控）'!O892,VALUE(概算年度)='報告書（事業主控）'!O893),IF('報告書（事業主控）'!Q892=1,1,IF('報告書（事業主控）'!Q892=2,2,IF('報告書（事業主控）'!Q892=3,3))))</f>
        <v>0</v>
      </c>
      <c r="BV892" s="3" t="b">
        <f>IF(BS892=1,"平31_1",IF(BS892=2,"平31_2",IF(BS892=3,"平31_3",IF(BS892=4,"平31_4",IF(BS892=5,"平31_1",IF(BT892=1,"_5月",IF(BT892=6,"_6月",IF(BT892=7,"_7月",IF(BT892=8,"_8月",IF(BT892=9,"_9月",IF(BT892=10,"_10月",IF(BT892=11,"_11月",IF(BT892=12,"_12月",IF(BT892=13,"_5月",IF(AND(O892=O893,O893&lt;&gt;VALUE(概算年度)),IF(Q892=1,"_1月",IF(Q892=2,"_2月",IF(Q892=3,"_3月",IF(Q892=4,"_4月",IF(Q892=5,"_5月",IF(Q892=6,"_6月",IF(Q892=7,"_7月",IF(Q892=8,"_8月",IF(Q892=9,"_9月",IF(Q892=10,"_10月",IF(Q892=11,"_11月",IF(Q892=12,"_12月")))))))))))),IF(BU892=1,"対象年1_3月",IF(BU892=2,"対象年2_3月",IF(BU892=3,"対象年3月",IF(O893=VALUE(概算年度),"対象年1_3月","_1月")))))))))))))))))))</f>
        <v>0</v>
      </c>
    </row>
    <row r="893" spans="2:74" ht="18" customHeight="1">
      <c r="B893" s="971"/>
      <c r="C893" s="972"/>
      <c r="D893" s="972"/>
      <c r="E893" s="972"/>
      <c r="F893" s="972"/>
      <c r="G893" s="972"/>
      <c r="H893" s="972"/>
      <c r="I893" s="973"/>
      <c r="J893" s="971"/>
      <c r="K893" s="972"/>
      <c r="L893" s="972"/>
      <c r="M893" s="972"/>
      <c r="N893" s="975"/>
      <c r="O893" s="219"/>
      <c r="P893" s="11" t="s">
        <v>7</v>
      </c>
      <c r="Q893" s="23"/>
      <c r="R893" s="11" t="s">
        <v>8</v>
      </c>
      <c r="S893" s="220"/>
      <c r="T893" s="982" t="s">
        <v>28</v>
      </c>
      <c r="U893" s="982"/>
      <c r="V893" s="956"/>
      <c r="W893" s="957"/>
      <c r="X893" s="957"/>
      <c r="Y893" s="958"/>
      <c r="Z893" s="956"/>
      <c r="AA893" s="957"/>
      <c r="AB893" s="957"/>
      <c r="AC893" s="957"/>
      <c r="AD893" s="956">
        <v>0</v>
      </c>
      <c r="AE893" s="957"/>
      <c r="AF893" s="957"/>
      <c r="AG893" s="958"/>
      <c r="AH893" s="962">
        <f>IF(V892="賃金で算定",0,V893+Z893-AD893)</f>
        <v>0</v>
      </c>
      <c r="AI893" s="962"/>
      <c r="AJ893" s="962"/>
      <c r="AK893" s="963"/>
      <c r="AL893" s="964">
        <f>IF(V892="賃金で算定","賃金で算定",IF(OR(V893=0,$F$898="",AV892=""),0,IF(OR(LEFT($F$898,2)="31",LEFT($F$898,2)="34",LEFT($F$898,2)="36",LEFT($F$898,2)="37"),VLOOKUP($F$898,労務比率2,AX892,FALSE),VLOOKUP($F$898,労務比率,AX892,FALSE))))</f>
        <v>0</v>
      </c>
      <c r="AM893" s="965"/>
      <c r="AN893" s="966">
        <f>IF(V892="賃金で算定",0,INT(AH893*AL893/100))</f>
        <v>0</v>
      </c>
      <c r="AO893" s="967"/>
      <c r="AP893" s="967"/>
      <c r="AQ893" s="967"/>
      <c r="AR893" s="967"/>
      <c r="AS893" s="685"/>
      <c r="AV893" s="24"/>
      <c r="AW893" s="25"/>
      <c r="AY893" s="462">
        <f t="shared" ref="AY893" si="506">AH893</f>
        <v>0</v>
      </c>
      <c r="AZ893" s="461">
        <f>IF(AV892&lt;=設定シート!C$101,AH893,IF(AND(AV892&gt;=設定シート!E$101,AV892&lt;=設定シート!G$101),AH893*105/108,AH893))</f>
        <v>0</v>
      </c>
      <c r="BA893" s="460"/>
      <c r="BB893" s="461">
        <f t="shared" ref="BB893" si="507">IF($AL893="賃金で算定",0,INT(AY893*$AL893/100))</f>
        <v>0</v>
      </c>
      <c r="BC893" s="461">
        <f>IF(AY893=AZ893,BB893,AZ893*$AL893/100)</f>
        <v>0</v>
      </c>
      <c r="BL893" s="22">
        <f>IF(AY893=AZ893,0,1)</f>
        <v>0</v>
      </c>
      <c r="BM893" s="22" t="str">
        <f>IF(BL893=1,AL893,"")</f>
        <v/>
      </c>
    </row>
    <row r="894" spans="2:74" ht="18" customHeight="1">
      <c r="B894" s="968"/>
      <c r="C894" s="969"/>
      <c r="D894" s="969"/>
      <c r="E894" s="969"/>
      <c r="F894" s="969"/>
      <c r="G894" s="969"/>
      <c r="H894" s="969"/>
      <c r="I894" s="970"/>
      <c r="J894" s="968"/>
      <c r="K894" s="969"/>
      <c r="L894" s="969"/>
      <c r="M894" s="969"/>
      <c r="N894" s="974"/>
      <c r="O894" s="753"/>
      <c r="P894" s="731" t="s">
        <v>38</v>
      </c>
      <c r="Q894" s="754"/>
      <c r="R894" s="731" t="s">
        <v>8</v>
      </c>
      <c r="S894" s="755"/>
      <c r="T894" s="976" t="s">
        <v>40</v>
      </c>
      <c r="U894" s="1075"/>
      <c r="V894" s="977"/>
      <c r="W894" s="978"/>
      <c r="X894" s="978"/>
      <c r="Y894" s="792"/>
      <c r="Z894" s="769"/>
      <c r="AA894" s="770"/>
      <c r="AB894" s="770"/>
      <c r="AC894" s="768"/>
      <c r="AD894" s="769"/>
      <c r="AE894" s="770"/>
      <c r="AF894" s="770"/>
      <c r="AG894" s="771"/>
      <c r="AH894" s="979">
        <f>IF(V894="賃金で算定",V895+Z895-AD895,0)</f>
        <v>0</v>
      </c>
      <c r="AI894" s="980"/>
      <c r="AJ894" s="980"/>
      <c r="AK894" s="981"/>
      <c r="AL894" s="733"/>
      <c r="AM894" s="736"/>
      <c r="AN894" s="865"/>
      <c r="AO894" s="866"/>
      <c r="AP894" s="866"/>
      <c r="AQ894" s="866"/>
      <c r="AR894" s="866"/>
      <c r="AS894" s="772"/>
      <c r="AV894" s="24" t="str">
        <f>IF(OR(O894="",Q894=""),"", IF(O894&lt;20,DATE(O894+118,Q894,IF(S894="",1,S894)),DATE(O894+88,Q894,IF(S894="",1,S894))))</f>
        <v/>
      </c>
      <c r="AW894" s="821" t="str">
        <f>IF(AV894&lt;=設定シート!C$15,"昔",IF(OR(LEFT($F$898,2)="31",LEFT($F$898,2)="34",LEFT($F$898,2)="36",LEFT($F$898,2)="37"),IF(AV894&lt;=設定シート!E$23,"1",IF(AV894&lt;=設定シート!G$23,"2",IF(AV894&lt;=設定シート!M$23,"3","4"))),IF(AV894&lt;=設定シート!E$15,"1",IF(AV894&lt;=設定シート!G$15,"2","3"))))</f>
        <v>3</v>
      </c>
      <c r="AX894" s="822">
        <f>IF(OR(LEFT($F$898,2)="31",LEFT($F$898,2)="34",LEFT($F$898,2)="36",LEFT($F$898,2)="37"),IF(AV894&lt;=設定シート!$C$23,5,IF(AV894&lt;=設定シート!$E$23,7,IF(AV894&lt;=設定シート!$G$23,9,IF(AND(AV894&lt;=設定シート!$I$23,V894=""),11,IF(AND(AV894&lt;=設定シート!$I$23,V894="賃金で算定"),13,IF(AV894&lt;=設定シート!$K$23,15,IF(AV894&lt;=設定シート!$M$23,17,19))))))),IF(AV894&lt;=設定シート!$C$23,5,IF(AV894&lt;=設定シート!$E$15,7,IF(AV894&lt;=設定シート!$G$15,9,11))))</f>
        <v>11</v>
      </c>
      <c r="AY894" s="760"/>
      <c r="AZ894" s="761"/>
      <c r="BA894" s="762">
        <f t="shared" ref="BA894" si="508">AN894</f>
        <v>0</v>
      </c>
      <c r="BB894" s="761"/>
      <c r="BC894" s="761"/>
      <c r="BO894" s="1">
        <f>IF(O894&lt;=VALUE(概算年度),O894+2018,O894+1988)</f>
        <v>2018</v>
      </c>
      <c r="BP894" s="1" t="b">
        <f>IF(BO894=2019,1)</f>
        <v>0</v>
      </c>
      <c r="BQ894" s="3">
        <f>IF(BO894&lt;=2018,1)</f>
        <v>1</v>
      </c>
      <c r="BR894" s="3" t="b">
        <f>IF(BO894&gt;=2020,1)</f>
        <v>0</v>
      </c>
      <c r="BS894" s="3" t="b">
        <f>IF(AND(O894=31,Q894=1,O895=31),1,IF(AND(O894=31,Q894=2,O895=31),2,IF(AND(O894=31,Q894=3,O895=31),3,IF(AND(O894=31,Q894=4,O895=31),4,IF(AND(O894&gt;VALUE(概算年度),O894&lt;31,O895=31),5)))))</f>
        <v>0</v>
      </c>
      <c r="BT894" s="3" t="b">
        <f>IF(OR(O894=31,O894=1),IF(AND(O895=1,OR(Q894=1,Q894=2,Q894=3,Q894=4,Q894=5)),1,IF(AND(O895=1,Q894=6),6,IF(AND(O895=1,Q894=7),7,IF(AND(O895=1,Q894=8),8,IF(AND(O895=1,Q894=9),9,IF(AND(O895=1,Q894=10),10,IF(AND(O895=1,Q894=11),11,IF(AND(O895=1,Q894=12),12)))))))),IF(O895=1,13))</f>
        <v>0</v>
      </c>
      <c r="BU894" s="3" t="b">
        <f>IF(AND(VALUE(概算年度)='報告書（事業主控）'!O894,VALUE(概算年度)='報告書（事業主控）'!O895),IF('報告書（事業主控）'!Q894=1,1,IF('報告書（事業主控）'!Q894=2,2,IF('報告書（事業主控）'!Q894=3,3))))</f>
        <v>0</v>
      </c>
      <c r="BV894" s="3" t="b">
        <f>IF(BS894=1,"平31_1",IF(BS894=2,"平31_2",IF(BS894=3,"平31_3",IF(BS894=4,"平31_4",IF(BS894=5,"平31_1",IF(BT894=1,"_5月",IF(BT894=6,"_6月",IF(BT894=7,"_7月",IF(BT894=8,"_8月",IF(BT894=9,"_9月",IF(BT894=10,"_10月",IF(BT894=11,"_11月",IF(BT894=12,"_12月",IF(BT894=13,"_5月",IF(AND(O894=O895,O895&lt;&gt;VALUE(概算年度)),IF(Q894=1,"_1月",IF(Q894=2,"_2月",IF(Q894=3,"_3月",IF(Q894=4,"_4月",IF(Q894=5,"_5月",IF(Q894=6,"_6月",IF(Q894=7,"_7月",IF(Q894=8,"_8月",IF(Q894=9,"_9月",IF(Q894=10,"_10月",IF(Q894=11,"_11月",IF(Q894=12,"_12月")))))))))))),IF(BU894=1,"対象年1_3月",IF(BU894=2,"対象年2_3月",IF(BU894=3,"対象年3月",IF(O895=VALUE(概算年度),"対象年1_3月","_1月")))))))))))))))))))</f>
        <v>0</v>
      </c>
    </row>
    <row r="895" spans="2:74" ht="18" customHeight="1">
      <c r="B895" s="971"/>
      <c r="C895" s="972"/>
      <c r="D895" s="972"/>
      <c r="E895" s="972"/>
      <c r="F895" s="972"/>
      <c r="G895" s="972"/>
      <c r="H895" s="972"/>
      <c r="I895" s="973"/>
      <c r="J895" s="971"/>
      <c r="K895" s="972"/>
      <c r="L895" s="972"/>
      <c r="M895" s="972"/>
      <c r="N895" s="975"/>
      <c r="O895" s="219"/>
      <c r="P895" s="11" t="s">
        <v>7</v>
      </c>
      <c r="Q895" s="23"/>
      <c r="R895" s="11" t="s">
        <v>8</v>
      </c>
      <c r="S895" s="220"/>
      <c r="T895" s="982" t="s">
        <v>28</v>
      </c>
      <c r="U895" s="982"/>
      <c r="V895" s="956"/>
      <c r="W895" s="957"/>
      <c r="X895" s="957"/>
      <c r="Y895" s="958"/>
      <c r="Z895" s="956"/>
      <c r="AA895" s="957"/>
      <c r="AB895" s="957"/>
      <c r="AC895" s="957"/>
      <c r="AD895" s="956">
        <v>0</v>
      </c>
      <c r="AE895" s="957"/>
      <c r="AF895" s="957"/>
      <c r="AG895" s="958"/>
      <c r="AH895" s="962">
        <f>IF(V894="賃金で算定",0,V895+Z895-AD895)</f>
        <v>0</v>
      </c>
      <c r="AI895" s="962"/>
      <c r="AJ895" s="962"/>
      <c r="AK895" s="963"/>
      <c r="AL895" s="964">
        <f>IF(V894="賃金で算定","賃金で算定",IF(OR(V895=0,$F$898="",AV894=""),0,IF(OR(LEFT($F$898,2)="31",LEFT($F$898,2)="34",LEFT($F$898,2)="36",LEFT($F$898,2)="37"),VLOOKUP($F$898,労務比率2,AX894,FALSE),VLOOKUP($F$898,労務比率,AX894,FALSE))))</f>
        <v>0</v>
      </c>
      <c r="AM895" s="965"/>
      <c r="AN895" s="966">
        <f>IF(V894="賃金で算定",0,INT(AH895*AL895/100))</f>
        <v>0</v>
      </c>
      <c r="AO895" s="967"/>
      <c r="AP895" s="967"/>
      <c r="AQ895" s="967"/>
      <c r="AR895" s="967"/>
      <c r="AS895" s="685"/>
      <c r="AV895" s="24"/>
      <c r="AW895" s="25"/>
      <c r="AY895" s="462">
        <f t="shared" ref="AY895" si="509">AH895</f>
        <v>0</v>
      </c>
      <c r="AZ895" s="461">
        <f>IF(AV894&lt;=設定シート!C$101,AH895,IF(AND(AV894&gt;=設定シート!E$101,AV894&lt;=設定シート!G$101),AH895*105/108,AH895))</f>
        <v>0</v>
      </c>
      <c r="BA895" s="460"/>
      <c r="BB895" s="461">
        <f t="shared" ref="BB895" si="510">IF($AL895="賃金で算定",0,INT(AY895*$AL895/100))</f>
        <v>0</v>
      </c>
      <c r="BC895" s="461">
        <f>IF(AY895=AZ895,BB895,AZ895*$AL895/100)</f>
        <v>0</v>
      </c>
      <c r="BL895" s="22">
        <f>IF(AY895=AZ895,0,1)</f>
        <v>0</v>
      </c>
      <c r="BM895" s="22" t="str">
        <f>IF(BL895=1,AL895,"")</f>
        <v/>
      </c>
    </row>
    <row r="896" spans="2:74" ht="18" customHeight="1">
      <c r="B896" s="968"/>
      <c r="C896" s="969"/>
      <c r="D896" s="969"/>
      <c r="E896" s="969"/>
      <c r="F896" s="969"/>
      <c r="G896" s="969"/>
      <c r="H896" s="969"/>
      <c r="I896" s="970"/>
      <c r="J896" s="968"/>
      <c r="K896" s="969"/>
      <c r="L896" s="969"/>
      <c r="M896" s="969"/>
      <c r="N896" s="974"/>
      <c r="O896" s="753"/>
      <c r="P896" s="731" t="s">
        <v>38</v>
      </c>
      <c r="Q896" s="754"/>
      <c r="R896" s="731" t="s">
        <v>8</v>
      </c>
      <c r="S896" s="755"/>
      <c r="T896" s="976" t="s">
        <v>40</v>
      </c>
      <c r="U896" s="1075"/>
      <c r="V896" s="977"/>
      <c r="W896" s="978"/>
      <c r="X896" s="978"/>
      <c r="Y896" s="792"/>
      <c r="Z896" s="769"/>
      <c r="AA896" s="770"/>
      <c r="AB896" s="770"/>
      <c r="AC896" s="768"/>
      <c r="AD896" s="769"/>
      <c r="AE896" s="770"/>
      <c r="AF896" s="770"/>
      <c r="AG896" s="771"/>
      <c r="AH896" s="979">
        <f>IF(V896="賃金で算定",V897+Z897-AD897,0)</f>
        <v>0</v>
      </c>
      <c r="AI896" s="980"/>
      <c r="AJ896" s="980"/>
      <c r="AK896" s="981"/>
      <c r="AL896" s="733"/>
      <c r="AM896" s="736"/>
      <c r="AN896" s="865"/>
      <c r="AO896" s="866"/>
      <c r="AP896" s="866"/>
      <c r="AQ896" s="866"/>
      <c r="AR896" s="866"/>
      <c r="AS896" s="772"/>
      <c r="AV896" s="24" t="str">
        <f>IF(OR(O896="",Q896=""),"", IF(O896&lt;20,DATE(O896+118,Q896,IF(S896="",1,S896)),DATE(O896+88,Q896,IF(S896="",1,S896))))</f>
        <v/>
      </c>
      <c r="AW896" s="821" t="str">
        <f>IF(AV896&lt;=設定シート!C$15,"昔",IF(OR(LEFT($F$898,2)="31",LEFT($F$898,2)="34",LEFT($F$898,2)="36",LEFT($F$898,2)="37"),IF(AV896&lt;=設定シート!E$23,"1",IF(AV896&lt;=設定シート!G$23,"2",IF(AV896&lt;=設定シート!M$23,"3","4"))),IF(AV896&lt;=設定シート!E$15,"1",IF(AV896&lt;=設定シート!G$15,"2","3"))))</f>
        <v>3</v>
      </c>
      <c r="AX896" s="822">
        <f>IF(OR(LEFT($F$898,2)="31",LEFT($F$898,2)="34",LEFT($F$898,2)="36",LEFT($F$898,2)="37"),IF(AV896&lt;=設定シート!$C$23,5,IF(AV896&lt;=設定シート!$E$23,7,IF(AV896&lt;=設定シート!$G$23,9,IF(AND(AV896&lt;=設定シート!$I$23,V896=""),11,IF(AND(AV896&lt;=設定シート!$I$23,V896="賃金で算定"),13,IF(AV896&lt;=設定シート!$K$23,15,IF(AV896&lt;=設定シート!$M$23,17,19))))))),IF(AV896&lt;=設定シート!$C$23,5,IF(AV896&lt;=設定シート!$E$15,7,IF(AV896&lt;=設定シート!$G$15,9,11))))</f>
        <v>11</v>
      </c>
      <c r="AY896" s="760"/>
      <c r="AZ896" s="761"/>
      <c r="BA896" s="762">
        <f t="shared" ref="BA896" si="511">AN896</f>
        <v>0</v>
      </c>
      <c r="BB896" s="761"/>
      <c r="BC896" s="761"/>
      <c r="BO896" s="1">
        <f>IF(O896&lt;=VALUE(概算年度),O896+2018,O896+1988)</f>
        <v>2018</v>
      </c>
      <c r="BP896" s="1" t="b">
        <f>IF(BO896=2019,1)</f>
        <v>0</v>
      </c>
      <c r="BQ896" s="3">
        <f>IF(BO896&lt;=2018,1)</f>
        <v>1</v>
      </c>
      <c r="BR896" s="3" t="b">
        <f>IF(BO896&gt;=2020,1)</f>
        <v>0</v>
      </c>
      <c r="BS896" s="3" t="b">
        <f>IF(AND(O896=31,Q896=1,O897=31),1,IF(AND(O896=31,Q896=2,O897=31),2,IF(AND(O896=31,Q896=3,O897=31),3,IF(AND(O896=31,Q896=4,O897=31),4,IF(AND(O896&gt;VALUE(概算年度),O896&lt;31,O897=31),5)))))</f>
        <v>0</v>
      </c>
      <c r="BT896" s="3" t="b">
        <f>IF(OR(O896=31,O896=1),IF(AND(O897=1,OR(Q896=1,Q896=2,Q896=3,Q896=4,Q896=5)),1,IF(AND(O897=1,Q896=6),6,IF(AND(O897=1,Q896=7),7,IF(AND(O897=1,Q896=8),8,IF(AND(O897=1,Q896=9),9,IF(AND(O897=1,Q896=10),10,IF(AND(O897=1,Q896=11),11,IF(AND(O897=1,Q896=12),12)))))))),IF(O897=1,13))</f>
        <v>0</v>
      </c>
      <c r="BU896" s="3" t="b">
        <f>IF(AND(VALUE(概算年度)='報告書（事業主控）'!O896,VALUE(概算年度)='報告書（事業主控）'!O897),IF('報告書（事業主控）'!Q896=1,1,IF('報告書（事業主控）'!Q896=2,2,IF('報告書（事業主控）'!Q896=3,3))))</f>
        <v>0</v>
      </c>
      <c r="BV896" s="3" t="b">
        <f>IF(BS896=1,"平31_1",IF(BS896=2,"平31_2",IF(BS896=3,"平31_3",IF(BS896=4,"平31_4",IF(BS896=5,"平31_1",IF(BT896=1,"_5月",IF(BT896=6,"_6月",IF(BT896=7,"_7月",IF(BT896=8,"_8月",IF(BT896=9,"_9月",IF(BT896=10,"_10月",IF(BT896=11,"_11月",IF(BT896=12,"_12月",IF(BT896=13,"_5月",IF(AND(O896=O897,O897&lt;&gt;VALUE(概算年度)),IF(Q896=1,"_1月",IF(Q896=2,"_2月",IF(Q896=3,"_3月",IF(Q896=4,"_4月",IF(Q896=5,"_5月",IF(Q896=6,"_6月",IF(Q896=7,"_7月",IF(Q896=8,"_8月",IF(Q896=9,"_9月",IF(Q896=10,"_10月",IF(Q896=11,"_11月",IF(Q896=12,"_12月")))))))))))),IF(BU896=1,"対象年1_3月",IF(BU896=2,"対象年2_3月",IF(BU896=3,"対象年3月",IF(O897=VALUE(概算年度),"対象年1_3月","_1月")))))))))))))))))))</f>
        <v>0</v>
      </c>
    </row>
    <row r="897" spans="2:65" ht="18" customHeight="1">
      <c r="B897" s="971"/>
      <c r="C897" s="972"/>
      <c r="D897" s="972"/>
      <c r="E897" s="972"/>
      <c r="F897" s="972"/>
      <c r="G897" s="972"/>
      <c r="H897" s="972"/>
      <c r="I897" s="973"/>
      <c r="J897" s="971"/>
      <c r="K897" s="972"/>
      <c r="L897" s="972"/>
      <c r="M897" s="972"/>
      <c r="N897" s="975"/>
      <c r="O897" s="219"/>
      <c r="P897" s="11" t="s">
        <v>7</v>
      </c>
      <c r="Q897" s="23"/>
      <c r="R897" s="11" t="s">
        <v>8</v>
      </c>
      <c r="S897" s="220"/>
      <c r="T897" s="982" t="s">
        <v>28</v>
      </c>
      <c r="U897" s="982"/>
      <c r="V897" s="956"/>
      <c r="W897" s="957"/>
      <c r="X897" s="957"/>
      <c r="Y897" s="958"/>
      <c r="Z897" s="956"/>
      <c r="AA897" s="957"/>
      <c r="AB897" s="957"/>
      <c r="AC897" s="957"/>
      <c r="AD897" s="956">
        <v>0</v>
      </c>
      <c r="AE897" s="957"/>
      <c r="AF897" s="957"/>
      <c r="AG897" s="958"/>
      <c r="AH897" s="966">
        <f>IF(V896="賃金で算定",0,V897+Z897-AD897)</f>
        <v>0</v>
      </c>
      <c r="AI897" s="967"/>
      <c r="AJ897" s="967"/>
      <c r="AK897" s="987"/>
      <c r="AL897" s="964">
        <f>IF(V896="賃金で算定","賃金で算定",IF(OR(V897=0,$F$898="",AV896=""),0,IF(OR(LEFT($F$898,2)="31",LEFT($F$898,2)="34",LEFT($F$898,2)="36",LEFT($F$898,2)="37"),VLOOKUP($F$898,労務比率2,AX896,FALSE),VLOOKUP($F$898,労務比率,AX896,FALSE))))</f>
        <v>0</v>
      </c>
      <c r="AM897" s="965"/>
      <c r="AN897" s="966">
        <f>IF(V896="賃金で算定",0,INT(AH897*AL897/100))</f>
        <v>0</v>
      </c>
      <c r="AO897" s="967"/>
      <c r="AP897" s="967"/>
      <c r="AQ897" s="967"/>
      <c r="AR897" s="967"/>
      <c r="AS897" s="685"/>
      <c r="AV897" s="24"/>
      <c r="AW897" s="25"/>
      <c r="AY897" s="462">
        <f t="shared" ref="AY897" si="512">AH897</f>
        <v>0</v>
      </c>
      <c r="AZ897" s="461">
        <f>IF(AV896&lt;=設定シート!C$101,AH897,IF(AND(AV896&gt;=設定シート!E$101,AV896&lt;=設定シート!G$101),AH897*105/108,AH897))</f>
        <v>0</v>
      </c>
      <c r="BA897" s="460"/>
      <c r="BB897" s="461">
        <f t="shared" ref="BB897" si="513">IF($AL897="賃金で算定",0,INT(AY897*$AL897/100))</f>
        <v>0</v>
      </c>
      <c r="BC897" s="461">
        <f>IF(AY897=AZ897,BB897,AZ897*$AL897/100)</f>
        <v>0</v>
      </c>
      <c r="BL897" s="22">
        <f>IF(AY897=AZ897,0,1)</f>
        <v>0</v>
      </c>
      <c r="BM897" s="22" t="str">
        <f>IF(BL897=1,AL897,"")</f>
        <v/>
      </c>
    </row>
    <row r="898" spans="2:65" ht="18" customHeight="1">
      <c r="B898" s="877" t="s">
        <v>158</v>
      </c>
      <c r="C898" s="988"/>
      <c r="D898" s="988"/>
      <c r="E898" s="989"/>
      <c r="F898" s="1069"/>
      <c r="G898" s="997"/>
      <c r="H898" s="997"/>
      <c r="I898" s="997"/>
      <c r="J898" s="997"/>
      <c r="K898" s="997"/>
      <c r="L898" s="997"/>
      <c r="M898" s="997"/>
      <c r="N898" s="998"/>
      <c r="O898" s="877" t="s">
        <v>544</v>
      </c>
      <c r="P898" s="988"/>
      <c r="Q898" s="988"/>
      <c r="R898" s="988"/>
      <c r="S898" s="988"/>
      <c r="T898" s="988"/>
      <c r="U898" s="989"/>
      <c r="V898" s="1072">
        <f>AH898</f>
        <v>0</v>
      </c>
      <c r="W898" s="1073"/>
      <c r="X898" s="1073"/>
      <c r="Y898" s="1074"/>
      <c r="Z898" s="769"/>
      <c r="AA898" s="770"/>
      <c r="AB898" s="770"/>
      <c r="AC898" s="768"/>
      <c r="AD898" s="769"/>
      <c r="AE898" s="770"/>
      <c r="AF898" s="770"/>
      <c r="AG898" s="768"/>
      <c r="AH898" s="979">
        <f>AH880+AH882+AH884+AH886+AH888+AH890+AH892+AH894+AH896</f>
        <v>0</v>
      </c>
      <c r="AI898" s="980"/>
      <c r="AJ898" s="980"/>
      <c r="AK898" s="981"/>
      <c r="AL898" s="738"/>
      <c r="AM898" s="740"/>
      <c r="AN898" s="979">
        <f>AN880+AN882+AN884+AN886+AN888+AN890+AN892+AN894+AN896</f>
        <v>0</v>
      </c>
      <c r="AO898" s="980"/>
      <c r="AP898" s="980"/>
      <c r="AQ898" s="980"/>
      <c r="AR898" s="980"/>
      <c r="AS898" s="772"/>
      <c r="AW898" s="25"/>
      <c r="AY898" s="760"/>
      <c r="AZ898" s="777"/>
      <c r="BA898" s="778">
        <f>BA880+BA882+BA884+BA886+BA888+BA890+BA892+BA894+BA896</f>
        <v>0</v>
      </c>
      <c r="BB898" s="762">
        <f>BB881+BB883+BB885+BB887+BB889+BB891+BB893+BB895+BB897</f>
        <v>0</v>
      </c>
      <c r="BC898" s="762">
        <f>SUMIF(BL881:BL897,0,BC881:BC897)+ROUNDDOWN(ROUNDDOWN(BL898*105/108,0)*BM898/100,0)</f>
        <v>0</v>
      </c>
      <c r="BL898" s="22">
        <f>SUMIF(BL881:BL897,1,AH881:AK897)</f>
        <v>0</v>
      </c>
      <c r="BM898" s="22">
        <f>IF(COUNT(BM881:BM897)=0,0,SUM(BM881:BM897)/COUNT(BM881:BM897))</f>
        <v>0</v>
      </c>
    </row>
    <row r="899" spans="2:65" ht="18" customHeight="1">
      <c r="B899" s="990"/>
      <c r="C899" s="991"/>
      <c r="D899" s="991"/>
      <c r="E899" s="992"/>
      <c r="F899" s="1070"/>
      <c r="G899" s="1000"/>
      <c r="H899" s="1000"/>
      <c r="I899" s="1000"/>
      <c r="J899" s="1000"/>
      <c r="K899" s="1000"/>
      <c r="L899" s="1000"/>
      <c r="M899" s="1000"/>
      <c r="N899" s="1001"/>
      <c r="O899" s="990"/>
      <c r="P899" s="991"/>
      <c r="Q899" s="991"/>
      <c r="R899" s="991"/>
      <c r="S899" s="991"/>
      <c r="T899" s="991"/>
      <c r="U899" s="992"/>
      <c r="V899" s="983">
        <f>V881+V883+V885+V887+V889+V891+V893+V895+V897-V898</f>
        <v>0</v>
      </c>
      <c r="W899" s="962"/>
      <c r="X899" s="962"/>
      <c r="Y899" s="963"/>
      <c r="Z899" s="983">
        <f>Z881+Z883+Z885+Z887+Z889+Z891+Z893+Z895+Z897</f>
        <v>0</v>
      </c>
      <c r="AA899" s="962"/>
      <c r="AB899" s="962"/>
      <c r="AC899" s="962"/>
      <c r="AD899" s="983">
        <f>AD881+AD883+AD885+AD887+AD889+AD891+AD893+AD895+AD897</f>
        <v>0</v>
      </c>
      <c r="AE899" s="962"/>
      <c r="AF899" s="962"/>
      <c r="AG899" s="962"/>
      <c r="AH899" s="983">
        <f>AY899</f>
        <v>0</v>
      </c>
      <c r="AI899" s="962"/>
      <c r="AJ899" s="962"/>
      <c r="AK899" s="962"/>
      <c r="AL899" s="742"/>
      <c r="AM899" s="743"/>
      <c r="AN899" s="983">
        <f>BB899</f>
        <v>0</v>
      </c>
      <c r="AO899" s="962"/>
      <c r="AP899" s="962"/>
      <c r="AQ899" s="962"/>
      <c r="AR899" s="962"/>
      <c r="AS899" s="793"/>
      <c r="AW899" s="25"/>
      <c r="AY899" s="779">
        <f>AY881+AY883+AY885+AY887+AY889+AY891+AY893+AY895+AY897</f>
        <v>0</v>
      </c>
      <c r="AZ899" s="780"/>
      <c r="BA899" s="780"/>
      <c r="BB899" s="781">
        <f>BB898</f>
        <v>0</v>
      </c>
      <c r="BC899" s="782"/>
    </row>
    <row r="900" spans="2:65" ht="18" customHeight="1">
      <c r="B900" s="993"/>
      <c r="C900" s="994"/>
      <c r="D900" s="994"/>
      <c r="E900" s="995"/>
      <c r="F900" s="1071"/>
      <c r="G900" s="1002"/>
      <c r="H900" s="1002"/>
      <c r="I900" s="1002"/>
      <c r="J900" s="1002"/>
      <c r="K900" s="1002"/>
      <c r="L900" s="1002"/>
      <c r="M900" s="1002"/>
      <c r="N900" s="1003"/>
      <c r="O900" s="993"/>
      <c r="P900" s="994"/>
      <c r="Q900" s="994"/>
      <c r="R900" s="994"/>
      <c r="S900" s="994"/>
      <c r="T900" s="994"/>
      <c r="U900" s="995"/>
      <c r="V900" s="966"/>
      <c r="W900" s="967"/>
      <c r="X900" s="967"/>
      <c r="Y900" s="987"/>
      <c r="Z900" s="966"/>
      <c r="AA900" s="967"/>
      <c r="AB900" s="967"/>
      <c r="AC900" s="967"/>
      <c r="AD900" s="966"/>
      <c r="AE900" s="967"/>
      <c r="AF900" s="967"/>
      <c r="AG900" s="967"/>
      <c r="AH900" s="966">
        <f>AZ900</f>
        <v>0</v>
      </c>
      <c r="AI900" s="967"/>
      <c r="AJ900" s="967"/>
      <c r="AK900" s="987"/>
      <c r="AL900" s="686"/>
      <c r="AM900" s="687"/>
      <c r="AN900" s="966">
        <f>BC900</f>
        <v>0</v>
      </c>
      <c r="AO900" s="967"/>
      <c r="AP900" s="967"/>
      <c r="AQ900" s="967"/>
      <c r="AR900" s="967"/>
      <c r="AS900" s="685"/>
      <c r="AU900" s="222"/>
      <c r="AW900" s="25"/>
      <c r="AY900" s="464"/>
      <c r="AZ900" s="465">
        <f>IF(AZ881+AZ883+AZ885+AZ887+AZ889+AZ891+AZ893+AZ895+AZ897=AY899,0,ROUNDDOWN(AZ881+AZ883+AZ885+AZ887+AZ889+AZ891+AZ893+AZ895+AZ897,0))</f>
        <v>0</v>
      </c>
      <c r="BA900" s="463"/>
      <c r="BB900" s="463"/>
      <c r="BC900" s="465">
        <f>IF(BC898=BB899,0,BC898)</f>
        <v>0</v>
      </c>
    </row>
    <row r="901" spans="2:65" ht="18" customHeight="1">
      <c r="AD901" s="1" t="str">
        <f>IF(AND($F898="",$V898+$V899&gt;0),"事業の種類を選択してください。","")</f>
        <v/>
      </c>
      <c r="AN901" s="867">
        <f>IF(AN898=0,0,AN898+IF(AN900=0,AN899,AN900))</f>
        <v>0</v>
      </c>
      <c r="AO901" s="867"/>
      <c r="AP901" s="867"/>
      <c r="AQ901" s="867"/>
      <c r="AR901" s="867"/>
      <c r="AW901" s="25"/>
    </row>
    <row r="902" spans="2:65" ht="31.95" customHeight="1">
      <c r="AN902" s="30"/>
      <c r="AO902" s="30"/>
      <c r="AP902" s="30"/>
      <c r="AQ902" s="30"/>
      <c r="AR902" s="30"/>
      <c r="AW902" s="25"/>
    </row>
    <row r="903" spans="2:65" ht="7.5" customHeight="1">
      <c r="X903" s="3"/>
      <c r="Y903" s="3"/>
      <c r="AW903" s="25"/>
    </row>
    <row r="904" spans="2:65" ht="10.5" customHeight="1">
      <c r="X904" s="3"/>
      <c r="Y904" s="3"/>
      <c r="AW904" s="25"/>
    </row>
    <row r="905" spans="2:65" ht="5.25" customHeight="1">
      <c r="X905" s="3"/>
      <c r="Y905" s="3"/>
      <c r="AW905" s="25"/>
    </row>
    <row r="906" spans="2:65" ht="5.25" customHeight="1">
      <c r="X906" s="3"/>
      <c r="Y906" s="3"/>
      <c r="AW906" s="25"/>
    </row>
    <row r="907" spans="2:65" ht="5.25" customHeight="1">
      <c r="X907" s="3"/>
      <c r="Y907" s="3"/>
      <c r="AW907" s="25"/>
    </row>
    <row r="908" spans="2:65" ht="5.25" customHeight="1">
      <c r="X908" s="3"/>
      <c r="Y908" s="3"/>
      <c r="AW908" s="25"/>
    </row>
    <row r="909" spans="2:65" ht="17.25" customHeight="1">
      <c r="B909" s="2" t="s">
        <v>42</v>
      </c>
      <c r="S909" s="9"/>
      <c r="T909" s="9"/>
      <c r="U909" s="9"/>
      <c r="V909" s="9"/>
      <c r="W909" s="9"/>
      <c r="AL909" s="26"/>
      <c r="AW909" s="25"/>
    </row>
    <row r="910" spans="2:65" ht="12.75" customHeight="1">
      <c r="M910" s="27"/>
      <c r="N910" s="27"/>
      <c r="O910" s="27"/>
      <c r="P910" s="27"/>
      <c r="Q910" s="27"/>
      <c r="R910" s="27"/>
      <c r="S910" s="27"/>
      <c r="T910" s="28"/>
      <c r="U910" s="28"/>
      <c r="V910" s="28"/>
      <c r="W910" s="28"/>
      <c r="X910" s="28"/>
      <c r="Y910" s="28"/>
      <c r="Z910" s="28"/>
      <c r="AA910" s="27"/>
      <c r="AB910" s="27"/>
      <c r="AC910" s="27"/>
      <c r="AL910" s="26"/>
      <c r="AM910" s="859" t="s">
        <v>855</v>
      </c>
      <c r="AN910" s="860"/>
      <c r="AO910" s="860"/>
      <c r="AP910" s="861"/>
      <c r="AW910" s="25"/>
    </row>
    <row r="911" spans="2:65" ht="12.75" customHeight="1">
      <c r="M911" s="27"/>
      <c r="N911" s="27"/>
      <c r="O911" s="27"/>
      <c r="P911" s="27"/>
      <c r="Q911" s="27"/>
      <c r="R911" s="27"/>
      <c r="S911" s="27"/>
      <c r="T911" s="28"/>
      <c r="U911" s="28"/>
      <c r="V911" s="28"/>
      <c r="W911" s="28"/>
      <c r="X911" s="28"/>
      <c r="Y911" s="28"/>
      <c r="Z911" s="28"/>
      <c r="AA911" s="27"/>
      <c r="AB911" s="27"/>
      <c r="AC911" s="27"/>
      <c r="AL911" s="26"/>
      <c r="AM911" s="862"/>
      <c r="AN911" s="863"/>
      <c r="AO911" s="863"/>
      <c r="AP911" s="864"/>
      <c r="AW911" s="25"/>
    </row>
    <row r="912" spans="2:65" ht="12.75" customHeight="1">
      <c r="M912" s="27"/>
      <c r="N912" s="27"/>
      <c r="O912" s="27"/>
      <c r="P912" s="27"/>
      <c r="Q912" s="27"/>
      <c r="R912" s="27"/>
      <c r="S912" s="27"/>
      <c r="T912" s="27"/>
      <c r="U912" s="27"/>
      <c r="V912" s="27"/>
      <c r="W912" s="27"/>
      <c r="X912" s="27"/>
      <c r="Y912" s="27"/>
      <c r="Z912" s="27"/>
      <c r="AA912" s="27"/>
      <c r="AB912" s="27"/>
      <c r="AC912" s="27"/>
      <c r="AL912" s="26"/>
      <c r="AM912" s="698"/>
      <c r="AN912" s="698"/>
      <c r="AW912" s="25"/>
    </row>
    <row r="913" spans="2:74" ht="6" customHeight="1">
      <c r="M913" s="27"/>
      <c r="N913" s="27"/>
      <c r="O913" s="27"/>
      <c r="P913" s="27"/>
      <c r="Q913" s="27"/>
      <c r="R913" s="27"/>
      <c r="S913" s="27"/>
      <c r="T913" s="27"/>
      <c r="U913" s="27"/>
      <c r="V913" s="27"/>
      <c r="W913" s="27"/>
      <c r="X913" s="27"/>
      <c r="Y913" s="27"/>
      <c r="Z913" s="27"/>
      <c r="AA913" s="27"/>
      <c r="AB913" s="27"/>
      <c r="AC913" s="27"/>
      <c r="AL913" s="26"/>
      <c r="AM913" s="26"/>
      <c r="AW913" s="25"/>
    </row>
    <row r="914" spans="2:74" ht="12.75" customHeight="1">
      <c r="B914" s="873" t="s">
        <v>9</v>
      </c>
      <c r="C914" s="874"/>
      <c r="D914" s="874"/>
      <c r="E914" s="874"/>
      <c r="F914" s="874"/>
      <c r="G914" s="874"/>
      <c r="H914" s="874"/>
      <c r="I914" s="874"/>
      <c r="J914" s="878" t="s">
        <v>17</v>
      </c>
      <c r="K914" s="878"/>
      <c r="L914" s="724" t="s">
        <v>10</v>
      </c>
      <c r="M914" s="878" t="s">
        <v>18</v>
      </c>
      <c r="N914" s="878"/>
      <c r="O914" s="879" t="s">
        <v>19</v>
      </c>
      <c r="P914" s="878"/>
      <c r="Q914" s="878"/>
      <c r="R914" s="878"/>
      <c r="S914" s="878"/>
      <c r="T914" s="878"/>
      <c r="U914" s="878" t="s">
        <v>20</v>
      </c>
      <c r="V914" s="878"/>
      <c r="W914" s="878"/>
      <c r="AD914" s="11"/>
      <c r="AE914" s="11"/>
      <c r="AF914" s="11"/>
      <c r="AG914" s="11"/>
      <c r="AH914" s="11"/>
      <c r="AI914" s="11"/>
      <c r="AJ914" s="11"/>
      <c r="AL914" s="1013">
        <f ca="1">$AL$9</f>
        <v>30</v>
      </c>
      <c r="AM914" s="881"/>
      <c r="AN914" s="948" t="s">
        <v>11</v>
      </c>
      <c r="AO914" s="948"/>
      <c r="AP914" s="881">
        <v>23</v>
      </c>
      <c r="AQ914" s="881"/>
      <c r="AR914" s="948" t="s">
        <v>12</v>
      </c>
      <c r="AS914" s="951"/>
      <c r="AW914" s="25"/>
    </row>
    <row r="915" spans="2:74" ht="13.95" customHeight="1">
      <c r="B915" s="874"/>
      <c r="C915" s="874"/>
      <c r="D915" s="874"/>
      <c r="E915" s="874"/>
      <c r="F915" s="874"/>
      <c r="G915" s="874"/>
      <c r="H915" s="874"/>
      <c r="I915" s="874"/>
      <c r="J915" s="1061">
        <f>$J$10</f>
        <v>0</v>
      </c>
      <c r="K915" s="1049">
        <f>$K$10</f>
        <v>0</v>
      </c>
      <c r="L915" s="1063">
        <f>$L$10</f>
        <v>0</v>
      </c>
      <c r="M915" s="1052">
        <f>$M$10</f>
        <v>0</v>
      </c>
      <c r="N915" s="1049">
        <f>$N$10</f>
        <v>0</v>
      </c>
      <c r="O915" s="1052">
        <f>$O$10</f>
        <v>0</v>
      </c>
      <c r="P915" s="1014">
        <f>$P$10</f>
        <v>0</v>
      </c>
      <c r="Q915" s="1014">
        <f>$Q$10</f>
        <v>0</v>
      </c>
      <c r="R915" s="1014">
        <f>$R$10</f>
        <v>0</v>
      </c>
      <c r="S915" s="1014">
        <f>$S$10</f>
        <v>0</v>
      </c>
      <c r="T915" s="1049">
        <f>$T$10</f>
        <v>0</v>
      </c>
      <c r="U915" s="1052">
        <f>$U$10</f>
        <v>0</v>
      </c>
      <c r="V915" s="1014">
        <f>$V$10</f>
        <v>0</v>
      </c>
      <c r="W915" s="1049">
        <f>$W$10</f>
        <v>0</v>
      </c>
      <c r="AD915" s="11"/>
      <c r="AE915" s="11"/>
      <c r="AF915" s="11"/>
      <c r="AG915" s="11"/>
      <c r="AH915" s="11"/>
      <c r="AI915" s="11"/>
      <c r="AJ915" s="11"/>
      <c r="AL915" s="882"/>
      <c r="AM915" s="883"/>
      <c r="AN915" s="949"/>
      <c r="AO915" s="949"/>
      <c r="AP915" s="883"/>
      <c r="AQ915" s="883"/>
      <c r="AR915" s="949"/>
      <c r="AS915" s="952"/>
      <c r="AW915" s="25"/>
    </row>
    <row r="916" spans="2:74" ht="9" customHeight="1">
      <c r="B916" s="874"/>
      <c r="C916" s="874"/>
      <c r="D916" s="874"/>
      <c r="E916" s="874"/>
      <c r="F916" s="874"/>
      <c r="G916" s="874"/>
      <c r="H916" s="874"/>
      <c r="I916" s="874"/>
      <c r="J916" s="1062"/>
      <c r="K916" s="1050"/>
      <c r="L916" s="1064"/>
      <c r="M916" s="1053"/>
      <c r="N916" s="1050"/>
      <c r="O916" s="1053"/>
      <c r="P916" s="1015"/>
      <c r="Q916" s="1015"/>
      <c r="R916" s="1015"/>
      <c r="S916" s="1015"/>
      <c r="T916" s="1050"/>
      <c r="U916" s="1053"/>
      <c r="V916" s="1015"/>
      <c r="W916" s="1050"/>
      <c r="AD916" s="11"/>
      <c r="AE916" s="11"/>
      <c r="AF916" s="11"/>
      <c r="AG916" s="11"/>
      <c r="AH916" s="11"/>
      <c r="AI916" s="11"/>
      <c r="AJ916" s="11"/>
      <c r="AL916" s="884"/>
      <c r="AM916" s="885"/>
      <c r="AN916" s="950"/>
      <c r="AO916" s="950"/>
      <c r="AP916" s="885"/>
      <c r="AQ916" s="885"/>
      <c r="AR916" s="950"/>
      <c r="AS916" s="953"/>
      <c r="AW916" s="25"/>
    </row>
    <row r="917" spans="2:74" ht="6" customHeight="1">
      <c r="B917" s="876"/>
      <c r="C917" s="876"/>
      <c r="D917" s="876"/>
      <c r="E917" s="876"/>
      <c r="F917" s="876"/>
      <c r="G917" s="876"/>
      <c r="H917" s="876"/>
      <c r="I917" s="876"/>
      <c r="J917" s="1062"/>
      <c r="K917" s="1051"/>
      <c r="L917" s="1065"/>
      <c r="M917" s="1054"/>
      <c r="N917" s="1051"/>
      <c r="O917" s="1054"/>
      <c r="P917" s="1016"/>
      <c r="Q917" s="1016"/>
      <c r="R917" s="1016"/>
      <c r="S917" s="1016"/>
      <c r="T917" s="1051"/>
      <c r="U917" s="1054"/>
      <c r="V917" s="1016"/>
      <c r="W917" s="1051"/>
      <c r="AW917" s="25"/>
    </row>
    <row r="918" spans="2:74" ht="15" customHeight="1">
      <c r="B918" s="927" t="s">
        <v>43</v>
      </c>
      <c r="C918" s="928"/>
      <c r="D918" s="928"/>
      <c r="E918" s="928"/>
      <c r="F918" s="928"/>
      <c r="G918" s="928"/>
      <c r="H918" s="928"/>
      <c r="I918" s="929"/>
      <c r="J918" s="927" t="s">
        <v>13</v>
      </c>
      <c r="K918" s="928"/>
      <c r="L918" s="928"/>
      <c r="M918" s="928"/>
      <c r="N918" s="936"/>
      <c r="O918" s="939" t="s">
        <v>44</v>
      </c>
      <c r="P918" s="928"/>
      <c r="Q918" s="928"/>
      <c r="R918" s="928"/>
      <c r="S918" s="928"/>
      <c r="T918" s="928"/>
      <c r="U918" s="929"/>
      <c r="V918" s="725" t="s">
        <v>37</v>
      </c>
      <c r="W918" s="726"/>
      <c r="X918" s="726"/>
      <c r="Y918" s="942" t="s">
        <v>543</v>
      </c>
      <c r="Z918" s="942"/>
      <c r="AA918" s="942"/>
      <c r="AB918" s="942"/>
      <c r="AC918" s="942"/>
      <c r="AD918" s="942"/>
      <c r="AE918" s="942"/>
      <c r="AF918" s="942"/>
      <c r="AG918" s="942"/>
      <c r="AH918" s="942"/>
      <c r="AI918" s="726"/>
      <c r="AJ918" s="726"/>
      <c r="AK918" s="727"/>
      <c r="AL918" s="1066" t="s">
        <v>497</v>
      </c>
      <c r="AM918" s="1066"/>
      <c r="AN918" s="943" t="s">
        <v>292</v>
      </c>
      <c r="AO918" s="943"/>
      <c r="AP918" s="943"/>
      <c r="AQ918" s="943"/>
      <c r="AR918" s="943"/>
      <c r="AS918" s="944"/>
      <c r="AW918" s="25"/>
    </row>
    <row r="919" spans="2:74" ht="13.95" customHeight="1">
      <c r="B919" s="930"/>
      <c r="C919" s="931"/>
      <c r="D919" s="931"/>
      <c r="E919" s="931"/>
      <c r="F919" s="931"/>
      <c r="G919" s="931"/>
      <c r="H919" s="931"/>
      <c r="I919" s="932"/>
      <c r="J919" s="930"/>
      <c r="K919" s="931"/>
      <c r="L919" s="931"/>
      <c r="M919" s="931"/>
      <c r="N919" s="937"/>
      <c r="O919" s="940"/>
      <c r="P919" s="931"/>
      <c r="Q919" s="931"/>
      <c r="R919" s="931"/>
      <c r="S919" s="931"/>
      <c r="T919" s="931"/>
      <c r="U919" s="932"/>
      <c r="V919" s="890" t="s">
        <v>14</v>
      </c>
      <c r="W919" s="1076"/>
      <c r="X919" s="1076"/>
      <c r="Y919" s="1077"/>
      <c r="Z919" s="896" t="s">
        <v>23</v>
      </c>
      <c r="AA919" s="897"/>
      <c r="AB919" s="897"/>
      <c r="AC919" s="898"/>
      <c r="AD919" s="1081" t="s">
        <v>24</v>
      </c>
      <c r="AE919" s="1082"/>
      <c r="AF919" s="1082"/>
      <c r="AG919" s="1083"/>
      <c r="AH919" s="908" t="s">
        <v>170</v>
      </c>
      <c r="AI919" s="909"/>
      <c r="AJ919" s="909"/>
      <c r="AK919" s="910"/>
      <c r="AL919" s="1067" t="s">
        <v>498</v>
      </c>
      <c r="AM919" s="1067"/>
      <c r="AN919" s="918" t="s">
        <v>26</v>
      </c>
      <c r="AO919" s="919"/>
      <c r="AP919" s="919"/>
      <c r="AQ919" s="919"/>
      <c r="AR919" s="920"/>
      <c r="AS919" s="921"/>
      <c r="AW919" s="25"/>
      <c r="AY919" s="749" t="s">
        <v>524</v>
      </c>
      <c r="AZ919" s="749" t="s">
        <v>524</v>
      </c>
      <c r="BA919" s="749" t="s">
        <v>522</v>
      </c>
      <c r="BB919" s="922" t="s">
        <v>523</v>
      </c>
      <c r="BC919" s="923"/>
    </row>
    <row r="920" spans="2:74" ht="13.95" customHeight="1">
      <c r="B920" s="933"/>
      <c r="C920" s="934"/>
      <c r="D920" s="934"/>
      <c r="E920" s="934"/>
      <c r="F920" s="934"/>
      <c r="G920" s="934"/>
      <c r="H920" s="934"/>
      <c r="I920" s="935"/>
      <c r="J920" s="933"/>
      <c r="K920" s="934"/>
      <c r="L920" s="934"/>
      <c r="M920" s="934"/>
      <c r="N920" s="938"/>
      <c r="O920" s="941"/>
      <c r="P920" s="934"/>
      <c r="Q920" s="934"/>
      <c r="R920" s="934"/>
      <c r="S920" s="934"/>
      <c r="T920" s="934"/>
      <c r="U920" s="935"/>
      <c r="V920" s="1078"/>
      <c r="W920" s="1079"/>
      <c r="X920" s="1079"/>
      <c r="Y920" s="1080"/>
      <c r="Z920" s="899"/>
      <c r="AA920" s="900"/>
      <c r="AB920" s="900"/>
      <c r="AC920" s="901"/>
      <c r="AD920" s="1084"/>
      <c r="AE920" s="1085"/>
      <c r="AF920" s="1085"/>
      <c r="AG920" s="1086"/>
      <c r="AH920" s="911"/>
      <c r="AI920" s="912"/>
      <c r="AJ920" s="912"/>
      <c r="AK920" s="913"/>
      <c r="AL920" s="1068"/>
      <c r="AM920" s="1068"/>
      <c r="AN920" s="924"/>
      <c r="AO920" s="924"/>
      <c r="AP920" s="924"/>
      <c r="AQ920" s="924"/>
      <c r="AR920" s="924"/>
      <c r="AS920" s="925"/>
      <c r="AW920" s="25"/>
      <c r="AY920" s="459"/>
      <c r="AZ920" s="460" t="s">
        <v>518</v>
      </c>
      <c r="BA920" s="460" t="s">
        <v>521</v>
      </c>
      <c r="BB920" s="750" t="s">
        <v>519</v>
      </c>
      <c r="BC920" s="460" t="s">
        <v>518</v>
      </c>
      <c r="BL920" s="22" t="s">
        <v>529</v>
      </c>
      <c r="BM920" s="22" t="s">
        <v>246</v>
      </c>
    </row>
    <row r="921" spans="2:74" ht="18" customHeight="1">
      <c r="B921" s="968"/>
      <c r="C921" s="969"/>
      <c r="D921" s="969"/>
      <c r="E921" s="969"/>
      <c r="F921" s="969"/>
      <c r="G921" s="969"/>
      <c r="H921" s="969"/>
      <c r="I921" s="970"/>
      <c r="J921" s="968"/>
      <c r="K921" s="969"/>
      <c r="L921" s="969"/>
      <c r="M921" s="969"/>
      <c r="N921" s="974"/>
      <c r="O921" s="753"/>
      <c r="P921" s="731" t="s">
        <v>38</v>
      </c>
      <c r="Q921" s="754"/>
      <c r="R921" s="731" t="s">
        <v>8</v>
      </c>
      <c r="S921" s="755"/>
      <c r="T921" s="976" t="s">
        <v>46</v>
      </c>
      <c r="U921" s="1075"/>
      <c r="V921" s="977"/>
      <c r="W921" s="978"/>
      <c r="X921" s="978"/>
      <c r="Y921" s="787" t="s">
        <v>15</v>
      </c>
      <c r="Z921" s="757"/>
      <c r="AA921" s="758"/>
      <c r="AB921" s="758"/>
      <c r="AC921" s="756" t="s">
        <v>15</v>
      </c>
      <c r="AD921" s="757"/>
      <c r="AE921" s="758"/>
      <c r="AF921" s="758"/>
      <c r="AG921" s="759" t="s">
        <v>15</v>
      </c>
      <c r="AH921" s="979">
        <f>IF(V921="賃金で算定",V922+Z922-AD922,0)</f>
        <v>0</v>
      </c>
      <c r="AI921" s="980"/>
      <c r="AJ921" s="980"/>
      <c r="AK921" s="981"/>
      <c r="AL921" s="733"/>
      <c r="AM921" s="736"/>
      <c r="AN921" s="865"/>
      <c r="AO921" s="866"/>
      <c r="AP921" s="866"/>
      <c r="AQ921" s="866"/>
      <c r="AR921" s="866"/>
      <c r="AS921" s="759" t="s">
        <v>15</v>
      </c>
      <c r="AV921" s="24" t="str">
        <f>IF(OR(O921="",Q921=""),"", IF(O921&lt;20,DATE(O921+118,Q921,IF(S921="",1,S921)),DATE(O921+88,Q921,IF(S921="",1,S921))))</f>
        <v/>
      </c>
      <c r="AW921" s="821" t="str">
        <f>IF(AV921&lt;=設定シート!C$15,"昔",IF(OR(LEFT($F$939,2)="31",LEFT($F$939,2)="34",LEFT($F$939,2)="36",LEFT($F$939,2)="37"),IF(AV921&lt;=設定シート!E$23,"1",IF(AV921&lt;=設定シート!G$23,"2",IF(AV921&lt;=設定シート!M$23,"3","4"))),IF(AV921&lt;=設定シート!E$15,"1",IF(AV921&lt;=設定シート!G$15,"2","3"))))</f>
        <v>3</v>
      </c>
      <c r="AX921" s="822">
        <f>IF(OR(LEFT($F$939,2)="31",LEFT($F$939,2)="34",LEFT($F$939,2)="36",LEFT($F$939,2)="37"),IF(AV921&lt;=設定シート!$C$23,5,IF(AV921&lt;=設定シート!$E$23,7,IF(AV921&lt;=設定シート!$G$23,9,IF(AND(AV921&lt;=設定シート!$I$23,V921=""),11,IF(AND(AV921&lt;=設定シート!$I$23,V921="賃金で算定"),13,IF(AV921&lt;=設定シート!$K$23,15,IF(AV921&lt;=設定シート!$M$23,17,19))))))),IF(AV921&lt;=設定シート!$C$23,5,IF(AV921&lt;=設定シート!$E$15,7,IF(AV921&lt;=設定シート!$G$15,9,11))))</f>
        <v>11</v>
      </c>
      <c r="AY921" s="760"/>
      <c r="AZ921" s="761"/>
      <c r="BA921" s="762">
        <f>AN921</f>
        <v>0</v>
      </c>
      <c r="BB921" s="761"/>
      <c r="BC921" s="761"/>
      <c r="BO921" s="1">
        <f>IF(O921&lt;=VALUE(概算年度),O921+2018,O921+1988)</f>
        <v>2018</v>
      </c>
      <c r="BP921" s="1" t="b">
        <f>IF(BO921=2019,1)</f>
        <v>0</v>
      </c>
      <c r="BQ921" s="3">
        <f>IF(BO921&lt;=2018,1)</f>
        <v>1</v>
      </c>
      <c r="BR921" s="3" t="b">
        <f>IF(BO921&gt;=2020,1)</f>
        <v>0</v>
      </c>
      <c r="BS921" s="3" t="b">
        <f>IF(AND(O921=31,Q921=1,O922=31),1,IF(AND(O921=31,Q921=2,O922=31),2,IF(AND(O921=31,Q921=3,O922=31),3,IF(AND(O921=31,Q921=4,O922=31),4,IF(AND(O921&gt;VALUE(概算年度),O921&lt;31,O922=31),5)))))</f>
        <v>0</v>
      </c>
      <c r="BT921" s="3" t="b">
        <f>IF(OR(O921=31,O921=1),IF(AND(O922=1,OR(Q921=1,Q921=2,Q921=3,Q921=4,Q921=5)),1,IF(AND(O922=1,Q921=6),6,IF(AND(O922=1,Q921=7),7,IF(AND(O922=1,Q921=8),8,IF(AND(O922=1,Q921=9),9,IF(AND(O922=1,Q921=10),10,IF(AND(O922=1,Q921=11),11,IF(AND(O922=1,Q921=12),12)))))))),IF(O922=1,13))</f>
        <v>0</v>
      </c>
      <c r="BU921" s="3" t="b">
        <f>IF(AND(VALUE(概算年度)='報告書（事業主控）'!O921,VALUE(概算年度)='報告書（事業主控）'!O922),IF('報告書（事業主控）'!Q921=1,1,IF('報告書（事業主控）'!Q921=2,2,IF('報告書（事業主控）'!Q921=3,3))))</f>
        <v>0</v>
      </c>
      <c r="BV921" s="3" t="b">
        <f>IF(BS921=1,"平31_1",IF(BS921=2,"平31_2",IF(BS921=3,"平31_3",IF(BS921=4,"平31_4",IF(BS921=5,"平31_1",IF(BT921=1,"_5月",IF(BT921=6,"_6月",IF(BT921=7,"_7月",IF(BT921=8,"_8月",IF(BT921=9,"_9月",IF(BT921=10,"_10月",IF(BT921=11,"_11月",IF(BT921=12,"_12月",IF(BT921=13,"_5月",IF(AND(O921=O922,O922&lt;&gt;VALUE(概算年度)),IF(Q921=1,"_1月",IF(Q921=2,"_2月",IF(Q921=3,"_3月",IF(Q921=4,"_4月",IF(Q921=5,"_5月",IF(Q921=6,"_6月",IF(Q921=7,"_7月",IF(Q921=8,"_8月",IF(Q921=9,"_9月",IF(Q921=10,"_10月",IF(Q921=11,"_11月",IF(Q921=12,"_12月")))))))))))),IF(BU921=1,"対象年1_3月",IF(BU921=2,"対象年2_3月",IF(BU921=3,"対象年3月",IF(O922=VALUE(概算年度),"対象年1_3月","_1月")))))))))))))))))))</f>
        <v>0</v>
      </c>
    </row>
    <row r="922" spans="2:74" ht="18" customHeight="1">
      <c r="B922" s="971"/>
      <c r="C922" s="972"/>
      <c r="D922" s="972"/>
      <c r="E922" s="972"/>
      <c r="F922" s="972"/>
      <c r="G922" s="972"/>
      <c r="H922" s="972"/>
      <c r="I922" s="973"/>
      <c r="J922" s="971"/>
      <c r="K922" s="972"/>
      <c r="L922" s="972"/>
      <c r="M922" s="972"/>
      <c r="N922" s="975"/>
      <c r="O922" s="219"/>
      <c r="P922" s="11" t="s">
        <v>7</v>
      </c>
      <c r="Q922" s="23"/>
      <c r="R922" s="11" t="s">
        <v>8</v>
      </c>
      <c r="S922" s="220"/>
      <c r="T922" s="982" t="s">
        <v>28</v>
      </c>
      <c r="U922" s="982"/>
      <c r="V922" s="956"/>
      <c r="W922" s="957"/>
      <c r="X922" s="957"/>
      <c r="Y922" s="958"/>
      <c r="Z922" s="959"/>
      <c r="AA922" s="960"/>
      <c r="AB922" s="960"/>
      <c r="AC922" s="960"/>
      <c r="AD922" s="956">
        <v>0</v>
      </c>
      <c r="AE922" s="957"/>
      <c r="AF922" s="957"/>
      <c r="AG922" s="958"/>
      <c r="AH922" s="962">
        <f>IF(V921="賃金で算定",0,V922+Z922-AD922)</f>
        <v>0</v>
      </c>
      <c r="AI922" s="962"/>
      <c r="AJ922" s="962"/>
      <c r="AK922" s="963"/>
      <c r="AL922" s="964">
        <f>IF(V921="賃金で算定","賃金で算定",IF(OR(V922=0,$F$939="",AV921=""),0,IF(OR(LEFT($F$939,2)="31",LEFT($F$939,2)="34",LEFT($F$939,2)="36",LEFT($F$939,2)="37"),VLOOKUP($F$939,労務比率2,AX921,FALSE),VLOOKUP($F$939,労務比率,AX921,FALSE))))</f>
        <v>0</v>
      </c>
      <c r="AM922" s="965"/>
      <c r="AN922" s="966">
        <f>IF(V921="賃金で算定",0,INT(AH922*AL922/100))</f>
        <v>0</v>
      </c>
      <c r="AO922" s="967"/>
      <c r="AP922" s="967"/>
      <c r="AQ922" s="967"/>
      <c r="AR922" s="967"/>
      <c r="AS922" s="685"/>
      <c r="AV922" s="24"/>
      <c r="AW922" s="25"/>
      <c r="AY922" s="462">
        <f>AH922</f>
        <v>0</v>
      </c>
      <c r="AZ922" s="461">
        <f>IF(AV921&lt;=設定シート!C$101,AH922,IF(AND(AV921&gt;=設定シート!E$101,AV921&lt;=設定シート!G$101),AH922*105/108,AH922))</f>
        <v>0</v>
      </c>
      <c r="BA922" s="460"/>
      <c r="BB922" s="461">
        <f>IF($AL922="賃金で算定",0,INT(AY922*$AL922/100))</f>
        <v>0</v>
      </c>
      <c r="BC922" s="461">
        <f>IF(AY922=AZ922,BB922,AZ922*$AL922/100)</f>
        <v>0</v>
      </c>
      <c r="BL922" s="22">
        <f>IF(AY922=AZ922,0,1)</f>
        <v>0</v>
      </c>
      <c r="BM922" s="22" t="str">
        <f>IF(BL922=1,AL922,"")</f>
        <v/>
      </c>
    </row>
    <row r="923" spans="2:74" ht="18" customHeight="1">
      <c r="B923" s="968"/>
      <c r="C923" s="969"/>
      <c r="D923" s="969"/>
      <c r="E923" s="969"/>
      <c r="F923" s="969"/>
      <c r="G923" s="969"/>
      <c r="H923" s="969"/>
      <c r="I923" s="970"/>
      <c r="J923" s="968"/>
      <c r="K923" s="969"/>
      <c r="L923" s="969"/>
      <c r="M923" s="969"/>
      <c r="N923" s="974"/>
      <c r="O923" s="753"/>
      <c r="P923" s="731" t="s">
        <v>38</v>
      </c>
      <c r="Q923" s="754"/>
      <c r="R923" s="731" t="s">
        <v>8</v>
      </c>
      <c r="S923" s="755"/>
      <c r="T923" s="976" t="s">
        <v>40</v>
      </c>
      <c r="U923" s="1075"/>
      <c r="V923" s="977"/>
      <c r="W923" s="978"/>
      <c r="X923" s="978"/>
      <c r="Y923" s="792"/>
      <c r="Z923" s="769"/>
      <c r="AA923" s="770"/>
      <c r="AB923" s="770"/>
      <c r="AC923" s="768"/>
      <c r="AD923" s="769"/>
      <c r="AE923" s="770"/>
      <c r="AF923" s="770"/>
      <c r="AG923" s="771"/>
      <c r="AH923" s="979">
        <f>IF(V923="賃金で算定",V924+Z924-AD924,0)</f>
        <v>0</v>
      </c>
      <c r="AI923" s="980"/>
      <c r="AJ923" s="980"/>
      <c r="AK923" s="981"/>
      <c r="AL923" s="733"/>
      <c r="AM923" s="736"/>
      <c r="AN923" s="865"/>
      <c r="AO923" s="866"/>
      <c r="AP923" s="866"/>
      <c r="AQ923" s="866"/>
      <c r="AR923" s="866"/>
      <c r="AS923" s="772"/>
      <c r="AV923" s="24" t="str">
        <f>IF(OR(O923="",Q923=""),"", IF(O923&lt;20,DATE(O923+118,Q923,IF(S923="",1,S923)),DATE(O923+88,Q923,IF(S923="",1,S923))))</f>
        <v/>
      </c>
      <c r="AW923" s="821" t="str">
        <f>IF(AV923&lt;=設定シート!C$15,"昔",IF(OR(LEFT($F$939,2)="31",LEFT($F$939,2)="34",LEFT($F$939,2)="36",LEFT($F$939,2)="37"),IF(AV923&lt;=設定シート!E$23,"1",IF(AV923&lt;=設定シート!G$23,"2",IF(AV923&lt;=設定シート!M$23,"3","4"))),IF(AV923&lt;=設定シート!E$15,"1",IF(AV923&lt;=設定シート!G$15,"2","3"))))</f>
        <v>3</v>
      </c>
      <c r="AX923" s="822">
        <f>IF(OR(LEFT($F$939,2)="31",LEFT($F$939,2)="34",LEFT($F$939,2)="36",LEFT($F$939,2)="37"),IF(AV923&lt;=設定シート!$C$23,5,IF(AV923&lt;=設定シート!$E$23,7,IF(AV923&lt;=設定シート!$G$23,9,IF(AND(AV923&lt;=設定シート!$I$23,V923=""),11,IF(AND(AV923&lt;=設定シート!$I$23,V923="賃金で算定"),13,IF(AV923&lt;=設定シート!$K$23,15,IF(AV923&lt;=設定シート!$M$23,17,19))))))),IF(AV923&lt;=設定シート!$C$23,5,IF(AV923&lt;=設定シート!$E$15,7,IF(AV923&lt;=設定シート!$G$15,9,11))))</f>
        <v>11</v>
      </c>
      <c r="AY923" s="760"/>
      <c r="AZ923" s="761"/>
      <c r="BA923" s="762">
        <f t="shared" ref="BA923" si="514">AN923</f>
        <v>0</v>
      </c>
      <c r="BB923" s="761"/>
      <c r="BC923" s="761"/>
      <c r="BL923" s="22"/>
      <c r="BM923" s="22"/>
      <c r="BO923" s="1">
        <f>IF(O923&lt;=VALUE(概算年度),O923+2018,O923+1988)</f>
        <v>2018</v>
      </c>
      <c r="BP923" s="1" t="b">
        <f>IF(BO923=2019,1)</f>
        <v>0</v>
      </c>
      <c r="BQ923" s="3">
        <f>IF(BO923&lt;=2018,1)</f>
        <v>1</v>
      </c>
      <c r="BR923" s="3" t="b">
        <f>IF(BO923&gt;=2020,1)</f>
        <v>0</v>
      </c>
      <c r="BS923" s="3" t="b">
        <f>IF(AND(O923=31,Q923=1,O924=31),1,IF(AND(O923=31,Q923=2,O924=31),2,IF(AND(O923=31,Q923=3,O924=31),3,IF(AND(O923=31,Q923=4,O924=31),4,IF(AND(O923&gt;VALUE(概算年度),O923&lt;31,O924=31),5)))))</f>
        <v>0</v>
      </c>
      <c r="BT923" s="3" t="b">
        <f>IF(OR(O923=31,O923=1),IF(AND(O924=1,OR(Q923=1,Q923=2,Q923=3,Q923=4,Q923=5)),1,IF(AND(O924=1,Q923=6),6,IF(AND(O924=1,Q923=7),7,IF(AND(O924=1,Q923=8),8,IF(AND(O924=1,Q923=9),9,IF(AND(O924=1,Q923=10),10,IF(AND(O924=1,Q923=11),11,IF(AND(O924=1,Q923=12),12)))))))),IF(O924=1,13))</f>
        <v>0</v>
      </c>
      <c r="BU923" s="3" t="b">
        <f>IF(AND(VALUE(概算年度)='報告書（事業主控）'!O923,VALUE(概算年度)='報告書（事業主控）'!O924),IF('報告書（事業主控）'!Q923=1,1,IF('報告書（事業主控）'!Q923=2,2,IF('報告書（事業主控）'!Q923=3,3))))</f>
        <v>0</v>
      </c>
      <c r="BV923" s="3" t="b">
        <f>IF(BS923=1,"平31_1",IF(BS923=2,"平31_2",IF(BS923=3,"平31_3",IF(BS923=4,"平31_4",IF(BS923=5,"平31_1",IF(BT923=1,"_5月",IF(BT923=6,"_6月",IF(BT923=7,"_7月",IF(BT923=8,"_8月",IF(BT923=9,"_9月",IF(BT923=10,"_10月",IF(BT923=11,"_11月",IF(BT923=12,"_12月",IF(BT923=13,"_5月",IF(AND(O923=O924,O924&lt;&gt;VALUE(概算年度)),IF(Q923=1,"_1月",IF(Q923=2,"_2月",IF(Q923=3,"_3月",IF(Q923=4,"_4月",IF(Q923=5,"_5月",IF(Q923=6,"_6月",IF(Q923=7,"_7月",IF(Q923=8,"_8月",IF(Q923=9,"_9月",IF(Q923=10,"_10月",IF(Q923=11,"_11月",IF(Q923=12,"_12月")))))))))))),IF(BU923=1,"対象年1_3月",IF(BU923=2,"対象年2_3月",IF(BU923=3,"対象年3月",IF(O924=VALUE(概算年度),"対象年1_3月","_1月")))))))))))))))))))</f>
        <v>0</v>
      </c>
    </row>
    <row r="924" spans="2:74" ht="18" customHeight="1">
      <c r="B924" s="971"/>
      <c r="C924" s="972"/>
      <c r="D924" s="972"/>
      <c r="E924" s="972"/>
      <c r="F924" s="972"/>
      <c r="G924" s="972"/>
      <c r="H924" s="972"/>
      <c r="I924" s="973"/>
      <c r="J924" s="971"/>
      <c r="K924" s="972"/>
      <c r="L924" s="972"/>
      <c r="M924" s="972"/>
      <c r="N924" s="975"/>
      <c r="O924" s="219"/>
      <c r="P924" s="11" t="s">
        <v>7</v>
      </c>
      <c r="Q924" s="23"/>
      <c r="R924" s="11" t="s">
        <v>8</v>
      </c>
      <c r="S924" s="220"/>
      <c r="T924" s="982" t="s">
        <v>28</v>
      </c>
      <c r="U924" s="982"/>
      <c r="V924" s="956"/>
      <c r="W924" s="957"/>
      <c r="X924" s="957"/>
      <c r="Y924" s="958"/>
      <c r="Z924" s="959"/>
      <c r="AA924" s="960"/>
      <c r="AB924" s="960"/>
      <c r="AC924" s="960"/>
      <c r="AD924" s="956">
        <v>0</v>
      </c>
      <c r="AE924" s="957"/>
      <c r="AF924" s="957"/>
      <c r="AG924" s="958"/>
      <c r="AH924" s="962">
        <f>IF(V923="賃金で算定",0,V924+Z924-AD924)</f>
        <v>0</v>
      </c>
      <c r="AI924" s="962"/>
      <c r="AJ924" s="962"/>
      <c r="AK924" s="963"/>
      <c r="AL924" s="964">
        <f>IF(V923="賃金で算定","賃金で算定",IF(OR(V924=0,$F$939="",AV923=""),0,IF(OR(LEFT($F$939,2)="31",LEFT($F$939,2)="34",LEFT($F$939,2)="36",LEFT($F$939,2)="37"),VLOOKUP($F$939,労務比率2,AX923,FALSE),VLOOKUP($F$939,労務比率,AX923,FALSE))))</f>
        <v>0</v>
      </c>
      <c r="AM924" s="965"/>
      <c r="AN924" s="966">
        <f>IF(V923="賃金で算定",0,INT(AH924*AL924/100))</f>
        <v>0</v>
      </c>
      <c r="AO924" s="967"/>
      <c r="AP924" s="967"/>
      <c r="AQ924" s="967"/>
      <c r="AR924" s="967"/>
      <c r="AS924" s="685"/>
      <c r="AV924" s="24"/>
      <c r="AW924" s="25"/>
      <c r="AY924" s="462">
        <f t="shared" ref="AY924" si="515">AH924</f>
        <v>0</v>
      </c>
      <c r="AZ924" s="461">
        <f>IF(AV923&lt;=設定シート!C$101,AH924,IF(AND(AV923&gt;=設定シート!E$101,AV923&lt;=設定シート!G$101),AH924*105/108,AH924))</f>
        <v>0</v>
      </c>
      <c r="BA924" s="460"/>
      <c r="BB924" s="461">
        <f t="shared" ref="BB924" si="516">IF($AL924="賃金で算定",0,INT(AY924*$AL924/100))</f>
        <v>0</v>
      </c>
      <c r="BC924" s="461">
        <f>IF(AY924=AZ924,BB924,AZ924*$AL924/100)</f>
        <v>0</v>
      </c>
      <c r="BL924" s="22">
        <f>IF(AY924=AZ924,0,1)</f>
        <v>0</v>
      </c>
      <c r="BM924" s="22" t="str">
        <f>IF(BL924=1,AL924,"")</f>
        <v/>
      </c>
    </row>
    <row r="925" spans="2:74" ht="18" customHeight="1">
      <c r="B925" s="968"/>
      <c r="C925" s="969"/>
      <c r="D925" s="969"/>
      <c r="E925" s="969"/>
      <c r="F925" s="969"/>
      <c r="G925" s="969"/>
      <c r="H925" s="969"/>
      <c r="I925" s="970"/>
      <c r="J925" s="968"/>
      <c r="K925" s="969"/>
      <c r="L925" s="969"/>
      <c r="M925" s="969"/>
      <c r="N925" s="974"/>
      <c r="O925" s="753"/>
      <c r="P925" s="731" t="s">
        <v>38</v>
      </c>
      <c r="Q925" s="754"/>
      <c r="R925" s="731" t="s">
        <v>8</v>
      </c>
      <c r="S925" s="755"/>
      <c r="T925" s="976" t="s">
        <v>40</v>
      </c>
      <c r="U925" s="1075"/>
      <c r="V925" s="977"/>
      <c r="W925" s="978"/>
      <c r="X925" s="978"/>
      <c r="Y925" s="792"/>
      <c r="Z925" s="769"/>
      <c r="AA925" s="770"/>
      <c r="AB925" s="770"/>
      <c r="AC925" s="768"/>
      <c r="AD925" s="769"/>
      <c r="AE925" s="770"/>
      <c r="AF925" s="770"/>
      <c r="AG925" s="771"/>
      <c r="AH925" s="979">
        <f>IF(V925="賃金で算定",V926+Z926-AD926,0)</f>
        <v>0</v>
      </c>
      <c r="AI925" s="980"/>
      <c r="AJ925" s="980"/>
      <c r="AK925" s="981"/>
      <c r="AL925" s="733"/>
      <c r="AM925" s="736"/>
      <c r="AN925" s="865"/>
      <c r="AO925" s="866"/>
      <c r="AP925" s="866"/>
      <c r="AQ925" s="866"/>
      <c r="AR925" s="866"/>
      <c r="AS925" s="772"/>
      <c r="AV925" s="24" t="str">
        <f>IF(OR(O925="",Q925=""),"", IF(O925&lt;20,DATE(O925+118,Q925,IF(S925="",1,S925)),DATE(O925+88,Q925,IF(S925="",1,S925))))</f>
        <v/>
      </c>
      <c r="AW925" s="821" t="str">
        <f>IF(AV925&lt;=設定シート!C$15,"昔",IF(OR(LEFT($F$939,2)="31",LEFT($F$939,2)="34",LEFT($F$939,2)="36",LEFT($F$939,2)="37"),IF(AV925&lt;=設定シート!E$23,"1",IF(AV925&lt;=設定シート!G$23,"2",IF(AV925&lt;=設定シート!M$23,"3","4"))),IF(AV925&lt;=設定シート!E$15,"1",IF(AV925&lt;=設定シート!G$15,"2","3"))))</f>
        <v>3</v>
      </c>
      <c r="AX925" s="822">
        <f>IF(OR(LEFT($F$939,2)="31",LEFT($F$939,2)="34",LEFT($F$939,2)="36",LEFT($F$939,2)="37"),IF(AV925&lt;=設定シート!$C$23,5,IF(AV925&lt;=設定シート!$E$23,7,IF(AV925&lt;=設定シート!$G$23,9,IF(AND(AV925&lt;=設定シート!$I$23,V925=""),11,IF(AND(AV925&lt;=設定シート!$I$23,V925="賃金で算定"),13,IF(AV925&lt;=設定シート!$K$23,15,IF(AV925&lt;=設定シート!$M$23,17,19))))))),IF(AV925&lt;=設定シート!$C$23,5,IF(AV925&lt;=設定シート!$E$15,7,IF(AV925&lt;=設定シート!$G$15,9,11))))</f>
        <v>11</v>
      </c>
      <c r="AY925" s="760"/>
      <c r="AZ925" s="761"/>
      <c r="BA925" s="762">
        <f t="shared" ref="BA925" si="517">AN925</f>
        <v>0</v>
      </c>
      <c r="BB925" s="761"/>
      <c r="BC925" s="761"/>
      <c r="BO925" s="1">
        <f>IF(O925&lt;=VALUE(概算年度),O925+2018,O925+1988)</f>
        <v>2018</v>
      </c>
      <c r="BP925" s="1" t="b">
        <f>IF(BO925=2019,1)</f>
        <v>0</v>
      </c>
      <c r="BQ925" s="3">
        <f>IF(BO925&lt;=2018,1)</f>
        <v>1</v>
      </c>
      <c r="BR925" s="3" t="b">
        <f>IF(BO925&gt;=2020,1)</f>
        <v>0</v>
      </c>
      <c r="BS925" s="3" t="b">
        <f>IF(AND(O925=31,Q925=1,O926=31),1,IF(AND(O925=31,Q925=2,O926=31),2,IF(AND(O925=31,Q925=3,O926=31),3,IF(AND(O925=31,Q925=4,O926=31),4,IF(AND(O925&gt;VALUE(概算年度),O925&lt;31,O926=31),5)))))</f>
        <v>0</v>
      </c>
      <c r="BT925" s="3" t="b">
        <f>IF(OR(O925=31,O925=1),IF(AND(O926=1,OR(Q925=1,Q925=2,Q925=3,Q925=4,Q925=5)),1,IF(AND(O926=1,Q925=6),6,IF(AND(O926=1,Q925=7),7,IF(AND(O926=1,Q925=8),8,IF(AND(O926=1,Q925=9),9,IF(AND(O926=1,Q925=10),10,IF(AND(O926=1,Q925=11),11,IF(AND(O926=1,Q925=12),12)))))))),IF(O926=1,13))</f>
        <v>0</v>
      </c>
      <c r="BU925" s="3" t="b">
        <f>IF(AND(VALUE(概算年度)='報告書（事業主控）'!O925,VALUE(概算年度)='報告書（事業主控）'!O926),IF('報告書（事業主控）'!Q925=1,1,IF('報告書（事業主控）'!Q925=2,2,IF('報告書（事業主控）'!Q925=3,3))))</f>
        <v>0</v>
      </c>
      <c r="BV925" s="3" t="b">
        <f>IF(BS925=1,"平31_1",IF(BS925=2,"平31_2",IF(BS925=3,"平31_3",IF(BS925=4,"平31_4",IF(BS925=5,"平31_1",IF(BT925=1,"_5月",IF(BT925=6,"_6月",IF(BT925=7,"_7月",IF(BT925=8,"_8月",IF(BT925=9,"_9月",IF(BT925=10,"_10月",IF(BT925=11,"_11月",IF(BT925=12,"_12月",IF(BT925=13,"_5月",IF(AND(O925=O926,O926&lt;&gt;VALUE(概算年度)),IF(Q925=1,"_1月",IF(Q925=2,"_2月",IF(Q925=3,"_3月",IF(Q925=4,"_4月",IF(Q925=5,"_5月",IF(Q925=6,"_6月",IF(Q925=7,"_7月",IF(Q925=8,"_8月",IF(Q925=9,"_9月",IF(Q925=10,"_10月",IF(Q925=11,"_11月",IF(Q925=12,"_12月")))))))))))),IF(BU925=1,"対象年1_3月",IF(BU925=2,"対象年2_3月",IF(BU925=3,"対象年3月",IF(O926=VALUE(概算年度),"対象年1_3月","_1月")))))))))))))))))))</f>
        <v>0</v>
      </c>
    </row>
    <row r="926" spans="2:74" ht="18" customHeight="1">
      <c r="B926" s="971"/>
      <c r="C926" s="972"/>
      <c r="D926" s="972"/>
      <c r="E926" s="972"/>
      <c r="F926" s="972"/>
      <c r="G926" s="972"/>
      <c r="H926" s="972"/>
      <c r="I926" s="973"/>
      <c r="J926" s="971"/>
      <c r="K926" s="972"/>
      <c r="L926" s="972"/>
      <c r="M926" s="972"/>
      <c r="N926" s="975"/>
      <c r="O926" s="219"/>
      <c r="P926" s="11" t="s">
        <v>7</v>
      </c>
      <c r="Q926" s="23"/>
      <c r="R926" s="11" t="s">
        <v>8</v>
      </c>
      <c r="S926" s="220"/>
      <c r="T926" s="982" t="s">
        <v>28</v>
      </c>
      <c r="U926" s="982"/>
      <c r="V926" s="956"/>
      <c r="W926" s="957"/>
      <c r="X926" s="957"/>
      <c r="Y926" s="958"/>
      <c r="Z926" s="956"/>
      <c r="AA926" s="957"/>
      <c r="AB926" s="957"/>
      <c r="AC926" s="957"/>
      <c r="AD926" s="956">
        <v>0</v>
      </c>
      <c r="AE926" s="957"/>
      <c r="AF926" s="957"/>
      <c r="AG926" s="958"/>
      <c r="AH926" s="962">
        <f>IF(V925="賃金で算定",0,V926+Z926-AD926)</f>
        <v>0</v>
      </c>
      <c r="AI926" s="962"/>
      <c r="AJ926" s="962"/>
      <c r="AK926" s="963"/>
      <c r="AL926" s="964">
        <f>IF(V925="賃金で算定","賃金で算定",IF(OR(V926=0,$F$939="",AV925=""),0,IF(OR(LEFT($F$939,2)="31",LEFT($F$939,2)="34",LEFT($F$939,2)="36",LEFT($F$939,2)="37"),VLOOKUP($F$939,労務比率2,AX925,FALSE),VLOOKUP($F$939,労務比率,AX925,FALSE))))</f>
        <v>0</v>
      </c>
      <c r="AM926" s="965"/>
      <c r="AN926" s="966">
        <f>IF(V925="賃金で算定",0,INT(AH926*AL926/100))</f>
        <v>0</v>
      </c>
      <c r="AO926" s="967"/>
      <c r="AP926" s="967"/>
      <c r="AQ926" s="967"/>
      <c r="AR926" s="967"/>
      <c r="AS926" s="685"/>
      <c r="AV926" s="24"/>
      <c r="AW926" s="25"/>
      <c r="AY926" s="462">
        <f t="shared" ref="AY926" si="518">AH926</f>
        <v>0</v>
      </c>
      <c r="AZ926" s="461">
        <f>IF(AV925&lt;=設定シート!C$101,AH926,IF(AND(AV925&gt;=設定シート!E$101,AV925&lt;=設定シート!G$101),AH926*105/108,AH926))</f>
        <v>0</v>
      </c>
      <c r="BA926" s="460"/>
      <c r="BB926" s="461">
        <f t="shared" ref="BB926" si="519">IF($AL926="賃金で算定",0,INT(AY926*$AL926/100))</f>
        <v>0</v>
      </c>
      <c r="BC926" s="461">
        <f>IF(AY926=AZ926,BB926,AZ926*$AL926/100)</f>
        <v>0</v>
      </c>
      <c r="BL926" s="22">
        <f>IF(AY926=AZ926,0,1)</f>
        <v>0</v>
      </c>
      <c r="BM926" s="22" t="str">
        <f>IF(BL926=1,AL926,"")</f>
        <v/>
      </c>
    </row>
    <row r="927" spans="2:74" ht="18" customHeight="1">
      <c r="B927" s="968"/>
      <c r="C927" s="969"/>
      <c r="D927" s="969"/>
      <c r="E927" s="969"/>
      <c r="F927" s="969"/>
      <c r="G927" s="969"/>
      <c r="H927" s="969"/>
      <c r="I927" s="970"/>
      <c r="J927" s="968"/>
      <c r="K927" s="969"/>
      <c r="L927" s="969"/>
      <c r="M927" s="969"/>
      <c r="N927" s="974"/>
      <c r="O927" s="753"/>
      <c r="P927" s="731" t="s">
        <v>38</v>
      </c>
      <c r="Q927" s="754"/>
      <c r="R927" s="731" t="s">
        <v>8</v>
      </c>
      <c r="S927" s="755"/>
      <c r="T927" s="976" t="s">
        <v>40</v>
      </c>
      <c r="U927" s="1075"/>
      <c r="V927" s="977"/>
      <c r="W927" s="978"/>
      <c r="X927" s="978"/>
      <c r="Y927" s="29"/>
      <c r="Z927" s="775"/>
      <c r="AA927" s="683"/>
      <c r="AB927" s="683"/>
      <c r="AC927" s="21"/>
      <c r="AD927" s="775"/>
      <c r="AE927" s="683"/>
      <c r="AF927" s="683"/>
      <c r="AG927" s="776"/>
      <c r="AH927" s="979">
        <f>IF(V927="賃金で算定",V928+Z928-AD928,0)</f>
        <v>0</v>
      </c>
      <c r="AI927" s="980"/>
      <c r="AJ927" s="980"/>
      <c r="AK927" s="981"/>
      <c r="AL927" s="733"/>
      <c r="AM927" s="736"/>
      <c r="AN927" s="865"/>
      <c r="AO927" s="866"/>
      <c r="AP927" s="866"/>
      <c r="AQ927" s="866"/>
      <c r="AR927" s="866"/>
      <c r="AS927" s="772"/>
      <c r="AV927" s="24" t="str">
        <f>IF(OR(O927="",Q927=""),"", IF(O927&lt;20,DATE(O927+118,Q927,IF(S927="",1,S927)),DATE(O927+88,Q927,IF(S927="",1,S927))))</f>
        <v/>
      </c>
      <c r="AW927" s="821" t="str">
        <f>IF(AV927&lt;=設定シート!C$15,"昔",IF(OR(LEFT($F$939,2)="31",LEFT($F$939,2)="34",LEFT($F$939,2)="36",LEFT($F$939,2)="37"),IF(AV927&lt;=設定シート!E$23,"1",IF(AV927&lt;=設定シート!G$23,"2",IF(AV927&lt;=設定シート!M$23,"3","4"))),IF(AV927&lt;=設定シート!E$15,"1",IF(AV927&lt;=設定シート!G$15,"2","3"))))</f>
        <v>3</v>
      </c>
      <c r="AX927" s="822">
        <f>IF(OR(LEFT($F$939,2)="31",LEFT($F$939,2)="34",LEFT($F$939,2)="36",LEFT($F$939,2)="37"),IF(AV927&lt;=設定シート!$C$23,5,IF(AV927&lt;=設定シート!$E$23,7,IF(AV927&lt;=設定シート!$G$23,9,IF(AND(AV927&lt;=設定シート!$I$23,V927=""),11,IF(AND(AV927&lt;=設定シート!$I$23,V927="賃金で算定"),13,IF(AV927&lt;=設定シート!$K$23,15,IF(AV927&lt;=設定シート!$M$23,17,19))))))),IF(AV927&lt;=設定シート!$C$23,5,IF(AV927&lt;=設定シート!$E$15,7,IF(AV927&lt;=設定シート!$G$15,9,11))))</f>
        <v>11</v>
      </c>
      <c r="AY927" s="760"/>
      <c r="AZ927" s="761"/>
      <c r="BA927" s="762">
        <f t="shared" ref="BA927" si="520">AN927</f>
        <v>0</v>
      </c>
      <c r="BB927" s="761"/>
      <c r="BC927" s="761"/>
      <c r="BO927" s="1">
        <f>IF(O927&lt;=VALUE(概算年度),O927+2018,O927+1988)</f>
        <v>2018</v>
      </c>
      <c r="BP927" s="1" t="b">
        <f>IF(BO927=2019,1)</f>
        <v>0</v>
      </c>
      <c r="BQ927" s="3">
        <f>IF(BO927&lt;=2018,1)</f>
        <v>1</v>
      </c>
      <c r="BR927" s="3" t="b">
        <f>IF(BO927&gt;=2020,1)</f>
        <v>0</v>
      </c>
      <c r="BS927" s="3" t="b">
        <f>IF(AND(O927=31,Q927=1,O928=31),1,IF(AND(O927=31,Q927=2,O928=31),2,IF(AND(O927=31,Q927=3,O928=31),3,IF(AND(O927=31,Q927=4,O928=31),4,IF(AND(O927&gt;VALUE(概算年度),O927&lt;31,O928=31),5)))))</f>
        <v>0</v>
      </c>
      <c r="BT927" s="3" t="b">
        <f>IF(OR(O927=31,O927=1),IF(AND(O928=1,OR(Q927=1,Q927=2,Q927=3,Q927=4,Q927=5)),1,IF(AND(O928=1,Q927=6),6,IF(AND(O928=1,Q927=7),7,IF(AND(O928=1,Q927=8),8,IF(AND(O928=1,Q927=9),9,IF(AND(O928=1,Q927=10),10,IF(AND(O928=1,Q927=11),11,IF(AND(O928=1,Q927=12),12)))))))),IF(O928=1,13))</f>
        <v>0</v>
      </c>
      <c r="BU927" s="3" t="b">
        <f>IF(AND(VALUE(概算年度)='報告書（事業主控）'!O927,VALUE(概算年度)='報告書（事業主控）'!O928),IF('報告書（事業主控）'!Q927=1,1,IF('報告書（事業主控）'!Q927=2,2,IF('報告書（事業主控）'!Q927=3,3))))</f>
        <v>0</v>
      </c>
      <c r="BV927" s="3" t="b">
        <f>IF(BS927=1,"平31_1",IF(BS927=2,"平31_2",IF(BS927=3,"平31_3",IF(BS927=4,"平31_4",IF(BS927=5,"平31_1",IF(BT927=1,"_5月",IF(BT927=6,"_6月",IF(BT927=7,"_7月",IF(BT927=8,"_8月",IF(BT927=9,"_9月",IF(BT927=10,"_10月",IF(BT927=11,"_11月",IF(BT927=12,"_12月",IF(BT927=13,"_5月",IF(AND(O927=O928,O928&lt;&gt;VALUE(概算年度)),IF(Q927=1,"_1月",IF(Q927=2,"_2月",IF(Q927=3,"_3月",IF(Q927=4,"_4月",IF(Q927=5,"_5月",IF(Q927=6,"_6月",IF(Q927=7,"_7月",IF(Q927=8,"_8月",IF(Q927=9,"_9月",IF(Q927=10,"_10月",IF(Q927=11,"_11月",IF(Q927=12,"_12月")))))))))))),IF(BU927=1,"対象年1_3月",IF(BU927=2,"対象年2_3月",IF(BU927=3,"対象年3月",IF(O928=VALUE(概算年度),"対象年1_3月","_1月")))))))))))))))))))</f>
        <v>0</v>
      </c>
    </row>
    <row r="928" spans="2:74" ht="18" customHeight="1">
      <c r="B928" s="971"/>
      <c r="C928" s="972"/>
      <c r="D928" s="972"/>
      <c r="E928" s="972"/>
      <c r="F928" s="972"/>
      <c r="G928" s="972"/>
      <c r="H928" s="972"/>
      <c r="I928" s="973"/>
      <c r="J928" s="971"/>
      <c r="K928" s="972"/>
      <c r="L928" s="972"/>
      <c r="M928" s="972"/>
      <c r="N928" s="975"/>
      <c r="O928" s="219"/>
      <c r="P928" s="11" t="s">
        <v>7</v>
      </c>
      <c r="Q928" s="23"/>
      <c r="R928" s="11" t="s">
        <v>8</v>
      </c>
      <c r="S928" s="220"/>
      <c r="T928" s="982" t="s">
        <v>28</v>
      </c>
      <c r="U928" s="982"/>
      <c r="V928" s="956"/>
      <c r="W928" s="957"/>
      <c r="X928" s="957"/>
      <c r="Y928" s="958"/>
      <c r="Z928" s="959"/>
      <c r="AA928" s="960"/>
      <c r="AB928" s="960"/>
      <c r="AC928" s="960"/>
      <c r="AD928" s="956">
        <v>0</v>
      </c>
      <c r="AE928" s="957"/>
      <c r="AF928" s="957"/>
      <c r="AG928" s="958"/>
      <c r="AH928" s="962">
        <f>IF(V927="賃金で算定",0,V928+Z928-AD928)</f>
        <v>0</v>
      </c>
      <c r="AI928" s="962"/>
      <c r="AJ928" s="962"/>
      <c r="AK928" s="963"/>
      <c r="AL928" s="964">
        <f>IF(V927="賃金で算定","賃金で算定",IF(OR(V928=0,$F$939="",AV927=""),0,IF(OR(LEFT($F$939,2)="31",LEFT($F$939,2)="34",LEFT($F$939,2)="36",LEFT($F$939,2)="37"),VLOOKUP($F$939,労務比率2,AX927,FALSE),VLOOKUP($F$939,労務比率,AX927,FALSE))))</f>
        <v>0</v>
      </c>
      <c r="AM928" s="965"/>
      <c r="AN928" s="966">
        <f>IF(V927="賃金で算定",0,INT(AH928*AL928/100))</f>
        <v>0</v>
      </c>
      <c r="AO928" s="967"/>
      <c r="AP928" s="967"/>
      <c r="AQ928" s="967"/>
      <c r="AR928" s="967"/>
      <c r="AS928" s="685"/>
      <c r="AV928" s="24"/>
      <c r="AW928" s="25"/>
      <c r="AY928" s="462">
        <f t="shared" ref="AY928" si="521">AH928</f>
        <v>0</v>
      </c>
      <c r="AZ928" s="461">
        <f>IF(AV927&lt;=設定シート!C$101,AH928,IF(AND(AV927&gt;=設定シート!E$101,AV927&lt;=設定シート!G$101),AH928*105/108,AH928))</f>
        <v>0</v>
      </c>
      <c r="BA928" s="460"/>
      <c r="BB928" s="461">
        <f t="shared" ref="BB928" si="522">IF($AL928="賃金で算定",0,INT(AY928*$AL928/100))</f>
        <v>0</v>
      </c>
      <c r="BC928" s="461">
        <f>IF(AY928=AZ928,BB928,AZ928*$AL928/100)</f>
        <v>0</v>
      </c>
      <c r="BL928" s="22">
        <f>IF(AY928=AZ928,0,1)</f>
        <v>0</v>
      </c>
      <c r="BM928" s="22" t="str">
        <f>IF(BL928=1,AL928,"")</f>
        <v/>
      </c>
    </row>
    <row r="929" spans="2:74" ht="18" customHeight="1">
      <c r="B929" s="968"/>
      <c r="C929" s="969"/>
      <c r="D929" s="969"/>
      <c r="E929" s="969"/>
      <c r="F929" s="969"/>
      <c r="G929" s="969"/>
      <c r="H929" s="969"/>
      <c r="I929" s="970"/>
      <c r="J929" s="968"/>
      <c r="K929" s="969"/>
      <c r="L929" s="969"/>
      <c r="M929" s="969"/>
      <c r="N929" s="974"/>
      <c r="O929" s="753"/>
      <c r="P929" s="731" t="s">
        <v>38</v>
      </c>
      <c r="Q929" s="754"/>
      <c r="R929" s="731" t="s">
        <v>8</v>
      </c>
      <c r="S929" s="755"/>
      <c r="T929" s="976" t="s">
        <v>40</v>
      </c>
      <c r="U929" s="1075"/>
      <c r="V929" s="977"/>
      <c r="W929" s="978"/>
      <c r="X929" s="978"/>
      <c r="Y929" s="792"/>
      <c r="Z929" s="769"/>
      <c r="AA929" s="770"/>
      <c r="AB929" s="770"/>
      <c r="AC929" s="768"/>
      <c r="AD929" s="769"/>
      <c r="AE929" s="770"/>
      <c r="AF929" s="770"/>
      <c r="AG929" s="771"/>
      <c r="AH929" s="979">
        <f>IF(V929="賃金で算定",V930+Z930-AD930,0)</f>
        <v>0</v>
      </c>
      <c r="AI929" s="980"/>
      <c r="AJ929" s="980"/>
      <c r="AK929" s="981"/>
      <c r="AL929" s="733"/>
      <c r="AM929" s="736"/>
      <c r="AN929" s="865"/>
      <c r="AO929" s="866"/>
      <c r="AP929" s="866"/>
      <c r="AQ929" s="866"/>
      <c r="AR929" s="866"/>
      <c r="AS929" s="772"/>
      <c r="AV929" s="24" t="str">
        <f>IF(OR(O929="",Q929=""),"", IF(O929&lt;20,DATE(O929+118,Q929,IF(S929="",1,S929)),DATE(O929+88,Q929,IF(S929="",1,S929))))</f>
        <v/>
      </c>
      <c r="AW929" s="821" t="str">
        <f>IF(AV929&lt;=設定シート!C$15,"昔",IF(OR(LEFT($F$939,2)="31",LEFT($F$939,2)="34",LEFT($F$939,2)="36",LEFT($F$939,2)="37"),IF(AV929&lt;=設定シート!E$23,"1",IF(AV929&lt;=設定シート!G$23,"2",IF(AV929&lt;=設定シート!M$23,"3","4"))),IF(AV929&lt;=設定シート!E$15,"1",IF(AV929&lt;=設定シート!G$15,"2","3"))))</f>
        <v>3</v>
      </c>
      <c r="AX929" s="822">
        <f>IF(OR(LEFT($F$939,2)="31",LEFT($F$939,2)="34",LEFT($F$939,2)="36",LEFT($F$939,2)="37"),IF(AV929&lt;=設定シート!$C$23,5,IF(AV929&lt;=設定シート!$E$23,7,IF(AV929&lt;=設定シート!$G$23,9,IF(AND(AV929&lt;=設定シート!$I$23,V929=""),11,IF(AND(AV929&lt;=設定シート!$I$23,V929="賃金で算定"),13,IF(AV929&lt;=設定シート!$K$23,15,IF(AV929&lt;=設定シート!$M$23,17,19))))))),IF(AV929&lt;=設定シート!$C$23,5,IF(AV929&lt;=設定シート!$E$15,7,IF(AV929&lt;=設定シート!$G$15,9,11))))</f>
        <v>11</v>
      </c>
      <c r="AY929" s="760"/>
      <c r="AZ929" s="761"/>
      <c r="BA929" s="762">
        <f t="shared" ref="BA929" si="523">AN929</f>
        <v>0</v>
      </c>
      <c r="BB929" s="761"/>
      <c r="BC929" s="761"/>
      <c r="BO929" s="1">
        <f>IF(O929&lt;=VALUE(概算年度),O929+2018,O929+1988)</f>
        <v>2018</v>
      </c>
      <c r="BP929" s="1" t="b">
        <f>IF(BO929=2019,1)</f>
        <v>0</v>
      </c>
      <c r="BQ929" s="3">
        <f>IF(BO929&lt;=2018,1)</f>
        <v>1</v>
      </c>
      <c r="BR929" s="3" t="b">
        <f>IF(BO929&gt;=2020,1)</f>
        <v>0</v>
      </c>
      <c r="BS929" s="3" t="b">
        <f>IF(AND(O929=31,Q929=1,O930=31),1,IF(AND(O929=31,Q929=2,O930=31),2,IF(AND(O929=31,Q929=3,O930=31),3,IF(AND(O929=31,Q929=4,O930=31),4,IF(AND(O929&gt;VALUE(概算年度),O929&lt;31,O930=31),5)))))</f>
        <v>0</v>
      </c>
      <c r="BT929" s="3" t="b">
        <f>IF(OR(O929=31,O929=1),IF(AND(O930=1,OR(Q929=1,Q929=2,Q929=3,Q929=4,Q929=5)),1,IF(AND(O930=1,Q929=6),6,IF(AND(O930=1,Q929=7),7,IF(AND(O930=1,Q929=8),8,IF(AND(O930=1,Q929=9),9,IF(AND(O930=1,Q929=10),10,IF(AND(O930=1,Q929=11),11,IF(AND(O930=1,Q929=12),12)))))))),IF(O930=1,13))</f>
        <v>0</v>
      </c>
      <c r="BU929" s="3" t="b">
        <f>IF(AND(VALUE(概算年度)='報告書（事業主控）'!O929,VALUE(概算年度)='報告書（事業主控）'!O930),IF('報告書（事業主控）'!Q929=1,1,IF('報告書（事業主控）'!Q929=2,2,IF('報告書（事業主控）'!Q929=3,3))))</f>
        <v>0</v>
      </c>
      <c r="BV929" s="3" t="b">
        <f>IF(BS929=1,"平31_1",IF(BS929=2,"平31_2",IF(BS929=3,"平31_3",IF(BS929=4,"平31_4",IF(BS929=5,"平31_1",IF(BT929=1,"_5月",IF(BT929=6,"_6月",IF(BT929=7,"_7月",IF(BT929=8,"_8月",IF(BT929=9,"_9月",IF(BT929=10,"_10月",IF(BT929=11,"_11月",IF(BT929=12,"_12月",IF(BT929=13,"_5月",IF(AND(O929=O930,O930&lt;&gt;VALUE(概算年度)),IF(Q929=1,"_1月",IF(Q929=2,"_2月",IF(Q929=3,"_3月",IF(Q929=4,"_4月",IF(Q929=5,"_5月",IF(Q929=6,"_6月",IF(Q929=7,"_7月",IF(Q929=8,"_8月",IF(Q929=9,"_9月",IF(Q929=10,"_10月",IF(Q929=11,"_11月",IF(Q929=12,"_12月")))))))))))),IF(BU929=1,"対象年1_3月",IF(BU929=2,"対象年2_3月",IF(BU929=3,"対象年3月",IF(O930=VALUE(概算年度),"対象年1_3月","_1月")))))))))))))))))))</f>
        <v>0</v>
      </c>
    </row>
    <row r="930" spans="2:74" ht="18" customHeight="1">
      <c r="B930" s="971"/>
      <c r="C930" s="972"/>
      <c r="D930" s="972"/>
      <c r="E930" s="972"/>
      <c r="F930" s="972"/>
      <c r="G930" s="972"/>
      <c r="H930" s="972"/>
      <c r="I930" s="973"/>
      <c r="J930" s="971"/>
      <c r="K930" s="972"/>
      <c r="L930" s="972"/>
      <c r="M930" s="972"/>
      <c r="N930" s="975"/>
      <c r="O930" s="219"/>
      <c r="P930" s="11" t="s">
        <v>7</v>
      </c>
      <c r="Q930" s="23"/>
      <c r="R930" s="11" t="s">
        <v>8</v>
      </c>
      <c r="S930" s="220"/>
      <c r="T930" s="982" t="s">
        <v>28</v>
      </c>
      <c r="U930" s="982"/>
      <c r="V930" s="956"/>
      <c r="W930" s="957"/>
      <c r="X930" s="957"/>
      <c r="Y930" s="958"/>
      <c r="Z930" s="956"/>
      <c r="AA930" s="957"/>
      <c r="AB930" s="957"/>
      <c r="AC930" s="957"/>
      <c r="AD930" s="956">
        <v>0</v>
      </c>
      <c r="AE930" s="957"/>
      <c r="AF930" s="957"/>
      <c r="AG930" s="958"/>
      <c r="AH930" s="962">
        <f>IF(V929="賃金で算定",0,V930+Z930-AD930)</f>
        <v>0</v>
      </c>
      <c r="AI930" s="962"/>
      <c r="AJ930" s="962"/>
      <c r="AK930" s="963"/>
      <c r="AL930" s="964">
        <f>IF(V929="賃金で算定","賃金で算定",IF(OR(V930=0,$F$939="",AV929=""),0,IF(OR(LEFT($F$939,2)="31",LEFT($F$939,2)="34",LEFT($F$939,2)="36",LEFT($F$939,2)="37"),VLOOKUP($F$939,労務比率2,AX929,FALSE),VLOOKUP($F$939,労務比率,AX929,FALSE))))</f>
        <v>0</v>
      </c>
      <c r="AM930" s="965"/>
      <c r="AN930" s="966">
        <f>IF(V929="賃金で算定",0,INT(AH930*AL930/100))</f>
        <v>0</v>
      </c>
      <c r="AO930" s="967"/>
      <c r="AP930" s="967"/>
      <c r="AQ930" s="967"/>
      <c r="AR930" s="967"/>
      <c r="AS930" s="685"/>
      <c r="AV930" s="24"/>
      <c r="AW930" s="25"/>
      <c r="AY930" s="462">
        <f t="shared" ref="AY930" si="524">AH930</f>
        <v>0</v>
      </c>
      <c r="AZ930" s="461">
        <f>IF(AV929&lt;=設定シート!C$101,AH930,IF(AND(AV929&gt;=設定シート!E$101,AV929&lt;=設定シート!G$101),AH930*105/108,AH930))</f>
        <v>0</v>
      </c>
      <c r="BA930" s="460"/>
      <c r="BB930" s="461">
        <f t="shared" ref="BB930" si="525">IF($AL930="賃金で算定",0,INT(AY930*$AL930/100))</f>
        <v>0</v>
      </c>
      <c r="BC930" s="461">
        <f>IF(AY930=AZ930,BB930,AZ930*$AL930/100)</f>
        <v>0</v>
      </c>
      <c r="BL930" s="22">
        <f>IF(AY930=AZ930,0,1)</f>
        <v>0</v>
      </c>
      <c r="BM930" s="22" t="str">
        <f>IF(BL930=1,AL930,"")</f>
        <v/>
      </c>
    </row>
    <row r="931" spans="2:74" ht="18" customHeight="1">
      <c r="B931" s="968"/>
      <c r="C931" s="969"/>
      <c r="D931" s="969"/>
      <c r="E931" s="969"/>
      <c r="F931" s="969"/>
      <c r="G931" s="969"/>
      <c r="H931" s="969"/>
      <c r="I931" s="970"/>
      <c r="J931" s="968"/>
      <c r="K931" s="969"/>
      <c r="L931" s="969"/>
      <c r="M931" s="969"/>
      <c r="N931" s="974"/>
      <c r="O931" s="753"/>
      <c r="P931" s="731" t="s">
        <v>38</v>
      </c>
      <c r="Q931" s="754"/>
      <c r="R931" s="731" t="s">
        <v>8</v>
      </c>
      <c r="S931" s="755"/>
      <c r="T931" s="976" t="s">
        <v>40</v>
      </c>
      <c r="U931" s="1075"/>
      <c r="V931" s="977"/>
      <c r="W931" s="978"/>
      <c r="X931" s="978"/>
      <c r="Y931" s="792"/>
      <c r="Z931" s="769"/>
      <c r="AA931" s="770"/>
      <c r="AB931" s="770"/>
      <c r="AC931" s="768"/>
      <c r="AD931" s="769"/>
      <c r="AE931" s="770"/>
      <c r="AF931" s="770"/>
      <c r="AG931" s="771"/>
      <c r="AH931" s="979">
        <f>IF(V931="賃金で算定",V932+Z932-AD932,0)</f>
        <v>0</v>
      </c>
      <c r="AI931" s="980"/>
      <c r="AJ931" s="980"/>
      <c r="AK931" s="981"/>
      <c r="AL931" s="733"/>
      <c r="AM931" s="736"/>
      <c r="AN931" s="865"/>
      <c r="AO931" s="866"/>
      <c r="AP931" s="866"/>
      <c r="AQ931" s="866"/>
      <c r="AR931" s="866"/>
      <c r="AS931" s="772"/>
      <c r="AV931" s="24" t="str">
        <f>IF(OR(O931="",Q931=""),"", IF(O931&lt;20,DATE(O931+118,Q931,IF(S931="",1,S931)),DATE(O931+88,Q931,IF(S931="",1,S931))))</f>
        <v/>
      </c>
      <c r="AW931" s="821" t="str">
        <f>IF(AV931&lt;=設定シート!C$15,"昔",IF(OR(LEFT($F$939,2)="31",LEFT($F$939,2)="34",LEFT($F$939,2)="36",LEFT($F$939,2)="37"),IF(AV931&lt;=設定シート!E$23,"1",IF(AV931&lt;=設定シート!G$23,"2",IF(AV931&lt;=設定シート!M$23,"3","4"))),IF(AV931&lt;=設定シート!E$15,"1",IF(AV931&lt;=設定シート!G$15,"2","3"))))</f>
        <v>3</v>
      </c>
      <c r="AX931" s="822">
        <f>IF(OR(LEFT($F$939,2)="31",LEFT($F$939,2)="34",LEFT($F$939,2)="36",LEFT($F$939,2)="37"),IF(AV931&lt;=設定シート!$C$23,5,IF(AV931&lt;=設定シート!$E$23,7,IF(AV931&lt;=設定シート!$G$23,9,IF(AND(AV931&lt;=設定シート!$I$23,V931=""),11,IF(AND(AV931&lt;=設定シート!$I$23,V931="賃金で算定"),13,IF(AV931&lt;=設定シート!$K$23,15,IF(AV931&lt;=設定シート!$M$23,17,19))))))),IF(AV931&lt;=設定シート!$C$23,5,IF(AV931&lt;=設定シート!$E$15,7,IF(AV931&lt;=設定シート!$G$15,9,11))))</f>
        <v>11</v>
      </c>
      <c r="AY931" s="760"/>
      <c r="AZ931" s="761"/>
      <c r="BA931" s="762">
        <f t="shared" ref="BA931" si="526">AN931</f>
        <v>0</v>
      </c>
      <c r="BB931" s="761"/>
      <c r="BC931" s="761"/>
      <c r="BO931" s="1">
        <f>IF(O931&lt;=VALUE(概算年度),O931+2018,O931+1988)</f>
        <v>2018</v>
      </c>
      <c r="BP931" s="1" t="b">
        <f>IF(BO931=2019,1)</f>
        <v>0</v>
      </c>
      <c r="BQ931" s="3">
        <f>IF(BO931&lt;=2018,1)</f>
        <v>1</v>
      </c>
      <c r="BR931" s="3" t="b">
        <f>IF(BO931&gt;=2020,1)</f>
        <v>0</v>
      </c>
      <c r="BS931" s="3" t="b">
        <f>IF(AND(O931=31,Q931=1,O932=31),1,IF(AND(O931=31,Q931=2,O932=31),2,IF(AND(O931=31,Q931=3,O932=31),3,IF(AND(O931=31,Q931=4,O932=31),4,IF(AND(O931&gt;VALUE(概算年度),O931&lt;31,O932=31),5)))))</f>
        <v>0</v>
      </c>
      <c r="BT931" s="3" t="b">
        <f>IF(OR(O931=31,O931=1),IF(AND(O932=1,OR(Q931=1,Q931=2,Q931=3,Q931=4,Q931=5)),1,IF(AND(O932=1,Q931=6),6,IF(AND(O932=1,Q931=7),7,IF(AND(O932=1,Q931=8),8,IF(AND(O932=1,Q931=9),9,IF(AND(O932=1,Q931=10),10,IF(AND(O932=1,Q931=11),11,IF(AND(O932=1,Q931=12),12)))))))),IF(O932=1,13))</f>
        <v>0</v>
      </c>
      <c r="BU931" s="3" t="b">
        <f>IF(AND(VALUE(概算年度)='報告書（事業主控）'!O931,VALUE(概算年度)='報告書（事業主控）'!O932),IF('報告書（事業主控）'!Q931=1,1,IF('報告書（事業主控）'!Q931=2,2,IF('報告書（事業主控）'!Q931=3,3))))</f>
        <v>0</v>
      </c>
      <c r="BV931" s="3" t="b">
        <f>IF(BS931=1,"平31_1",IF(BS931=2,"平31_2",IF(BS931=3,"平31_3",IF(BS931=4,"平31_4",IF(BS931=5,"平31_1",IF(BT931=1,"_5月",IF(BT931=6,"_6月",IF(BT931=7,"_7月",IF(BT931=8,"_8月",IF(BT931=9,"_9月",IF(BT931=10,"_10月",IF(BT931=11,"_11月",IF(BT931=12,"_12月",IF(BT931=13,"_5月",IF(AND(O931=O932,O932&lt;&gt;VALUE(概算年度)),IF(Q931=1,"_1月",IF(Q931=2,"_2月",IF(Q931=3,"_3月",IF(Q931=4,"_4月",IF(Q931=5,"_5月",IF(Q931=6,"_6月",IF(Q931=7,"_7月",IF(Q931=8,"_8月",IF(Q931=9,"_9月",IF(Q931=10,"_10月",IF(Q931=11,"_11月",IF(Q931=12,"_12月")))))))))))),IF(BU931=1,"対象年1_3月",IF(BU931=2,"対象年2_3月",IF(BU931=3,"対象年3月",IF(O932=VALUE(概算年度),"対象年1_3月","_1月")))))))))))))))))))</f>
        <v>0</v>
      </c>
    </row>
    <row r="932" spans="2:74" ht="18" customHeight="1">
      <c r="B932" s="971"/>
      <c r="C932" s="972"/>
      <c r="D932" s="972"/>
      <c r="E932" s="972"/>
      <c r="F932" s="972"/>
      <c r="G932" s="972"/>
      <c r="H932" s="972"/>
      <c r="I932" s="973"/>
      <c r="J932" s="971"/>
      <c r="K932" s="972"/>
      <c r="L932" s="972"/>
      <c r="M932" s="972"/>
      <c r="N932" s="975"/>
      <c r="O932" s="219"/>
      <c r="P932" s="11" t="s">
        <v>7</v>
      </c>
      <c r="Q932" s="23"/>
      <c r="R932" s="11" t="s">
        <v>8</v>
      </c>
      <c r="S932" s="220"/>
      <c r="T932" s="982" t="s">
        <v>28</v>
      </c>
      <c r="U932" s="982"/>
      <c r="V932" s="956"/>
      <c r="W932" s="957"/>
      <c r="X932" s="957"/>
      <c r="Y932" s="958"/>
      <c r="Z932" s="956"/>
      <c r="AA932" s="957"/>
      <c r="AB932" s="957"/>
      <c r="AC932" s="957"/>
      <c r="AD932" s="956">
        <v>0</v>
      </c>
      <c r="AE932" s="957"/>
      <c r="AF932" s="957"/>
      <c r="AG932" s="958"/>
      <c r="AH932" s="962">
        <f>IF(V931="賃金で算定",0,V932+Z932-AD932)</f>
        <v>0</v>
      </c>
      <c r="AI932" s="962"/>
      <c r="AJ932" s="962"/>
      <c r="AK932" s="963"/>
      <c r="AL932" s="964">
        <f>IF(V931="賃金で算定","賃金で算定",IF(OR(V932=0,$F$939="",AV931=""),0,IF(OR(LEFT($F$939,2)="31",LEFT($F$939,2)="34",LEFT($F$939,2)="36",LEFT($F$939,2)="37"),VLOOKUP($F$939,労務比率2,AX931,FALSE),VLOOKUP($F$939,労務比率,AX931,FALSE))))</f>
        <v>0</v>
      </c>
      <c r="AM932" s="965"/>
      <c r="AN932" s="966">
        <f>IF(V931="賃金で算定",0,INT(AH932*AL932/100))</f>
        <v>0</v>
      </c>
      <c r="AO932" s="967"/>
      <c r="AP932" s="967"/>
      <c r="AQ932" s="967"/>
      <c r="AR932" s="967"/>
      <c r="AS932" s="685"/>
      <c r="AV932" s="24"/>
      <c r="AW932" s="25"/>
      <c r="AY932" s="462">
        <f t="shared" ref="AY932" si="527">AH932</f>
        <v>0</v>
      </c>
      <c r="AZ932" s="461">
        <f>IF(AV931&lt;=設定シート!C$101,AH932,IF(AND(AV931&gt;=設定シート!E$101,AV931&lt;=設定シート!G$101),AH932*105/108,AH932))</f>
        <v>0</v>
      </c>
      <c r="BA932" s="460"/>
      <c r="BB932" s="461">
        <f t="shared" ref="BB932" si="528">IF($AL932="賃金で算定",0,INT(AY932*$AL932/100))</f>
        <v>0</v>
      </c>
      <c r="BC932" s="461">
        <f>IF(AY932=AZ932,BB932,AZ932*$AL932/100)</f>
        <v>0</v>
      </c>
      <c r="BL932" s="22">
        <f>IF(AY932=AZ932,0,1)</f>
        <v>0</v>
      </c>
      <c r="BM932" s="22" t="str">
        <f>IF(BL932=1,AL932,"")</f>
        <v/>
      </c>
    </row>
    <row r="933" spans="2:74" ht="18" customHeight="1">
      <c r="B933" s="968"/>
      <c r="C933" s="969"/>
      <c r="D933" s="969"/>
      <c r="E933" s="969"/>
      <c r="F933" s="969"/>
      <c r="G933" s="969"/>
      <c r="H933" s="969"/>
      <c r="I933" s="970"/>
      <c r="J933" s="968"/>
      <c r="K933" s="969"/>
      <c r="L933" s="969"/>
      <c r="M933" s="969"/>
      <c r="N933" s="974"/>
      <c r="O933" s="753"/>
      <c r="P933" s="731" t="s">
        <v>38</v>
      </c>
      <c r="Q933" s="754"/>
      <c r="R933" s="731" t="s">
        <v>8</v>
      </c>
      <c r="S933" s="755"/>
      <c r="T933" s="976" t="s">
        <v>40</v>
      </c>
      <c r="U933" s="1075"/>
      <c r="V933" s="977"/>
      <c r="W933" s="978"/>
      <c r="X933" s="978"/>
      <c r="Y933" s="792"/>
      <c r="Z933" s="769"/>
      <c r="AA933" s="770"/>
      <c r="AB933" s="770"/>
      <c r="AC933" s="768"/>
      <c r="AD933" s="769"/>
      <c r="AE933" s="770"/>
      <c r="AF933" s="770"/>
      <c r="AG933" s="771"/>
      <c r="AH933" s="979">
        <f>IF(V933="賃金で算定",V934+Z934-AD934,0)</f>
        <v>0</v>
      </c>
      <c r="AI933" s="980"/>
      <c r="AJ933" s="980"/>
      <c r="AK933" s="981"/>
      <c r="AL933" s="733"/>
      <c r="AM933" s="736"/>
      <c r="AN933" s="865"/>
      <c r="AO933" s="866"/>
      <c r="AP933" s="866"/>
      <c r="AQ933" s="866"/>
      <c r="AR933" s="866"/>
      <c r="AS933" s="772"/>
      <c r="AV933" s="24" t="str">
        <f>IF(OR(O933="",Q933=""),"", IF(O933&lt;20,DATE(O933+118,Q933,IF(S933="",1,S933)),DATE(O933+88,Q933,IF(S933="",1,S933))))</f>
        <v/>
      </c>
      <c r="AW933" s="821" t="str">
        <f>IF(AV933&lt;=設定シート!C$15,"昔",IF(OR(LEFT($F$939,2)="31",LEFT($F$939,2)="34",LEFT($F$939,2)="36",LEFT($F$939,2)="37"),IF(AV933&lt;=設定シート!E$23,"1",IF(AV933&lt;=設定シート!G$23,"2",IF(AV933&lt;=設定シート!M$23,"3","4"))),IF(AV933&lt;=設定シート!E$15,"1",IF(AV933&lt;=設定シート!G$15,"2","3"))))</f>
        <v>3</v>
      </c>
      <c r="AX933" s="822">
        <f>IF(OR(LEFT($F$939,2)="31",LEFT($F$939,2)="34",LEFT($F$939,2)="36",LEFT($F$939,2)="37"),IF(AV933&lt;=設定シート!$C$23,5,IF(AV933&lt;=設定シート!$E$23,7,IF(AV933&lt;=設定シート!$G$23,9,IF(AND(AV933&lt;=設定シート!$I$23,V933=""),11,IF(AND(AV933&lt;=設定シート!$I$23,V933="賃金で算定"),13,IF(AV933&lt;=設定シート!$K$23,15,IF(AV933&lt;=設定シート!$M$23,17,19))))))),IF(AV933&lt;=設定シート!$C$23,5,IF(AV933&lt;=設定シート!$E$15,7,IF(AV933&lt;=設定シート!$G$15,9,11))))</f>
        <v>11</v>
      </c>
      <c r="AY933" s="760"/>
      <c r="AZ933" s="761"/>
      <c r="BA933" s="762">
        <f t="shared" ref="BA933" si="529">AN933</f>
        <v>0</v>
      </c>
      <c r="BB933" s="761"/>
      <c r="BC933" s="761"/>
      <c r="BO933" s="1">
        <f>IF(O933&lt;=VALUE(概算年度),O933+2018,O933+1988)</f>
        <v>2018</v>
      </c>
      <c r="BP933" s="1" t="b">
        <f>IF(BO933=2019,1)</f>
        <v>0</v>
      </c>
      <c r="BQ933" s="3">
        <f>IF(BO933&lt;=2018,1)</f>
        <v>1</v>
      </c>
      <c r="BR933" s="3" t="b">
        <f>IF(BO933&gt;=2020,1)</f>
        <v>0</v>
      </c>
      <c r="BS933" s="3" t="b">
        <f>IF(AND(O933=31,Q933=1,O934=31),1,IF(AND(O933=31,Q933=2,O934=31),2,IF(AND(O933=31,Q933=3,O934=31),3,IF(AND(O933=31,Q933=4,O934=31),4,IF(AND(O933&gt;VALUE(概算年度),O933&lt;31,O934=31),5)))))</f>
        <v>0</v>
      </c>
      <c r="BT933" s="3" t="b">
        <f>IF(OR(O933=31,O933=1),IF(AND(O934=1,OR(Q933=1,Q933=2,Q933=3,Q933=4,Q933=5)),1,IF(AND(O934=1,Q933=6),6,IF(AND(O934=1,Q933=7),7,IF(AND(O934=1,Q933=8),8,IF(AND(O934=1,Q933=9),9,IF(AND(O934=1,Q933=10),10,IF(AND(O934=1,Q933=11),11,IF(AND(O934=1,Q933=12),12)))))))),IF(O934=1,13))</f>
        <v>0</v>
      </c>
      <c r="BU933" s="3" t="b">
        <f>IF(AND(VALUE(概算年度)='報告書（事業主控）'!O933,VALUE(概算年度)='報告書（事業主控）'!O934),IF('報告書（事業主控）'!Q933=1,1,IF('報告書（事業主控）'!Q933=2,2,IF('報告書（事業主控）'!Q933=3,3))))</f>
        <v>0</v>
      </c>
      <c r="BV933" s="3" t="b">
        <f>IF(BS933=1,"平31_1",IF(BS933=2,"平31_2",IF(BS933=3,"平31_3",IF(BS933=4,"平31_4",IF(BS933=5,"平31_1",IF(BT933=1,"_5月",IF(BT933=6,"_6月",IF(BT933=7,"_7月",IF(BT933=8,"_8月",IF(BT933=9,"_9月",IF(BT933=10,"_10月",IF(BT933=11,"_11月",IF(BT933=12,"_12月",IF(BT933=13,"_5月",IF(AND(O933=O934,O934&lt;&gt;VALUE(概算年度)),IF(Q933=1,"_1月",IF(Q933=2,"_2月",IF(Q933=3,"_3月",IF(Q933=4,"_4月",IF(Q933=5,"_5月",IF(Q933=6,"_6月",IF(Q933=7,"_7月",IF(Q933=8,"_8月",IF(Q933=9,"_9月",IF(Q933=10,"_10月",IF(Q933=11,"_11月",IF(Q933=12,"_12月")))))))))))),IF(BU933=1,"対象年1_3月",IF(BU933=2,"対象年2_3月",IF(BU933=3,"対象年3月",IF(O934=VALUE(概算年度),"対象年1_3月","_1月")))))))))))))))))))</f>
        <v>0</v>
      </c>
    </row>
    <row r="934" spans="2:74" ht="18" customHeight="1">
      <c r="B934" s="971"/>
      <c r="C934" s="972"/>
      <c r="D934" s="972"/>
      <c r="E934" s="972"/>
      <c r="F934" s="972"/>
      <c r="G934" s="972"/>
      <c r="H934" s="972"/>
      <c r="I934" s="973"/>
      <c r="J934" s="971"/>
      <c r="K934" s="972"/>
      <c r="L934" s="972"/>
      <c r="M934" s="972"/>
      <c r="N934" s="975"/>
      <c r="O934" s="219"/>
      <c r="P934" s="11" t="s">
        <v>7</v>
      </c>
      <c r="Q934" s="23"/>
      <c r="R934" s="11" t="s">
        <v>8</v>
      </c>
      <c r="S934" s="220"/>
      <c r="T934" s="982" t="s">
        <v>28</v>
      </c>
      <c r="U934" s="982"/>
      <c r="V934" s="956"/>
      <c r="W934" s="957"/>
      <c r="X934" s="957"/>
      <c r="Y934" s="958"/>
      <c r="Z934" s="956"/>
      <c r="AA934" s="957"/>
      <c r="AB934" s="957"/>
      <c r="AC934" s="957"/>
      <c r="AD934" s="956">
        <v>0</v>
      </c>
      <c r="AE934" s="957"/>
      <c r="AF934" s="957"/>
      <c r="AG934" s="958"/>
      <c r="AH934" s="962">
        <f>IF(V933="賃金で算定",0,V934+Z934-AD934)</f>
        <v>0</v>
      </c>
      <c r="AI934" s="962"/>
      <c r="AJ934" s="962"/>
      <c r="AK934" s="963"/>
      <c r="AL934" s="964">
        <f>IF(V933="賃金で算定","賃金で算定",IF(OR(V934=0,$F$939="",AV933=""),0,IF(OR(LEFT($F$939,2)="31",LEFT($F$939,2)="34",LEFT($F$939,2)="36",LEFT($F$939,2)="37"),VLOOKUP($F$939,労務比率2,AX933,FALSE),VLOOKUP($F$939,労務比率,AX933,FALSE))))</f>
        <v>0</v>
      </c>
      <c r="AM934" s="965"/>
      <c r="AN934" s="966">
        <f>IF(V933="賃金で算定",0,INT(AH934*AL934/100))</f>
        <v>0</v>
      </c>
      <c r="AO934" s="967"/>
      <c r="AP934" s="967"/>
      <c r="AQ934" s="967"/>
      <c r="AR934" s="967"/>
      <c r="AS934" s="685"/>
      <c r="AV934" s="24"/>
      <c r="AW934" s="25"/>
      <c r="AY934" s="462">
        <f t="shared" ref="AY934" si="530">AH934</f>
        <v>0</v>
      </c>
      <c r="AZ934" s="461">
        <f>IF(AV933&lt;=設定シート!C$101,AH934,IF(AND(AV933&gt;=設定シート!E$101,AV933&lt;=設定シート!G$101),AH934*105/108,AH934))</f>
        <v>0</v>
      </c>
      <c r="BA934" s="460"/>
      <c r="BB934" s="461">
        <f t="shared" ref="BB934" si="531">IF($AL934="賃金で算定",0,INT(AY934*$AL934/100))</f>
        <v>0</v>
      </c>
      <c r="BC934" s="461">
        <f>IF(AY934=AZ934,BB934,AZ934*$AL934/100)</f>
        <v>0</v>
      </c>
      <c r="BL934" s="22">
        <f>IF(AY934=AZ934,0,1)</f>
        <v>0</v>
      </c>
      <c r="BM934" s="22" t="str">
        <f>IF(BL934=1,AL934,"")</f>
        <v/>
      </c>
    </row>
    <row r="935" spans="2:74" ht="18" customHeight="1">
      <c r="B935" s="968"/>
      <c r="C935" s="969"/>
      <c r="D935" s="969"/>
      <c r="E935" s="969"/>
      <c r="F935" s="969"/>
      <c r="G935" s="969"/>
      <c r="H935" s="969"/>
      <c r="I935" s="970"/>
      <c r="J935" s="968"/>
      <c r="K935" s="969"/>
      <c r="L935" s="969"/>
      <c r="M935" s="969"/>
      <c r="N935" s="974"/>
      <c r="O935" s="753"/>
      <c r="P935" s="731" t="s">
        <v>38</v>
      </c>
      <c r="Q935" s="754"/>
      <c r="R935" s="731" t="s">
        <v>8</v>
      </c>
      <c r="S935" s="755"/>
      <c r="T935" s="976" t="s">
        <v>40</v>
      </c>
      <c r="U935" s="1075"/>
      <c r="V935" s="977"/>
      <c r="W935" s="978"/>
      <c r="X935" s="978"/>
      <c r="Y935" s="792"/>
      <c r="Z935" s="769"/>
      <c r="AA935" s="770"/>
      <c r="AB935" s="770"/>
      <c r="AC935" s="768"/>
      <c r="AD935" s="769"/>
      <c r="AE935" s="770"/>
      <c r="AF935" s="770"/>
      <c r="AG935" s="771"/>
      <c r="AH935" s="979">
        <f>IF(V935="賃金で算定",V936+Z936-AD936,0)</f>
        <v>0</v>
      </c>
      <c r="AI935" s="980"/>
      <c r="AJ935" s="980"/>
      <c r="AK935" s="981"/>
      <c r="AL935" s="733"/>
      <c r="AM935" s="736"/>
      <c r="AN935" s="865"/>
      <c r="AO935" s="866"/>
      <c r="AP935" s="866"/>
      <c r="AQ935" s="866"/>
      <c r="AR935" s="866"/>
      <c r="AS935" s="772"/>
      <c r="AV935" s="24" t="str">
        <f>IF(OR(O935="",Q935=""),"", IF(O935&lt;20,DATE(O935+118,Q935,IF(S935="",1,S935)),DATE(O935+88,Q935,IF(S935="",1,S935))))</f>
        <v/>
      </c>
      <c r="AW935" s="821" t="str">
        <f>IF(AV935&lt;=設定シート!C$15,"昔",IF(OR(LEFT($F$939,2)="31",LEFT($F$939,2)="34",LEFT($F$939,2)="36",LEFT($F$939,2)="37"),IF(AV935&lt;=設定シート!E$23,"1",IF(AV935&lt;=設定シート!G$23,"2",IF(AV935&lt;=設定シート!M$23,"3","4"))),IF(AV935&lt;=設定シート!E$15,"1",IF(AV935&lt;=設定シート!G$15,"2","3"))))</f>
        <v>3</v>
      </c>
      <c r="AX935" s="822">
        <f>IF(OR(LEFT($F$939,2)="31",LEFT($F$939,2)="34",LEFT($F$939,2)="36",LEFT($F$939,2)="37"),IF(AV935&lt;=設定シート!$C$23,5,IF(AV935&lt;=設定シート!$E$23,7,IF(AV935&lt;=設定シート!$G$23,9,IF(AND(AV935&lt;=設定シート!$I$23,V935=""),11,IF(AND(AV935&lt;=設定シート!$I$23,V935="賃金で算定"),13,IF(AV935&lt;=設定シート!$K$23,15,IF(AV935&lt;=設定シート!$M$23,17,19))))))),IF(AV935&lt;=設定シート!$C$23,5,IF(AV935&lt;=設定シート!$E$15,7,IF(AV935&lt;=設定シート!$G$15,9,11))))</f>
        <v>11</v>
      </c>
      <c r="AY935" s="760"/>
      <c r="AZ935" s="761"/>
      <c r="BA935" s="762">
        <f t="shared" ref="BA935" si="532">AN935</f>
        <v>0</v>
      </c>
      <c r="BB935" s="761"/>
      <c r="BC935" s="761"/>
      <c r="BO935" s="1">
        <f>IF(O935&lt;=VALUE(概算年度),O935+2018,O935+1988)</f>
        <v>2018</v>
      </c>
      <c r="BP935" s="1" t="b">
        <f>IF(BO935=2019,1)</f>
        <v>0</v>
      </c>
      <c r="BQ935" s="3">
        <f>IF(BO935&lt;=2018,1)</f>
        <v>1</v>
      </c>
      <c r="BR935" s="3" t="b">
        <f>IF(BO935&gt;=2020,1)</f>
        <v>0</v>
      </c>
      <c r="BS935" s="3" t="b">
        <f>IF(AND(O935=31,Q935=1,O936=31),1,IF(AND(O935=31,Q935=2,O936=31),2,IF(AND(O935=31,Q935=3,O936=31),3,IF(AND(O935=31,Q935=4,O936=31),4,IF(AND(O935&gt;VALUE(概算年度),O935&lt;31,O936=31),5)))))</f>
        <v>0</v>
      </c>
      <c r="BT935" s="3" t="b">
        <f>IF(OR(O935=31,O935=1),IF(AND(O936=1,OR(Q935=1,Q935=2,Q935=3,Q935=4,Q935=5)),1,IF(AND(O936=1,Q935=6),6,IF(AND(O936=1,Q935=7),7,IF(AND(O936=1,Q935=8),8,IF(AND(O936=1,Q935=9),9,IF(AND(O936=1,Q935=10),10,IF(AND(O936=1,Q935=11),11,IF(AND(O936=1,Q935=12),12)))))))),IF(O936=1,13))</f>
        <v>0</v>
      </c>
      <c r="BU935" s="3" t="b">
        <f>IF(AND(VALUE(概算年度)='報告書（事業主控）'!O935,VALUE(概算年度)='報告書（事業主控）'!O936),IF('報告書（事業主控）'!Q935=1,1,IF('報告書（事業主控）'!Q935=2,2,IF('報告書（事業主控）'!Q935=3,3))))</f>
        <v>0</v>
      </c>
      <c r="BV935" s="3" t="b">
        <f>IF(BS935=1,"平31_1",IF(BS935=2,"平31_2",IF(BS935=3,"平31_3",IF(BS935=4,"平31_4",IF(BS935=5,"平31_1",IF(BT935=1,"_5月",IF(BT935=6,"_6月",IF(BT935=7,"_7月",IF(BT935=8,"_8月",IF(BT935=9,"_9月",IF(BT935=10,"_10月",IF(BT935=11,"_11月",IF(BT935=12,"_12月",IF(BT935=13,"_5月",IF(AND(O935=O936,O936&lt;&gt;VALUE(概算年度)),IF(Q935=1,"_1月",IF(Q935=2,"_2月",IF(Q935=3,"_3月",IF(Q935=4,"_4月",IF(Q935=5,"_5月",IF(Q935=6,"_6月",IF(Q935=7,"_7月",IF(Q935=8,"_8月",IF(Q935=9,"_9月",IF(Q935=10,"_10月",IF(Q935=11,"_11月",IF(Q935=12,"_12月")))))))))))),IF(BU935=1,"対象年1_3月",IF(BU935=2,"対象年2_3月",IF(BU935=3,"対象年3月",IF(O936=VALUE(概算年度),"対象年1_3月","_1月")))))))))))))))))))</f>
        <v>0</v>
      </c>
    </row>
    <row r="936" spans="2:74" ht="18" customHeight="1">
      <c r="B936" s="971"/>
      <c r="C936" s="972"/>
      <c r="D936" s="972"/>
      <c r="E936" s="972"/>
      <c r="F936" s="972"/>
      <c r="G936" s="972"/>
      <c r="H936" s="972"/>
      <c r="I936" s="973"/>
      <c r="J936" s="971"/>
      <c r="K936" s="972"/>
      <c r="L936" s="972"/>
      <c r="M936" s="972"/>
      <c r="N936" s="975"/>
      <c r="O936" s="219"/>
      <c r="P936" s="11" t="s">
        <v>7</v>
      </c>
      <c r="Q936" s="23"/>
      <c r="R936" s="11" t="s">
        <v>8</v>
      </c>
      <c r="S936" s="220"/>
      <c r="T936" s="982" t="s">
        <v>28</v>
      </c>
      <c r="U936" s="982"/>
      <c r="V936" s="956"/>
      <c r="W936" s="957"/>
      <c r="X936" s="957"/>
      <c r="Y936" s="958"/>
      <c r="Z936" s="956"/>
      <c r="AA936" s="957"/>
      <c r="AB936" s="957"/>
      <c r="AC936" s="957"/>
      <c r="AD936" s="956">
        <v>0</v>
      </c>
      <c r="AE936" s="957"/>
      <c r="AF936" s="957"/>
      <c r="AG936" s="958"/>
      <c r="AH936" s="962">
        <f>IF(V935="賃金で算定",0,V936+Z936-AD936)</f>
        <v>0</v>
      </c>
      <c r="AI936" s="962"/>
      <c r="AJ936" s="962"/>
      <c r="AK936" s="963"/>
      <c r="AL936" s="964">
        <f>IF(V935="賃金で算定","賃金で算定",IF(OR(V936=0,$F$939="",AV935=""),0,IF(OR(LEFT($F$939,2)="31",LEFT($F$939,2)="34",LEFT($F$939,2)="36",LEFT($F$939,2)="37"),VLOOKUP($F$939,労務比率2,AX935,FALSE),VLOOKUP($F$939,労務比率,AX935,FALSE))))</f>
        <v>0</v>
      </c>
      <c r="AM936" s="965"/>
      <c r="AN936" s="966">
        <f>IF(V935="賃金で算定",0,INT(AH936*AL936/100))</f>
        <v>0</v>
      </c>
      <c r="AO936" s="967"/>
      <c r="AP936" s="967"/>
      <c r="AQ936" s="967"/>
      <c r="AR936" s="967"/>
      <c r="AS936" s="685"/>
      <c r="AV936" s="24"/>
      <c r="AW936" s="25"/>
      <c r="AY936" s="462">
        <f t="shared" ref="AY936" si="533">AH936</f>
        <v>0</v>
      </c>
      <c r="AZ936" s="461">
        <f>IF(AV935&lt;=設定シート!C$101,AH936,IF(AND(AV935&gt;=設定シート!E$101,AV935&lt;=設定シート!G$101),AH936*105/108,AH936))</f>
        <v>0</v>
      </c>
      <c r="BA936" s="460"/>
      <c r="BB936" s="461">
        <f t="shared" ref="BB936" si="534">IF($AL936="賃金で算定",0,INT(AY936*$AL936/100))</f>
        <v>0</v>
      </c>
      <c r="BC936" s="461">
        <f>IF(AY936=AZ936,BB936,AZ936*$AL936/100)</f>
        <v>0</v>
      </c>
      <c r="BL936" s="22">
        <f>IF(AY936=AZ936,0,1)</f>
        <v>0</v>
      </c>
      <c r="BM936" s="22" t="str">
        <f>IF(BL936=1,AL936,"")</f>
        <v/>
      </c>
    </row>
    <row r="937" spans="2:74" ht="18" customHeight="1">
      <c r="B937" s="968"/>
      <c r="C937" s="969"/>
      <c r="D937" s="969"/>
      <c r="E937" s="969"/>
      <c r="F937" s="969"/>
      <c r="G937" s="969"/>
      <c r="H937" s="969"/>
      <c r="I937" s="970"/>
      <c r="J937" s="968"/>
      <c r="K937" s="969"/>
      <c r="L937" s="969"/>
      <c r="M937" s="969"/>
      <c r="N937" s="974"/>
      <c r="O937" s="753"/>
      <c r="P937" s="731" t="s">
        <v>38</v>
      </c>
      <c r="Q937" s="754"/>
      <c r="R937" s="731" t="s">
        <v>8</v>
      </c>
      <c r="S937" s="755"/>
      <c r="T937" s="976" t="s">
        <v>40</v>
      </c>
      <c r="U937" s="1075"/>
      <c r="V937" s="977"/>
      <c r="W937" s="978"/>
      <c r="X937" s="978"/>
      <c r="Y937" s="792"/>
      <c r="Z937" s="769"/>
      <c r="AA937" s="770"/>
      <c r="AB937" s="770"/>
      <c r="AC937" s="768"/>
      <c r="AD937" s="769"/>
      <c r="AE937" s="770"/>
      <c r="AF937" s="770"/>
      <c r="AG937" s="771"/>
      <c r="AH937" s="979">
        <f>IF(V937="賃金で算定",V938+Z938-AD938,0)</f>
        <v>0</v>
      </c>
      <c r="AI937" s="980"/>
      <c r="AJ937" s="980"/>
      <c r="AK937" s="981"/>
      <c r="AL937" s="733"/>
      <c r="AM937" s="736"/>
      <c r="AN937" s="865"/>
      <c r="AO937" s="866"/>
      <c r="AP937" s="866"/>
      <c r="AQ937" s="866"/>
      <c r="AR937" s="866"/>
      <c r="AS937" s="772"/>
      <c r="AV937" s="24" t="str">
        <f>IF(OR(O937="",Q937=""),"", IF(O937&lt;20,DATE(O937+118,Q937,IF(S937="",1,S937)),DATE(O937+88,Q937,IF(S937="",1,S937))))</f>
        <v/>
      </c>
      <c r="AW937" s="821" t="str">
        <f>IF(AV937&lt;=設定シート!C$15,"昔",IF(OR(LEFT($F$939,2)="31",LEFT($F$939,2)="34",LEFT($F$939,2)="36",LEFT($F$939,2)="37"),IF(AV937&lt;=設定シート!E$23,"1",IF(AV937&lt;=設定シート!G$23,"2",IF(AV937&lt;=設定シート!M$23,"3","4"))),IF(AV937&lt;=設定シート!E$15,"1",IF(AV937&lt;=設定シート!G$15,"2","3"))))</f>
        <v>3</v>
      </c>
      <c r="AX937" s="822">
        <f>IF(OR(LEFT($F$939,2)="31",LEFT($F$939,2)="34",LEFT($F$939,2)="36",LEFT($F$939,2)="37"),IF(AV937&lt;=設定シート!$C$23,5,IF(AV937&lt;=設定シート!$E$23,7,IF(AV937&lt;=設定シート!$G$23,9,IF(AND(AV937&lt;=設定シート!$I$23,V937=""),11,IF(AND(AV937&lt;=設定シート!$I$23,V937="賃金で算定"),13,IF(AV937&lt;=設定シート!$K$23,15,IF(AV937&lt;=設定シート!$M$23,17,19))))))),IF(AV937&lt;=設定シート!$C$23,5,IF(AV937&lt;=設定シート!$E$15,7,IF(AV937&lt;=設定シート!$G$15,9,11))))</f>
        <v>11</v>
      </c>
      <c r="AY937" s="760"/>
      <c r="AZ937" s="761"/>
      <c r="BA937" s="762">
        <f t="shared" ref="BA937" si="535">AN937</f>
        <v>0</v>
      </c>
      <c r="BB937" s="761"/>
      <c r="BC937" s="761"/>
      <c r="BO937" s="1">
        <f>IF(O937&lt;=VALUE(概算年度),O937+2018,O937+1988)</f>
        <v>2018</v>
      </c>
      <c r="BP937" s="1" t="b">
        <f>IF(BO937=2019,1)</f>
        <v>0</v>
      </c>
      <c r="BQ937" s="3">
        <f>IF(BO937&lt;=2018,1)</f>
        <v>1</v>
      </c>
      <c r="BR937" s="3" t="b">
        <f>IF(BO937&gt;=2020,1)</f>
        <v>0</v>
      </c>
      <c r="BS937" s="3" t="b">
        <f>IF(AND(O937=31,Q937=1,O938=31),1,IF(AND(O937=31,Q937=2,O938=31),2,IF(AND(O937=31,Q937=3,O938=31),3,IF(AND(O937=31,Q937=4,O938=31),4,IF(AND(O937&gt;VALUE(概算年度),O937&lt;31,O938=31),5)))))</f>
        <v>0</v>
      </c>
      <c r="BT937" s="3" t="b">
        <f>IF(OR(O937=31,O937=1),IF(AND(O938=1,OR(Q937=1,Q937=2,Q937=3,Q937=4,Q937=5)),1,IF(AND(O938=1,Q937=6),6,IF(AND(O938=1,Q937=7),7,IF(AND(O938=1,Q937=8),8,IF(AND(O938=1,Q937=9),9,IF(AND(O938=1,Q937=10),10,IF(AND(O938=1,Q937=11),11,IF(AND(O938=1,Q937=12),12)))))))),IF(O938=1,13))</f>
        <v>0</v>
      </c>
      <c r="BU937" s="3" t="b">
        <f>IF(AND(VALUE(概算年度)='報告書（事業主控）'!O937,VALUE(概算年度)='報告書（事業主控）'!O938),IF('報告書（事業主控）'!Q937=1,1,IF('報告書（事業主控）'!Q937=2,2,IF('報告書（事業主控）'!Q937=3,3))))</f>
        <v>0</v>
      </c>
      <c r="BV937" s="3" t="b">
        <f>IF(BS937=1,"平31_1",IF(BS937=2,"平31_2",IF(BS937=3,"平31_3",IF(BS937=4,"平31_4",IF(BS937=5,"平31_1",IF(BT937=1,"_5月",IF(BT937=6,"_6月",IF(BT937=7,"_7月",IF(BT937=8,"_8月",IF(BT937=9,"_9月",IF(BT937=10,"_10月",IF(BT937=11,"_11月",IF(BT937=12,"_12月",IF(BT937=13,"_5月",IF(AND(O937=O938,O938&lt;&gt;VALUE(概算年度)),IF(Q937=1,"_1月",IF(Q937=2,"_2月",IF(Q937=3,"_3月",IF(Q937=4,"_4月",IF(Q937=5,"_5月",IF(Q937=6,"_6月",IF(Q937=7,"_7月",IF(Q937=8,"_8月",IF(Q937=9,"_9月",IF(Q937=10,"_10月",IF(Q937=11,"_11月",IF(Q937=12,"_12月")))))))))))),IF(BU937=1,"対象年1_3月",IF(BU937=2,"対象年2_3月",IF(BU937=3,"対象年3月",IF(O938=VALUE(概算年度),"対象年1_3月","_1月")))))))))))))))))))</f>
        <v>0</v>
      </c>
    </row>
    <row r="938" spans="2:74" ht="18" customHeight="1">
      <c r="B938" s="971"/>
      <c r="C938" s="972"/>
      <c r="D938" s="972"/>
      <c r="E938" s="972"/>
      <c r="F938" s="972"/>
      <c r="G938" s="972"/>
      <c r="H938" s="972"/>
      <c r="I938" s="973"/>
      <c r="J938" s="971"/>
      <c r="K938" s="972"/>
      <c r="L938" s="972"/>
      <c r="M938" s="972"/>
      <c r="N938" s="975"/>
      <c r="O938" s="219"/>
      <c r="P938" s="11" t="s">
        <v>7</v>
      </c>
      <c r="Q938" s="23"/>
      <c r="R938" s="11" t="s">
        <v>8</v>
      </c>
      <c r="S938" s="220"/>
      <c r="T938" s="982" t="s">
        <v>28</v>
      </c>
      <c r="U938" s="982"/>
      <c r="V938" s="956"/>
      <c r="W938" s="957"/>
      <c r="X938" s="957"/>
      <c r="Y938" s="958"/>
      <c r="Z938" s="956"/>
      <c r="AA938" s="957"/>
      <c r="AB938" s="957"/>
      <c r="AC938" s="957"/>
      <c r="AD938" s="956">
        <v>0</v>
      </c>
      <c r="AE938" s="957"/>
      <c r="AF938" s="957"/>
      <c r="AG938" s="958"/>
      <c r="AH938" s="966">
        <f>IF(V937="賃金で算定",0,V938+Z938-AD938)</f>
        <v>0</v>
      </c>
      <c r="AI938" s="967"/>
      <c r="AJ938" s="967"/>
      <c r="AK938" s="987"/>
      <c r="AL938" s="964">
        <f>IF(V937="賃金で算定","賃金で算定",IF(OR(V938=0,$F$939="",AV937=""),0,IF(OR(LEFT($F$939,2)="31",LEFT($F$939,2)="34",LEFT($F$939,2)="36",LEFT($F$939,2)="37"),VLOOKUP($F$939,労務比率2,AX937,FALSE),VLOOKUP($F$939,労務比率,AX937,FALSE))))</f>
        <v>0</v>
      </c>
      <c r="AM938" s="965"/>
      <c r="AN938" s="966">
        <f>IF(V937="賃金で算定",0,INT(AH938*AL938/100))</f>
        <v>0</v>
      </c>
      <c r="AO938" s="967"/>
      <c r="AP938" s="967"/>
      <c r="AQ938" s="967"/>
      <c r="AR938" s="967"/>
      <c r="AS938" s="685"/>
      <c r="AV938" s="24"/>
      <c r="AW938" s="25"/>
      <c r="AY938" s="462">
        <f t="shared" ref="AY938" si="536">AH938</f>
        <v>0</v>
      </c>
      <c r="AZ938" s="461">
        <f>IF(AV937&lt;=設定シート!C$101,AH938,IF(AND(AV937&gt;=設定シート!E$101,AV937&lt;=設定シート!G$101),AH938*105/108,AH938))</f>
        <v>0</v>
      </c>
      <c r="BA938" s="460"/>
      <c r="BB938" s="461">
        <f t="shared" ref="BB938" si="537">IF($AL938="賃金で算定",0,INT(AY938*$AL938/100))</f>
        <v>0</v>
      </c>
      <c r="BC938" s="461">
        <f>IF(AY938=AZ938,BB938,AZ938*$AL938/100)</f>
        <v>0</v>
      </c>
      <c r="BL938" s="22">
        <f>IF(AY938=AZ938,0,1)</f>
        <v>0</v>
      </c>
      <c r="BM938" s="22" t="str">
        <f>IF(BL938=1,AL938,"")</f>
        <v/>
      </c>
    </row>
    <row r="939" spans="2:74" ht="18" customHeight="1">
      <c r="B939" s="877" t="s">
        <v>866</v>
      </c>
      <c r="C939" s="988"/>
      <c r="D939" s="988"/>
      <c r="E939" s="989"/>
      <c r="F939" s="1069"/>
      <c r="G939" s="997"/>
      <c r="H939" s="997"/>
      <c r="I939" s="997"/>
      <c r="J939" s="997"/>
      <c r="K939" s="997"/>
      <c r="L939" s="997"/>
      <c r="M939" s="997"/>
      <c r="N939" s="998"/>
      <c r="O939" s="877" t="s">
        <v>871</v>
      </c>
      <c r="P939" s="988"/>
      <c r="Q939" s="988"/>
      <c r="R939" s="988"/>
      <c r="S939" s="988"/>
      <c r="T939" s="988"/>
      <c r="U939" s="989"/>
      <c r="V939" s="1072">
        <f>AH939</f>
        <v>0</v>
      </c>
      <c r="W939" s="1073"/>
      <c r="X939" s="1073"/>
      <c r="Y939" s="1074"/>
      <c r="Z939" s="769"/>
      <c r="AA939" s="770"/>
      <c r="AB939" s="770"/>
      <c r="AC939" s="768"/>
      <c r="AD939" s="769"/>
      <c r="AE939" s="770"/>
      <c r="AF939" s="770"/>
      <c r="AG939" s="768"/>
      <c r="AH939" s="979">
        <f>AH921+AH923+AH925+AH927+AH929+AH931+AH933+AH935+AH937</f>
        <v>0</v>
      </c>
      <c r="AI939" s="980"/>
      <c r="AJ939" s="980"/>
      <c r="AK939" s="981"/>
      <c r="AL939" s="738"/>
      <c r="AM939" s="740"/>
      <c r="AN939" s="979">
        <f>AN921+AN923+AN925+AN927+AN929+AN931+AN933+AN935+AN937</f>
        <v>0</v>
      </c>
      <c r="AO939" s="980"/>
      <c r="AP939" s="980"/>
      <c r="AQ939" s="980"/>
      <c r="AR939" s="980"/>
      <c r="AS939" s="772"/>
      <c r="AW939" s="25"/>
      <c r="AY939" s="760"/>
      <c r="AZ939" s="777"/>
      <c r="BA939" s="778">
        <f>BA921+BA923+BA925+BA927+BA929+BA931+BA933+BA935+BA937</f>
        <v>0</v>
      </c>
      <c r="BB939" s="762">
        <f>BB922+BB924+BB926+BB928+BB930+BB932+BB934+BB936+BB938</f>
        <v>0</v>
      </c>
      <c r="BC939" s="762">
        <f>SUMIF(BL922:BL938,0,BC922:BC938)+ROUNDDOWN(ROUNDDOWN(BL939*105/108,0)*BM939/100,0)</f>
        <v>0</v>
      </c>
      <c r="BL939" s="22">
        <f>SUMIF(BL922:BL938,1,AH922:AK938)</f>
        <v>0</v>
      </c>
      <c r="BM939" s="22">
        <f>IF(COUNT(BM922:BM938)=0,0,SUM(BM922:BM938)/COUNT(BM922:BM938))</f>
        <v>0</v>
      </c>
    </row>
    <row r="940" spans="2:74" ht="18" customHeight="1">
      <c r="B940" s="990"/>
      <c r="C940" s="991"/>
      <c r="D940" s="991"/>
      <c r="E940" s="992"/>
      <c r="F940" s="1070"/>
      <c r="G940" s="1000"/>
      <c r="H940" s="1000"/>
      <c r="I940" s="1000"/>
      <c r="J940" s="1000"/>
      <c r="K940" s="1000"/>
      <c r="L940" s="1000"/>
      <c r="M940" s="1000"/>
      <c r="N940" s="1001"/>
      <c r="O940" s="990"/>
      <c r="P940" s="991"/>
      <c r="Q940" s="991"/>
      <c r="R940" s="991"/>
      <c r="S940" s="991"/>
      <c r="T940" s="991"/>
      <c r="U940" s="992"/>
      <c r="V940" s="983">
        <f>V922+V924+V926+V928+V930+V932+V934+V936+V938-V939</f>
        <v>0</v>
      </c>
      <c r="W940" s="962"/>
      <c r="X940" s="962"/>
      <c r="Y940" s="963"/>
      <c r="Z940" s="983">
        <f>Z922+Z924+Z926+Z928+Z930+Z932+Z934+Z936+Z938</f>
        <v>0</v>
      </c>
      <c r="AA940" s="962"/>
      <c r="AB940" s="962"/>
      <c r="AC940" s="962"/>
      <c r="AD940" s="983">
        <f>AD922+AD924+AD926+AD928+AD930+AD932+AD934+AD936+AD938</f>
        <v>0</v>
      </c>
      <c r="AE940" s="962"/>
      <c r="AF940" s="962"/>
      <c r="AG940" s="962"/>
      <c r="AH940" s="983">
        <f>AY940</f>
        <v>0</v>
      </c>
      <c r="AI940" s="962"/>
      <c r="AJ940" s="962"/>
      <c r="AK940" s="962"/>
      <c r="AL940" s="742"/>
      <c r="AM940" s="743"/>
      <c r="AN940" s="983">
        <f>BB940</f>
        <v>0</v>
      </c>
      <c r="AO940" s="962"/>
      <c r="AP940" s="962"/>
      <c r="AQ940" s="962"/>
      <c r="AR940" s="962"/>
      <c r="AS940" s="793"/>
      <c r="AW940" s="25"/>
      <c r="AY940" s="779">
        <f>AY922+AY924+AY926+AY928+AY930+AY932+AY934+AY936+AY938</f>
        <v>0</v>
      </c>
      <c r="AZ940" s="780"/>
      <c r="BA940" s="780"/>
      <c r="BB940" s="781">
        <f>BB939</f>
        <v>0</v>
      </c>
      <c r="BC940" s="782"/>
    </row>
    <row r="941" spans="2:74" ht="18" customHeight="1">
      <c r="B941" s="993"/>
      <c r="C941" s="994"/>
      <c r="D941" s="994"/>
      <c r="E941" s="995"/>
      <c r="F941" s="1071"/>
      <c r="G941" s="1002"/>
      <c r="H941" s="1002"/>
      <c r="I941" s="1002"/>
      <c r="J941" s="1002"/>
      <c r="K941" s="1002"/>
      <c r="L941" s="1002"/>
      <c r="M941" s="1002"/>
      <c r="N941" s="1003"/>
      <c r="O941" s="993"/>
      <c r="P941" s="994"/>
      <c r="Q941" s="994"/>
      <c r="R941" s="994"/>
      <c r="S941" s="994"/>
      <c r="T941" s="994"/>
      <c r="U941" s="995"/>
      <c r="V941" s="966"/>
      <c r="W941" s="967"/>
      <c r="X941" s="967"/>
      <c r="Y941" s="987"/>
      <c r="Z941" s="966"/>
      <c r="AA941" s="967"/>
      <c r="AB941" s="967"/>
      <c r="AC941" s="967"/>
      <c r="AD941" s="966"/>
      <c r="AE941" s="967"/>
      <c r="AF941" s="967"/>
      <c r="AG941" s="967"/>
      <c r="AH941" s="966">
        <f>AZ941</f>
        <v>0</v>
      </c>
      <c r="AI941" s="967"/>
      <c r="AJ941" s="967"/>
      <c r="AK941" s="987"/>
      <c r="AL941" s="686"/>
      <c r="AM941" s="687"/>
      <c r="AN941" s="966">
        <f>BC941</f>
        <v>0</v>
      </c>
      <c r="AO941" s="967"/>
      <c r="AP941" s="967"/>
      <c r="AQ941" s="967"/>
      <c r="AR941" s="967"/>
      <c r="AS941" s="685"/>
      <c r="AU941" s="222"/>
      <c r="AW941" s="25"/>
      <c r="AY941" s="464"/>
      <c r="AZ941" s="465">
        <f>IF(AZ922+AZ924+AZ926+AZ928+AZ930+AZ932+AZ934+AZ936+AZ938=AY940,0,ROUNDDOWN(AZ922+AZ924+AZ926+AZ928+AZ930+AZ932+AZ934+AZ936+AZ938,0))</f>
        <v>0</v>
      </c>
      <c r="BA941" s="463"/>
      <c r="BB941" s="463"/>
      <c r="BC941" s="465">
        <f>IF(BC939=BB940,0,BC939)</f>
        <v>0</v>
      </c>
    </row>
    <row r="942" spans="2:74" ht="18" customHeight="1">
      <c r="AD942" s="1" t="str">
        <f>IF(AND($F939="",$V939+$V940&gt;0),"事業の種類を選択してください。","")</f>
        <v/>
      </c>
      <c r="AN942" s="867">
        <f>IF(AN939=0,0,AN939+IF(AN941=0,AN940,AN941))</f>
        <v>0</v>
      </c>
      <c r="AO942" s="867"/>
      <c r="AP942" s="867"/>
      <c r="AQ942" s="867"/>
      <c r="AR942" s="867"/>
      <c r="AW942" s="25"/>
    </row>
    <row r="943" spans="2:74" ht="31.95" customHeight="1">
      <c r="AN943" s="30"/>
      <c r="AO943" s="30"/>
      <c r="AP943" s="30"/>
      <c r="AQ943" s="30"/>
      <c r="AR943" s="30"/>
      <c r="AW943" s="25"/>
    </row>
    <row r="944" spans="2:74" ht="7.5" customHeight="1">
      <c r="X944" s="3"/>
      <c r="Y944" s="3"/>
      <c r="AW944" s="25"/>
    </row>
    <row r="945" spans="2:55" ht="10.5" customHeight="1">
      <c r="X945" s="3"/>
      <c r="Y945" s="3"/>
      <c r="AW945" s="25"/>
    </row>
    <row r="946" spans="2:55" ht="5.25" customHeight="1">
      <c r="X946" s="3"/>
      <c r="Y946" s="3"/>
      <c r="AW946" s="25"/>
    </row>
    <row r="947" spans="2:55" ht="5.25" customHeight="1">
      <c r="X947" s="3"/>
      <c r="Y947" s="3"/>
      <c r="AW947" s="25"/>
    </row>
    <row r="948" spans="2:55" ht="5.25" customHeight="1">
      <c r="X948" s="3"/>
      <c r="Y948" s="3"/>
      <c r="AW948" s="25"/>
    </row>
    <row r="949" spans="2:55" ht="5.25" customHeight="1">
      <c r="X949" s="3"/>
      <c r="Y949" s="3"/>
      <c r="AW949" s="25"/>
    </row>
    <row r="950" spans="2:55" ht="17.25" customHeight="1">
      <c r="B950" s="2" t="s">
        <v>42</v>
      </c>
      <c r="S950" s="9"/>
      <c r="T950" s="9"/>
      <c r="U950" s="9"/>
      <c r="V950" s="9"/>
      <c r="W950" s="9"/>
      <c r="AL950" s="26"/>
      <c r="AW950" s="25"/>
    </row>
    <row r="951" spans="2:55" ht="12.75" customHeight="1">
      <c r="M951" s="27"/>
      <c r="N951" s="27"/>
      <c r="O951" s="27"/>
      <c r="P951" s="27"/>
      <c r="Q951" s="27"/>
      <c r="R951" s="27"/>
      <c r="S951" s="27"/>
      <c r="T951" s="28"/>
      <c r="U951" s="28"/>
      <c r="V951" s="28"/>
      <c r="W951" s="28"/>
      <c r="X951" s="28"/>
      <c r="Y951" s="28"/>
      <c r="Z951" s="28"/>
      <c r="AA951" s="27"/>
      <c r="AB951" s="27"/>
      <c r="AC951" s="27"/>
      <c r="AL951" s="26"/>
      <c r="AM951" s="859" t="s">
        <v>860</v>
      </c>
      <c r="AN951" s="860"/>
      <c r="AO951" s="860"/>
      <c r="AP951" s="861"/>
      <c r="AW951" s="25"/>
    </row>
    <row r="952" spans="2:55" ht="12.75" customHeight="1">
      <c r="M952" s="27"/>
      <c r="N952" s="27"/>
      <c r="O952" s="27"/>
      <c r="P952" s="27"/>
      <c r="Q952" s="27"/>
      <c r="R952" s="27"/>
      <c r="S952" s="27"/>
      <c r="T952" s="28"/>
      <c r="U952" s="28"/>
      <c r="V952" s="28"/>
      <c r="W952" s="28"/>
      <c r="X952" s="28"/>
      <c r="Y952" s="28"/>
      <c r="Z952" s="28"/>
      <c r="AA952" s="27"/>
      <c r="AB952" s="27"/>
      <c r="AC952" s="27"/>
      <c r="AL952" s="26"/>
      <c r="AM952" s="862"/>
      <c r="AN952" s="863"/>
      <c r="AO952" s="863"/>
      <c r="AP952" s="864"/>
      <c r="AW952" s="25"/>
    </row>
    <row r="953" spans="2:55" ht="12.75" customHeight="1">
      <c r="M953" s="27"/>
      <c r="N953" s="27"/>
      <c r="O953" s="27"/>
      <c r="P953" s="27"/>
      <c r="Q953" s="27"/>
      <c r="R953" s="27"/>
      <c r="S953" s="27"/>
      <c r="T953" s="27"/>
      <c r="U953" s="27"/>
      <c r="V953" s="27"/>
      <c r="W953" s="27"/>
      <c r="X953" s="27"/>
      <c r="Y953" s="27"/>
      <c r="Z953" s="27"/>
      <c r="AA953" s="27"/>
      <c r="AB953" s="27"/>
      <c r="AC953" s="27"/>
      <c r="AL953" s="26"/>
      <c r="AM953" s="698"/>
      <c r="AN953" s="698"/>
      <c r="AW953" s="25"/>
    </row>
    <row r="954" spans="2:55" ht="6" customHeight="1">
      <c r="M954" s="27"/>
      <c r="N954" s="27"/>
      <c r="O954" s="27"/>
      <c r="P954" s="27"/>
      <c r="Q954" s="27"/>
      <c r="R954" s="27"/>
      <c r="S954" s="27"/>
      <c r="T954" s="27"/>
      <c r="U954" s="27"/>
      <c r="V954" s="27"/>
      <c r="W954" s="27"/>
      <c r="X954" s="27"/>
      <c r="Y954" s="27"/>
      <c r="Z954" s="27"/>
      <c r="AA954" s="27"/>
      <c r="AB954" s="27"/>
      <c r="AC954" s="27"/>
      <c r="AL954" s="26"/>
      <c r="AM954" s="26"/>
      <c r="AW954" s="25"/>
    </row>
    <row r="955" spans="2:55" ht="12.75" customHeight="1">
      <c r="B955" s="873" t="s">
        <v>9</v>
      </c>
      <c r="C955" s="874"/>
      <c r="D955" s="874"/>
      <c r="E955" s="874"/>
      <c r="F955" s="874"/>
      <c r="G955" s="874"/>
      <c r="H955" s="874"/>
      <c r="I955" s="874"/>
      <c r="J955" s="878" t="s">
        <v>17</v>
      </c>
      <c r="K955" s="878"/>
      <c r="L955" s="724" t="s">
        <v>10</v>
      </c>
      <c r="M955" s="878" t="s">
        <v>18</v>
      </c>
      <c r="N955" s="878"/>
      <c r="O955" s="879" t="s">
        <v>19</v>
      </c>
      <c r="P955" s="878"/>
      <c r="Q955" s="878"/>
      <c r="R955" s="878"/>
      <c r="S955" s="878"/>
      <c r="T955" s="878"/>
      <c r="U955" s="878" t="s">
        <v>20</v>
      </c>
      <c r="V955" s="878"/>
      <c r="W955" s="878"/>
      <c r="AD955" s="11"/>
      <c r="AE955" s="11"/>
      <c r="AF955" s="11"/>
      <c r="AG955" s="11"/>
      <c r="AH955" s="11"/>
      <c r="AI955" s="11"/>
      <c r="AJ955" s="11"/>
      <c r="AL955" s="1013">
        <f ca="1">$AL$9</f>
        <v>30</v>
      </c>
      <c r="AM955" s="881"/>
      <c r="AN955" s="948" t="s">
        <v>11</v>
      </c>
      <c r="AO955" s="948"/>
      <c r="AP955" s="881">
        <v>24</v>
      </c>
      <c r="AQ955" s="881"/>
      <c r="AR955" s="948" t="s">
        <v>12</v>
      </c>
      <c r="AS955" s="951"/>
      <c r="AW955" s="25"/>
    </row>
    <row r="956" spans="2:55" ht="13.95" customHeight="1">
      <c r="B956" s="874"/>
      <c r="C956" s="874"/>
      <c r="D956" s="874"/>
      <c r="E956" s="874"/>
      <c r="F956" s="874"/>
      <c r="G956" s="874"/>
      <c r="H956" s="874"/>
      <c r="I956" s="874"/>
      <c r="J956" s="1061">
        <f>$J$10</f>
        <v>0</v>
      </c>
      <c r="K956" s="1049">
        <f>$K$10</f>
        <v>0</v>
      </c>
      <c r="L956" s="1063">
        <f>$L$10</f>
        <v>0</v>
      </c>
      <c r="M956" s="1052">
        <f>$M$10</f>
        <v>0</v>
      </c>
      <c r="N956" s="1049">
        <f>$N$10</f>
        <v>0</v>
      </c>
      <c r="O956" s="1052">
        <f>$O$10</f>
        <v>0</v>
      </c>
      <c r="P956" s="1014">
        <f>$P$10</f>
        <v>0</v>
      </c>
      <c r="Q956" s="1014">
        <f>$Q$10</f>
        <v>0</v>
      </c>
      <c r="R956" s="1014">
        <f>$R$10</f>
        <v>0</v>
      </c>
      <c r="S956" s="1014">
        <f>$S$10</f>
        <v>0</v>
      </c>
      <c r="T956" s="1049">
        <f>$T$10</f>
        <v>0</v>
      </c>
      <c r="U956" s="1052">
        <f>$U$10</f>
        <v>0</v>
      </c>
      <c r="V956" s="1014">
        <f>$V$10</f>
        <v>0</v>
      </c>
      <c r="W956" s="1049">
        <f>$W$10</f>
        <v>0</v>
      </c>
      <c r="AD956" s="11"/>
      <c r="AE956" s="11"/>
      <c r="AF956" s="11"/>
      <c r="AG956" s="11"/>
      <c r="AH956" s="11"/>
      <c r="AI956" s="11"/>
      <c r="AJ956" s="11"/>
      <c r="AL956" s="882"/>
      <c r="AM956" s="883"/>
      <c r="AN956" s="949"/>
      <c r="AO956" s="949"/>
      <c r="AP956" s="883"/>
      <c r="AQ956" s="883"/>
      <c r="AR956" s="949"/>
      <c r="AS956" s="952"/>
      <c r="AW956" s="25"/>
    </row>
    <row r="957" spans="2:55" ht="9" customHeight="1">
      <c r="B957" s="874"/>
      <c r="C957" s="874"/>
      <c r="D957" s="874"/>
      <c r="E957" s="874"/>
      <c r="F957" s="874"/>
      <c r="G957" s="874"/>
      <c r="H957" s="874"/>
      <c r="I957" s="874"/>
      <c r="J957" s="1062"/>
      <c r="K957" s="1050"/>
      <c r="L957" s="1064"/>
      <c r="M957" s="1053"/>
      <c r="N957" s="1050"/>
      <c r="O957" s="1053"/>
      <c r="P957" s="1015"/>
      <c r="Q957" s="1015"/>
      <c r="R957" s="1015"/>
      <c r="S957" s="1015"/>
      <c r="T957" s="1050"/>
      <c r="U957" s="1053"/>
      <c r="V957" s="1015"/>
      <c r="W957" s="1050"/>
      <c r="AD957" s="11"/>
      <c r="AE957" s="11"/>
      <c r="AF957" s="11"/>
      <c r="AG957" s="11"/>
      <c r="AH957" s="11"/>
      <c r="AI957" s="11"/>
      <c r="AJ957" s="11"/>
      <c r="AL957" s="884"/>
      <c r="AM957" s="885"/>
      <c r="AN957" s="950"/>
      <c r="AO957" s="950"/>
      <c r="AP957" s="885"/>
      <c r="AQ957" s="885"/>
      <c r="AR957" s="950"/>
      <c r="AS957" s="953"/>
      <c r="AW957" s="25"/>
    </row>
    <row r="958" spans="2:55" ht="6" customHeight="1">
      <c r="B958" s="876"/>
      <c r="C958" s="876"/>
      <c r="D958" s="876"/>
      <c r="E958" s="876"/>
      <c r="F958" s="876"/>
      <c r="G958" s="876"/>
      <c r="H958" s="876"/>
      <c r="I958" s="876"/>
      <c r="J958" s="1062"/>
      <c r="K958" s="1051"/>
      <c r="L958" s="1065"/>
      <c r="M958" s="1054"/>
      <c r="N958" s="1051"/>
      <c r="O958" s="1054"/>
      <c r="P958" s="1016"/>
      <c r="Q958" s="1016"/>
      <c r="R958" s="1016"/>
      <c r="S958" s="1016"/>
      <c r="T958" s="1051"/>
      <c r="U958" s="1054"/>
      <c r="V958" s="1016"/>
      <c r="W958" s="1051"/>
      <c r="AW958" s="25"/>
    </row>
    <row r="959" spans="2:55" ht="15" customHeight="1">
      <c r="B959" s="927" t="s">
        <v>43</v>
      </c>
      <c r="C959" s="928"/>
      <c r="D959" s="928"/>
      <c r="E959" s="928"/>
      <c r="F959" s="928"/>
      <c r="G959" s="928"/>
      <c r="H959" s="928"/>
      <c r="I959" s="929"/>
      <c r="J959" s="927" t="s">
        <v>13</v>
      </c>
      <c r="K959" s="928"/>
      <c r="L959" s="928"/>
      <c r="M959" s="928"/>
      <c r="N959" s="936"/>
      <c r="O959" s="939" t="s">
        <v>44</v>
      </c>
      <c r="P959" s="928"/>
      <c r="Q959" s="928"/>
      <c r="R959" s="928"/>
      <c r="S959" s="928"/>
      <c r="T959" s="928"/>
      <c r="U959" s="929"/>
      <c r="V959" s="725" t="s">
        <v>843</v>
      </c>
      <c r="W959" s="726"/>
      <c r="X959" s="726"/>
      <c r="Y959" s="942" t="s">
        <v>543</v>
      </c>
      <c r="Z959" s="942"/>
      <c r="AA959" s="942"/>
      <c r="AB959" s="942"/>
      <c r="AC959" s="942"/>
      <c r="AD959" s="942"/>
      <c r="AE959" s="942"/>
      <c r="AF959" s="942"/>
      <c r="AG959" s="942"/>
      <c r="AH959" s="942"/>
      <c r="AI959" s="726"/>
      <c r="AJ959" s="726"/>
      <c r="AK959" s="727"/>
      <c r="AL959" s="1066" t="s">
        <v>497</v>
      </c>
      <c r="AM959" s="1066"/>
      <c r="AN959" s="943" t="s">
        <v>292</v>
      </c>
      <c r="AO959" s="943"/>
      <c r="AP959" s="943"/>
      <c r="AQ959" s="943"/>
      <c r="AR959" s="943"/>
      <c r="AS959" s="944"/>
      <c r="AW959" s="25"/>
    </row>
    <row r="960" spans="2:55" ht="13.95" customHeight="1">
      <c r="B960" s="930"/>
      <c r="C960" s="931"/>
      <c r="D960" s="931"/>
      <c r="E960" s="931"/>
      <c r="F960" s="931"/>
      <c r="G960" s="931"/>
      <c r="H960" s="931"/>
      <c r="I960" s="932"/>
      <c r="J960" s="930"/>
      <c r="K960" s="931"/>
      <c r="L960" s="931"/>
      <c r="M960" s="931"/>
      <c r="N960" s="937"/>
      <c r="O960" s="940"/>
      <c r="P960" s="931"/>
      <c r="Q960" s="931"/>
      <c r="R960" s="931"/>
      <c r="S960" s="931"/>
      <c r="T960" s="931"/>
      <c r="U960" s="932"/>
      <c r="V960" s="890" t="s">
        <v>14</v>
      </c>
      <c r="W960" s="1076"/>
      <c r="X960" s="1076"/>
      <c r="Y960" s="1077"/>
      <c r="Z960" s="896" t="s">
        <v>23</v>
      </c>
      <c r="AA960" s="897"/>
      <c r="AB960" s="897"/>
      <c r="AC960" s="898"/>
      <c r="AD960" s="1081" t="s">
        <v>24</v>
      </c>
      <c r="AE960" s="1082"/>
      <c r="AF960" s="1082"/>
      <c r="AG960" s="1083"/>
      <c r="AH960" s="908" t="s">
        <v>170</v>
      </c>
      <c r="AI960" s="909"/>
      <c r="AJ960" s="909"/>
      <c r="AK960" s="910"/>
      <c r="AL960" s="1067" t="s">
        <v>498</v>
      </c>
      <c r="AM960" s="1067"/>
      <c r="AN960" s="918" t="s">
        <v>26</v>
      </c>
      <c r="AO960" s="919"/>
      <c r="AP960" s="919"/>
      <c r="AQ960" s="919"/>
      <c r="AR960" s="920"/>
      <c r="AS960" s="921"/>
      <c r="AW960" s="25"/>
      <c r="AY960" s="749" t="s">
        <v>524</v>
      </c>
      <c r="AZ960" s="749" t="s">
        <v>524</v>
      </c>
      <c r="BA960" s="749" t="s">
        <v>522</v>
      </c>
      <c r="BB960" s="922" t="s">
        <v>523</v>
      </c>
      <c r="BC960" s="923"/>
    </row>
    <row r="961" spans="2:74" ht="13.95" customHeight="1">
      <c r="B961" s="933"/>
      <c r="C961" s="934"/>
      <c r="D961" s="934"/>
      <c r="E961" s="934"/>
      <c r="F961" s="934"/>
      <c r="G961" s="934"/>
      <c r="H961" s="934"/>
      <c r="I961" s="935"/>
      <c r="J961" s="933"/>
      <c r="K961" s="934"/>
      <c r="L961" s="934"/>
      <c r="M961" s="934"/>
      <c r="N961" s="938"/>
      <c r="O961" s="941"/>
      <c r="P961" s="934"/>
      <c r="Q961" s="934"/>
      <c r="R961" s="934"/>
      <c r="S961" s="934"/>
      <c r="T961" s="934"/>
      <c r="U961" s="935"/>
      <c r="V961" s="1078"/>
      <c r="W961" s="1079"/>
      <c r="X961" s="1079"/>
      <c r="Y961" s="1080"/>
      <c r="Z961" s="899"/>
      <c r="AA961" s="900"/>
      <c r="AB961" s="900"/>
      <c r="AC961" s="901"/>
      <c r="AD961" s="1084"/>
      <c r="AE961" s="1085"/>
      <c r="AF961" s="1085"/>
      <c r="AG961" s="1086"/>
      <c r="AH961" s="911"/>
      <c r="AI961" s="912"/>
      <c r="AJ961" s="912"/>
      <c r="AK961" s="913"/>
      <c r="AL961" s="1068"/>
      <c r="AM961" s="1068"/>
      <c r="AN961" s="924"/>
      <c r="AO961" s="924"/>
      <c r="AP961" s="924"/>
      <c r="AQ961" s="924"/>
      <c r="AR961" s="924"/>
      <c r="AS961" s="925"/>
      <c r="AW961" s="25"/>
      <c r="AY961" s="459"/>
      <c r="AZ961" s="460" t="s">
        <v>518</v>
      </c>
      <c r="BA961" s="460" t="s">
        <v>521</v>
      </c>
      <c r="BB961" s="750" t="s">
        <v>519</v>
      </c>
      <c r="BC961" s="460" t="s">
        <v>518</v>
      </c>
      <c r="BL961" s="22" t="s">
        <v>529</v>
      </c>
      <c r="BM961" s="22" t="s">
        <v>246</v>
      </c>
    </row>
    <row r="962" spans="2:74" ht="18" customHeight="1">
      <c r="B962" s="968"/>
      <c r="C962" s="969"/>
      <c r="D962" s="969"/>
      <c r="E962" s="969"/>
      <c r="F962" s="969"/>
      <c r="G962" s="969"/>
      <c r="H962" s="969"/>
      <c r="I962" s="970"/>
      <c r="J962" s="968"/>
      <c r="K962" s="969"/>
      <c r="L962" s="969"/>
      <c r="M962" s="969"/>
      <c r="N962" s="974"/>
      <c r="O962" s="753"/>
      <c r="P962" s="731" t="s">
        <v>38</v>
      </c>
      <c r="Q962" s="754"/>
      <c r="R962" s="731" t="s">
        <v>8</v>
      </c>
      <c r="S962" s="755"/>
      <c r="T962" s="976" t="s">
        <v>46</v>
      </c>
      <c r="U962" s="1075"/>
      <c r="V962" s="977"/>
      <c r="W962" s="978"/>
      <c r="X962" s="978"/>
      <c r="Y962" s="787" t="s">
        <v>15</v>
      </c>
      <c r="Z962" s="757"/>
      <c r="AA962" s="758"/>
      <c r="AB962" s="758"/>
      <c r="AC962" s="756" t="s">
        <v>15</v>
      </c>
      <c r="AD962" s="757"/>
      <c r="AE962" s="758"/>
      <c r="AF962" s="758"/>
      <c r="AG962" s="759" t="s">
        <v>15</v>
      </c>
      <c r="AH962" s="979">
        <f>IF(V962="賃金で算定",V963+Z963-AD963,0)</f>
        <v>0</v>
      </c>
      <c r="AI962" s="980"/>
      <c r="AJ962" s="980"/>
      <c r="AK962" s="981"/>
      <c r="AL962" s="733"/>
      <c r="AM962" s="736"/>
      <c r="AN962" s="865"/>
      <c r="AO962" s="866"/>
      <c r="AP962" s="866"/>
      <c r="AQ962" s="866"/>
      <c r="AR962" s="866"/>
      <c r="AS962" s="759" t="s">
        <v>15</v>
      </c>
      <c r="AV962" s="24" t="str">
        <f>IF(OR(O962="",Q962=""),"", IF(O962&lt;20,DATE(O962+118,Q962,IF(S962="",1,S962)),DATE(O962+88,Q962,IF(S962="",1,S962))))</f>
        <v/>
      </c>
      <c r="AW962" s="821" t="str">
        <f>IF(AV962&lt;=設定シート!C$15,"昔",IF(OR(LEFT($F$980,2)="31",LEFT($F$980,2)="34",LEFT($F$980,2)="36",LEFT($F$980,2)="37"),IF(AV962&lt;=設定シート!E$23,"1",IF(AV962&lt;=設定シート!G$23,"2",IF(AV962&lt;=設定シート!M$23,"3","4"))),IF(AV962&lt;=設定シート!E$15,"1",IF(AV962&lt;=設定シート!G$15,"2","3"))))</f>
        <v>3</v>
      </c>
      <c r="AX962" s="822">
        <f>IF(OR(LEFT($F$980,2)="31",LEFT($F$980,2)="34",LEFT($F$980,2)="36",LEFT($F$980,2)="37"),IF(AV962&lt;=設定シート!$C$23,5,IF(AV962&lt;=設定シート!$E$23,7,IF(AV962&lt;=設定シート!$G$23,9,IF(AND(AV962&lt;=設定シート!$I$23,V962=""),11,IF(AND(AV962&lt;=設定シート!$I$23,V962="賃金で算定"),13,IF(AV962&lt;=設定シート!$K$23,15,IF(AV962&lt;=設定シート!$M$23,17,19))))))),IF(AV962&lt;=設定シート!$C$23,5,IF(AV962&lt;=設定シート!$E$15,7,IF(AV962&lt;=設定シート!$G$15,9,11))))</f>
        <v>11</v>
      </c>
      <c r="AY962" s="760"/>
      <c r="AZ962" s="761"/>
      <c r="BA962" s="762">
        <f>AN962</f>
        <v>0</v>
      </c>
      <c r="BB962" s="761"/>
      <c r="BC962" s="761"/>
      <c r="BO962" s="1">
        <f>IF(O962&lt;=VALUE(概算年度),O962+2018,O962+1988)</f>
        <v>2018</v>
      </c>
      <c r="BP962" s="1" t="b">
        <f>IF(BO962=2019,1)</f>
        <v>0</v>
      </c>
      <c r="BQ962" s="3">
        <f>IF(BO962&lt;=2018,1)</f>
        <v>1</v>
      </c>
      <c r="BR962" s="3" t="b">
        <f>IF(BO962&gt;=2020,1)</f>
        <v>0</v>
      </c>
      <c r="BS962" s="3" t="b">
        <f>IF(AND(O962=31,Q962=1,O963=31),1,IF(AND(O962=31,Q962=2,O963=31),2,IF(AND(O962=31,Q962=3,O963=31),3,IF(AND(O962=31,Q962=4,O963=31),4,IF(AND(O962&gt;VALUE(概算年度),O962&lt;31,O963=31),5)))))</f>
        <v>0</v>
      </c>
      <c r="BT962" s="3" t="b">
        <f>IF(OR(O962=31,O962=1),IF(AND(O963=1,OR(Q962=1,Q962=2,Q962=3,Q962=4,Q962=5)),1,IF(AND(O963=1,Q962=6),6,IF(AND(O963=1,Q962=7),7,IF(AND(O963=1,Q962=8),8,IF(AND(O963=1,Q962=9),9,IF(AND(O963=1,Q962=10),10,IF(AND(O963=1,Q962=11),11,IF(AND(O963=1,Q962=12),12)))))))),IF(O963=1,13))</f>
        <v>0</v>
      </c>
      <c r="BU962" s="3" t="b">
        <f>IF(AND(VALUE(概算年度)='報告書（事業主控）'!O962,VALUE(概算年度)='報告書（事業主控）'!O963),IF('報告書（事業主控）'!Q962=1,1,IF('報告書（事業主控）'!Q962=2,2,IF('報告書（事業主控）'!Q962=3,3))))</f>
        <v>0</v>
      </c>
      <c r="BV962" s="3" t="b">
        <f>IF(BS962=1,"平31_1",IF(BS962=2,"平31_2",IF(BS962=3,"平31_3",IF(BS962=4,"平31_4",IF(BS962=5,"平31_1",IF(BT962=1,"_5月",IF(BT962=6,"_6月",IF(BT962=7,"_7月",IF(BT962=8,"_8月",IF(BT962=9,"_9月",IF(BT962=10,"_10月",IF(BT962=11,"_11月",IF(BT962=12,"_12月",IF(BT962=13,"_5月",IF(AND(O962=O963,O963&lt;&gt;VALUE(概算年度)),IF(Q962=1,"_1月",IF(Q962=2,"_2月",IF(Q962=3,"_3月",IF(Q962=4,"_4月",IF(Q962=5,"_5月",IF(Q962=6,"_6月",IF(Q962=7,"_7月",IF(Q962=8,"_8月",IF(Q962=9,"_9月",IF(Q962=10,"_10月",IF(Q962=11,"_11月",IF(Q962=12,"_12月")))))))))))),IF(BU962=1,"対象年1_3月",IF(BU962=2,"対象年2_3月",IF(BU962=3,"対象年3月",IF(O963=VALUE(概算年度),"対象年1_3月","_1月")))))))))))))))))))</f>
        <v>0</v>
      </c>
    </row>
    <row r="963" spans="2:74" ht="18" customHeight="1">
      <c r="B963" s="971"/>
      <c r="C963" s="972"/>
      <c r="D963" s="972"/>
      <c r="E963" s="972"/>
      <c r="F963" s="972"/>
      <c r="G963" s="972"/>
      <c r="H963" s="972"/>
      <c r="I963" s="973"/>
      <c r="J963" s="971"/>
      <c r="K963" s="972"/>
      <c r="L963" s="972"/>
      <c r="M963" s="972"/>
      <c r="N963" s="975"/>
      <c r="O963" s="219"/>
      <c r="P963" s="11" t="s">
        <v>7</v>
      </c>
      <c r="Q963" s="23"/>
      <c r="R963" s="11" t="s">
        <v>8</v>
      </c>
      <c r="S963" s="220"/>
      <c r="T963" s="982" t="s">
        <v>28</v>
      </c>
      <c r="U963" s="982"/>
      <c r="V963" s="956"/>
      <c r="W963" s="957"/>
      <c r="X963" s="957"/>
      <c r="Y963" s="958"/>
      <c r="Z963" s="959"/>
      <c r="AA963" s="960"/>
      <c r="AB963" s="960"/>
      <c r="AC963" s="960"/>
      <c r="AD963" s="956">
        <v>0</v>
      </c>
      <c r="AE963" s="957"/>
      <c r="AF963" s="957"/>
      <c r="AG963" s="958"/>
      <c r="AH963" s="962">
        <f>IF(V962="賃金で算定",0,V963+Z963-AD963)</f>
        <v>0</v>
      </c>
      <c r="AI963" s="962"/>
      <c r="AJ963" s="962"/>
      <c r="AK963" s="963"/>
      <c r="AL963" s="964">
        <f>IF(V962="賃金で算定","賃金で算定",IF(OR(V963=0,$F$980="",AV962=""),0,IF(OR(LEFT($F$980,2)="31",LEFT($F$980,2)="34",LEFT($F$980,2)="36",LEFT($F$980,2)="37"),VLOOKUP($F$980,労務比率2,AX962,FALSE),VLOOKUP($F$980,労務比率,AX962,FALSE))))</f>
        <v>0</v>
      </c>
      <c r="AM963" s="965"/>
      <c r="AN963" s="966">
        <f>IF(V962="賃金で算定",0,INT(AH963*AL963/100))</f>
        <v>0</v>
      </c>
      <c r="AO963" s="967"/>
      <c r="AP963" s="967"/>
      <c r="AQ963" s="967"/>
      <c r="AR963" s="967"/>
      <c r="AS963" s="685"/>
      <c r="AV963" s="24"/>
      <c r="AW963" s="25"/>
      <c r="AY963" s="462">
        <f>AH963</f>
        <v>0</v>
      </c>
      <c r="AZ963" s="461">
        <f>IF(AV962&lt;=設定シート!C$101,AH963,IF(AND(AV962&gt;=設定シート!E$101,AV962&lt;=設定シート!G$101),AH963*105/108,AH963))</f>
        <v>0</v>
      </c>
      <c r="BA963" s="460"/>
      <c r="BB963" s="461">
        <f>IF($AL963="賃金で算定",0,INT(AY963*$AL963/100))</f>
        <v>0</v>
      </c>
      <c r="BC963" s="461">
        <f>IF(AY963=AZ963,BB963,AZ963*$AL963/100)</f>
        <v>0</v>
      </c>
      <c r="BL963" s="22">
        <f>IF(AY963=AZ963,0,1)</f>
        <v>0</v>
      </c>
      <c r="BM963" s="22" t="str">
        <f>IF(BL963=1,AL963,"")</f>
        <v/>
      </c>
    </row>
    <row r="964" spans="2:74" ht="18" customHeight="1">
      <c r="B964" s="968"/>
      <c r="C964" s="969"/>
      <c r="D964" s="969"/>
      <c r="E964" s="969"/>
      <c r="F964" s="969"/>
      <c r="G964" s="969"/>
      <c r="H964" s="969"/>
      <c r="I964" s="970"/>
      <c r="J964" s="968"/>
      <c r="K964" s="969"/>
      <c r="L964" s="969"/>
      <c r="M964" s="969"/>
      <c r="N964" s="974"/>
      <c r="O964" s="753"/>
      <c r="P964" s="731" t="s">
        <v>38</v>
      </c>
      <c r="Q964" s="754"/>
      <c r="R964" s="731" t="s">
        <v>8</v>
      </c>
      <c r="S964" s="755"/>
      <c r="T964" s="976" t="s">
        <v>40</v>
      </c>
      <c r="U964" s="1075"/>
      <c r="V964" s="977"/>
      <c r="W964" s="978"/>
      <c r="X964" s="978"/>
      <c r="Y964" s="792"/>
      <c r="Z964" s="769"/>
      <c r="AA964" s="770"/>
      <c r="AB964" s="770"/>
      <c r="AC964" s="768"/>
      <c r="AD964" s="769"/>
      <c r="AE964" s="770"/>
      <c r="AF964" s="770"/>
      <c r="AG964" s="771"/>
      <c r="AH964" s="979">
        <f>IF(V964="賃金で算定",V965+Z965-AD965,0)</f>
        <v>0</v>
      </c>
      <c r="AI964" s="980"/>
      <c r="AJ964" s="980"/>
      <c r="AK964" s="981"/>
      <c r="AL964" s="733"/>
      <c r="AM964" s="736"/>
      <c r="AN964" s="865"/>
      <c r="AO964" s="866"/>
      <c r="AP964" s="866"/>
      <c r="AQ964" s="866"/>
      <c r="AR964" s="866"/>
      <c r="AS964" s="772"/>
      <c r="AV964" s="24" t="str">
        <f>IF(OR(O964="",Q964=""),"", IF(O964&lt;20,DATE(O964+118,Q964,IF(S964="",1,S964)),DATE(O964+88,Q964,IF(S964="",1,S964))))</f>
        <v/>
      </c>
      <c r="AW964" s="821" t="str">
        <f>IF(AV964&lt;=設定シート!C$15,"昔",IF(OR(LEFT($F$980,2)="31",LEFT($F$980,2)="34",LEFT($F$980,2)="36",LEFT($F$980,2)="37"),IF(AV964&lt;=設定シート!E$23,"1",IF(AV964&lt;=設定シート!G$23,"2",IF(AV964&lt;=設定シート!M$23,"3","4"))),IF(AV964&lt;=設定シート!E$15,"1",IF(AV964&lt;=設定シート!G$15,"2","3"))))</f>
        <v>3</v>
      </c>
      <c r="AX964" s="822">
        <f>IF(OR(LEFT($F$980,2)="31",LEFT($F$980,2)="34",LEFT($F$980,2)="36",LEFT($F$980,2)="37"),IF(AV964&lt;=設定シート!$C$23,5,IF(AV964&lt;=設定シート!$E$23,7,IF(AV964&lt;=設定シート!$G$23,9,IF(AND(AV964&lt;=設定シート!$I$23,V964=""),11,IF(AND(AV964&lt;=設定シート!$I$23,V964="賃金で算定"),13,IF(AV964&lt;=設定シート!$K$23,15,IF(AV964&lt;=設定シート!$M$23,17,19))))))),IF(AV964&lt;=設定シート!$C$23,5,IF(AV964&lt;=設定シート!$E$15,7,IF(AV964&lt;=設定シート!$G$15,9,11))))</f>
        <v>11</v>
      </c>
      <c r="AY964" s="760"/>
      <c r="AZ964" s="761"/>
      <c r="BA964" s="762">
        <f t="shared" ref="BA964" si="538">AN964</f>
        <v>0</v>
      </c>
      <c r="BB964" s="761"/>
      <c r="BC964" s="761"/>
      <c r="BL964" s="22"/>
      <c r="BM964" s="22"/>
      <c r="BO964" s="1">
        <f>IF(O964&lt;=VALUE(概算年度),O964+2018,O964+1988)</f>
        <v>2018</v>
      </c>
      <c r="BP964" s="1" t="b">
        <f>IF(BO964=2019,1)</f>
        <v>0</v>
      </c>
      <c r="BQ964" s="3">
        <f>IF(BO964&lt;=2018,1)</f>
        <v>1</v>
      </c>
      <c r="BR964" s="3" t="b">
        <f>IF(BO964&gt;=2020,1)</f>
        <v>0</v>
      </c>
      <c r="BS964" s="3" t="b">
        <f>IF(AND(O964=31,Q964=1,O965=31),1,IF(AND(O964=31,Q964=2,O965=31),2,IF(AND(O964=31,Q964=3,O965=31),3,IF(AND(O964=31,Q964=4,O965=31),4,IF(AND(O964&gt;VALUE(概算年度),O964&lt;31,O965=31),5)))))</f>
        <v>0</v>
      </c>
      <c r="BT964" s="3" t="b">
        <f>IF(OR(O964=31,O964=1),IF(AND(O965=1,OR(Q964=1,Q964=2,Q964=3,Q964=4,Q964=5)),1,IF(AND(O965=1,Q964=6),6,IF(AND(O965=1,Q964=7),7,IF(AND(O965=1,Q964=8),8,IF(AND(O965=1,Q964=9),9,IF(AND(O965=1,Q964=10),10,IF(AND(O965=1,Q964=11),11,IF(AND(O965=1,Q964=12),12)))))))),IF(O965=1,13))</f>
        <v>0</v>
      </c>
      <c r="BU964" s="3" t="b">
        <f>IF(AND(VALUE(概算年度)='報告書（事業主控）'!O964,VALUE(概算年度)='報告書（事業主控）'!O965),IF('報告書（事業主控）'!Q964=1,1,IF('報告書（事業主控）'!Q964=2,2,IF('報告書（事業主控）'!Q964=3,3))))</f>
        <v>0</v>
      </c>
      <c r="BV964" s="3" t="b">
        <f>IF(BS964=1,"平31_1",IF(BS964=2,"平31_2",IF(BS964=3,"平31_3",IF(BS964=4,"平31_4",IF(BS964=5,"平31_1",IF(BT964=1,"_5月",IF(BT964=6,"_6月",IF(BT964=7,"_7月",IF(BT964=8,"_8月",IF(BT964=9,"_9月",IF(BT964=10,"_10月",IF(BT964=11,"_11月",IF(BT964=12,"_12月",IF(BT964=13,"_5月",IF(AND(O964=O965,O965&lt;&gt;VALUE(概算年度)),IF(Q964=1,"_1月",IF(Q964=2,"_2月",IF(Q964=3,"_3月",IF(Q964=4,"_4月",IF(Q964=5,"_5月",IF(Q964=6,"_6月",IF(Q964=7,"_7月",IF(Q964=8,"_8月",IF(Q964=9,"_9月",IF(Q964=10,"_10月",IF(Q964=11,"_11月",IF(Q964=12,"_12月")))))))))))),IF(BU964=1,"対象年1_3月",IF(BU964=2,"対象年2_3月",IF(BU964=3,"対象年3月",IF(O965=VALUE(概算年度),"対象年1_3月","_1月")))))))))))))))))))</f>
        <v>0</v>
      </c>
    </row>
    <row r="965" spans="2:74" ht="18" customHeight="1">
      <c r="B965" s="971"/>
      <c r="C965" s="972"/>
      <c r="D965" s="972"/>
      <c r="E965" s="972"/>
      <c r="F965" s="972"/>
      <c r="G965" s="972"/>
      <c r="H965" s="972"/>
      <c r="I965" s="973"/>
      <c r="J965" s="971"/>
      <c r="K965" s="972"/>
      <c r="L965" s="972"/>
      <c r="M965" s="972"/>
      <c r="N965" s="975"/>
      <c r="O965" s="219"/>
      <c r="P965" s="11" t="s">
        <v>7</v>
      </c>
      <c r="Q965" s="23"/>
      <c r="R965" s="11" t="s">
        <v>8</v>
      </c>
      <c r="S965" s="220"/>
      <c r="T965" s="982" t="s">
        <v>28</v>
      </c>
      <c r="U965" s="982"/>
      <c r="V965" s="956"/>
      <c r="W965" s="957"/>
      <c r="X965" s="957"/>
      <c r="Y965" s="958"/>
      <c r="Z965" s="959"/>
      <c r="AA965" s="960"/>
      <c r="AB965" s="960"/>
      <c r="AC965" s="960"/>
      <c r="AD965" s="956">
        <v>0</v>
      </c>
      <c r="AE965" s="957"/>
      <c r="AF965" s="957"/>
      <c r="AG965" s="958"/>
      <c r="AH965" s="962">
        <f>IF(V964="賃金で算定",0,V965+Z965-AD965)</f>
        <v>0</v>
      </c>
      <c r="AI965" s="962"/>
      <c r="AJ965" s="962"/>
      <c r="AK965" s="963"/>
      <c r="AL965" s="964">
        <f>IF(V964="賃金で算定","賃金で算定",IF(OR(V965=0,$F$980="",AV964=""),0,IF(OR(LEFT($F$980,2)="31",LEFT($F$980,2)="34",LEFT($F$980,2)="36",LEFT($F$980,2)="37"),VLOOKUP($F$980,労務比率2,AX964,FALSE),VLOOKUP($F$980,労務比率,AX964,FALSE))))</f>
        <v>0</v>
      </c>
      <c r="AM965" s="965"/>
      <c r="AN965" s="966">
        <f>IF(V964="賃金で算定",0,INT(AH965*AL965/100))</f>
        <v>0</v>
      </c>
      <c r="AO965" s="967"/>
      <c r="AP965" s="967"/>
      <c r="AQ965" s="967"/>
      <c r="AR965" s="967"/>
      <c r="AS965" s="685"/>
      <c r="AV965" s="24"/>
      <c r="AW965" s="25"/>
      <c r="AY965" s="462">
        <f t="shared" ref="AY965" si="539">AH965</f>
        <v>0</v>
      </c>
      <c r="AZ965" s="461">
        <f>IF(AV964&lt;=設定シート!C$101,AH965,IF(AND(AV964&gt;=設定シート!E$101,AV964&lt;=設定シート!G$101),AH965*105/108,AH965))</f>
        <v>0</v>
      </c>
      <c r="BA965" s="460"/>
      <c r="BB965" s="461">
        <f t="shared" ref="BB965" si="540">IF($AL965="賃金で算定",0,INT(AY965*$AL965/100))</f>
        <v>0</v>
      </c>
      <c r="BC965" s="461">
        <f>IF(AY965=AZ965,BB965,AZ965*$AL965/100)</f>
        <v>0</v>
      </c>
      <c r="BL965" s="22">
        <f>IF(AY965=AZ965,0,1)</f>
        <v>0</v>
      </c>
      <c r="BM965" s="22" t="str">
        <f>IF(BL965=1,AL965,"")</f>
        <v/>
      </c>
    </row>
    <row r="966" spans="2:74" ht="18" customHeight="1">
      <c r="B966" s="968"/>
      <c r="C966" s="969"/>
      <c r="D966" s="969"/>
      <c r="E966" s="969"/>
      <c r="F966" s="969"/>
      <c r="G966" s="969"/>
      <c r="H966" s="969"/>
      <c r="I966" s="970"/>
      <c r="J966" s="968"/>
      <c r="K966" s="969"/>
      <c r="L966" s="969"/>
      <c r="M966" s="969"/>
      <c r="N966" s="974"/>
      <c r="O966" s="753"/>
      <c r="P966" s="731" t="s">
        <v>38</v>
      </c>
      <c r="Q966" s="754"/>
      <c r="R966" s="731" t="s">
        <v>8</v>
      </c>
      <c r="S966" s="755"/>
      <c r="T966" s="976" t="s">
        <v>40</v>
      </c>
      <c r="U966" s="1075"/>
      <c r="V966" s="977"/>
      <c r="W966" s="978"/>
      <c r="X966" s="978"/>
      <c r="Y966" s="792"/>
      <c r="Z966" s="769"/>
      <c r="AA966" s="770"/>
      <c r="AB966" s="770"/>
      <c r="AC966" s="768"/>
      <c r="AD966" s="769"/>
      <c r="AE966" s="770"/>
      <c r="AF966" s="770"/>
      <c r="AG966" s="771"/>
      <c r="AH966" s="979">
        <f>IF(V966="賃金で算定",V967+Z967-AD967,0)</f>
        <v>0</v>
      </c>
      <c r="AI966" s="980"/>
      <c r="AJ966" s="980"/>
      <c r="AK966" s="981"/>
      <c r="AL966" s="733"/>
      <c r="AM966" s="736"/>
      <c r="AN966" s="865"/>
      <c r="AO966" s="866"/>
      <c r="AP966" s="866"/>
      <c r="AQ966" s="866"/>
      <c r="AR966" s="866"/>
      <c r="AS966" s="772"/>
      <c r="AV966" s="24" t="str">
        <f>IF(OR(O966="",Q966=""),"", IF(O966&lt;20,DATE(O966+118,Q966,IF(S966="",1,S966)),DATE(O966+88,Q966,IF(S966="",1,S966))))</f>
        <v/>
      </c>
      <c r="AW966" s="821" t="str">
        <f>IF(AV966&lt;=設定シート!C$15,"昔",IF(OR(LEFT($F$980,2)="31",LEFT($F$980,2)="34",LEFT($F$980,2)="36",LEFT($F$980,2)="37"),IF(AV966&lt;=設定シート!E$23,"1",IF(AV966&lt;=設定シート!G$23,"2",IF(AV966&lt;=設定シート!M$23,"3","4"))),IF(AV966&lt;=設定シート!E$15,"1",IF(AV966&lt;=設定シート!G$15,"2","3"))))</f>
        <v>3</v>
      </c>
      <c r="AX966" s="822">
        <f>IF(OR(LEFT($F$980,2)="31",LEFT($F$980,2)="34",LEFT($F$980,2)="36",LEFT($F$980,2)="37"),IF(AV966&lt;=設定シート!$C$23,5,IF(AV966&lt;=設定シート!$E$23,7,IF(AV966&lt;=設定シート!$G$23,9,IF(AND(AV966&lt;=設定シート!$I$23,V966=""),11,IF(AND(AV966&lt;=設定シート!$I$23,V966="賃金で算定"),13,IF(AV966&lt;=設定シート!$K$23,15,IF(AV966&lt;=設定シート!$M$23,17,19))))))),IF(AV966&lt;=設定シート!$C$23,5,IF(AV966&lt;=設定シート!$E$15,7,IF(AV966&lt;=設定シート!$G$15,9,11))))</f>
        <v>11</v>
      </c>
      <c r="AY966" s="760"/>
      <c r="AZ966" s="761"/>
      <c r="BA966" s="762">
        <f t="shared" ref="BA966" si="541">AN966</f>
        <v>0</v>
      </c>
      <c r="BB966" s="761"/>
      <c r="BC966" s="761"/>
      <c r="BO966" s="1">
        <f>IF(O966&lt;=VALUE(概算年度),O966+2018,O966+1988)</f>
        <v>2018</v>
      </c>
      <c r="BP966" s="1" t="b">
        <f>IF(BO966=2019,1)</f>
        <v>0</v>
      </c>
      <c r="BQ966" s="3">
        <f>IF(BO966&lt;=2018,1)</f>
        <v>1</v>
      </c>
      <c r="BR966" s="3" t="b">
        <f>IF(BO966&gt;=2020,1)</f>
        <v>0</v>
      </c>
      <c r="BS966" s="3" t="b">
        <f>IF(AND(O966=31,Q966=1,O967=31),1,IF(AND(O966=31,Q966=2,O967=31),2,IF(AND(O966=31,Q966=3,O967=31),3,IF(AND(O966=31,Q966=4,O967=31),4,IF(AND(O966&gt;VALUE(概算年度),O966&lt;31,O967=31),5)))))</f>
        <v>0</v>
      </c>
      <c r="BT966" s="3" t="b">
        <f>IF(OR(O966=31,O966=1),IF(AND(O967=1,OR(Q966=1,Q966=2,Q966=3,Q966=4,Q966=5)),1,IF(AND(O967=1,Q966=6),6,IF(AND(O967=1,Q966=7),7,IF(AND(O967=1,Q966=8),8,IF(AND(O967=1,Q966=9),9,IF(AND(O967=1,Q966=10),10,IF(AND(O967=1,Q966=11),11,IF(AND(O967=1,Q966=12),12)))))))),IF(O967=1,13))</f>
        <v>0</v>
      </c>
      <c r="BU966" s="3" t="b">
        <f>IF(AND(VALUE(概算年度)='報告書（事業主控）'!O966,VALUE(概算年度)='報告書（事業主控）'!O967),IF('報告書（事業主控）'!Q966=1,1,IF('報告書（事業主控）'!Q966=2,2,IF('報告書（事業主控）'!Q966=3,3))))</f>
        <v>0</v>
      </c>
      <c r="BV966" s="3" t="b">
        <f>IF(BS966=1,"平31_1",IF(BS966=2,"平31_2",IF(BS966=3,"平31_3",IF(BS966=4,"平31_4",IF(BS966=5,"平31_1",IF(BT966=1,"_5月",IF(BT966=6,"_6月",IF(BT966=7,"_7月",IF(BT966=8,"_8月",IF(BT966=9,"_9月",IF(BT966=10,"_10月",IF(BT966=11,"_11月",IF(BT966=12,"_12月",IF(BT966=13,"_5月",IF(AND(O966=O967,O967&lt;&gt;VALUE(概算年度)),IF(Q966=1,"_1月",IF(Q966=2,"_2月",IF(Q966=3,"_3月",IF(Q966=4,"_4月",IF(Q966=5,"_5月",IF(Q966=6,"_6月",IF(Q966=7,"_7月",IF(Q966=8,"_8月",IF(Q966=9,"_9月",IF(Q966=10,"_10月",IF(Q966=11,"_11月",IF(Q966=12,"_12月")))))))))))),IF(BU966=1,"対象年1_3月",IF(BU966=2,"対象年2_3月",IF(BU966=3,"対象年3月",IF(O967=VALUE(概算年度),"対象年1_3月","_1月")))))))))))))))))))</f>
        <v>0</v>
      </c>
    </row>
    <row r="967" spans="2:74" ht="18" customHeight="1">
      <c r="B967" s="971"/>
      <c r="C967" s="972"/>
      <c r="D967" s="972"/>
      <c r="E967" s="972"/>
      <c r="F967" s="972"/>
      <c r="G967" s="972"/>
      <c r="H967" s="972"/>
      <c r="I967" s="973"/>
      <c r="J967" s="971"/>
      <c r="K967" s="972"/>
      <c r="L967" s="972"/>
      <c r="M967" s="972"/>
      <c r="N967" s="975"/>
      <c r="O967" s="219"/>
      <c r="P967" s="11" t="s">
        <v>7</v>
      </c>
      <c r="Q967" s="23"/>
      <c r="R967" s="11" t="s">
        <v>8</v>
      </c>
      <c r="S967" s="220"/>
      <c r="T967" s="982" t="s">
        <v>28</v>
      </c>
      <c r="U967" s="982"/>
      <c r="V967" s="956"/>
      <c r="W967" s="957"/>
      <c r="X967" s="957"/>
      <c r="Y967" s="958"/>
      <c r="Z967" s="956"/>
      <c r="AA967" s="957"/>
      <c r="AB967" s="957"/>
      <c r="AC967" s="957"/>
      <c r="AD967" s="956">
        <v>0</v>
      </c>
      <c r="AE967" s="957"/>
      <c r="AF967" s="957"/>
      <c r="AG967" s="958"/>
      <c r="AH967" s="962">
        <f>IF(V966="賃金で算定",0,V967+Z967-AD967)</f>
        <v>0</v>
      </c>
      <c r="AI967" s="962"/>
      <c r="AJ967" s="962"/>
      <c r="AK967" s="963"/>
      <c r="AL967" s="964">
        <f>IF(V966="賃金で算定","賃金で算定",IF(OR(V967=0,$F$980="",AV966=""),0,IF(OR(LEFT($F$980,2)="31",LEFT($F$980,2)="34",LEFT($F$980,2)="36",LEFT($F$980,2)="37"),VLOOKUP($F$980,労務比率2,AX966,FALSE),VLOOKUP($F$980,労務比率,AX966,FALSE))))</f>
        <v>0</v>
      </c>
      <c r="AM967" s="965"/>
      <c r="AN967" s="966">
        <f>IF(V966="賃金で算定",0,INT(AH967*AL967/100))</f>
        <v>0</v>
      </c>
      <c r="AO967" s="967"/>
      <c r="AP967" s="967"/>
      <c r="AQ967" s="967"/>
      <c r="AR967" s="967"/>
      <c r="AS967" s="685"/>
      <c r="AV967" s="24"/>
      <c r="AW967" s="25"/>
      <c r="AY967" s="462">
        <f t="shared" ref="AY967" si="542">AH967</f>
        <v>0</v>
      </c>
      <c r="AZ967" s="461">
        <f>IF(AV966&lt;=設定シート!C$101,AH967,IF(AND(AV966&gt;=設定シート!E$101,AV966&lt;=設定シート!G$101),AH967*105/108,AH967))</f>
        <v>0</v>
      </c>
      <c r="BA967" s="460"/>
      <c r="BB967" s="461">
        <f t="shared" ref="BB967" si="543">IF($AL967="賃金で算定",0,INT(AY967*$AL967/100))</f>
        <v>0</v>
      </c>
      <c r="BC967" s="461">
        <f>IF(AY967=AZ967,BB967,AZ967*$AL967/100)</f>
        <v>0</v>
      </c>
      <c r="BL967" s="22">
        <f>IF(AY967=AZ967,0,1)</f>
        <v>0</v>
      </c>
      <c r="BM967" s="22" t="str">
        <f>IF(BL967=1,AL967,"")</f>
        <v/>
      </c>
    </row>
    <row r="968" spans="2:74" ht="18" customHeight="1">
      <c r="B968" s="968"/>
      <c r="C968" s="969"/>
      <c r="D968" s="969"/>
      <c r="E968" s="969"/>
      <c r="F968" s="969"/>
      <c r="G968" s="969"/>
      <c r="H968" s="969"/>
      <c r="I968" s="970"/>
      <c r="J968" s="968"/>
      <c r="K968" s="969"/>
      <c r="L968" s="969"/>
      <c r="M968" s="969"/>
      <c r="N968" s="974"/>
      <c r="O968" s="753"/>
      <c r="P968" s="731" t="s">
        <v>38</v>
      </c>
      <c r="Q968" s="754"/>
      <c r="R968" s="731" t="s">
        <v>8</v>
      </c>
      <c r="S968" s="755"/>
      <c r="T968" s="976" t="s">
        <v>40</v>
      </c>
      <c r="U968" s="1075"/>
      <c r="V968" s="977"/>
      <c r="W968" s="978"/>
      <c r="X968" s="978"/>
      <c r="Y968" s="29"/>
      <c r="Z968" s="775"/>
      <c r="AA968" s="683"/>
      <c r="AB968" s="683"/>
      <c r="AC968" s="21"/>
      <c r="AD968" s="775"/>
      <c r="AE968" s="683"/>
      <c r="AF968" s="683"/>
      <c r="AG968" s="776"/>
      <c r="AH968" s="979">
        <f>IF(V968="賃金で算定",V969+Z969-AD969,0)</f>
        <v>0</v>
      </c>
      <c r="AI968" s="980"/>
      <c r="AJ968" s="980"/>
      <c r="AK968" s="981"/>
      <c r="AL968" s="733"/>
      <c r="AM968" s="736"/>
      <c r="AN968" s="865"/>
      <c r="AO968" s="866"/>
      <c r="AP968" s="866"/>
      <c r="AQ968" s="866"/>
      <c r="AR968" s="866"/>
      <c r="AS968" s="772"/>
      <c r="AV968" s="24" t="str">
        <f>IF(OR(O968="",Q968=""),"", IF(O968&lt;20,DATE(O968+118,Q968,IF(S968="",1,S968)),DATE(O968+88,Q968,IF(S968="",1,S968))))</f>
        <v/>
      </c>
      <c r="AW968" s="821" t="str">
        <f>IF(AV968&lt;=設定シート!C$15,"昔",IF(OR(LEFT($F$980,2)="31",LEFT($F$980,2)="34",LEFT($F$980,2)="36",LEFT($F$980,2)="37"),IF(AV968&lt;=設定シート!E$23,"1",IF(AV968&lt;=設定シート!G$23,"2",IF(AV968&lt;=設定シート!M$23,"3","4"))),IF(AV968&lt;=設定シート!E$15,"1",IF(AV968&lt;=設定シート!G$15,"2","3"))))</f>
        <v>3</v>
      </c>
      <c r="AX968" s="822">
        <f>IF(OR(LEFT($F$980,2)="31",LEFT($F$980,2)="34",LEFT($F$980,2)="36",LEFT($F$980,2)="37"),IF(AV968&lt;=設定シート!$C$23,5,IF(AV968&lt;=設定シート!$E$23,7,IF(AV968&lt;=設定シート!$G$23,9,IF(AND(AV968&lt;=設定シート!$I$23,V968=""),11,IF(AND(AV968&lt;=設定シート!$I$23,V968="賃金で算定"),13,IF(AV968&lt;=設定シート!$K$23,15,IF(AV968&lt;=設定シート!$M$23,17,19))))))),IF(AV968&lt;=設定シート!$C$23,5,IF(AV968&lt;=設定シート!$E$15,7,IF(AV968&lt;=設定シート!$G$15,9,11))))</f>
        <v>11</v>
      </c>
      <c r="AY968" s="760"/>
      <c r="AZ968" s="761"/>
      <c r="BA968" s="762">
        <f t="shared" ref="BA968" si="544">AN968</f>
        <v>0</v>
      </c>
      <c r="BB968" s="761"/>
      <c r="BC968" s="761"/>
      <c r="BO968" s="1">
        <f>IF(O968&lt;=VALUE(概算年度),O968+2018,O968+1988)</f>
        <v>2018</v>
      </c>
      <c r="BP968" s="1" t="b">
        <f>IF(BO968=2019,1)</f>
        <v>0</v>
      </c>
      <c r="BQ968" s="3">
        <f>IF(BO968&lt;=2018,1)</f>
        <v>1</v>
      </c>
      <c r="BR968" s="3" t="b">
        <f>IF(BO968&gt;=2020,1)</f>
        <v>0</v>
      </c>
      <c r="BS968" s="3" t="b">
        <f>IF(AND(O968=31,Q968=1,O969=31),1,IF(AND(O968=31,Q968=2,O969=31),2,IF(AND(O968=31,Q968=3,O969=31),3,IF(AND(O968=31,Q968=4,O969=31),4,IF(AND(O968&gt;VALUE(概算年度),O968&lt;31,O969=31),5)))))</f>
        <v>0</v>
      </c>
      <c r="BT968" s="3" t="b">
        <f>IF(OR(O968=31,O968=1),IF(AND(O969=1,OR(Q968=1,Q968=2,Q968=3,Q968=4,Q968=5)),1,IF(AND(O969=1,Q968=6),6,IF(AND(O969=1,Q968=7),7,IF(AND(O969=1,Q968=8),8,IF(AND(O969=1,Q968=9),9,IF(AND(O969=1,Q968=10),10,IF(AND(O969=1,Q968=11),11,IF(AND(O969=1,Q968=12),12)))))))),IF(O969=1,13))</f>
        <v>0</v>
      </c>
      <c r="BU968" s="3" t="b">
        <f>IF(AND(VALUE(概算年度)='報告書（事業主控）'!O968,VALUE(概算年度)='報告書（事業主控）'!O969),IF('報告書（事業主控）'!Q968=1,1,IF('報告書（事業主控）'!Q968=2,2,IF('報告書（事業主控）'!Q968=3,3))))</f>
        <v>0</v>
      </c>
      <c r="BV968" s="3" t="b">
        <f>IF(BS968=1,"平31_1",IF(BS968=2,"平31_2",IF(BS968=3,"平31_3",IF(BS968=4,"平31_4",IF(BS968=5,"平31_1",IF(BT968=1,"_5月",IF(BT968=6,"_6月",IF(BT968=7,"_7月",IF(BT968=8,"_8月",IF(BT968=9,"_9月",IF(BT968=10,"_10月",IF(BT968=11,"_11月",IF(BT968=12,"_12月",IF(BT968=13,"_5月",IF(AND(O968=O969,O969&lt;&gt;VALUE(概算年度)),IF(Q968=1,"_1月",IF(Q968=2,"_2月",IF(Q968=3,"_3月",IF(Q968=4,"_4月",IF(Q968=5,"_5月",IF(Q968=6,"_6月",IF(Q968=7,"_7月",IF(Q968=8,"_8月",IF(Q968=9,"_9月",IF(Q968=10,"_10月",IF(Q968=11,"_11月",IF(Q968=12,"_12月")))))))))))),IF(BU968=1,"対象年1_3月",IF(BU968=2,"対象年2_3月",IF(BU968=3,"対象年3月",IF(O969=VALUE(概算年度),"対象年1_3月","_1月")))))))))))))))))))</f>
        <v>0</v>
      </c>
    </row>
    <row r="969" spans="2:74" ht="18" customHeight="1">
      <c r="B969" s="971"/>
      <c r="C969" s="972"/>
      <c r="D969" s="972"/>
      <c r="E969" s="972"/>
      <c r="F969" s="972"/>
      <c r="G969" s="972"/>
      <c r="H969" s="972"/>
      <c r="I969" s="973"/>
      <c r="J969" s="971"/>
      <c r="K969" s="972"/>
      <c r="L969" s="972"/>
      <c r="M969" s="972"/>
      <c r="N969" s="975"/>
      <c r="O969" s="219"/>
      <c r="P969" s="11" t="s">
        <v>7</v>
      </c>
      <c r="Q969" s="23"/>
      <c r="R969" s="11" t="s">
        <v>8</v>
      </c>
      <c r="S969" s="220"/>
      <c r="T969" s="982" t="s">
        <v>28</v>
      </c>
      <c r="U969" s="982"/>
      <c r="V969" s="956"/>
      <c r="W969" s="957"/>
      <c r="X969" s="957"/>
      <c r="Y969" s="958"/>
      <c r="Z969" s="959"/>
      <c r="AA969" s="960"/>
      <c r="AB969" s="960"/>
      <c r="AC969" s="960"/>
      <c r="AD969" s="956">
        <v>0</v>
      </c>
      <c r="AE969" s="957"/>
      <c r="AF969" s="957"/>
      <c r="AG969" s="958"/>
      <c r="AH969" s="962">
        <f>IF(V968="賃金で算定",0,V969+Z969-AD969)</f>
        <v>0</v>
      </c>
      <c r="AI969" s="962"/>
      <c r="AJ969" s="962"/>
      <c r="AK969" s="963"/>
      <c r="AL969" s="964">
        <f>IF(V968="賃金で算定","賃金で算定",IF(OR(V969=0,$F$980="",AV968=""),0,IF(OR(LEFT($F$980,2)="31",LEFT($F$980,2)="34",LEFT($F$980,2)="36",LEFT($F$980,2)="37"),VLOOKUP($F$980,労務比率2,AX968,FALSE),VLOOKUP($F$980,労務比率,AX968,FALSE))))</f>
        <v>0</v>
      </c>
      <c r="AM969" s="965"/>
      <c r="AN969" s="966">
        <f>IF(V968="賃金で算定",0,INT(AH969*AL969/100))</f>
        <v>0</v>
      </c>
      <c r="AO969" s="967"/>
      <c r="AP969" s="967"/>
      <c r="AQ969" s="967"/>
      <c r="AR969" s="967"/>
      <c r="AS969" s="685"/>
      <c r="AV969" s="24"/>
      <c r="AW969" s="25"/>
      <c r="AY969" s="462">
        <f t="shared" ref="AY969" si="545">AH969</f>
        <v>0</v>
      </c>
      <c r="AZ969" s="461">
        <f>IF(AV968&lt;=設定シート!C$101,AH969,IF(AND(AV968&gt;=設定シート!E$101,AV968&lt;=設定シート!G$101),AH969*105/108,AH969))</f>
        <v>0</v>
      </c>
      <c r="BA969" s="460"/>
      <c r="BB969" s="461">
        <f t="shared" ref="BB969" si="546">IF($AL969="賃金で算定",0,INT(AY969*$AL969/100))</f>
        <v>0</v>
      </c>
      <c r="BC969" s="461">
        <f>IF(AY969=AZ969,BB969,AZ969*$AL969/100)</f>
        <v>0</v>
      </c>
      <c r="BL969" s="22">
        <f>IF(AY969=AZ969,0,1)</f>
        <v>0</v>
      </c>
      <c r="BM969" s="22" t="str">
        <f>IF(BL969=1,AL969,"")</f>
        <v/>
      </c>
    </row>
    <row r="970" spans="2:74" ht="18" customHeight="1">
      <c r="B970" s="968"/>
      <c r="C970" s="969"/>
      <c r="D970" s="969"/>
      <c r="E970" s="969"/>
      <c r="F970" s="969"/>
      <c r="G970" s="969"/>
      <c r="H970" s="969"/>
      <c r="I970" s="970"/>
      <c r="J970" s="968"/>
      <c r="K970" s="969"/>
      <c r="L970" s="969"/>
      <c r="M970" s="969"/>
      <c r="N970" s="974"/>
      <c r="O970" s="753"/>
      <c r="P970" s="731" t="s">
        <v>38</v>
      </c>
      <c r="Q970" s="754"/>
      <c r="R970" s="731" t="s">
        <v>8</v>
      </c>
      <c r="S970" s="755"/>
      <c r="T970" s="976" t="s">
        <v>40</v>
      </c>
      <c r="U970" s="1075"/>
      <c r="V970" s="977"/>
      <c r="W970" s="978"/>
      <c r="X970" s="978"/>
      <c r="Y970" s="792"/>
      <c r="Z970" s="769"/>
      <c r="AA970" s="770"/>
      <c r="AB970" s="770"/>
      <c r="AC970" s="768"/>
      <c r="AD970" s="769"/>
      <c r="AE970" s="770"/>
      <c r="AF970" s="770"/>
      <c r="AG970" s="771"/>
      <c r="AH970" s="979">
        <f>IF(V970="賃金で算定",V971+Z971-AD971,0)</f>
        <v>0</v>
      </c>
      <c r="AI970" s="980"/>
      <c r="AJ970" s="980"/>
      <c r="AK970" s="981"/>
      <c r="AL970" s="733"/>
      <c r="AM970" s="736"/>
      <c r="AN970" s="865"/>
      <c r="AO970" s="866"/>
      <c r="AP970" s="866"/>
      <c r="AQ970" s="866"/>
      <c r="AR970" s="866"/>
      <c r="AS970" s="772"/>
      <c r="AV970" s="24" t="str">
        <f>IF(OR(O970="",Q970=""),"", IF(O970&lt;20,DATE(O970+118,Q970,IF(S970="",1,S970)),DATE(O970+88,Q970,IF(S970="",1,S970))))</f>
        <v/>
      </c>
      <c r="AW970" s="821" t="str">
        <f>IF(AV970&lt;=設定シート!C$15,"昔",IF(OR(LEFT($F$980,2)="31",LEFT($F$980,2)="34",LEFT($F$980,2)="36",LEFT($F$980,2)="37"),IF(AV970&lt;=設定シート!E$23,"1",IF(AV970&lt;=設定シート!G$23,"2",IF(AV970&lt;=設定シート!M$23,"3","4"))),IF(AV970&lt;=設定シート!E$15,"1",IF(AV970&lt;=設定シート!G$15,"2","3"))))</f>
        <v>3</v>
      </c>
      <c r="AX970" s="822">
        <f>IF(OR(LEFT($F$980,2)="31",LEFT($F$980,2)="34",LEFT($F$980,2)="36",LEFT($F$980,2)="37"),IF(AV970&lt;=設定シート!$C$23,5,IF(AV970&lt;=設定シート!$E$23,7,IF(AV970&lt;=設定シート!$G$23,9,IF(AND(AV970&lt;=設定シート!$I$23,V970=""),11,IF(AND(AV970&lt;=設定シート!$I$23,V970="賃金で算定"),13,IF(AV970&lt;=設定シート!$K$23,15,IF(AV970&lt;=設定シート!$M$23,17,19))))))),IF(AV970&lt;=設定シート!$C$23,5,IF(AV970&lt;=設定シート!$E$15,7,IF(AV970&lt;=設定シート!$G$15,9,11))))</f>
        <v>11</v>
      </c>
      <c r="AY970" s="760"/>
      <c r="AZ970" s="761"/>
      <c r="BA970" s="762">
        <f t="shared" ref="BA970" si="547">AN970</f>
        <v>0</v>
      </c>
      <c r="BB970" s="761"/>
      <c r="BC970" s="761"/>
      <c r="BO970" s="1">
        <f>IF(O970&lt;=VALUE(概算年度),O970+2018,O970+1988)</f>
        <v>2018</v>
      </c>
      <c r="BP970" s="1" t="b">
        <f>IF(BO970=2019,1)</f>
        <v>0</v>
      </c>
      <c r="BQ970" s="3">
        <f>IF(BO970&lt;=2018,1)</f>
        <v>1</v>
      </c>
      <c r="BR970" s="3" t="b">
        <f>IF(BO970&gt;=2020,1)</f>
        <v>0</v>
      </c>
      <c r="BS970" s="3" t="b">
        <f>IF(AND(O970=31,Q970=1,O971=31),1,IF(AND(O970=31,Q970=2,O971=31),2,IF(AND(O970=31,Q970=3,O971=31),3,IF(AND(O970=31,Q970=4,O971=31),4,IF(AND(O970&gt;VALUE(概算年度),O970&lt;31,O971=31),5)))))</f>
        <v>0</v>
      </c>
      <c r="BT970" s="3" t="b">
        <f>IF(OR(O970=31,O970=1),IF(AND(O971=1,OR(Q970=1,Q970=2,Q970=3,Q970=4,Q970=5)),1,IF(AND(O971=1,Q970=6),6,IF(AND(O971=1,Q970=7),7,IF(AND(O971=1,Q970=8),8,IF(AND(O971=1,Q970=9),9,IF(AND(O971=1,Q970=10),10,IF(AND(O971=1,Q970=11),11,IF(AND(O971=1,Q970=12),12)))))))),IF(O971=1,13))</f>
        <v>0</v>
      </c>
      <c r="BU970" s="3" t="b">
        <f>IF(AND(VALUE(概算年度)='報告書（事業主控）'!O970,VALUE(概算年度)='報告書（事業主控）'!O971),IF('報告書（事業主控）'!Q970=1,1,IF('報告書（事業主控）'!Q970=2,2,IF('報告書（事業主控）'!Q970=3,3))))</f>
        <v>0</v>
      </c>
      <c r="BV970" s="3" t="b">
        <f>IF(BS970=1,"平31_1",IF(BS970=2,"平31_2",IF(BS970=3,"平31_3",IF(BS970=4,"平31_4",IF(BS970=5,"平31_1",IF(BT970=1,"_5月",IF(BT970=6,"_6月",IF(BT970=7,"_7月",IF(BT970=8,"_8月",IF(BT970=9,"_9月",IF(BT970=10,"_10月",IF(BT970=11,"_11月",IF(BT970=12,"_12月",IF(BT970=13,"_5月",IF(AND(O970=O971,O971&lt;&gt;VALUE(概算年度)),IF(Q970=1,"_1月",IF(Q970=2,"_2月",IF(Q970=3,"_3月",IF(Q970=4,"_4月",IF(Q970=5,"_5月",IF(Q970=6,"_6月",IF(Q970=7,"_7月",IF(Q970=8,"_8月",IF(Q970=9,"_9月",IF(Q970=10,"_10月",IF(Q970=11,"_11月",IF(Q970=12,"_12月")))))))))))),IF(BU970=1,"対象年1_3月",IF(BU970=2,"対象年2_3月",IF(BU970=3,"対象年3月",IF(O971=VALUE(概算年度),"対象年1_3月","_1月")))))))))))))))))))</f>
        <v>0</v>
      </c>
    </row>
    <row r="971" spans="2:74" ht="18" customHeight="1">
      <c r="B971" s="971"/>
      <c r="C971" s="972"/>
      <c r="D971" s="972"/>
      <c r="E971" s="972"/>
      <c r="F971" s="972"/>
      <c r="G971" s="972"/>
      <c r="H971" s="972"/>
      <c r="I971" s="973"/>
      <c r="J971" s="971"/>
      <c r="K971" s="972"/>
      <c r="L971" s="972"/>
      <c r="M971" s="972"/>
      <c r="N971" s="975"/>
      <c r="O971" s="219"/>
      <c r="P971" s="11" t="s">
        <v>7</v>
      </c>
      <c r="Q971" s="23"/>
      <c r="R971" s="11" t="s">
        <v>8</v>
      </c>
      <c r="S971" s="220"/>
      <c r="T971" s="982" t="s">
        <v>28</v>
      </c>
      <c r="U971" s="982"/>
      <c r="V971" s="956"/>
      <c r="W971" s="957"/>
      <c r="X971" s="957"/>
      <c r="Y971" s="958"/>
      <c r="Z971" s="956"/>
      <c r="AA971" s="957"/>
      <c r="AB971" s="957"/>
      <c r="AC971" s="957"/>
      <c r="AD971" s="956">
        <v>0</v>
      </c>
      <c r="AE971" s="957"/>
      <c r="AF971" s="957"/>
      <c r="AG971" s="958"/>
      <c r="AH971" s="962">
        <f>IF(V970="賃金で算定",0,V971+Z971-AD971)</f>
        <v>0</v>
      </c>
      <c r="AI971" s="962"/>
      <c r="AJ971" s="962"/>
      <c r="AK971" s="963"/>
      <c r="AL971" s="964">
        <f>IF(V970="賃金で算定","賃金で算定",IF(OR(V971=0,$F$980="",AV970=""),0,IF(OR(LEFT($F$980,2)="31",LEFT($F$980,2)="34",LEFT($F$980,2)="36",LEFT($F$980,2)="37"),VLOOKUP($F$980,労務比率2,AX970,FALSE),VLOOKUP($F$980,労務比率,AX970,FALSE))))</f>
        <v>0</v>
      </c>
      <c r="AM971" s="965"/>
      <c r="AN971" s="966">
        <f>IF(V970="賃金で算定",0,INT(AH971*AL971/100))</f>
        <v>0</v>
      </c>
      <c r="AO971" s="967"/>
      <c r="AP971" s="967"/>
      <c r="AQ971" s="967"/>
      <c r="AR971" s="967"/>
      <c r="AS971" s="685"/>
      <c r="AV971" s="24"/>
      <c r="AW971" s="25"/>
      <c r="AY971" s="462">
        <f t="shared" ref="AY971" si="548">AH971</f>
        <v>0</v>
      </c>
      <c r="AZ971" s="461">
        <f>IF(AV970&lt;=設定シート!C$101,AH971,IF(AND(AV970&gt;=設定シート!E$101,AV970&lt;=設定シート!G$101),AH971*105/108,AH971))</f>
        <v>0</v>
      </c>
      <c r="BA971" s="460"/>
      <c r="BB971" s="461">
        <f t="shared" ref="BB971" si="549">IF($AL971="賃金で算定",0,INT(AY971*$AL971/100))</f>
        <v>0</v>
      </c>
      <c r="BC971" s="461">
        <f>IF(AY971=AZ971,BB971,AZ971*$AL971/100)</f>
        <v>0</v>
      </c>
      <c r="BL971" s="22">
        <f>IF(AY971=AZ971,0,1)</f>
        <v>0</v>
      </c>
      <c r="BM971" s="22" t="str">
        <f>IF(BL971=1,AL971,"")</f>
        <v/>
      </c>
    </row>
    <row r="972" spans="2:74" ht="18" customHeight="1">
      <c r="B972" s="968"/>
      <c r="C972" s="969"/>
      <c r="D972" s="969"/>
      <c r="E972" s="969"/>
      <c r="F972" s="969"/>
      <c r="G972" s="969"/>
      <c r="H972" s="969"/>
      <c r="I972" s="970"/>
      <c r="J972" s="968"/>
      <c r="K972" s="969"/>
      <c r="L972" s="969"/>
      <c r="M972" s="969"/>
      <c r="N972" s="974"/>
      <c r="O972" s="753"/>
      <c r="P972" s="731" t="s">
        <v>38</v>
      </c>
      <c r="Q972" s="754"/>
      <c r="R972" s="731" t="s">
        <v>8</v>
      </c>
      <c r="S972" s="755"/>
      <c r="T972" s="976" t="s">
        <v>40</v>
      </c>
      <c r="U972" s="1075"/>
      <c r="V972" s="977"/>
      <c r="W972" s="978"/>
      <c r="X972" s="978"/>
      <c r="Y972" s="792"/>
      <c r="Z972" s="769"/>
      <c r="AA972" s="770"/>
      <c r="AB972" s="770"/>
      <c r="AC972" s="768"/>
      <c r="AD972" s="769"/>
      <c r="AE972" s="770"/>
      <c r="AF972" s="770"/>
      <c r="AG972" s="771"/>
      <c r="AH972" s="979">
        <f>IF(V972="賃金で算定",V973+Z973-AD973,0)</f>
        <v>0</v>
      </c>
      <c r="AI972" s="980"/>
      <c r="AJ972" s="980"/>
      <c r="AK972" s="981"/>
      <c r="AL972" s="733"/>
      <c r="AM972" s="736"/>
      <c r="AN972" s="865"/>
      <c r="AO972" s="866"/>
      <c r="AP972" s="866"/>
      <c r="AQ972" s="866"/>
      <c r="AR972" s="866"/>
      <c r="AS972" s="772"/>
      <c r="AV972" s="24" t="str">
        <f>IF(OR(O972="",Q972=""),"", IF(O972&lt;20,DATE(O972+118,Q972,IF(S972="",1,S972)),DATE(O972+88,Q972,IF(S972="",1,S972))))</f>
        <v/>
      </c>
      <c r="AW972" s="821" t="str">
        <f>IF(AV972&lt;=設定シート!C$15,"昔",IF(OR(LEFT($F$980,2)="31",LEFT($F$980,2)="34",LEFT($F$980,2)="36",LEFT($F$980,2)="37"),IF(AV972&lt;=設定シート!E$23,"1",IF(AV972&lt;=設定シート!G$23,"2",IF(AV972&lt;=設定シート!M$23,"3","4"))),IF(AV972&lt;=設定シート!E$15,"1",IF(AV972&lt;=設定シート!G$15,"2","3"))))</f>
        <v>3</v>
      </c>
      <c r="AX972" s="822">
        <f>IF(OR(LEFT($F$980,2)="31",LEFT($F$980,2)="34",LEFT($F$980,2)="36",LEFT($F$980,2)="37"),IF(AV972&lt;=設定シート!$C$23,5,IF(AV972&lt;=設定シート!$E$23,7,IF(AV972&lt;=設定シート!$G$23,9,IF(AND(AV972&lt;=設定シート!$I$23,V972=""),11,IF(AND(AV972&lt;=設定シート!$I$23,V972="賃金で算定"),13,IF(AV972&lt;=設定シート!$K$23,15,IF(AV972&lt;=設定シート!$M$23,17,19))))))),IF(AV972&lt;=設定シート!$C$23,5,IF(AV972&lt;=設定シート!$E$15,7,IF(AV972&lt;=設定シート!$G$15,9,11))))</f>
        <v>11</v>
      </c>
      <c r="AY972" s="760"/>
      <c r="AZ972" s="761"/>
      <c r="BA972" s="762">
        <f t="shared" ref="BA972" si="550">AN972</f>
        <v>0</v>
      </c>
      <c r="BB972" s="761"/>
      <c r="BC972" s="761"/>
      <c r="BO972" s="1">
        <f>IF(O972&lt;=VALUE(概算年度),O972+2018,O972+1988)</f>
        <v>2018</v>
      </c>
      <c r="BP972" s="1" t="b">
        <f>IF(BO972=2019,1)</f>
        <v>0</v>
      </c>
      <c r="BQ972" s="3">
        <f>IF(BO972&lt;=2018,1)</f>
        <v>1</v>
      </c>
      <c r="BR972" s="3" t="b">
        <f>IF(BO972&gt;=2020,1)</f>
        <v>0</v>
      </c>
      <c r="BS972" s="3" t="b">
        <f>IF(AND(O972=31,Q972=1,O973=31),1,IF(AND(O972=31,Q972=2,O973=31),2,IF(AND(O972=31,Q972=3,O973=31),3,IF(AND(O972=31,Q972=4,O973=31),4,IF(AND(O972&gt;VALUE(概算年度),O972&lt;31,O973=31),5)))))</f>
        <v>0</v>
      </c>
      <c r="BT972" s="3" t="b">
        <f>IF(OR(O972=31,O972=1),IF(AND(O973=1,OR(Q972=1,Q972=2,Q972=3,Q972=4,Q972=5)),1,IF(AND(O973=1,Q972=6),6,IF(AND(O973=1,Q972=7),7,IF(AND(O973=1,Q972=8),8,IF(AND(O973=1,Q972=9),9,IF(AND(O973=1,Q972=10),10,IF(AND(O973=1,Q972=11),11,IF(AND(O973=1,Q972=12),12)))))))),IF(O973=1,13))</f>
        <v>0</v>
      </c>
      <c r="BU972" s="3" t="b">
        <f>IF(AND(VALUE(概算年度)='報告書（事業主控）'!O972,VALUE(概算年度)='報告書（事業主控）'!O973),IF('報告書（事業主控）'!Q972=1,1,IF('報告書（事業主控）'!Q972=2,2,IF('報告書（事業主控）'!Q972=3,3))))</f>
        <v>0</v>
      </c>
      <c r="BV972" s="3" t="b">
        <f>IF(BS972=1,"平31_1",IF(BS972=2,"平31_2",IF(BS972=3,"平31_3",IF(BS972=4,"平31_4",IF(BS972=5,"平31_1",IF(BT972=1,"_5月",IF(BT972=6,"_6月",IF(BT972=7,"_7月",IF(BT972=8,"_8月",IF(BT972=9,"_9月",IF(BT972=10,"_10月",IF(BT972=11,"_11月",IF(BT972=12,"_12月",IF(BT972=13,"_5月",IF(AND(O972=O973,O973&lt;&gt;VALUE(概算年度)),IF(Q972=1,"_1月",IF(Q972=2,"_2月",IF(Q972=3,"_3月",IF(Q972=4,"_4月",IF(Q972=5,"_5月",IF(Q972=6,"_6月",IF(Q972=7,"_7月",IF(Q972=8,"_8月",IF(Q972=9,"_9月",IF(Q972=10,"_10月",IF(Q972=11,"_11月",IF(Q972=12,"_12月")))))))))))),IF(BU972=1,"対象年1_3月",IF(BU972=2,"対象年2_3月",IF(BU972=3,"対象年3月",IF(O973=VALUE(概算年度),"対象年1_3月","_1月")))))))))))))))))))</f>
        <v>0</v>
      </c>
    </row>
    <row r="973" spans="2:74" ht="18" customHeight="1">
      <c r="B973" s="971"/>
      <c r="C973" s="972"/>
      <c r="D973" s="972"/>
      <c r="E973" s="972"/>
      <c r="F973" s="972"/>
      <c r="G973" s="972"/>
      <c r="H973" s="972"/>
      <c r="I973" s="973"/>
      <c r="J973" s="971"/>
      <c r="K973" s="972"/>
      <c r="L973" s="972"/>
      <c r="M973" s="972"/>
      <c r="N973" s="975"/>
      <c r="O973" s="219"/>
      <c r="P973" s="11" t="s">
        <v>7</v>
      </c>
      <c r="Q973" s="23"/>
      <c r="R973" s="11" t="s">
        <v>8</v>
      </c>
      <c r="S973" s="220"/>
      <c r="T973" s="982" t="s">
        <v>28</v>
      </c>
      <c r="U973" s="982"/>
      <c r="V973" s="956"/>
      <c r="W973" s="957"/>
      <c r="X973" s="957"/>
      <c r="Y973" s="958"/>
      <c r="Z973" s="956"/>
      <c r="AA973" s="957"/>
      <c r="AB973" s="957"/>
      <c r="AC973" s="957"/>
      <c r="AD973" s="956">
        <v>0</v>
      </c>
      <c r="AE973" s="957"/>
      <c r="AF973" s="957"/>
      <c r="AG973" s="958"/>
      <c r="AH973" s="962">
        <f>IF(V972="賃金で算定",0,V973+Z973-AD973)</f>
        <v>0</v>
      </c>
      <c r="AI973" s="962"/>
      <c r="AJ973" s="962"/>
      <c r="AK973" s="963"/>
      <c r="AL973" s="964">
        <f>IF(V972="賃金で算定","賃金で算定",IF(OR(V973=0,$F$980="",AV972=""),0,IF(OR(LEFT($F$980,2)="31",LEFT($F$980,2)="34",LEFT($F$980,2)="36",LEFT($F$980,2)="37"),VLOOKUP($F$980,労務比率2,AX972,FALSE),VLOOKUP($F$980,労務比率,AX972,FALSE))))</f>
        <v>0</v>
      </c>
      <c r="AM973" s="965"/>
      <c r="AN973" s="966">
        <f>IF(V972="賃金で算定",0,INT(AH973*AL973/100))</f>
        <v>0</v>
      </c>
      <c r="AO973" s="967"/>
      <c r="AP973" s="967"/>
      <c r="AQ973" s="967"/>
      <c r="AR973" s="967"/>
      <c r="AS973" s="685"/>
      <c r="AV973" s="24"/>
      <c r="AW973" s="25"/>
      <c r="AY973" s="462">
        <f t="shared" ref="AY973" si="551">AH973</f>
        <v>0</v>
      </c>
      <c r="AZ973" s="461">
        <f>IF(AV972&lt;=設定シート!C$101,AH973,IF(AND(AV972&gt;=設定シート!E$101,AV972&lt;=設定シート!G$101),AH973*105/108,AH973))</f>
        <v>0</v>
      </c>
      <c r="BA973" s="460"/>
      <c r="BB973" s="461">
        <f t="shared" ref="BB973" si="552">IF($AL973="賃金で算定",0,INT(AY973*$AL973/100))</f>
        <v>0</v>
      </c>
      <c r="BC973" s="461">
        <f>IF(AY973=AZ973,BB973,AZ973*$AL973/100)</f>
        <v>0</v>
      </c>
      <c r="BL973" s="22">
        <f>IF(AY973=AZ973,0,1)</f>
        <v>0</v>
      </c>
      <c r="BM973" s="22" t="str">
        <f>IF(BL973=1,AL973,"")</f>
        <v/>
      </c>
    </row>
    <row r="974" spans="2:74" ht="18" customHeight="1">
      <c r="B974" s="968"/>
      <c r="C974" s="969"/>
      <c r="D974" s="969"/>
      <c r="E974" s="969"/>
      <c r="F974" s="969"/>
      <c r="G974" s="969"/>
      <c r="H974" s="969"/>
      <c r="I974" s="970"/>
      <c r="J974" s="968"/>
      <c r="K974" s="969"/>
      <c r="L974" s="969"/>
      <c r="M974" s="969"/>
      <c r="N974" s="974"/>
      <c r="O974" s="753"/>
      <c r="P974" s="731" t="s">
        <v>38</v>
      </c>
      <c r="Q974" s="754"/>
      <c r="R974" s="731" t="s">
        <v>8</v>
      </c>
      <c r="S974" s="755"/>
      <c r="T974" s="976" t="s">
        <v>40</v>
      </c>
      <c r="U974" s="1075"/>
      <c r="V974" s="977"/>
      <c r="W974" s="978"/>
      <c r="X974" s="978"/>
      <c r="Y974" s="792"/>
      <c r="Z974" s="769"/>
      <c r="AA974" s="770"/>
      <c r="AB974" s="770"/>
      <c r="AC974" s="768"/>
      <c r="AD974" s="769"/>
      <c r="AE974" s="770"/>
      <c r="AF974" s="770"/>
      <c r="AG974" s="771"/>
      <c r="AH974" s="979">
        <f>IF(V974="賃金で算定",V975+Z975-AD975,0)</f>
        <v>0</v>
      </c>
      <c r="AI974" s="980"/>
      <c r="AJ974" s="980"/>
      <c r="AK974" s="981"/>
      <c r="AL974" s="733"/>
      <c r="AM974" s="736"/>
      <c r="AN974" s="865"/>
      <c r="AO974" s="866"/>
      <c r="AP974" s="866"/>
      <c r="AQ974" s="866"/>
      <c r="AR974" s="866"/>
      <c r="AS974" s="772"/>
      <c r="AV974" s="24" t="str">
        <f>IF(OR(O974="",Q974=""),"", IF(O974&lt;20,DATE(O974+118,Q974,IF(S974="",1,S974)),DATE(O974+88,Q974,IF(S974="",1,S974))))</f>
        <v/>
      </c>
      <c r="AW974" s="821" t="str">
        <f>IF(AV974&lt;=設定シート!C$15,"昔",IF(OR(LEFT($F$980,2)="31",LEFT($F$980,2)="34",LEFT($F$980,2)="36",LEFT($F$980,2)="37"),IF(AV974&lt;=設定シート!E$23,"1",IF(AV974&lt;=設定シート!G$23,"2",IF(AV974&lt;=設定シート!M$23,"3","4"))),IF(AV974&lt;=設定シート!E$15,"1",IF(AV974&lt;=設定シート!G$15,"2","3"))))</f>
        <v>3</v>
      </c>
      <c r="AX974" s="822">
        <f>IF(OR(LEFT($F$980,2)="31",LEFT($F$980,2)="34",LEFT($F$980,2)="36",LEFT($F$980,2)="37"),IF(AV974&lt;=設定シート!$C$23,5,IF(AV974&lt;=設定シート!$E$23,7,IF(AV974&lt;=設定シート!$G$23,9,IF(AND(AV974&lt;=設定シート!$I$23,V974=""),11,IF(AND(AV974&lt;=設定シート!$I$23,V974="賃金で算定"),13,IF(AV974&lt;=設定シート!$K$23,15,IF(AV974&lt;=設定シート!$M$23,17,19))))))),IF(AV974&lt;=設定シート!$C$23,5,IF(AV974&lt;=設定シート!$E$15,7,IF(AV974&lt;=設定シート!$G$15,9,11))))</f>
        <v>11</v>
      </c>
      <c r="AY974" s="760"/>
      <c r="AZ974" s="761"/>
      <c r="BA974" s="762">
        <f t="shared" ref="BA974" si="553">AN974</f>
        <v>0</v>
      </c>
      <c r="BB974" s="761"/>
      <c r="BC974" s="761"/>
      <c r="BO974" s="1">
        <f>IF(O974&lt;=VALUE(概算年度),O974+2018,O974+1988)</f>
        <v>2018</v>
      </c>
      <c r="BP974" s="1" t="b">
        <f>IF(BO974=2019,1)</f>
        <v>0</v>
      </c>
      <c r="BQ974" s="3">
        <f>IF(BO974&lt;=2018,1)</f>
        <v>1</v>
      </c>
      <c r="BR974" s="3" t="b">
        <f>IF(BO974&gt;=2020,1)</f>
        <v>0</v>
      </c>
      <c r="BS974" s="3" t="b">
        <f>IF(AND(O974=31,Q974=1,O975=31),1,IF(AND(O974=31,Q974=2,O975=31),2,IF(AND(O974=31,Q974=3,O975=31),3,IF(AND(O974=31,Q974=4,O975=31),4,IF(AND(O974&gt;VALUE(概算年度),O974&lt;31,O975=31),5)))))</f>
        <v>0</v>
      </c>
      <c r="BT974" s="3" t="b">
        <f>IF(OR(O974=31,O974=1),IF(AND(O975=1,OR(Q974=1,Q974=2,Q974=3,Q974=4,Q974=5)),1,IF(AND(O975=1,Q974=6),6,IF(AND(O975=1,Q974=7),7,IF(AND(O975=1,Q974=8),8,IF(AND(O975=1,Q974=9),9,IF(AND(O975=1,Q974=10),10,IF(AND(O975=1,Q974=11),11,IF(AND(O975=1,Q974=12),12)))))))),IF(O975=1,13))</f>
        <v>0</v>
      </c>
      <c r="BU974" s="3" t="b">
        <f>IF(AND(VALUE(概算年度)='報告書（事業主控）'!O974,VALUE(概算年度)='報告書（事業主控）'!O975),IF('報告書（事業主控）'!Q974=1,1,IF('報告書（事業主控）'!Q974=2,2,IF('報告書（事業主控）'!Q974=3,3))))</f>
        <v>0</v>
      </c>
      <c r="BV974" s="3" t="b">
        <f>IF(BS974=1,"平31_1",IF(BS974=2,"平31_2",IF(BS974=3,"平31_3",IF(BS974=4,"平31_4",IF(BS974=5,"平31_1",IF(BT974=1,"_5月",IF(BT974=6,"_6月",IF(BT974=7,"_7月",IF(BT974=8,"_8月",IF(BT974=9,"_9月",IF(BT974=10,"_10月",IF(BT974=11,"_11月",IF(BT974=12,"_12月",IF(BT974=13,"_5月",IF(AND(O974=O975,O975&lt;&gt;VALUE(概算年度)),IF(Q974=1,"_1月",IF(Q974=2,"_2月",IF(Q974=3,"_3月",IF(Q974=4,"_4月",IF(Q974=5,"_5月",IF(Q974=6,"_6月",IF(Q974=7,"_7月",IF(Q974=8,"_8月",IF(Q974=9,"_9月",IF(Q974=10,"_10月",IF(Q974=11,"_11月",IF(Q974=12,"_12月")))))))))))),IF(BU974=1,"対象年1_3月",IF(BU974=2,"対象年2_3月",IF(BU974=3,"対象年3月",IF(O975=VALUE(概算年度),"対象年1_3月","_1月")))))))))))))))))))</f>
        <v>0</v>
      </c>
    </row>
    <row r="975" spans="2:74" ht="18" customHeight="1">
      <c r="B975" s="971"/>
      <c r="C975" s="972"/>
      <c r="D975" s="972"/>
      <c r="E975" s="972"/>
      <c r="F975" s="972"/>
      <c r="G975" s="972"/>
      <c r="H975" s="972"/>
      <c r="I975" s="973"/>
      <c r="J975" s="971"/>
      <c r="K975" s="972"/>
      <c r="L975" s="972"/>
      <c r="M975" s="972"/>
      <c r="N975" s="975"/>
      <c r="O975" s="219"/>
      <c r="P975" s="11" t="s">
        <v>7</v>
      </c>
      <c r="Q975" s="23"/>
      <c r="R975" s="11" t="s">
        <v>8</v>
      </c>
      <c r="S975" s="220"/>
      <c r="T975" s="982" t="s">
        <v>28</v>
      </c>
      <c r="U975" s="982"/>
      <c r="V975" s="956"/>
      <c r="W975" s="957"/>
      <c r="X975" s="957"/>
      <c r="Y975" s="958"/>
      <c r="Z975" s="956"/>
      <c r="AA975" s="957"/>
      <c r="AB975" s="957"/>
      <c r="AC975" s="957"/>
      <c r="AD975" s="956">
        <v>0</v>
      </c>
      <c r="AE975" s="957"/>
      <c r="AF975" s="957"/>
      <c r="AG975" s="958"/>
      <c r="AH975" s="962">
        <f>IF(V974="賃金で算定",0,V975+Z975-AD975)</f>
        <v>0</v>
      </c>
      <c r="AI975" s="962"/>
      <c r="AJ975" s="962"/>
      <c r="AK975" s="963"/>
      <c r="AL975" s="964">
        <f>IF(V974="賃金で算定","賃金で算定",IF(OR(V975=0,$F$980="",AV974=""),0,IF(OR(LEFT($F$980,2)="31",LEFT($F$980,2)="34",LEFT($F$980,2)="36",LEFT($F$980,2)="37"),VLOOKUP($F$980,労務比率2,AX974,FALSE),VLOOKUP($F$980,労務比率,AX974,FALSE))))</f>
        <v>0</v>
      </c>
      <c r="AM975" s="965"/>
      <c r="AN975" s="966">
        <f>IF(V974="賃金で算定",0,INT(AH975*AL975/100))</f>
        <v>0</v>
      </c>
      <c r="AO975" s="967"/>
      <c r="AP975" s="967"/>
      <c r="AQ975" s="967"/>
      <c r="AR975" s="967"/>
      <c r="AS975" s="685"/>
      <c r="AV975" s="24"/>
      <c r="AW975" s="25"/>
      <c r="AY975" s="462">
        <f t="shared" ref="AY975" si="554">AH975</f>
        <v>0</v>
      </c>
      <c r="AZ975" s="461">
        <f>IF(AV974&lt;=設定シート!C$101,AH975,IF(AND(AV974&gt;=設定シート!E$101,AV974&lt;=設定シート!G$101),AH975*105/108,AH975))</f>
        <v>0</v>
      </c>
      <c r="BA975" s="460"/>
      <c r="BB975" s="461">
        <f t="shared" ref="BB975" si="555">IF($AL975="賃金で算定",0,INT(AY975*$AL975/100))</f>
        <v>0</v>
      </c>
      <c r="BC975" s="461">
        <f>IF(AY975=AZ975,BB975,AZ975*$AL975/100)</f>
        <v>0</v>
      </c>
      <c r="BL975" s="22">
        <f>IF(AY975=AZ975,0,1)</f>
        <v>0</v>
      </c>
      <c r="BM975" s="22" t="str">
        <f>IF(BL975=1,AL975,"")</f>
        <v/>
      </c>
    </row>
    <row r="976" spans="2:74" ht="18" customHeight="1">
      <c r="B976" s="968"/>
      <c r="C976" s="969"/>
      <c r="D976" s="969"/>
      <c r="E976" s="969"/>
      <c r="F976" s="969"/>
      <c r="G976" s="969"/>
      <c r="H976" s="969"/>
      <c r="I976" s="970"/>
      <c r="J976" s="968"/>
      <c r="K976" s="969"/>
      <c r="L976" s="969"/>
      <c r="M976" s="969"/>
      <c r="N976" s="974"/>
      <c r="O976" s="753"/>
      <c r="P976" s="731" t="s">
        <v>38</v>
      </c>
      <c r="Q976" s="754"/>
      <c r="R976" s="731" t="s">
        <v>8</v>
      </c>
      <c r="S976" s="755"/>
      <c r="T976" s="976" t="s">
        <v>40</v>
      </c>
      <c r="U976" s="1075"/>
      <c r="V976" s="977"/>
      <c r="W976" s="978"/>
      <c r="X976" s="978"/>
      <c r="Y976" s="792"/>
      <c r="Z976" s="769"/>
      <c r="AA976" s="770"/>
      <c r="AB976" s="770"/>
      <c r="AC976" s="768"/>
      <c r="AD976" s="769"/>
      <c r="AE976" s="770"/>
      <c r="AF976" s="770"/>
      <c r="AG976" s="771"/>
      <c r="AH976" s="979">
        <f>IF(V976="賃金で算定",V977+Z977-AD977,0)</f>
        <v>0</v>
      </c>
      <c r="AI976" s="980"/>
      <c r="AJ976" s="980"/>
      <c r="AK976" s="981"/>
      <c r="AL976" s="733"/>
      <c r="AM976" s="736"/>
      <c r="AN976" s="865"/>
      <c r="AO976" s="866"/>
      <c r="AP976" s="866"/>
      <c r="AQ976" s="866"/>
      <c r="AR976" s="866"/>
      <c r="AS976" s="772"/>
      <c r="AV976" s="24" t="str">
        <f>IF(OR(O976="",Q976=""),"", IF(O976&lt;20,DATE(O976+118,Q976,IF(S976="",1,S976)),DATE(O976+88,Q976,IF(S976="",1,S976))))</f>
        <v/>
      </c>
      <c r="AW976" s="821" t="str">
        <f>IF(AV976&lt;=設定シート!C$15,"昔",IF(OR(LEFT($F$980,2)="31",LEFT($F$980,2)="34",LEFT($F$980,2)="36",LEFT($F$980,2)="37"),IF(AV976&lt;=設定シート!E$23,"1",IF(AV976&lt;=設定シート!G$23,"2",IF(AV976&lt;=設定シート!M$23,"3","4"))),IF(AV976&lt;=設定シート!E$15,"1",IF(AV976&lt;=設定シート!G$15,"2","3"))))</f>
        <v>3</v>
      </c>
      <c r="AX976" s="822">
        <f>IF(OR(LEFT($F$980,2)="31",LEFT($F$980,2)="34",LEFT($F$980,2)="36",LEFT($F$980,2)="37"),IF(AV976&lt;=設定シート!$C$23,5,IF(AV976&lt;=設定シート!$E$23,7,IF(AV976&lt;=設定シート!$G$23,9,IF(AND(AV976&lt;=設定シート!$I$23,V976=""),11,IF(AND(AV976&lt;=設定シート!$I$23,V976="賃金で算定"),13,IF(AV976&lt;=設定シート!$K$23,15,IF(AV976&lt;=設定シート!$M$23,17,19))))))),IF(AV976&lt;=設定シート!$C$23,5,IF(AV976&lt;=設定シート!$E$15,7,IF(AV976&lt;=設定シート!$G$15,9,11))))</f>
        <v>11</v>
      </c>
      <c r="AY976" s="760"/>
      <c r="AZ976" s="761"/>
      <c r="BA976" s="762">
        <f t="shared" ref="BA976" si="556">AN976</f>
        <v>0</v>
      </c>
      <c r="BB976" s="761"/>
      <c r="BC976" s="761"/>
      <c r="BO976" s="1">
        <f>IF(O976&lt;=VALUE(概算年度),O976+2018,O976+1988)</f>
        <v>2018</v>
      </c>
      <c r="BP976" s="1" t="b">
        <f>IF(BO976=2019,1)</f>
        <v>0</v>
      </c>
      <c r="BQ976" s="3">
        <f>IF(BO976&lt;=2018,1)</f>
        <v>1</v>
      </c>
      <c r="BR976" s="3" t="b">
        <f>IF(BO976&gt;=2020,1)</f>
        <v>0</v>
      </c>
      <c r="BS976" s="3" t="b">
        <f>IF(AND(O976=31,Q976=1,O977=31),1,IF(AND(O976=31,Q976=2,O977=31),2,IF(AND(O976=31,Q976=3,O977=31),3,IF(AND(O976=31,Q976=4,O977=31),4,IF(AND(O976&gt;VALUE(概算年度),O976&lt;31,O977=31),5)))))</f>
        <v>0</v>
      </c>
      <c r="BT976" s="3" t="b">
        <f>IF(OR(O976=31,O976=1),IF(AND(O977=1,OR(Q976=1,Q976=2,Q976=3,Q976=4,Q976=5)),1,IF(AND(O977=1,Q976=6),6,IF(AND(O977=1,Q976=7),7,IF(AND(O977=1,Q976=8),8,IF(AND(O977=1,Q976=9),9,IF(AND(O977=1,Q976=10),10,IF(AND(O977=1,Q976=11),11,IF(AND(O977=1,Q976=12),12)))))))),IF(O977=1,13))</f>
        <v>0</v>
      </c>
      <c r="BU976" s="3" t="b">
        <f>IF(AND(VALUE(概算年度)='報告書（事業主控）'!O976,VALUE(概算年度)='報告書（事業主控）'!O977),IF('報告書（事業主控）'!Q976=1,1,IF('報告書（事業主控）'!Q976=2,2,IF('報告書（事業主控）'!Q976=3,3))))</f>
        <v>0</v>
      </c>
      <c r="BV976" s="3" t="b">
        <f>IF(BS976=1,"平31_1",IF(BS976=2,"平31_2",IF(BS976=3,"平31_3",IF(BS976=4,"平31_4",IF(BS976=5,"平31_1",IF(BT976=1,"_5月",IF(BT976=6,"_6月",IF(BT976=7,"_7月",IF(BT976=8,"_8月",IF(BT976=9,"_9月",IF(BT976=10,"_10月",IF(BT976=11,"_11月",IF(BT976=12,"_12月",IF(BT976=13,"_5月",IF(AND(O976=O977,O977&lt;&gt;VALUE(概算年度)),IF(Q976=1,"_1月",IF(Q976=2,"_2月",IF(Q976=3,"_3月",IF(Q976=4,"_4月",IF(Q976=5,"_5月",IF(Q976=6,"_6月",IF(Q976=7,"_7月",IF(Q976=8,"_8月",IF(Q976=9,"_9月",IF(Q976=10,"_10月",IF(Q976=11,"_11月",IF(Q976=12,"_12月")))))))))))),IF(BU976=1,"対象年1_3月",IF(BU976=2,"対象年2_3月",IF(BU976=3,"対象年3月",IF(O977=VALUE(概算年度),"対象年1_3月","_1月")))))))))))))))))))</f>
        <v>0</v>
      </c>
    </row>
    <row r="977" spans="2:74" ht="18" customHeight="1">
      <c r="B977" s="971"/>
      <c r="C977" s="972"/>
      <c r="D977" s="972"/>
      <c r="E977" s="972"/>
      <c r="F977" s="972"/>
      <c r="G977" s="972"/>
      <c r="H977" s="972"/>
      <c r="I977" s="973"/>
      <c r="J977" s="971"/>
      <c r="K977" s="972"/>
      <c r="L977" s="972"/>
      <c r="M977" s="972"/>
      <c r="N977" s="975"/>
      <c r="O977" s="219"/>
      <c r="P977" s="11" t="s">
        <v>7</v>
      </c>
      <c r="Q977" s="23"/>
      <c r="R977" s="11" t="s">
        <v>8</v>
      </c>
      <c r="S977" s="220"/>
      <c r="T977" s="982" t="s">
        <v>28</v>
      </c>
      <c r="U977" s="982"/>
      <c r="V977" s="956"/>
      <c r="W977" s="957"/>
      <c r="X977" s="957"/>
      <c r="Y977" s="958"/>
      <c r="Z977" s="956"/>
      <c r="AA977" s="957"/>
      <c r="AB977" s="957"/>
      <c r="AC977" s="957"/>
      <c r="AD977" s="956">
        <v>0</v>
      </c>
      <c r="AE977" s="957"/>
      <c r="AF977" s="957"/>
      <c r="AG977" s="958"/>
      <c r="AH977" s="962">
        <f>IF(V976="賃金で算定",0,V977+Z977-AD977)</f>
        <v>0</v>
      </c>
      <c r="AI977" s="962"/>
      <c r="AJ977" s="962"/>
      <c r="AK977" s="963"/>
      <c r="AL977" s="964">
        <f>IF(V976="賃金で算定","賃金で算定",IF(OR(V977=0,$F$980="",AV976=""),0,IF(OR(LEFT($F$980,2)="31",LEFT($F$980,2)="34",LEFT($F$980,2)="36",LEFT($F$980,2)="37"),VLOOKUP($F$980,労務比率2,AX976,FALSE),VLOOKUP($F$980,労務比率,AX976,FALSE))))</f>
        <v>0</v>
      </c>
      <c r="AM977" s="965"/>
      <c r="AN977" s="966">
        <f>IF(V976="賃金で算定",0,INT(AH977*AL977/100))</f>
        <v>0</v>
      </c>
      <c r="AO977" s="967"/>
      <c r="AP977" s="967"/>
      <c r="AQ977" s="967"/>
      <c r="AR977" s="967"/>
      <c r="AS977" s="685"/>
      <c r="AV977" s="24"/>
      <c r="AW977" s="25"/>
      <c r="AY977" s="462">
        <f t="shared" ref="AY977" si="557">AH977</f>
        <v>0</v>
      </c>
      <c r="AZ977" s="461">
        <f>IF(AV976&lt;=設定シート!C$101,AH977,IF(AND(AV976&gt;=設定シート!E$101,AV976&lt;=設定シート!G$101),AH977*105/108,AH977))</f>
        <v>0</v>
      </c>
      <c r="BA977" s="460"/>
      <c r="BB977" s="461">
        <f t="shared" ref="BB977" si="558">IF($AL977="賃金で算定",0,INT(AY977*$AL977/100))</f>
        <v>0</v>
      </c>
      <c r="BC977" s="461">
        <f>IF(AY977=AZ977,BB977,AZ977*$AL977/100)</f>
        <v>0</v>
      </c>
      <c r="BL977" s="22">
        <f>IF(AY977=AZ977,0,1)</f>
        <v>0</v>
      </c>
      <c r="BM977" s="22" t="str">
        <f>IF(BL977=1,AL977,"")</f>
        <v/>
      </c>
    </row>
    <row r="978" spans="2:74" ht="18" customHeight="1">
      <c r="B978" s="968"/>
      <c r="C978" s="969"/>
      <c r="D978" s="969"/>
      <c r="E978" s="969"/>
      <c r="F978" s="969"/>
      <c r="G978" s="969"/>
      <c r="H978" s="969"/>
      <c r="I978" s="970"/>
      <c r="J978" s="968"/>
      <c r="K978" s="969"/>
      <c r="L978" s="969"/>
      <c r="M978" s="969"/>
      <c r="N978" s="974"/>
      <c r="O978" s="753"/>
      <c r="P978" s="731" t="s">
        <v>38</v>
      </c>
      <c r="Q978" s="754"/>
      <c r="R978" s="731" t="s">
        <v>8</v>
      </c>
      <c r="S978" s="755"/>
      <c r="T978" s="976" t="s">
        <v>40</v>
      </c>
      <c r="U978" s="1075"/>
      <c r="V978" s="977"/>
      <c r="W978" s="978"/>
      <c r="X978" s="978"/>
      <c r="Y978" s="792"/>
      <c r="Z978" s="769"/>
      <c r="AA978" s="770"/>
      <c r="AB978" s="770"/>
      <c r="AC978" s="768"/>
      <c r="AD978" s="769"/>
      <c r="AE978" s="770"/>
      <c r="AF978" s="770"/>
      <c r="AG978" s="771"/>
      <c r="AH978" s="979">
        <f>IF(V978="賃金で算定",V979+Z979-AD979,0)</f>
        <v>0</v>
      </c>
      <c r="AI978" s="980"/>
      <c r="AJ978" s="980"/>
      <c r="AK978" s="981"/>
      <c r="AL978" s="733"/>
      <c r="AM978" s="736"/>
      <c r="AN978" s="865"/>
      <c r="AO978" s="866"/>
      <c r="AP978" s="866"/>
      <c r="AQ978" s="866"/>
      <c r="AR978" s="866"/>
      <c r="AS978" s="772"/>
      <c r="AV978" s="24" t="str">
        <f>IF(OR(O978="",Q978=""),"", IF(O978&lt;20,DATE(O978+118,Q978,IF(S978="",1,S978)),DATE(O978+88,Q978,IF(S978="",1,S978))))</f>
        <v/>
      </c>
      <c r="AW978" s="821" t="str">
        <f>IF(AV978&lt;=設定シート!C$15,"昔",IF(OR(LEFT($F$980,2)="31",LEFT($F$980,2)="34",LEFT($F$980,2)="36",LEFT($F$980,2)="37"),IF(AV978&lt;=設定シート!E$23,"1",IF(AV978&lt;=設定シート!G$23,"2",IF(AV978&lt;=設定シート!M$23,"3","4"))),IF(AV978&lt;=設定シート!E$15,"1",IF(AV978&lt;=設定シート!G$15,"2","3"))))</f>
        <v>3</v>
      </c>
      <c r="AX978" s="822">
        <f>IF(OR(LEFT($F$980,2)="31",LEFT($F$980,2)="34",LEFT($F$980,2)="36",LEFT($F$980,2)="37"),IF(AV978&lt;=設定シート!$C$23,5,IF(AV978&lt;=設定シート!$E$23,7,IF(AV978&lt;=設定シート!$G$23,9,IF(AND(AV978&lt;=設定シート!$I$23,V978=""),11,IF(AND(AV978&lt;=設定シート!$I$23,V978="賃金で算定"),13,IF(AV978&lt;=設定シート!$K$23,15,IF(AV978&lt;=設定シート!$M$23,17,19))))))),IF(AV978&lt;=設定シート!$C$23,5,IF(AV978&lt;=設定シート!$E$15,7,IF(AV978&lt;=設定シート!$G$15,9,11))))</f>
        <v>11</v>
      </c>
      <c r="AY978" s="760"/>
      <c r="AZ978" s="761"/>
      <c r="BA978" s="762">
        <f t="shared" ref="BA978" si="559">AN978</f>
        <v>0</v>
      </c>
      <c r="BB978" s="761"/>
      <c r="BC978" s="761"/>
      <c r="BO978" s="1">
        <f>IF(O978&lt;=VALUE(概算年度),O978+2018,O978+1988)</f>
        <v>2018</v>
      </c>
      <c r="BP978" s="1" t="b">
        <f>IF(BO978=2019,1)</f>
        <v>0</v>
      </c>
      <c r="BQ978" s="3">
        <f>IF(BO978&lt;=2018,1)</f>
        <v>1</v>
      </c>
      <c r="BR978" s="3" t="b">
        <f>IF(BO978&gt;=2020,1)</f>
        <v>0</v>
      </c>
      <c r="BS978" s="3" t="b">
        <f>IF(AND(O978=31,Q978=1,O979=31),1,IF(AND(O978=31,Q978=2,O979=31),2,IF(AND(O978=31,Q978=3,O979=31),3,IF(AND(O978=31,Q978=4,O979=31),4,IF(AND(O978&gt;VALUE(概算年度),O978&lt;31,O979=31),5)))))</f>
        <v>0</v>
      </c>
      <c r="BT978" s="3" t="b">
        <f>IF(OR(O978=31,O978=1),IF(AND(O979=1,OR(Q978=1,Q978=2,Q978=3,Q978=4,Q978=5)),1,IF(AND(O979=1,Q978=6),6,IF(AND(O979=1,Q978=7),7,IF(AND(O979=1,Q978=8),8,IF(AND(O979=1,Q978=9),9,IF(AND(O979=1,Q978=10),10,IF(AND(O979=1,Q978=11),11,IF(AND(O979=1,Q978=12),12)))))))),IF(O979=1,13))</f>
        <v>0</v>
      </c>
      <c r="BU978" s="3" t="b">
        <f>IF(AND(VALUE(概算年度)='報告書（事業主控）'!O978,VALUE(概算年度)='報告書（事業主控）'!O979),IF('報告書（事業主控）'!Q978=1,1,IF('報告書（事業主控）'!Q978=2,2,IF('報告書（事業主控）'!Q978=3,3))))</f>
        <v>0</v>
      </c>
      <c r="BV978" s="3" t="b">
        <f>IF(BS978=1,"平31_1",IF(BS978=2,"平31_2",IF(BS978=3,"平31_3",IF(BS978=4,"平31_4",IF(BS978=5,"平31_1",IF(BT978=1,"_5月",IF(BT978=6,"_6月",IF(BT978=7,"_7月",IF(BT978=8,"_8月",IF(BT978=9,"_9月",IF(BT978=10,"_10月",IF(BT978=11,"_11月",IF(BT978=12,"_12月",IF(BT978=13,"_5月",IF(AND(O978=O979,O979&lt;&gt;VALUE(概算年度)),IF(Q978=1,"_1月",IF(Q978=2,"_2月",IF(Q978=3,"_3月",IF(Q978=4,"_4月",IF(Q978=5,"_5月",IF(Q978=6,"_6月",IF(Q978=7,"_7月",IF(Q978=8,"_8月",IF(Q978=9,"_9月",IF(Q978=10,"_10月",IF(Q978=11,"_11月",IF(Q978=12,"_12月")))))))))))),IF(BU978=1,"対象年1_3月",IF(BU978=2,"対象年2_3月",IF(BU978=3,"対象年3月",IF(O979=VALUE(概算年度),"対象年1_3月","_1月")))))))))))))))))))</f>
        <v>0</v>
      </c>
    </row>
    <row r="979" spans="2:74" ht="18" customHeight="1">
      <c r="B979" s="971"/>
      <c r="C979" s="972"/>
      <c r="D979" s="972"/>
      <c r="E979" s="972"/>
      <c r="F979" s="972"/>
      <c r="G979" s="972"/>
      <c r="H979" s="972"/>
      <c r="I979" s="973"/>
      <c r="J979" s="971"/>
      <c r="K979" s="972"/>
      <c r="L979" s="972"/>
      <c r="M979" s="972"/>
      <c r="N979" s="975"/>
      <c r="O979" s="219"/>
      <c r="P979" s="11" t="s">
        <v>7</v>
      </c>
      <c r="Q979" s="23"/>
      <c r="R979" s="11" t="s">
        <v>8</v>
      </c>
      <c r="S979" s="220"/>
      <c r="T979" s="982" t="s">
        <v>28</v>
      </c>
      <c r="U979" s="982"/>
      <c r="V979" s="956"/>
      <c r="W979" s="957"/>
      <c r="X979" s="957"/>
      <c r="Y979" s="958"/>
      <c r="Z979" s="956"/>
      <c r="AA979" s="957"/>
      <c r="AB979" s="957"/>
      <c r="AC979" s="957"/>
      <c r="AD979" s="956">
        <v>0</v>
      </c>
      <c r="AE979" s="957"/>
      <c r="AF979" s="957"/>
      <c r="AG979" s="958"/>
      <c r="AH979" s="966">
        <f>IF(V978="賃金で算定",0,V979+Z979-AD979)</f>
        <v>0</v>
      </c>
      <c r="AI979" s="967"/>
      <c r="AJ979" s="967"/>
      <c r="AK979" s="987"/>
      <c r="AL979" s="964">
        <f>IF(V978="賃金で算定","賃金で算定",IF(OR(V979=0,$F$980="",AV978=""),0,IF(OR(LEFT($F$980,2)="31",LEFT($F$980,2)="34",LEFT($F$980,2)="36",LEFT($F$980,2)="37"),VLOOKUP($F$980,労務比率2,AX978,FALSE),VLOOKUP($F$980,労務比率,AX978,FALSE))))</f>
        <v>0</v>
      </c>
      <c r="AM979" s="965"/>
      <c r="AN979" s="966">
        <f>IF(V978="賃金で算定",0,INT(AH979*AL979/100))</f>
        <v>0</v>
      </c>
      <c r="AO979" s="967"/>
      <c r="AP979" s="967"/>
      <c r="AQ979" s="967"/>
      <c r="AR979" s="967"/>
      <c r="AS979" s="685"/>
      <c r="AV979" s="24"/>
      <c r="AW979" s="25"/>
      <c r="AY979" s="462">
        <f t="shared" ref="AY979" si="560">AH979</f>
        <v>0</v>
      </c>
      <c r="AZ979" s="461">
        <f>IF(AV978&lt;=設定シート!C$101,AH979,IF(AND(AV978&gt;=設定シート!E$101,AV978&lt;=設定シート!G$101),AH979*105/108,AH979))</f>
        <v>0</v>
      </c>
      <c r="BA979" s="460"/>
      <c r="BB979" s="461">
        <f t="shared" ref="BB979" si="561">IF($AL979="賃金で算定",0,INT(AY979*$AL979/100))</f>
        <v>0</v>
      </c>
      <c r="BC979" s="461">
        <f>IF(AY979=AZ979,BB979,AZ979*$AL979/100)</f>
        <v>0</v>
      </c>
      <c r="BL979" s="22">
        <f>IF(AY979=AZ979,0,1)</f>
        <v>0</v>
      </c>
      <c r="BM979" s="22" t="str">
        <f>IF(BL979=1,AL979,"")</f>
        <v/>
      </c>
    </row>
    <row r="980" spans="2:74" ht="18" customHeight="1">
      <c r="B980" s="877" t="s">
        <v>832</v>
      </c>
      <c r="C980" s="988"/>
      <c r="D980" s="988"/>
      <c r="E980" s="989"/>
      <c r="F980" s="1069"/>
      <c r="G980" s="997"/>
      <c r="H980" s="997"/>
      <c r="I980" s="997"/>
      <c r="J980" s="997"/>
      <c r="K980" s="997"/>
      <c r="L980" s="997"/>
      <c r="M980" s="997"/>
      <c r="N980" s="998"/>
      <c r="O980" s="877" t="s">
        <v>833</v>
      </c>
      <c r="P980" s="988"/>
      <c r="Q980" s="988"/>
      <c r="R980" s="988"/>
      <c r="S980" s="988"/>
      <c r="T980" s="988"/>
      <c r="U980" s="989"/>
      <c r="V980" s="1072">
        <f>AH980</f>
        <v>0</v>
      </c>
      <c r="W980" s="1073"/>
      <c r="X980" s="1073"/>
      <c r="Y980" s="1074"/>
      <c r="Z980" s="769"/>
      <c r="AA980" s="770"/>
      <c r="AB980" s="770"/>
      <c r="AC980" s="768"/>
      <c r="AD980" s="769"/>
      <c r="AE980" s="770"/>
      <c r="AF980" s="770"/>
      <c r="AG980" s="768"/>
      <c r="AH980" s="979">
        <f>AH962+AH964+AH966+AH968+AH970+AH972+AH974+AH976+AH978</f>
        <v>0</v>
      </c>
      <c r="AI980" s="980"/>
      <c r="AJ980" s="980"/>
      <c r="AK980" s="981"/>
      <c r="AL980" s="738"/>
      <c r="AM980" s="740"/>
      <c r="AN980" s="979">
        <f>AN962+AN964+AN966+AN968+AN970+AN972+AN974+AN976+AN978</f>
        <v>0</v>
      </c>
      <c r="AO980" s="980"/>
      <c r="AP980" s="980"/>
      <c r="AQ980" s="980"/>
      <c r="AR980" s="980"/>
      <c r="AS980" s="772"/>
      <c r="AW980" s="25"/>
      <c r="AY980" s="760"/>
      <c r="AZ980" s="777"/>
      <c r="BA980" s="778">
        <f>BA962+BA964+BA966+BA968+BA970+BA972+BA974+BA976+BA978</f>
        <v>0</v>
      </c>
      <c r="BB980" s="762">
        <f>BB963+BB965+BB967+BB969+BB971+BB973+BB975+BB977+BB979</f>
        <v>0</v>
      </c>
      <c r="BC980" s="762">
        <f>SUMIF(BL963:BL979,0,BC963:BC979)+ROUNDDOWN(ROUNDDOWN(BL980*105/108,0)*BM980/100,0)</f>
        <v>0</v>
      </c>
      <c r="BL980" s="22">
        <f>SUMIF(BL963:BL979,1,AH963:AK979)</f>
        <v>0</v>
      </c>
      <c r="BM980" s="22">
        <f>IF(COUNT(BM963:BM979)=0,0,SUM(BM963:BM979)/COUNT(BM963:BM979))</f>
        <v>0</v>
      </c>
    </row>
    <row r="981" spans="2:74" ht="18" customHeight="1">
      <c r="B981" s="990"/>
      <c r="C981" s="991"/>
      <c r="D981" s="991"/>
      <c r="E981" s="992"/>
      <c r="F981" s="1070"/>
      <c r="G981" s="1000"/>
      <c r="H981" s="1000"/>
      <c r="I981" s="1000"/>
      <c r="J981" s="1000"/>
      <c r="K981" s="1000"/>
      <c r="L981" s="1000"/>
      <c r="M981" s="1000"/>
      <c r="N981" s="1001"/>
      <c r="O981" s="990"/>
      <c r="P981" s="991"/>
      <c r="Q981" s="991"/>
      <c r="R981" s="991"/>
      <c r="S981" s="991"/>
      <c r="T981" s="991"/>
      <c r="U981" s="992"/>
      <c r="V981" s="983">
        <f>V963+V965+V967+V969+V971+V973+V975+V977+V979-V980</f>
        <v>0</v>
      </c>
      <c r="W981" s="962"/>
      <c r="X981" s="962"/>
      <c r="Y981" s="963"/>
      <c r="Z981" s="983">
        <f>Z963+Z965+Z967+Z969+Z971+Z973+Z975+Z977+Z979</f>
        <v>0</v>
      </c>
      <c r="AA981" s="962"/>
      <c r="AB981" s="962"/>
      <c r="AC981" s="962"/>
      <c r="AD981" s="983">
        <f>AD963+AD965+AD967+AD969+AD971+AD973+AD975+AD977+AD979</f>
        <v>0</v>
      </c>
      <c r="AE981" s="962"/>
      <c r="AF981" s="962"/>
      <c r="AG981" s="962"/>
      <c r="AH981" s="983">
        <f>AY981</f>
        <v>0</v>
      </c>
      <c r="AI981" s="962"/>
      <c r="AJ981" s="962"/>
      <c r="AK981" s="962"/>
      <c r="AL981" s="742"/>
      <c r="AM981" s="743"/>
      <c r="AN981" s="983">
        <f>BB981</f>
        <v>0</v>
      </c>
      <c r="AO981" s="962"/>
      <c r="AP981" s="962"/>
      <c r="AQ981" s="962"/>
      <c r="AR981" s="962"/>
      <c r="AS981" s="793"/>
      <c r="AW981" s="25"/>
      <c r="AY981" s="779">
        <f>AY963+AY965+AY967+AY969+AY971+AY973+AY975+AY977+AY979</f>
        <v>0</v>
      </c>
      <c r="AZ981" s="780"/>
      <c r="BA981" s="780"/>
      <c r="BB981" s="781">
        <f>BB980</f>
        <v>0</v>
      </c>
      <c r="BC981" s="782"/>
    </row>
    <row r="982" spans="2:74" ht="18" customHeight="1">
      <c r="B982" s="993"/>
      <c r="C982" s="994"/>
      <c r="D982" s="994"/>
      <c r="E982" s="995"/>
      <c r="F982" s="1071"/>
      <c r="G982" s="1002"/>
      <c r="H982" s="1002"/>
      <c r="I982" s="1002"/>
      <c r="J982" s="1002"/>
      <c r="K982" s="1002"/>
      <c r="L982" s="1002"/>
      <c r="M982" s="1002"/>
      <c r="N982" s="1003"/>
      <c r="O982" s="993"/>
      <c r="P982" s="994"/>
      <c r="Q982" s="994"/>
      <c r="R982" s="994"/>
      <c r="S982" s="994"/>
      <c r="T982" s="994"/>
      <c r="U982" s="995"/>
      <c r="V982" s="966"/>
      <c r="W982" s="967"/>
      <c r="X982" s="967"/>
      <c r="Y982" s="987"/>
      <c r="Z982" s="966"/>
      <c r="AA982" s="967"/>
      <c r="AB982" s="967"/>
      <c r="AC982" s="967"/>
      <c r="AD982" s="966"/>
      <c r="AE982" s="967"/>
      <c r="AF982" s="967"/>
      <c r="AG982" s="967"/>
      <c r="AH982" s="966">
        <f>AZ982</f>
        <v>0</v>
      </c>
      <c r="AI982" s="967"/>
      <c r="AJ982" s="967"/>
      <c r="AK982" s="987"/>
      <c r="AL982" s="686"/>
      <c r="AM982" s="687"/>
      <c r="AN982" s="966">
        <f>BC982</f>
        <v>0</v>
      </c>
      <c r="AO982" s="967"/>
      <c r="AP982" s="967"/>
      <c r="AQ982" s="967"/>
      <c r="AR982" s="967"/>
      <c r="AS982" s="685"/>
      <c r="AU982" s="222"/>
      <c r="AW982" s="25"/>
      <c r="AY982" s="464"/>
      <c r="AZ982" s="465">
        <f>IF(AZ963+AZ965+AZ967+AZ969+AZ971+AZ973+AZ975+AZ977+AZ979=AY981,0,ROUNDDOWN(AZ963+AZ965+AZ967+AZ969+AZ971+AZ973+AZ975+AZ977+AZ979,0))</f>
        <v>0</v>
      </c>
      <c r="BA982" s="463"/>
      <c r="BB982" s="463"/>
      <c r="BC982" s="465">
        <f>IF(BC980=BB981,0,BC980)</f>
        <v>0</v>
      </c>
    </row>
    <row r="983" spans="2:74" ht="18" customHeight="1">
      <c r="AD983" s="1" t="str">
        <f>IF(AND($F980="",$V980+$V981&gt;0),"事業の種類を選択してください。","")</f>
        <v/>
      </c>
      <c r="AN983" s="867">
        <f>IF(AN980=0,0,AN980+IF(AN982=0,AN981,AN982))</f>
        <v>0</v>
      </c>
      <c r="AO983" s="867"/>
      <c r="AP983" s="867"/>
      <c r="AQ983" s="867"/>
      <c r="AR983" s="867"/>
      <c r="AW983" s="25"/>
    </row>
    <row r="984" spans="2:74" ht="31.95" customHeight="1">
      <c r="AN984" s="30"/>
      <c r="AO984" s="30"/>
      <c r="AP984" s="30"/>
      <c r="AQ984" s="30"/>
      <c r="AR984" s="30"/>
      <c r="AW984" s="25"/>
    </row>
    <row r="985" spans="2:74" ht="7.5" customHeight="1">
      <c r="X985" s="3"/>
      <c r="Y985" s="3"/>
      <c r="AW985" s="25"/>
    </row>
    <row r="986" spans="2:74" ht="10.5" customHeight="1">
      <c r="X986" s="3"/>
      <c r="Y986" s="3"/>
      <c r="AW986" s="25"/>
    </row>
    <row r="987" spans="2:74" ht="5.25" customHeight="1">
      <c r="X987" s="3"/>
      <c r="Y987" s="3"/>
      <c r="AW987" s="25"/>
    </row>
    <row r="988" spans="2:74" ht="5.25" customHeight="1">
      <c r="X988" s="3"/>
      <c r="Y988" s="3"/>
      <c r="AW988" s="25"/>
    </row>
    <row r="989" spans="2:74" ht="5.25" customHeight="1">
      <c r="X989" s="3"/>
      <c r="Y989" s="3"/>
      <c r="AW989" s="25"/>
    </row>
    <row r="990" spans="2:74" ht="5.25" customHeight="1">
      <c r="X990" s="3"/>
      <c r="Y990" s="3"/>
      <c r="AW990" s="25"/>
    </row>
    <row r="991" spans="2:74" ht="17.25" customHeight="1">
      <c r="B991" s="2" t="s">
        <v>42</v>
      </c>
      <c r="S991" s="9"/>
      <c r="T991" s="9"/>
      <c r="U991" s="9"/>
      <c r="V991" s="9"/>
      <c r="W991" s="9"/>
      <c r="AL991" s="26"/>
      <c r="AW991" s="25"/>
    </row>
    <row r="992" spans="2:74" ht="12.75" customHeight="1">
      <c r="M992" s="27"/>
      <c r="N992" s="27"/>
      <c r="O992" s="27"/>
      <c r="P992" s="27"/>
      <c r="Q992" s="27"/>
      <c r="R992" s="27"/>
      <c r="S992" s="27"/>
      <c r="T992" s="28"/>
      <c r="U992" s="28"/>
      <c r="V992" s="28"/>
      <c r="W992" s="28"/>
      <c r="X992" s="28"/>
      <c r="Y992" s="28"/>
      <c r="Z992" s="28"/>
      <c r="AA992" s="27"/>
      <c r="AB992" s="27"/>
      <c r="AC992" s="27"/>
      <c r="AL992" s="26"/>
      <c r="AM992" s="859" t="s">
        <v>860</v>
      </c>
      <c r="AN992" s="860"/>
      <c r="AO992" s="860"/>
      <c r="AP992" s="861"/>
      <c r="AW992" s="25"/>
    </row>
    <row r="993" spans="2:74" ht="12.75" customHeight="1">
      <c r="M993" s="27"/>
      <c r="N993" s="27"/>
      <c r="O993" s="27"/>
      <c r="P993" s="27"/>
      <c r="Q993" s="27"/>
      <c r="R993" s="27"/>
      <c r="S993" s="27"/>
      <c r="T993" s="28"/>
      <c r="U993" s="28"/>
      <c r="V993" s="28"/>
      <c r="W993" s="28"/>
      <c r="X993" s="28"/>
      <c r="Y993" s="28"/>
      <c r="Z993" s="28"/>
      <c r="AA993" s="27"/>
      <c r="AB993" s="27"/>
      <c r="AC993" s="27"/>
      <c r="AL993" s="26"/>
      <c r="AM993" s="862"/>
      <c r="AN993" s="863"/>
      <c r="AO993" s="863"/>
      <c r="AP993" s="864"/>
      <c r="AW993" s="25"/>
    </row>
    <row r="994" spans="2:74" ht="12.75" customHeight="1">
      <c r="M994" s="27"/>
      <c r="N994" s="27"/>
      <c r="O994" s="27"/>
      <c r="P994" s="27"/>
      <c r="Q994" s="27"/>
      <c r="R994" s="27"/>
      <c r="S994" s="27"/>
      <c r="T994" s="27"/>
      <c r="U994" s="27"/>
      <c r="V994" s="27"/>
      <c r="W994" s="27"/>
      <c r="X994" s="27"/>
      <c r="Y994" s="27"/>
      <c r="Z994" s="27"/>
      <c r="AA994" s="27"/>
      <c r="AB994" s="27"/>
      <c r="AC994" s="27"/>
      <c r="AL994" s="26"/>
      <c r="AM994" s="698"/>
      <c r="AN994" s="698"/>
      <c r="AW994" s="25"/>
    </row>
    <row r="995" spans="2:74" ht="6" customHeight="1">
      <c r="M995" s="27"/>
      <c r="N995" s="27"/>
      <c r="O995" s="27"/>
      <c r="P995" s="27"/>
      <c r="Q995" s="27"/>
      <c r="R995" s="27"/>
      <c r="S995" s="27"/>
      <c r="T995" s="27"/>
      <c r="U995" s="27"/>
      <c r="V995" s="27"/>
      <c r="W995" s="27"/>
      <c r="X995" s="27"/>
      <c r="Y995" s="27"/>
      <c r="Z995" s="27"/>
      <c r="AA995" s="27"/>
      <c r="AB995" s="27"/>
      <c r="AC995" s="27"/>
      <c r="AL995" s="26"/>
      <c r="AM995" s="26"/>
      <c r="AW995" s="25"/>
    </row>
    <row r="996" spans="2:74" ht="12.75" customHeight="1">
      <c r="B996" s="873" t="s">
        <v>9</v>
      </c>
      <c r="C996" s="874"/>
      <c r="D996" s="874"/>
      <c r="E996" s="874"/>
      <c r="F996" s="874"/>
      <c r="G996" s="874"/>
      <c r="H996" s="874"/>
      <c r="I996" s="874"/>
      <c r="J996" s="878" t="s">
        <v>17</v>
      </c>
      <c r="K996" s="878"/>
      <c r="L996" s="724" t="s">
        <v>10</v>
      </c>
      <c r="M996" s="878" t="s">
        <v>18</v>
      </c>
      <c r="N996" s="878"/>
      <c r="O996" s="879" t="s">
        <v>19</v>
      </c>
      <c r="P996" s="878"/>
      <c r="Q996" s="878"/>
      <c r="R996" s="878"/>
      <c r="S996" s="878"/>
      <c r="T996" s="878"/>
      <c r="U996" s="878" t="s">
        <v>20</v>
      </c>
      <c r="V996" s="878"/>
      <c r="W996" s="878"/>
      <c r="AD996" s="11"/>
      <c r="AE996" s="11"/>
      <c r="AF996" s="11"/>
      <c r="AG996" s="11"/>
      <c r="AH996" s="11"/>
      <c r="AI996" s="11"/>
      <c r="AJ996" s="11"/>
      <c r="AL996" s="1013">
        <f ca="1">$AL$9</f>
        <v>30</v>
      </c>
      <c r="AM996" s="881"/>
      <c r="AN996" s="948" t="s">
        <v>11</v>
      </c>
      <c r="AO996" s="948"/>
      <c r="AP996" s="881">
        <v>25</v>
      </c>
      <c r="AQ996" s="881"/>
      <c r="AR996" s="948" t="s">
        <v>12</v>
      </c>
      <c r="AS996" s="951"/>
      <c r="AW996" s="25"/>
    </row>
    <row r="997" spans="2:74" ht="13.95" customHeight="1">
      <c r="B997" s="874"/>
      <c r="C997" s="874"/>
      <c r="D997" s="874"/>
      <c r="E997" s="874"/>
      <c r="F997" s="874"/>
      <c r="G997" s="874"/>
      <c r="H997" s="874"/>
      <c r="I997" s="874"/>
      <c r="J997" s="1061">
        <f>$J$10</f>
        <v>0</v>
      </c>
      <c r="K997" s="1049">
        <f>$K$10</f>
        <v>0</v>
      </c>
      <c r="L997" s="1063">
        <f>$L$10</f>
        <v>0</v>
      </c>
      <c r="M997" s="1052">
        <f>$M$10</f>
        <v>0</v>
      </c>
      <c r="N997" s="1049">
        <f>$N$10</f>
        <v>0</v>
      </c>
      <c r="O997" s="1052">
        <f>$O$10</f>
        <v>0</v>
      </c>
      <c r="P997" s="1014">
        <f>$P$10</f>
        <v>0</v>
      </c>
      <c r="Q997" s="1014">
        <f>$Q$10</f>
        <v>0</v>
      </c>
      <c r="R997" s="1014">
        <f>$R$10</f>
        <v>0</v>
      </c>
      <c r="S997" s="1014">
        <f>$S$10</f>
        <v>0</v>
      </c>
      <c r="T997" s="1049">
        <f>$T$10</f>
        <v>0</v>
      </c>
      <c r="U997" s="1052">
        <f>$U$10</f>
        <v>0</v>
      </c>
      <c r="V997" s="1014">
        <f>$V$10</f>
        <v>0</v>
      </c>
      <c r="W997" s="1049">
        <f>$W$10</f>
        <v>0</v>
      </c>
      <c r="AD997" s="11"/>
      <c r="AE997" s="11"/>
      <c r="AF997" s="11"/>
      <c r="AG997" s="11"/>
      <c r="AH997" s="11"/>
      <c r="AI997" s="11"/>
      <c r="AJ997" s="11"/>
      <c r="AL997" s="882"/>
      <c r="AM997" s="883"/>
      <c r="AN997" s="949"/>
      <c r="AO997" s="949"/>
      <c r="AP997" s="883"/>
      <c r="AQ997" s="883"/>
      <c r="AR997" s="949"/>
      <c r="AS997" s="952"/>
      <c r="AW997" s="25"/>
    </row>
    <row r="998" spans="2:74" ht="9" customHeight="1">
      <c r="B998" s="874"/>
      <c r="C998" s="874"/>
      <c r="D998" s="874"/>
      <c r="E998" s="874"/>
      <c r="F998" s="874"/>
      <c r="G998" s="874"/>
      <c r="H998" s="874"/>
      <c r="I998" s="874"/>
      <c r="J998" s="1062"/>
      <c r="K998" s="1050"/>
      <c r="L998" s="1064"/>
      <c r="M998" s="1053"/>
      <c r="N998" s="1050"/>
      <c r="O998" s="1053"/>
      <c r="P998" s="1015"/>
      <c r="Q998" s="1015"/>
      <c r="R998" s="1015"/>
      <c r="S998" s="1015"/>
      <c r="T998" s="1050"/>
      <c r="U998" s="1053"/>
      <c r="V998" s="1015"/>
      <c r="W998" s="1050"/>
      <c r="AD998" s="11"/>
      <c r="AE998" s="11"/>
      <c r="AF998" s="11"/>
      <c r="AG998" s="11"/>
      <c r="AH998" s="11"/>
      <c r="AI998" s="11"/>
      <c r="AJ998" s="11"/>
      <c r="AL998" s="884"/>
      <c r="AM998" s="885"/>
      <c r="AN998" s="950"/>
      <c r="AO998" s="950"/>
      <c r="AP998" s="885"/>
      <c r="AQ998" s="885"/>
      <c r="AR998" s="950"/>
      <c r="AS998" s="953"/>
      <c r="AW998" s="25"/>
    </row>
    <row r="999" spans="2:74" ht="6" customHeight="1">
      <c r="B999" s="876"/>
      <c r="C999" s="876"/>
      <c r="D999" s="876"/>
      <c r="E999" s="876"/>
      <c r="F999" s="876"/>
      <c r="G999" s="876"/>
      <c r="H999" s="876"/>
      <c r="I999" s="876"/>
      <c r="J999" s="1062"/>
      <c r="K999" s="1051"/>
      <c r="L999" s="1065"/>
      <c r="M999" s="1054"/>
      <c r="N999" s="1051"/>
      <c r="O999" s="1054"/>
      <c r="P999" s="1016"/>
      <c r="Q999" s="1016"/>
      <c r="R999" s="1016"/>
      <c r="S999" s="1016"/>
      <c r="T999" s="1051"/>
      <c r="U999" s="1054"/>
      <c r="V999" s="1016"/>
      <c r="W999" s="1051"/>
      <c r="AW999" s="25"/>
    </row>
    <row r="1000" spans="2:74" ht="15" customHeight="1">
      <c r="B1000" s="927" t="s">
        <v>43</v>
      </c>
      <c r="C1000" s="928"/>
      <c r="D1000" s="928"/>
      <c r="E1000" s="928"/>
      <c r="F1000" s="928"/>
      <c r="G1000" s="928"/>
      <c r="H1000" s="928"/>
      <c r="I1000" s="929"/>
      <c r="J1000" s="927" t="s">
        <v>13</v>
      </c>
      <c r="K1000" s="928"/>
      <c r="L1000" s="928"/>
      <c r="M1000" s="928"/>
      <c r="N1000" s="936"/>
      <c r="O1000" s="939" t="s">
        <v>44</v>
      </c>
      <c r="P1000" s="928"/>
      <c r="Q1000" s="928"/>
      <c r="R1000" s="928"/>
      <c r="S1000" s="928"/>
      <c r="T1000" s="928"/>
      <c r="U1000" s="929"/>
      <c r="V1000" s="725" t="s">
        <v>843</v>
      </c>
      <c r="W1000" s="726"/>
      <c r="X1000" s="726"/>
      <c r="Y1000" s="942" t="s">
        <v>844</v>
      </c>
      <c r="Z1000" s="942"/>
      <c r="AA1000" s="942"/>
      <c r="AB1000" s="942"/>
      <c r="AC1000" s="942"/>
      <c r="AD1000" s="942"/>
      <c r="AE1000" s="942"/>
      <c r="AF1000" s="942"/>
      <c r="AG1000" s="942"/>
      <c r="AH1000" s="942"/>
      <c r="AI1000" s="726"/>
      <c r="AJ1000" s="726"/>
      <c r="AK1000" s="727"/>
      <c r="AL1000" s="1066" t="s">
        <v>497</v>
      </c>
      <c r="AM1000" s="1066"/>
      <c r="AN1000" s="943" t="s">
        <v>845</v>
      </c>
      <c r="AO1000" s="943"/>
      <c r="AP1000" s="943"/>
      <c r="AQ1000" s="943"/>
      <c r="AR1000" s="943"/>
      <c r="AS1000" s="944"/>
      <c r="AW1000" s="25"/>
    </row>
    <row r="1001" spans="2:74" ht="13.95" customHeight="1">
      <c r="B1001" s="930"/>
      <c r="C1001" s="931"/>
      <c r="D1001" s="931"/>
      <c r="E1001" s="931"/>
      <c r="F1001" s="931"/>
      <c r="G1001" s="931"/>
      <c r="H1001" s="931"/>
      <c r="I1001" s="932"/>
      <c r="J1001" s="930"/>
      <c r="K1001" s="931"/>
      <c r="L1001" s="931"/>
      <c r="M1001" s="931"/>
      <c r="N1001" s="937"/>
      <c r="O1001" s="940"/>
      <c r="P1001" s="931"/>
      <c r="Q1001" s="931"/>
      <c r="R1001" s="931"/>
      <c r="S1001" s="931"/>
      <c r="T1001" s="931"/>
      <c r="U1001" s="932"/>
      <c r="V1001" s="890" t="s">
        <v>14</v>
      </c>
      <c r="W1001" s="1076"/>
      <c r="X1001" s="1076"/>
      <c r="Y1001" s="1077"/>
      <c r="Z1001" s="896" t="s">
        <v>23</v>
      </c>
      <c r="AA1001" s="897"/>
      <c r="AB1001" s="897"/>
      <c r="AC1001" s="898"/>
      <c r="AD1001" s="1081" t="s">
        <v>24</v>
      </c>
      <c r="AE1001" s="1082"/>
      <c r="AF1001" s="1082"/>
      <c r="AG1001" s="1083"/>
      <c r="AH1001" s="908" t="s">
        <v>170</v>
      </c>
      <c r="AI1001" s="909"/>
      <c r="AJ1001" s="909"/>
      <c r="AK1001" s="910"/>
      <c r="AL1001" s="1067" t="s">
        <v>498</v>
      </c>
      <c r="AM1001" s="1067"/>
      <c r="AN1001" s="918" t="s">
        <v>26</v>
      </c>
      <c r="AO1001" s="919"/>
      <c r="AP1001" s="919"/>
      <c r="AQ1001" s="919"/>
      <c r="AR1001" s="920"/>
      <c r="AS1001" s="921"/>
      <c r="AW1001" s="25"/>
      <c r="AY1001" s="749" t="s">
        <v>524</v>
      </c>
      <c r="AZ1001" s="749" t="s">
        <v>524</v>
      </c>
      <c r="BA1001" s="749" t="s">
        <v>522</v>
      </c>
      <c r="BB1001" s="922" t="s">
        <v>523</v>
      </c>
      <c r="BC1001" s="923"/>
    </row>
    <row r="1002" spans="2:74" ht="13.95" customHeight="1">
      <c r="B1002" s="933"/>
      <c r="C1002" s="934"/>
      <c r="D1002" s="934"/>
      <c r="E1002" s="934"/>
      <c r="F1002" s="934"/>
      <c r="G1002" s="934"/>
      <c r="H1002" s="934"/>
      <c r="I1002" s="935"/>
      <c r="J1002" s="933"/>
      <c r="K1002" s="934"/>
      <c r="L1002" s="934"/>
      <c r="M1002" s="934"/>
      <c r="N1002" s="938"/>
      <c r="O1002" s="941"/>
      <c r="P1002" s="934"/>
      <c r="Q1002" s="934"/>
      <c r="R1002" s="934"/>
      <c r="S1002" s="934"/>
      <c r="T1002" s="934"/>
      <c r="U1002" s="935"/>
      <c r="V1002" s="1078"/>
      <c r="W1002" s="1079"/>
      <c r="X1002" s="1079"/>
      <c r="Y1002" s="1080"/>
      <c r="Z1002" s="899"/>
      <c r="AA1002" s="900"/>
      <c r="AB1002" s="900"/>
      <c r="AC1002" s="901"/>
      <c r="AD1002" s="1084"/>
      <c r="AE1002" s="1085"/>
      <c r="AF1002" s="1085"/>
      <c r="AG1002" s="1086"/>
      <c r="AH1002" s="911"/>
      <c r="AI1002" s="912"/>
      <c r="AJ1002" s="912"/>
      <c r="AK1002" s="913"/>
      <c r="AL1002" s="1068"/>
      <c r="AM1002" s="1068"/>
      <c r="AN1002" s="924"/>
      <c r="AO1002" s="924"/>
      <c r="AP1002" s="924"/>
      <c r="AQ1002" s="924"/>
      <c r="AR1002" s="924"/>
      <c r="AS1002" s="925"/>
      <c r="AW1002" s="25"/>
      <c r="AY1002" s="459"/>
      <c r="AZ1002" s="460" t="s">
        <v>518</v>
      </c>
      <c r="BA1002" s="460" t="s">
        <v>521</v>
      </c>
      <c r="BB1002" s="750" t="s">
        <v>519</v>
      </c>
      <c r="BC1002" s="460" t="s">
        <v>518</v>
      </c>
      <c r="BL1002" s="22" t="s">
        <v>529</v>
      </c>
      <c r="BM1002" s="22" t="s">
        <v>246</v>
      </c>
    </row>
    <row r="1003" spans="2:74" ht="18" customHeight="1">
      <c r="B1003" s="968"/>
      <c r="C1003" s="969"/>
      <c r="D1003" s="969"/>
      <c r="E1003" s="969"/>
      <c r="F1003" s="969"/>
      <c r="G1003" s="969"/>
      <c r="H1003" s="969"/>
      <c r="I1003" s="970"/>
      <c r="J1003" s="968"/>
      <c r="K1003" s="969"/>
      <c r="L1003" s="969"/>
      <c r="M1003" s="969"/>
      <c r="N1003" s="974"/>
      <c r="O1003" s="753"/>
      <c r="P1003" s="731" t="s">
        <v>38</v>
      </c>
      <c r="Q1003" s="754"/>
      <c r="R1003" s="731" t="s">
        <v>8</v>
      </c>
      <c r="S1003" s="755"/>
      <c r="T1003" s="976" t="s">
        <v>46</v>
      </c>
      <c r="U1003" s="1075"/>
      <c r="V1003" s="977"/>
      <c r="W1003" s="978"/>
      <c r="X1003" s="978"/>
      <c r="Y1003" s="787" t="s">
        <v>15</v>
      </c>
      <c r="Z1003" s="757"/>
      <c r="AA1003" s="758"/>
      <c r="AB1003" s="758"/>
      <c r="AC1003" s="756" t="s">
        <v>15</v>
      </c>
      <c r="AD1003" s="757"/>
      <c r="AE1003" s="758"/>
      <c r="AF1003" s="758"/>
      <c r="AG1003" s="759" t="s">
        <v>15</v>
      </c>
      <c r="AH1003" s="979">
        <f>IF(V1003="賃金で算定",V1004+Z1004-AD1004,0)</f>
        <v>0</v>
      </c>
      <c r="AI1003" s="980"/>
      <c r="AJ1003" s="980"/>
      <c r="AK1003" s="981"/>
      <c r="AL1003" s="733"/>
      <c r="AM1003" s="736"/>
      <c r="AN1003" s="865"/>
      <c r="AO1003" s="866"/>
      <c r="AP1003" s="866"/>
      <c r="AQ1003" s="866"/>
      <c r="AR1003" s="866"/>
      <c r="AS1003" s="759" t="s">
        <v>15</v>
      </c>
      <c r="AV1003" s="24" t="str">
        <f>IF(OR(O1003="",Q1003=""),"", IF(O1003&lt;20,DATE(O1003+118,Q1003,IF(S1003="",1,S1003)),DATE(O1003+88,Q1003,IF(S1003="",1,S1003))))</f>
        <v/>
      </c>
      <c r="AW1003" s="821" t="str">
        <f>IF(AV1003&lt;=設定シート!C$15,"昔",IF(OR(LEFT($F$1021,2)="31",LEFT($F$1021,2)="34",LEFT($F$1021,2)="36",LEFT($F$1021,2)="37"),IF(AV1003&lt;=設定シート!E$23,"1",IF(AV1003&lt;=設定シート!G$23,"2",IF(AV1003&lt;=設定シート!M$23,"3","4"))),IF(AV1003&lt;=設定シート!E$15,"1",IF(AV1003&lt;=設定シート!G$15,"2","3"))))</f>
        <v>3</v>
      </c>
      <c r="AX1003" s="822">
        <f>IF(OR(LEFT($F$1021,2)="31",LEFT($F$1021,2)="34",LEFT($F$1021,2)="36",LEFT($F$1021,2)="37"),IF(AV1003&lt;=設定シート!$C$23,5,IF(AV1003&lt;=設定シート!$E$23,7,IF(AV1003&lt;=設定シート!$G$23,9,IF(AND(AV1003&lt;=設定シート!$I$23,V1003=""),11,IF(AND(AV1003&lt;=設定シート!$I$23,V1003="賃金で算定"),13,IF(AV1003&lt;=設定シート!$K$23,15,IF(AV1003&lt;=設定シート!$M$23,17,19))))))),IF(AV1003&lt;=設定シート!$C$23,5,IF(AV1003&lt;=設定シート!$E$15,7,IF(AV1003&lt;=設定シート!$G$15,9,11))))</f>
        <v>11</v>
      </c>
      <c r="AY1003" s="760"/>
      <c r="AZ1003" s="761"/>
      <c r="BA1003" s="762">
        <f>AN1003</f>
        <v>0</v>
      </c>
      <c r="BB1003" s="761"/>
      <c r="BC1003" s="761"/>
      <c r="BO1003" s="1">
        <f>IF(O1003&lt;=VALUE(概算年度),O1003+2018,O1003+1988)</f>
        <v>2018</v>
      </c>
      <c r="BP1003" s="1" t="b">
        <f>IF(BO1003=2019,1)</f>
        <v>0</v>
      </c>
      <c r="BQ1003" s="3">
        <f>IF(BO1003&lt;=2018,1)</f>
        <v>1</v>
      </c>
      <c r="BR1003" s="3" t="b">
        <f>IF(BO1003&gt;=2020,1)</f>
        <v>0</v>
      </c>
      <c r="BS1003" s="3" t="b">
        <f>IF(AND(O1003=31,Q1003=1,O1004=31),1,IF(AND(O1003=31,Q1003=2,O1004=31),2,IF(AND(O1003=31,Q1003=3,O1004=31),3,IF(AND(O1003=31,Q1003=4,O1004=31),4,IF(AND(O1003&gt;VALUE(概算年度),O1003&lt;31,O1004=31),5)))))</f>
        <v>0</v>
      </c>
      <c r="BT1003" s="3" t="b">
        <f>IF(OR(O1003=31,O1003=1),IF(AND(O1004=1,OR(Q1003=1,Q1003=2,Q1003=3,Q1003=4,Q1003=5)),1,IF(AND(O1004=1,Q1003=6),6,IF(AND(O1004=1,Q1003=7),7,IF(AND(O1004=1,Q1003=8),8,IF(AND(O1004=1,Q1003=9),9,IF(AND(O1004=1,Q1003=10),10,IF(AND(O1004=1,Q1003=11),11,IF(AND(O1004=1,Q1003=12),12)))))))),IF(O1004=1,13))</f>
        <v>0</v>
      </c>
      <c r="BU1003" s="3" t="b">
        <f>IF(AND(VALUE(概算年度)='報告書（事業主控）'!O1003,VALUE(概算年度)='報告書（事業主控）'!O1004),IF('報告書（事業主控）'!Q1003=1,1,IF('報告書（事業主控）'!Q1003=2,2,IF('報告書（事業主控）'!Q1003=3,3))))</f>
        <v>0</v>
      </c>
      <c r="BV1003" s="3" t="b">
        <f>IF(BS1003=1,"平31_1",IF(BS1003=2,"平31_2",IF(BS1003=3,"平31_3",IF(BS1003=4,"平31_4",IF(BS1003=5,"平31_1",IF(BT1003=1,"_5月",IF(BT1003=6,"_6月",IF(BT1003=7,"_7月",IF(BT1003=8,"_8月",IF(BT1003=9,"_9月",IF(BT1003=10,"_10月",IF(BT1003=11,"_11月",IF(BT1003=12,"_12月",IF(BT1003=13,"_5月",IF(AND(O1003=O1004,O1004&lt;&gt;VALUE(概算年度)),IF(Q1003=1,"_1月",IF(Q1003=2,"_2月",IF(Q1003=3,"_3月",IF(Q1003=4,"_4月",IF(Q1003=5,"_5月",IF(Q1003=6,"_6月",IF(Q1003=7,"_7月",IF(Q1003=8,"_8月",IF(Q1003=9,"_9月",IF(Q1003=10,"_10月",IF(Q1003=11,"_11月",IF(Q1003=12,"_12月")))))))))))),IF(BU1003=1,"対象年1_3月",IF(BU1003=2,"対象年2_3月",IF(BU1003=3,"対象年3月",IF(O1004=VALUE(概算年度),"対象年1_3月","_1月")))))))))))))))))))</f>
        <v>0</v>
      </c>
    </row>
    <row r="1004" spans="2:74" ht="18" customHeight="1">
      <c r="B1004" s="971"/>
      <c r="C1004" s="972"/>
      <c r="D1004" s="972"/>
      <c r="E1004" s="972"/>
      <c r="F1004" s="972"/>
      <c r="G1004" s="972"/>
      <c r="H1004" s="972"/>
      <c r="I1004" s="973"/>
      <c r="J1004" s="971"/>
      <c r="K1004" s="972"/>
      <c r="L1004" s="972"/>
      <c r="M1004" s="972"/>
      <c r="N1004" s="975"/>
      <c r="O1004" s="219"/>
      <c r="P1004" s="11" t="s">
        <v>7</v>
      </c>
      <c r="Q1004" s="23"/>
      <c r="R1004" s="11" t="s">
        <v>8</v>
      </c>
      <c r="S1004" s="220"/>
      <c r="T1004" s="982" t="s">
        <v>28</v>
      </c>
      <c r="U1004" s="982"/>
      <c r="V1004" s="956"/>
      <c r="W1004" s="957"/>
      <c r="X1004" s="957"/>
      <c r="Y1004" s="958"/>
      <c r="Z1004" s="959"/>
      <c r="AA1004" s="960"/>
      <c r="AB1004" s="960"/>
      <c r="AC1004" s="960"/>
      <c r="AD1004" s="956">
        <v>0</v>
      </c>
      <c r="AE1004" s="957"/>
      <c r="AF1004" s="957"/>
      <c r="AG1004" s="958"/>
      <c r="AH1004" s="962">
        <f>IF(V1003="賃金で算定",0,V1004+Z1004-AD1004)</f>
        <v>0</v>
      </c>
      <c r="AI1004" s="962"/>
      <c r="AJ1004" s="962"/>
      <c r="AK1004" s="963"/>
      <c r="AL1004" s="964">
        <f>IF(V1003="賃金で算定","賃金で算定",IF(OR(V1004=0,$F$1021="",AV1003=""),0,IF(OR(LEFT($F$1021,2)="31",LEFT($F$1021,2)="34",LEFT($F$1021,2)="36",LEFT($F$1021,2)="37"),VLOOKUP($F$1021,労務比率2,AX1003,FALSE),VLOOKUP($F$1021,労務比率,AX1003,FALSE))))</f>
        <v>0</v>
      </c>
      <c r="AM1004" s="965"/>
      <c r="AN1004" s="966">
        <f>IF(V1003="賃金で算定",0,INT(AH1004*AL1004/100))</f>
        <v>0</v>
      </c>
      <c r="AO1004" s="967"/>
      <c r="AP1004" s="967"/>
      <c r="AQ1004" s="967"/>
      <c r="AR1004" s="967"/>
      <c r="AS1004" s="685"/>
      <c r="AV1004" s="24"/>
      <c r="AW1004" s="25"/>
      <c r="AY1004" s="462">
        <f>AH1004</f>
        <v>0</v>
      </c>
      <c r="AZ1004" s="461">
        <f>IF(AV1003&lt;=設定シート!C$101,AH1004,IF(AND(AV1003&gt;=設定シート!E$101,AV1003&lt;=設定シート!G$101),AH1004*105/108,AH1004))</f>
        <v>0</v>
      </c>
      <c r="BA1004" s="460"/>
      <c r="BB1004" s="461">
        <f>IF($AL1004="賃金で算定",0,INT(AY1004*$AL1004/100))</f>
        <v>0</v>
      </c>
      <c r="BC1004" s="461">
        <f>IF(AY1004=AZ1004,BB1004,AZ1004*$AL1004/100)</f>
        <v>0</v>
      </c>
      <c r="BL1004" s="22">
        <f>IF(AY1004=AZ1004,0,1)</f>
        <v>0</v>
      </c>
      <c r="BM1004" s="22" t="str">
        <f>IF(BL1004=1,AL1004,"")</f>
        <v/>
      </c>
    </row>
    <row r="1005" spans="2:74" ht="18" customHeight="1">
      <c r="B1005" s="968"/>
      <c r="C1005" s="969"/>
      <c r="D1005" s="969"/>
      <c r="E1005" s="969"/>
      <c r="F1005" s="969"/>
      <c r="G1005" s="969"/>
      <c r="H1005" s="969"/>
      <c r="I1005" s="970"/>
      <c r="J1005" s="968"/>
      <c r="K1005" s="969"/>
      <c r="L1005" s="969"/>
      <c r="M1005" s="969"/>
      <c r="N1005" s="974"/>
      <c r="O1005" s="753"/>
      <c r="P1005" s="731" t="s">
        <v>38</v>
      </c>
      <c r="Q1005" s="754"/>
      <c r="R1005" s="731" t="s">
        <v>8</v>
      </c>
      <c r="S1005" s="755"/>
      <c r="T1005" s="976" t="s">
        <v>40</v>
      </c>
      <c r="U1005" s="1075"/>
      <c r="V1005" s="977"/>
      <c r="W1005" s="978"/>
      <c r="X1005" s="978"/>
      <c r="Y1005" s="792"/>
      <c r="Z1005" s="769"/>
      <c r="AA1005" s="770"/>
      <c r="AB1005" s="770"/>
      <c r="AC1005" s="768"/>
      <c r="AD1005" s="769"/>
      <c r="AE1005" s="770"/>
      <c r="AF1005" s="770"/>
      <c r="AG1005" s="771"/>
      <c r="AH1005" s="979">
        <f>IF(V1005="賃金で算定",V1006+Z1006-AD1006,0)</f>
        <v>0</v>
      </c>
      <c r="AI1005" s="980"/>
      <c r="AJ1005" s="980"/>
      <c r="AK1005" s="981"/>
      <c r="AL1005" s="733"/>
      <c r="AM1005" s="736"/>
      <c r="AN1005" s="865"/>
      <c r="AO1005" s="866"/>
      <c r="AP1005" s="866"/>
      <c r="AQ1005" s="866"/>
      <c r="AR1005" s="866"/>
      <c r="AS1005" s="772"/>
      <c r="AV1005" s="24" t="str">
        <f>IF(OR(O1005="",Q1005=""),"", IF(O1005&lt;20,DATE(O1005+118,Q1005,IF(S1005="",1,S1005)),DATE(O1005+88,Q1005,IF(S1005="",1,S1005))))</f>
        <v/>
      </c>
      <c r="AW1005" s="821" t="str">
        <f>IF(AV1005&lt;=設定シート!C$15,"昔",IF(OR(LEFT($F$1021,2)="31",LEFT($F$1021,2)="34",LEFT($F$1021,2)="36",LEFT($F$1021,2)="37"),IF(AV1005&lt;=設定シート!E$23,"1",IF(AV1005&lt;=設定シート!G$23,"2",IF(AV1005&lt;=設定シート!M$23,"3","4"))),IF(AV1005&lt;=設定シート!E$15,"1",IF(AV1005&lt;=設定シート!G$15,"2","3"))))</f>
        <v>3</v>
      </c>
      <c r="AX1005" s="822">
        <f>IF(OR(LEFT($F$1021,2)="31",LEFT($F$1021,2)="34",LEFT($F$1021,2)="36",LEFT($F$1021,2)="37"),IF(AV1005&lt;=設定シート!$C$23,5,IF(AV1005&lt;=設定シート!$E$23,7,IF(AV1005&lt;=設定シート!$G$23,9,IF(AND(AV1005&lt;=設定シート!$I$23,V1005=""),11,IF(AND(AV1005&lt;=設定シート!$I$23,V1005="賃金で算定"),13,IF(AV1005&lt;=設定シート!$K$23,15,IF(AV1005&lt;=設定シート!$M$23,17,19))))))),IF(AV1005&lt;=設定シート!$C$23,5,IF(AV1005&lt;=設定シート!$E$15,7,IF(AV1005&lt;=設定シート!$G$15,9,11))))</f>
        <v>11</v>
      </c>
      <c r="AY1005" s="760"/>
      <c r="AZ1005" s="761"/>
      <c r="BA1005" s="762">
        <f t="shared" ref="BA1005" si="562">AN1005</f>
        <v>0</v>
      </c>
      <c r="BB1005" s="761"/>
      <c r="BC1005" s="761"/>
      <c r="BL1005" s="22"/>
      <c r="BM1005" s="22"/>
      <c r="BO1005" s="1">
        <f>IF(O1005&lt;=VALUE(概算年度),O1005+2018,O1005+1988)</f>
        <v>2018</v>
      </c>
      <c r="BP1005" s="1" t="b">
        <f>IF(BO1005=2019,1)</f>
        <v>0</v>
      </c>
      <c r="BQ1005" s="3">
        <f>IF(BO1005&lt;=2018,1)</f>
        <v>1</v>
      </c>
      <c r="BR1005" s="3" t="b">
        <f>IF(BO1005&gt;=2020,1)</f>
        <v>0</v>
      </c>
      <c r="BS1005" s="3" t="b">
        <f>IF(AND(O1005=31,Q1005=1,O1006=31),1,IF(AND(O1005=31,Q1005=2,O1006=31),2,IF(AND(O1005=31,Q1005=3,O1006=31),3,IF(AND(O1005=31,Q1005=4,O1006=31),4,IF(AND(O1005&gt;VALUE(概算年度),O1005&lt;31,O1006=31),5)))))</f>
        <v>0</v>
      </c>
      <c r="BT1005" s="3" t="b">
        <f>IF(OR(O1005=31,O1005=1),IF(AND(O1006=1,OR(Q1005=1,Q1005=2,Q1005=3,Q1005=4,Q1005=5)),1,IF(AND(O1006=1,Q1005=6),6,IF(AND(O1006=1,Q1005=7),7,IF(AND(O1006=1,Q1005=8),8,IF(AND(O1006=1,Q1005=9),9,IF(AND(O1006=1,Q1005=10),10,IF(AND(O1006=1,Q1005=11),11,IF(AND(O1006=1,Q1005=12),12)))))))),IF(O1006=1,13))</f>
        <v>0</v>
      </c>
      <c r="BU1005" s="3" t="b">
        <f>IF(AND(VALUE(概算年度)='報告書（事業主控）'!O1005,VALUE(概算年度)='報告書（事業主控）'!O1006),IF('報告書（事業主控）'!Q1005=1,1,IF('報告書（事業主控）'!Q1005=2,2,IF('報告書（事業主控）'!Q1005=3,3))))</f>
        <v>0</v>
      </c>
      <c r="BV1005" s="3" t="b">
        <f>IF(BS1005=1,"平31_1",IF(BS1005=2,"平31_2",IF(BS1005=3,"平31_3",IF(BS1005=4,"平31_4",IF(BS1005=5,"平31_1",IF(BT1005=1,"_5月",IF(BT1005=6,"_6月",IF(BT1005=7,"_7月",IF(BT1005=8,"_8月",IF(BT1005=9,"_9月",IF(BT1005=10,"_10月",IF(BT1005=11,"_11月",IF(BT1005=12,"_12月",IF(BT1005=13,"_5月",IF(AND(O1005=O1006,O1006&lt;&gt;VALUE(概算年度)),IF(Q1005=1,"_1月",IF(Q1005=2,"_2月",IF(Q1005=3,"_3月",IF(Q1005=4,"_4月",IF(Q1005=5,"_5月",IF(Q1005=6,"_6月",IF(Q1005=7,"_7月",IF(Q1005=8,"_8月",IF(Q1005=9,"_9月",IF(Q1005=10,"_10月",IF(Q1005=11,"_11月",IF(Q1005=12,"_12月")))))))))))),IF(BU1005=1,"対象年1_3月",IF(BU1005=2,"対象年2_3月",IF(BU1005=3,"対象年3月",IF(O1006=VALUE(概算年度),"対象年1_3月","_1月")))))))))))))))))))</f>
        <v>0</v>
      </c>
    </row>
    <row r="1006" spans="2:74" ht="18" customHeight="1">
      <c r="B1006" s="971"/>
      <c r="C1006" s="972"/>
      <c r="D1006" s="972"/>
      <c r="E1006" s="972"/>
      <c r="F1006" s="972"/>
      <c r="G1006" s="972"/>
      <c r="H1006" s="972"/>
      <c r="I1006" s="973"/>
      <c r="J1006" s="971"/>
      <c r="K1006" s="972"/>
      <c r="L1006" s="972"/>
      <c r="M1006" s="972"/>
      <c r="N1006" s="975"/>
      <c r="O1006" s="219"/>
      <c r="P1006" s="11" t="s">
        <v>7</v>
      </c>
      <c r="Q1006" s="23"/>
      <c r="R1006" s="11" t="s">
        <v>8</v>
      </c>
      <c r="S1006" s="220"/>
      <c r="T1006" s="982" t="s">
        <v>28</v>
      </c>
      <c r="U1006" s="982"/>
      <c r="V1006" s="956"/>
      <c r="W1006" s="957"/>
      <c r="X1006" s="957"/>
      <c r="Y1006" s="958"/>
      <c r="Z1006" s="959"/>
      <c r="AA1006" s="960"/>
      <c r="AB1006" s="960"/>
      <c r="AC1006" s="960"/>
      <c r="AD1006" s="956">
        <v>0</v>
      </c>
      <c r="AE1006" s="957"/>
      <c r="AF1006" s="957"/>
      <c r="AG1006" s="958"/>
      <c r="AH1006" s="962">
        <f>IF(V1005="賃金で算定",0,V1006+Z1006-AD1006)</f>
        <v>0</v>
      </c>
      <c r="AI1006" s="962"/>
      <c r="AJ1006" s="962"/>
      <c r="AK1006" s="963"/>
      <c r="AL1006" s="964">
        <f>IF(V1005="賃金で算定","賃金で算定",IF(OR(V1006=0,$F$1021="",AV1005=""),0,IF(OR(LEFT($F$1021,2)="31",LEFT($F$1021,2)="34",LEFT($F$1021,2)="36",LEFT($F$1021,2)="37"),VLOOKUP($F$1021,労務比率2,AX1005,FALSE),VLOOKUP($F$1021,労務比率,AX1005,FALSE))))</f>
        <v>0</v>
      </c>
      <c r="AM1006" s="965"/>
      <c r="AN1006" s="966">
        <f>IF(V1005="賃金で算定",0,INT(AH1006*AL1006/100))</f>
        <v>0</v>
      </c>
      <c r="AO1006" s="967"/>
      <c r="AP1006" s="967"/>
      <c r="AQ1006" s="967"/>
      <c r="AR1006" s="967"/>
      <c r="AS1006" s="685"/>
      <c r="AV1006" s="24"/>
      <c r="AW1006" s="25"/>
      <c r="AY1006" s="462">
        <f t="shared" ref="AY1006" si="563">AH1006</f>
        <v>0</v>
      </c>
      <c r="AZ1006" s="461">
        <f>IF(AV1005&lt;=設定シート!C$101,AH1006,IF(AND(AV1005&gt;=設定シート!E$101,AV1005&lt;=設定シート!G$101),AH1006*105/108,AH1006))</f>
        <v>0</v>
      </c>
      <c r="BA1006" s="460"/>
      <c r="BB1006" s="461">
        <f t="shared" ref="BB1006" si="564">IF($AL1006="賃金で算定",0,INT(AY1006*$AL1006/100))</f>
        <v>0</v>
      </c>
      <c r="BC1006" s="461">
        <f>IF(AY1006=AZ1006,BB1006,AZ1006*$AL1006/100)</f>
        <v>0</v>
      </c>
      <c r="BL1006" s="22">
        <f>IF(AY1006=AZ1006,0,1)</f>
        <v>0</v>
      </c>
      <c r="BM1006" s="22" t="str">
        <f>IF(BL1006=1,AL1006,"")</f>
        <v/>
      </c>
    </row>
    <row r="1007" spans="2:74" ht="18" customHeight="1">
      <c r="B1007" s="968"/>
      <c r="C1007" s="969"/>
      <c r="D1007" s="969"/>
      <c r="E1007" s="969"/>
      <c r="F1007" s="969"/>
      <c r="G1007" s="969"/>
      <c r="H1007" s="969"/>
      <c r="I1007" s="970"/>
      <c r="J1007" s="968"/>
      <c r="K1007" s="969"/>
      <c r="L1007" s="969"/>
      <c r="M1007" s="969"/>
      <c r="N1007" s="974"/>
      <c r="O1007" s="753"/>
      <c r="P1007" s="731" t="s">
        <v>38</v>
      </c>
      <c r="Q1007" s="754"/>
      <c r="R1007" s="731" t="s">
        <v>8</v>
      </c>
      <c r="S1007" s="755"/>
      <c r="T1007" s="976" t="s">
        <v>40</v>
      </c>
      <c r="U1007" s="1075"/>
      <c r="V1007" s="977"/>
      <c r="W1007" s="978"/>
      <c r="X1007" s="978"/>
      <c r="Y1007" s="792"/>
      <c r="Z1007" s="769"/>
      <c r="AA1007" s="770"/>
      <c r="AB1007" s="770"/>
      <c r="AC1007" s="768"/>
      <c r="AD1007" s="769"/>
      <c r="AE1007" s="770"/>
      <c r="AF1007" s="770"/>
      <c r="AG1007" s="771"/>
      <c r="AH1007" s="979">
        <f>IF(V1007="賃金で算定",V1008+Z1008-AD1008,0)</f>
        <v>0</v>
      </c>
      <c r="AI1007" s="980"/>
      <c r="AJ1007" s="980"/>
      <c r="AK1007" s="981"/>
      <c r="AL1007" s="733"/>
      <c r="AM1007" s="736"/>
      <c r="AN1007" s="865"/>
      <c r="AO1007" s="866"/>
      <c r="AP1007" s="866"/>
      <c r="AQ1007" s="866"/>
      <c r="AR1007" s="866"/>
      <c r="AS1007" s="772"/>
      <c r="AV1007" s="24" t="str">
        <f>IF(OR(O1007="",Q1007=""),"", IF(O1007&lt;20,DATE(O1007+118,Q1007,IF(S1007="",1,S1007)),DATE(O1007+88,Q1007,IF(S1007="",1,S1007))))</f>
        <v/>
      </c>
      <c r="AW1007" s="821" t="str">
        <f>IF(AV1007&lt;=設定シート!C$15,"昔",IF(OR(LEFT($F$1021,2)="31",LEFT($F$1021,2)="34",LEFT($F$1021,2)="36",LEFT($F$1021,2)="37"),IF(AV1007&lt;=設定シート!E$23,"1",IF(AV1007&lt;=設定シート!G$23,"2",IF(AV1007&lt;=設定シート!M$23,"3","4"))),IF(AV1007&lt;=設定シート!E$15,"1",IF(AV1007&lt;=設定シート!G$15,"2","3"))))</f>
        <v>3</v>
      </c>
      <c r="AX1007" s="822">
        <f>IF(OR(LEFT($F$1021,2)="31",LEFT($F$1021,2)="34",LEFT($F$1021,2)="36",LEFT($F$1021,2)="37"),IF(AV1007&lt;=設定シート!$C$23,5,IF(AV1007&lt;=設定シート!$E$23,7,IF(AV1007&lt;=設定シート!$G$23,9,IF(AND(AV1007&lt;=設定シート!$I$23,V1007=""),11,IF(AND(AV1007&lt;=設定シート!$I$23,V1007="賃金で算定"),13,IF(AV1007&lt;=設定シート!$K$23,15,IF(AV1007&lt;=設定シート!$M$23,17,19))))))),IF(AV1007&lt;=設定シート!$C$23,5,IF(AV1007&lt;=設定シート!$E$15,7,IF(AV1007&lt;=設定シート!$G$15,9,11))))</f>
        <v>11</v>
      </c>
      <c r="AY1007" s="760"/>
      <c r="AZ1007" s="761"/>
      <c r="BA1007" s="762">
        <f t="shared" ref="BA1007" si="565">AN1007</f>
        <v>0</v>
      </c>
      <c r="BB1007" s="761"/>
      <c r="BC1007" s="761"/>
      <c r="BO1007" s="1">
        <f>IF(O1007&lt;=VALUE(概算年度),O1007+2018,O1007+1988)</f>
        <v>2018</v>
      </c>
      <c r="BP1007" s="1" t="b">
        <f>IF(BO1007=2019,1)</f>
        <v>0</v>
      </c>
      <c r="BQ1007" s="3">
        <f>IF(BO1007&lt;=2018,1)</f>
        <v>1</v>
      </c>
      <c r="BR1007" s="3" t="b">
        <f>IF(BO1007&gt;=2020,1)</f>
        <v>0</v>
      </c>
      <c r="BS1007" s="3" t="b">
        <f>IF(AND(O1007=31,Q1007=1,O1008=31),1,IF(AND(O1007=31,Q1007=2,O1008=31),2,IF(AND(O1007=31,Q1007=3,O1008=31),3,IF(AND(O1007=31,Q1007=4,O1008=31),4,IF(AND(O1007&gt;VALUE(概算年度),O1007&lt;31,O1008=31),5)))))</f>
        <v>0</v>
      </c>
      <c r="BT1007" s="3" t="b">
        <f>IF(OR(O1007=31,O1007=1),IF(AND(O1008=1,OR(Q1007=1,Q1007=2,Q1007=3,Q1007=4,Q1007=5)),1,IF(AND(O1008=1,Q1007=6),6,IF(AND(O1008=1,Q1007=7),7,IF(AND(O1008=1,Q1007=8),8,IF(AND(O1008=1,Q1007=9),9,IF(AND(O1008=1,Q1007=10),10,IF(AND(O1008=1,Q1007=11),11,IF(AND(O1008=1,Q1007=12),12)))))))),IF(O1008=1,13))</f>
        <v>0</v>
      </c>
      <c r="BU1007" s="3" t="b">
        <f>IF(AND(VALUE(概算年度)='報告書（事業主控）'!O1007,VALUE(概算年度)='報告書（事業主控）'!O1008),IF('報告書（事業主控）'!Q1007=1,1,IF('報告書（事業主控）'!Q1007=2,2,IF('報告書（事業主控）'!Q1007=3,3))))</f>
        <v>0</v>
      </c>
      <c r="BV1007" s="3" t="b">
        <f>IF(BS1007=1,"平31_1",IF(BS1007=2,"平31_2",IF(BS1007=3,"平31_3",IF(BS1007=4,"平31_4",IF(BS1007=5,"平31_1",IF(BT1007=1,"_5月",IF(BT1007=6,"_6月",IF(BT1007=7,"_7月",IF(BT1007=8,"_8月",IF(BT1007=9,"_9月",IF(BT1007=10,"_10月",IF(BT1007=11,"_11月",IF(BT1007=12,"_12月",IF(BT1007=13,"_5月",IF(AND(O1007=O1008,O1008&lt;&gt;VALUE(概算年度)),IF(Q1007=1,"_1月",IF(Q1007=2,"_2月",IF(Q1007=3,"_3月",IF(Q1007=4,"_4月",IF(Q1007=5,"_5月",IF(Q1007=6,"_6月",IF(Q1007=7,"_7月",IF(Q1007=8,"_8月",IF(Q1007=9,"_9月",IF(Q1007=10,"_10月",IF(Q1007=11,"_11月",IF(Q1007=12,"_12月")))))))))))),IF(BU1007=1,"対象年1_3月",IF(BU1007=2,"対象年2_3月",IF(BU1007=3,"対象年3月",IF(O1008=VALUE(概算年度),"対象年1_3月","_1月")))))))))))))))))))</f>
        <v>0</v>
      </c>
    </row>
    <row r="1008" spans="2:74" ht="18" customHeight="1">
      <c r="B1008" s="971"/>
      <c r="C1008" s="972"/>
      <c r="D1008" s="972"/>
      <c r="E1008" s="972"/>
      <c r="F1008" s="972"/>
      <c r="G1008" s="972"/>
      <c r="H1008" s="972"/>
      <c r="I1008" s="973"/>
      <c r="J1008" s="971"/>
      <c r="K1008" s="972"/>
      <c r="L1008" s="972"/>
      <c r="M1008" s="972"/>
      <c r="N1008" s="975"/>
      <c r="O1008" s="219"/>
      <c r="P1008" s="11" t="s">
        <v>7</v>
      </c>
      <c r="Q1008" s="23"/>
      <c r="R1008" s="11" t="s">
        <v>8</v>
      </c>
      <c r="S1008" s="220"/>
      <c r="T1008" s="982" t="s">
        <v>28</v>
      </c>
      <c r="U1008" s="982"/>
      <c r="V1008" s="956"/>
      <c r="W1008" s="957"/>
      <c r="X1008" s="957"/>
      <c r="Y1008" s="958"/>
      <c r="Z1008" s="956"/>
      <c r="AA1008" s="957"/>
      <c r="AB1008" s="957"/>
      <c r="AC1008" s="957"/>
      <c r="AD1008" s="956">
        <v>0</v>
      </c>
      <c r="AE1008" s="957"/>
      <c r="AF1008" s="957"/>
      <c r="AG1008" s="958"/>
      <c r="AH1008" s="962">
        <f>IF(V1007="賃金で算定",0,V1008+Z1008-AD1008)</f>
        <v>0</v>
      </c>
      <c r="AI1008" s="962"/>
      <c r="AJ1008" s="962"/>
      <c r="AK1008" s="963"/>
      <c r="AL1008" s="964">
        <f>IF(V1007="賃金で算定","賃金で算定",IF(OR(V1008=0,$F$1021="",AV1007=""),0,IF(OR(LEFT($F$1021,2)="31",LEFT($F$1021,2)="34",LEFT($F$1021,2)="36",LEFT($F$1021,2)="37"),VLOOKUP($F$1021,労務比率2,AX1007,FALSE),VLOOKUP($F$1021,労務比率,AX1007,FALSE))))</f>
        <v>0</v>
      </c>
      <c r="AM1008" s="965"/>
      <c r="AN1008" s="966">
        <f>IF(V1007="賃金で算定",0,INT(AH1008*AL1008/100))</f>
        <v>0</v>
      </c>
      <c r="AO1008" s="967"/>
      <c r="AP1008" s="967"/>
      <c r="AQ1008" s="967"/>
      <c r="AR1008" s="967"/>
      <c r="AS1008" s="685"/>
      <c r="AV1008" s="24"/>
      <c r="AW1008" s="25"/>
      <c r="AY1008" s="462">
        <f t="shared" ref="AY1008" si="566">AH1008</f>
        <v>0</v>
      </c>
      <c r="AZ1008" s="461">
        <f>IF(AV1007&lt;=設定シート!C$101,AH1008,IF(AND(AV1007&gt;=設定シート!E$101,AV1007&lt;=設定シート!G$101),AH1008*105/108,AH1008))</f>
        <v>0</v>
      </c>
      <c r="BA1008" s="460"/>
      <c r="BB1008" s="461">
        <f t="shared" ref="BB1008" si="567">IF($AL1008="賃金で算定",0,INT(AY1008*$AL1008/100))</f>
        <v>0</v>
      </c>
      <c r="BC1008" s="461">
        <f>IF(AY1008=AZ1008,BB1008,AZ1008*$AL1008/100)</f>
        <v>0</v>
      </c>
      <c r="BL1008" s="22">
        <f>IF(AY1008=AZ1008,0,1)</f>
        <v>0</v>
      </c>
      <c r="BM1008" s="22" t="str">
        <f>IF(BL1008=1,AL1008,"")</f>
        <v/>
      </c>
    </row>
    <row r="1009" spans="2:74" ht="18" customHeight="1">
      <c r="B1009" s="968"/>
      <c r="C1009" s="969"/>
      <c r="D1009" s="969"/>
      <c r="E1009" s="969"/>
      <c r="F1009" s="969"/>
      <c r="G1009" s="969"/>
      <c r="H1009" s="969"/>
      <c r="I1009" s="970"/>
      <c r="J1009" s="968"/>
      <c r="K1009" s="969"/>
      <c r="L1009" s="969"/>
      <c r="M1009" s="969"/>
      <c r="N1009" s="974"/>
      <c r="O1009" s="753"/>
      <c r="P1009" s="731" t="s">
        <v>38</v>
      </c>
      <c r="Q1009" s="754"/>
      <c r="R1009" s="731" t="s">
        <v>8</v>
      </c>
      <c r="S1009" s="755"/>
      <c r="T1009" s="976" t="s">
        <v>40</v>
      </c>
      <c r="U1009" s="1075"/>
      <c r="V1009" s="977"/>
      <c r="W1009" s="978"/>
      <c r="X1009" s="978"/>
      <c r="Y1009" s="29"/>
      <c r="Z1009" s="775"/>
      <c r="AA1009" s="683"/>
      <c r="AB1009" s="683"/>
      <c r="AC1009" s="21"/>
      <c r="AD1009" s="775"/>
      <c r="AE1009" s="683"/>
      <c r="AF1009" s="683"/>
      <c r="AG1009" s="776"/>
      <c r="AH1009" s="979">
        <f>IF(V1009="賃金で算定",V1010+Z1010-AD1010,0)</f>
        <v>0</v>
      </c>
      <c r="AI1009" s="980"/>
      <c r="AJ1009" s="980"/>
      <c r="AK1009" s="981"/>
      <c r="AL1009" s="733"/>
      <c r="AM1009" s="736"/>
      <c r="AN1009" s="865"/>
      <c r="AO1009" s="866"/>
      <c r="AP1009" s="866"/>
      <c r="AQ1009" s="866"/>
      <c r="AR1009" s="866"/>
      <c r="AS1009" s="772"/>
      <c r="AV1009" s="24" t="str">
        <f>IF(OR(O1009="",Q1009=""),"", IF(O1009&lt;20,DATE(O1009+118,Q1009,IF(S1009="",1,S1009)),DATE(O1009+88,Q1009,IF(S1009="",1,S1009))))</f>
        <v/>
      </c>
      <c r="AW1009" s="821" t="str">
        <f>IF(AV1009&lt;=設定シート!C$15,"昔",IF(OR(LEFT($F$1021,2)="31",LEFT($F$1021,2)="34",LEFT($F$1021,2)="36",LEFT($F$1021,2)="37"),IF(AV1009&lt;=設定シート!E$23,"1",IF(AV1009&lt;=設定シート!G$23,"2",IF(AV1009&lt;=設定シート!M$23,"3","4"))),IF(AV1009&lt;=設定シート!E$15,"1",IF(AV1009&lt;=設定シート!G$15,"2","3"))))</f>
        <v>3</v>
      </c>
      <c r="AX1009" s="822">
        <f>IF(OR(LEFT($F$1021,2)="31",LEFT($F$1021,2)="34",LEFT($F$1021,2)="36",LEFT($F$1021,2)="37"),IF(AV1009&lt;=設定シート!$C$23,5,IF(AV1009&lt;=設定シート!$E$23,7,IF(AV1009&lt;=設定シート!$G$23,9,IF(AND(AV1009&lt;=設定シート!$I$23,V1009=""),11,IF(AND(AV1009&lt;=設定シート!$I$23,V1009="賃金で算定"),13,IF(AV1009&lt;=設定シート!$K$23,15,IF(AV1009&lt;=設定シート!$M$23,17,19))))))),IF(AV1009&lt;=設定シート!$C$23,5,IF(AV1009&lt;=設定シート!$E$15,7,IF(AV1009&lt;=設定シート!$G$15,9,11))))</f>
        <v>11</v>
      </c>
      <c r="AY1009" s="760"/>
      <c r="AZ1009" s="761"/>
      <c r="BA1009" s="762">
        <f t="shared" ref="BA1009" si="568">AN1009</f>
        <v>0</v>
      </c>
      <c r="BB1009" s="761"/>
      <c r="BC1009" s="761"/>
      <c r="BO1009" s="1">
        <f>IF(O1009&lt;=VALUE(概算年度),O1009+2018,O1009+1988)</f>
        <v>2018</v>
      </c>
      <c r="BP1009" s="1" t="b">
        <f>IF(BO1009=2019,1)</f>
        <v>0</v>
      </c>
      <c r="BQ1009" s="3">
        <f>IF(BO1009&lt;=2018,1)</f>
        <v>1</v>
      </c>
      <c r="BR1009" s="3" t="b">
        <f>IF(BO1009&gt;=2020,1)</f>
        <v>0</v>
      </c>
      <c r="BS1009" s="3" t="b">
        <f>IF(AND(O1009=31,Q1009=1,O1010=31),1,IF(AND(O1009=31,Q1009=2,O1010=31),2,IF(AND(O1009=31,Q1009=3,O1010=31),3,IF(AND(O1009=31,Q1009=4,O1010=31),4,IF(AND(O1009&gt;VALUE(概算年度),O1009&lt;31,O1010=31),5)))))</f>
        <v>0</v>
      </c>
      <c r="BT1009" s="3" t="b">
        <f>IF(OR(O1009=31,O1009=1),IF(AND(O1010=1,OR(Q1009=1,Q1009=2,Q1009=3,Q1009=4,Q1009=5)),1,IF(AND(O1010=1,Q1009=6),6,IF(AND(O1010=1,Q1009=7),7,IF(AND(O1010=1,Q1009=8),8,IF(AND(O1010=1,Q1009=9),9,IF(AND(O1010=1,Q1009=10),10,IF(AND(O1010=1,Q1009=11),11,IF(AND(O1010=1,Q1009=12),12)))))))),IF(O1010=1,13))</f>
        <v>0</v>
      </c>
      <c r="BU1009" s="3" t="b">
        <f>IF(AND(VALUE(概算年度)='報告書（事業主控）'!O1009,VALUE(概算年度)='報告書（事業主控）'!O1010),IF('報告書（事業主控）'!Q1009=1,1,IF('報告書（事業主控）'!Q1009=2,2,IF('報告書（事業主控）'!Q1009=3,3))))</f>
        <v>0</v>
      </c>
      <c r="BV1009" s="3" t="b">
        <f>IF(BS1009=1,"平31_1",IF(BS1009=2,"平31_2",IF(BS1009=3,"平31_3",IF(BS1009=4,"平31_4",IF(BS1009=5,"平31_1",IF(BT1009=1,"_5月",IF(BT1009=6,"_6月",IF(BT1009=7,"_7月",IF(BT1009=8,"_8月",IF(BT1009=9,"_9月",IF(BT1009=10,"_10月",IF(BT1009=11,"_11月",IF(BT1009=12,"_12月",IF(BT1009=13,"_5月",IF(AND(O1009=O1010,O1010&lt;&gt;VALUE(概算年度)),IF(Q1009=1,"_1月",IF(Q1009=2,"_2月",IF(Q1009=3,"_3月",IF(Q1009=4,"_4月",IF(Q1009=5,"_5月",IF(Q1009=6,"_6月",IF(Q1009=7,"_7月",IF(Q1009=8,"_8月",IF(Q1009=9,"_9月",IF(Q1009=10,"_10月",IF(Q1009=11,"_11月",IF(Q1009=12,"_12月")))))))))))),IF(BU1009=1,"対象年1_3月",IF(BU1009=2,"対象年2_3月",IF(BU1009=3,"対象年3月",IF(O1010=VALUE(概算年度),"対象年1_3月","_1月")))))))))))))))))))</f>
        <v>0</v>
      </c>
    </row>
    <row r="1010" spans="2:74" ht="18" customHeight="1">
      <c r="B1010" s="971"/>
      <c r="C1010" s="972"/>
      <c r="D1010" s="972"/>
      <c r="E1010" s="972"/>
      <c r="F1010" s="972"/>
      <c r="G1010" s="972"/>
      <c r="H1010" s="972"/>
      <c r="I1010" s="973"/>
      <c r="J1010" s="971"/>
      <c r="K1010" s="972"/>
      <c r="L1010" s="972"/>
      <c r="M1010" s="972"/>
      <c r="N1010" s="975"/>
      <c r="O1010" s="219"/>
      <c r="P1010" s="11" t="s">
        <v>7</v>
      </c>
      <c r="Q1010" s="23"/>
      <c r="R1010" s="11" t="s">
        <v>8</v>
      </c>
      <c r="S1010" s="220"/>
      <c r="T1010" s="982" t="s">
        <v>28</v>
      </c>
      <c r="U1010" s="982"/>
      <c r="V1010" s="956"/>
      <c r="W1010" s="957"/>
      <c r="X1010" s="957"/>
      <c r="Y1010" s="958"/>
      <c r="Z1010" s="959"/>
      <c r="AA1010" s="960"/>
      <c r="AB1010" s="960"/>
      <c r="AC1010" s="960"/>
      <c r="AD1010" s="956">
        <v>0</v>
      </c>
      <c r="AE1010" s="957"/>
      <c r="AF1010" s="957"/>
      <c r="AG1010" s="958"/>
      <c r="AH1010" s="962">
        <f>IF(V1009="賃金で算定",0,V1010+Z1010-AD1010)</f>
        <v>0</v>
      </c>
      <c r="AI1010" s="962"/>
      <c r="AJ1010" s="962"/>
      <c r="AK1010" s="963"/>
      <c r="AL1010" s="964">
        <f>IF(V1009="賃金で算定","賃金で算定",IF(OR(V1010=0,$F$1021="",AV1009=""),0,IF(OR(LEFT($F$1021,2)="31",LEFT($F$1021,2)="34",LEFT($F$1021,2)="36",LEFT($F$1021,2)="37"),VLOOKUP($F$1021,労務比率2,AX1009,FALSE),VLOOKUP($F$1021,労務比率,AX1009,FALSE))))</f>
        <v>0</v>
      </c>
      <c r="AM1010" s="965"/>
      <c r="AN1010" s="966">
        <f>IF(V1009="賃金で算定",0,INT(AH1010*AL1010/100))</f>
        <v>0</v>
      </c>
      <c r="AO1010" s="967"/>
      <c r="AP1010" s="967"/>
      <c r="AQ1010" s="967"/>
      <c r="AR1010" s="967"/>
      <c r="AS1010" s="685"/>
      <c r="AV1010" s="24"/>
      <c r="AW1010" s="25"/>
      <c r="AY1010" s="462">
        <f t="shared" ref="AY1010" si="569">AH1010</f>
        <v>0</v>
      </c>
      <c r="AZ1010" s="461">
        <f>IF(AV1009&lt;=設定シート!C$101,AH1010,IF(AND(AV1009&gt;=設定シート!E$101,AV1009&lt;=設定シート!G$101),AH1010*105/108,AH1010))</f>
        <v>0</v>
      </c>
      <c r="BA1010" s="460"/>
      <c r="BB1010" s="461">
        <f t="shared" ref="BB1010" si="570">IF($AL1010="賃金で算定",0,INT(AY1010*$AL1010/100))</f>
        <v>0</v>
      </c>
      <c r="BC1010" s="461">
        <f>IF(AY1010=AZ1010,BB1010,AZ1010*$AL1010/100)</f>
        <v>0</v>
      </c>
      <c r="BL1010" s="22">
        <f>IF(AY1010=AZ1010,0,1)</f>
        <v>0</v>
      </c>
      <c r="BM1010" s="22" t="str">
        <f>IF(BL1010=1,AL1010,"")</f>
        <v/>
      </c>
    </row>
    <row r="1011" spans="2:74" ht="18" customHeight="1">
      <c r="B1011" s="968"/>
      <c r="C1011" s="969"/>
      <c r="D1011" s="969"/>
      <c r="E1011" s="969"/>
      <c r="F1011" s="969"/>
      <c r="G1011" s="969"/>
      <c r="H1011" s="969"/>
      <c r="I1011" s="970"/>
      <c r="J1011" s="968"/>
      <c r="K1011" s="969"/>
      <c r="L1011" s="969"/>
      <c r="M1011" s="969"/>
      <c r="N1011" s="974"/>
      <c r="O1011" s="753"/>
      <c r="P1011" s="731" t="s">
        <v>38</v>
      </c>
      <c r="Q1011" s="754"/>
      <c r="R1011" s="731" t="s">
        <v>8</v>
      </c>
      <c r="S1011" s="755"/>
      <c r="T1011" s="976" t="s">
        <v>40</v>
      </c>
      <c r="U1011" s="1075"/>
      <c r="V1011" s="977"/>
      <c r="W1011" s="978"/>
      <c r="X1011" s="978"/>
      <c r="Y1011" s="792"/>
      <c r="Z1011" s="769"/>
      <c r="AA1011" s="770"/>
      <c r="AB1011" s="770"/>
      <c r="AC1011" s="768"/>
      <c r="AD1011" s="769"/>
      <c r="AE1011" s="770"/>
      <c r="AF1011" s="770"/>
      <c r="AG1011" s="771"/>
      <c r="AH1011" s="979">
        <f>IF(V1011="賃金で算定",V1012+Z1012-AD1012,0)</f>
        <v>0</v>
      </c>
      <c r="AI1011" s="980"/>
      <c r="AJ1011" s="980"/>
      <c r="AK1011" s="981"/>
      <c r="AL1011" s="733"/>
      <c r="AM1011" s="736"/>
      <c r="AN1011" s="865"/>
      <c r="AO1011" s="866"/>
      <c r="AP1011" s="866"/>
      <c r="AQ1011" s="866"/>
      <c r="AR1011" s="866"/>
      <c r="AS1011" s="772"/>
      <c r="AV1011" s="24" t="str">
        <f>IF(OR(O1011="",Q1011=""),"", IF(O1011&lt;20,DATE(O1011+118,Q1011,IF(S1011="",1,S1011)),DATE(O1011+88,Q1011,IF(S1011="",1,S1011))))</f>
        <v/>
      </c>
      <c r="AW1011" s="821" t="str">
        <f>IF(AV1011&lt;=設定シート!C$15,"昔",IF(OR(LEFT($F$1021,2)="31",LEFT($F$1021,2)="34",LEFT($F$1021,2)="36",LEFT($F$1021,2)="37"),IF(AV1011&lt;=設定シート!E$23,"1",IF(AV1011&lt;=設定シート!G$23,"2",IF(AV1011&lt;=設定シート!M$23,"3","4"))),IF(AV1011&lt;=設定シート!E$15,"1",IF(AV1011&lt;=設定シート!G$15,"2","3"))))</f>
        <v>3</v>
      </c>
      <c r="AX1011" s="822">
        <f>IF(OR(LEFT($F$1021,2)="31",LEFT($F$1021,2)="34",LEFT($F$1021,2)="36",LEFT($F$1021,2)="37"),IF(AV1011&lt;=設定シート!$C$23,5,IF(AV1011&lt;=設定シート!$E$23,7,IF(AV1011&lt;=設定シート!$G$23,9,IF(AND(AV1011&lt;=設定シート!$I$23,V1011=""),11,IF(AND(AV1011&lt;=設定シート!$I$23,V1011="賃金で算定"),13,IF(AV1011&lt;=設定シート!$K$23,15,IF(AV1011&lt;=設定シート!$M$23,17,19))))))),IF(AV1011&lt;=設定シート!$C$23,5,IF(AV1011&lt;=設定シート!$E$15,7,IF(AV1011&lt;=設定シート!$G$15,9,11))))</f>
        <v>11</v>
      </c>
      <c r="AY1011" s="760"/>
      <c r="AZ1011" s="761"/>
      <c r="BA1011" s="762">
        <f t="shared" ref="BA1011" si="571">AN1011</f>
        <v>0</v>
      </c>
      <c r="BB1011" s="761"/>
      <c r="BC1011" s="761"/>
      <c r="BO1011" s="1">
        <f>IF(O1011&lt;=VALUE(概算年度),O1011+2018,O1011+1988)</f>
        <v>2018</v>
      </c>
      <c r="BP1011" s="1" t="b">
        <f>IF(BO1011=2019,1)</f>
        <v>0</v>
      </c>
      <c r="BQ1011" s="3">
        <f>IF(BO1011&lt;=2018,1)</f>
        <v>1</v>
      </c>
      <c r="BR1011" s="3" t="b">
        <f>IF(BO1011&gt;=2020,1)</f>
        <v>0</v>
      </c>
      <c r="BS1011" s="3" t="b">
        <f>IF(AND(O1011=31,Q1011=1,O1012=31),1,IF(AND(O1011=31,Q1011=2,O1012=31),2,IF(AND(O1011=31,Q1011=3,O1012=31),3,IF(AND(O1011=31,Q1011=4,O1012=31),4,IF(AND(O1011&gt;VALUE(概算年度),O1011&lt;31,O1012=31),5)))))</f>
        <v>0</v>
      </c>
      <c r="BT1011" s="3" t="b">
        <f>IF(OR(O1011=31,O1011=1),IF(AND(O1012=1,OR(Q1011=1,Q1011=2,Q1011=3,Q1011=4,Q1011=5)),1,IF(AND(O1012=1,Q1011=6),6,IF(AND(O1012=1,Q1011=7),7,IF(AND(O1012=1,Q1011=8),8,IF(AND(O1012=1,Q1011=9),9,IF(AND(O1012=1,Q1011=10),10,IF(AND(O1012=1,Q1011=11),11,IF(AND(O1012=1,Q1011=12),12)))))))),IF(O1012=1,13))</f>
        <v>0</v>
      </c>
      <c r="BU1011" s="3" t="b">
        <f>IF(AND(VALUE(概算年度)='報告書（事業主控）'!O1011,VALUE(概算年度)='報告書（事業主控）'!O1012),IF('報告書（事業主控）'!Q1011=1,1,IF('報告書（事業主控）'!Q1011=2,2,IF('報告書（事業主控）'!Q1011=3,3))))</f>
        <v>0</v>
      </c>
      <c r="BV1011" s="3" t="b">
        <f>IF(BS1011=1,"平31_1",IF(BS1011=2,"平31_2",IF(BS1011=3,"平31_3",IF(BS1011=4,"平31_4",IF(BS1011=5,"平31_1",IF(BT1011=1,"_5月",IF(BT1011=6,"_6月",IF(BT1011=7,"_7月",IF(BT1011=8,"_8月",IF(BT1011=9,"_9月",IF(BT1011=10,"_10月",IF(BT1011=11,"_11月",IF(BT1011=12,"_12月",IF(BT1011=13,"_5月",IF(AND(O1011=O1012,O1012&lt;&gt;VALUE(概算年度)),IF(Q1011=1,"_1月",IF(Q1011=2,"_2月",IF(Q1011=3,"_3月",IF(Q1011=4,"_4月",IF(Q1011=5,"_5月",IF(Q1011=6,"_6月",IF(Q1011=7,"_7月",IF(Q1011=8,"_8月",IF(Q1011=9,"_9月",IF(Q1011=10,"_10月",IF(Q1011=11,"_11月",IF(Q1011=12,"_12月")))))))))))),IF(BU1011=1,"対象年1_3月",IF(BU1011=2,"対象年2_3月",IF(BU1011=3,"対象年3月",IF(O1012=VALUE(概算年度),"対象年1_3月","_1月")))))))))))))))))))</f>
        <v>0</v>
      </c>
    </row>
    <row r="1012" spans="2:74" ht="18" customHeight="1">
      <c r="B1012" s="971"/>
      <c r="C1012" s="972"/>
      <c r="D1012" s="972"/>
      <c r="E1012" s="972"/>
      <c r="F1012" s="972"/>
      <c r="G1012" s="972"/>
      <c r="H1012" s="972"/>
      <c r="I1012" s="973"/>
      <c r="J1012" s="971"/>
      <c r="K1012" s="972"/>
      <c r="L1012" s="972"/>
      <c r="M1012" s="972"/>
      <c r="N1012" s="975"/>
      <c r="O1012" s="219"/>
      <c r="P1012" s="11" t="s">
        <v>7</v>
      </c>
      <c r="Q1012" s="23"/>
      <c r="R1012" s="11" t="s">
        <v>8</v>
      </c>
      <c r="S1012" s="220"/>
      <c r="T1012" s="982" t="s">
        <v>28</v>
      </c>
      <c r="U1012" s="982"/>
      <c r="V1012" s="956"/>
      <c r="W1012" s="957"/>
      <c r="X1012" s="957"/>
      <c r="Y1012" s="958"/>
      <c r="Z1012" s="956"/>
      <c r="AA1012" s="957"/>
      <c r="AB1012" s="957"/>
      <c r="AC1012" s="957"/>
      <c r="AD1012" s="956">
        <v>0</v>
      </c>
      <c r="AE1012" s="957"/>
      <c r="AF1012" s="957"/>
      <c r="AG1012" s="958"/>
      <c r="AH1012" s="962">
        <f>IF(V1011="賃金で算定",0,V1012+Z1012-AD1012)</f>
        <v>0</v>
      </c>
      <c r="AI1012" s="962"/>
      <c r="AJ1012" s="962"/>
      <c r="AK1012" s="963"/>
      <c r="AL1012" s="964">
        <f>IF(V1011="賃金で算定","賃金で算定",IF(OR(V1012=0,$F$1021="",AV1011=""),0,IF(OR(LEFT($F$1021,2)="31",LEFT($F$1021,2)="34",LEFT($F$1021,2)="36",LEFT($F$1021,2)="37"),VLOOKUP($F$1021,労務比率2,AX1011,FALSE),VLOOKUP($F$1021,労務比率,AX1011,FALSE))))</f>
        <v>0</v>
      </c>
      <c r="AM1012" s="965"/>
      <c r="AN1012" s="966">
        <f>IF(V1011="賃金で算定",0,INT(AH1012*AL1012/100))</f>
        <v>0</v>
      </c>
      <c r="AO1012" s="967"/>
      <c r="AP1012" s="967"/>
      <c r="AQ1012" s="967"/>
      <c r="AR1012" s="967"/>
      <c r="AS1012" s="685"/>
      <c r="AV1012" s="24"/>
      <c r="AW1012" s="25"/>
      <c r="AY1012" s="462">
        <f t="shared" ref="AY1012" si="572">AH1012</f>
        <v>0</v>
      </c>
      <c r="AZ1012" s="461">
        <f>IF(AV1011&lt;=設定シート!C$101,AH1012,IF(AND(AV1011&gt;=設定シート!E$101,AV1011&lt;=設定シート!G$101),AH1012*105/108,AH1012))</f>
        <v>0</v>
      </c>
      <c r="BA1012" s="460"/>
      <c r="BB1012" s="461">
        <f t="shared" ref="BB1012" si="573">IF($AL1012="賃金で算定",0,INT(AY1012*$AL1012/100))</f>
        <v>0</v>
      </c>
      <c r="BC1012" s="461">
        <f>IF(AY1012=AZ1012,BB1012,AZ1012*$AL1012/100)</f>
        <v>0</v>
      </c>
      <c r="BL1012" s="22">
        <f>IF(AY1012=AZ1012,0,1)</f>
        <v>0</v>
      </c>
      <c r="BM1012" s="22" t="str">
        <f>IF(BL1012=1,AL1012,"")</f>
        <v/>
      </c>
    </row>
    <row r="1013" spans="2:74" ht="18" customHeight="1">
      <c r="B1013" s="968"/>
      <c r="C1013" s="969"/>
      <c r="D1013" s="969"/>
      <c r="E1013" s="969"/>
      <c r="F1013" s="969"/>
      <c r="G1013" s="969"/>
      <c r="H1013" s="969"/>
      <c r="I1013" s="970"/>
      <c r="J1013" s="968"/>
      <c r="K1013" s="969"/>
      <c r="L1013" s="969"/>
      <c r="M1013" s="969"/>
      <c r="N1013" s="974"/>
      <c r="O1013" s="753"/>
      <c r="P1013" s="731" t="s">
        <v>38</v>
      </c>
      <c r="Q1013" s="754"/>
      <c r="R1013" s="731" t="s">
        <v>8</v>
      </c>
      <c r="S1013" s="755"/>
      <c r="T1013" s="976" t="s">
        <v>40</v>
      </c>
      <c r="U1013" s="1075"/>
      <c r="V1013" s="977"/>
      <c r="W1013" s="978"/>
      <c r="X1013" s="978"/>
      <c r="Y1013" s="792"/>
      <c r="Z1013" s="769"/>
      <c r="AA1013" s="770"/>
      <c r="AB1013" s="770"/>
      <c r="AC1013" s="768"/>
      <c r="AD1013" s="769"/>
      <c r="AE1013" s="770"/>
      <c r="AF1013" s="770"/>
      <c r="AG1013" s="771"/>
      <c r="AH1013" s="979">
        <f>IF(V1013="賃金で算定",V1014+Z1014-AD1014,0)</f>
        <v>0</v>
      </c>
      <c r="AI1013" s="980"/>
      <c r="AJ1013" s="980"/>
      <c r="AK1013" s="981"/>
      <c r="AL1013" s="733"/>
      <c r="AM1013" s="736"/>
      <c r="AN1013" s="865"/>
      <c r="AO1013" s="866"/>
      <c r="AP1013" s="866"/>
      <c r="AQ1013" s="866"/>
      <c r="AR1013" s="866"/>
      <c r="AS1013" s="772"/>
      <c r="AV1013" s="24" t="str">
        <f>IF(OR(O1013="",Q1013=""),"", IF(O1013&lt;20,DATE(O1013+118,Q1013,IF(S1013="",1,S1013)),DATE(O1013+88,Q1013,IF(S1013="",1,S1013))))</f>
        <v/>
      </c>
      <c r="AW1013" s="821" t="str">
        <f>IF(AV1013&lt;=設定シート!C$15,"昔",IF(OR(LEFT($F$1021,2)="31",LEFT($F$1021,2)="34",LEFT($F$1021,2)="36",LEFT($F$1021,2)="37"),IF(AV1013&lt;=設定シート!E$23,"1",IF(AV1013&lt;=設定シート!G$23,"2",IF(AV1013&lt;=設定シート!M$23,"3","4"))),IF(AV1013&lt;=設定シート!E$15,"1",IF(AV1013&lt;=設定シート!G$15,"2","3"))))</f>
        <v>3</v>
      </c>
      <c r="AX1013" s="822">
        <f>IF(OR(LEFT($F$1021,2)="31",LEFT($F$1021,2)="34",LEFT($F$1021,2)="36",LEFT($F$1021,2)="37"),IF(AV1013&lt;=設定シート!$C$23,5,IF(AV1013&lt;=設定シート!$E$23,7,IF(AV1013&lt;=設定シート!$G$23,9,IF(AND(AV1013&lt;=設定シート!$I$23,V1013=""),11,IF(AND(AV1013&lt;=設定シート!$I$23,V1013="賃金で算定"),13,IF(AV1013&lt;=設定シート!$K$23,15,IF(AV1013&lt;=設定シート!$M$23,17,19))))))),IF(AV1013&lt;=設定シート!$C$23,5,IF(AV1013&lt;=設定シート!$E$15,7,IF(AV1013&lt;=設定シート!$G$15,9,11))))</f>
        <v>11</v>
      </c>
      <c r="AY1013" s="760"/>
      <c r="AZ1013" s="761"/>
      <c r="BA1013" s="762">
        <f t="shared" ref="BA1013" si="574">AN1013</f>
        <v>0</v>
      </c>
      <c r="BB1013" s="761"/>
      <c r="BC1013" s="761"/>
      <c r="BO1013" s="1">
        <f>IF(O1013&lt;=VALUE(概算年度),O1013+2018,O1013+1988)</f>
        <v>2018</v>
      </c>
      <c r="BP1013" s="1" t="b">
        <f>IF(BO1013=2019,1)</f>
        <v>0</v>
      </c>
      <c r="BQ1013" s="3">
        <f>IF(BO1013&lt;=2018,1)</f>
        <v>1</v>
      </c>
      <c r="BR1013" s="3" t="b">
        <f>IF(BO1013&gt;=2020,1)</f>
        <v>0</v>
      </c>
      <c r="BS1013" s="3" t="b">
        <f>IF(AND(O1013=31,Q1013=1,O1014=31),1,IF(AND(O1013=31,Q1013=2,O1014=31),2,IF(AND(O1013=31,Q1013=3,O1014=31),3,IF(AND(O1013=31,Q1013=4,O1014=31),4,IF(AND(O1013&gt;VALUE(概算年度),O1013&lt;31,O1014=31),5)))))</f>
        <v>0</v>
      </c>
      <c r="BT1013" s="3" t="b">
        <f>IF(OR(O1013=31,O1013=1),IF(AND(O1014=1,OR(Q1013=1,Q1013=2,Q1013=3,Q1013=4,Q1013=5)),1,IF(AND(O1014=1,Q1013=6),6,IF(AND(O1014=1,Q1013=7),7,IF(AND(O1014=1,Q1013=8),8,IF(AND(O1014=1,Q1013=9),9,IF(AND(O1014=1,Q1013=10),10,IF(AND(O1014=1,Q1013=11),11,IF(AND(O1014=1,Q1013=12),12)))))))),IF(O1014=1,13))</f>
        <v>0</v>
      </c>
      <c r="BU1013" s="3" t="b">
        <f>IF(AND(VALUE(概算年度)='報告書（事業主控）'!O1013,VALUE(概算年度)='報告書（事業主控）'!O1014),IF('報告書（事業主控）'!Q1013=1,1,IF('報告書（事業主控）'!Q1013=2,2,IF('報告書（事業主控）'!Q1013=3,3))))</f>
        <v>0</v>
      </c>
      <c r="BV1013" s="3" t="b">
        <f>IF(BS1013=1,"平31_1",IF(BS1013=2,"平31_2",IF(BS1013=3,"平31_3",IF(BS1013=4,"平31_4",IF(BS1013=5,"平31_1",IF(BT1013=1,"_5月",IF(BT1013=6,"_6月",IF(BT1013=7,"_7月",IF(BT1013=8,"_8月",IF(BT1013=9,"_9月",IF(BT1013=10,"_10月",IF(BT1013=11,"_11月",IF(BT1013=12,"_12月",IF(BT1013=13,"_5月",IF(AND(O1013=O1014,O1014&lt;&gt;VALUE(概算年度)),IF(Q1013=1,"_1月",IF(Q1013=2,"_2月",IF(Q1013=3,"_3月",IF(Q1013=4,"_4月",IF(Q1013=5,"_5月",IF(Q1013=6,"_6月",IF(Q1013=7,"_7月",IF(Q1013=8,"_8月",IF(Q1013=9,"_9月",IF(Q1013=10,"_10月",IF(Q1013=11,"_11月",IF(Q1013=12,"_12月")))))))))))),IF(BU1013=1,"対象年1_3月",IF(BU1013=2,"対象年2_3月",IF(BU1013=3,"対象年3月",IF(O1014=VALUE(概算年度),"対象年1_3月","_1月")))))))))))))))))))</f>
        <v>0</v>
      </c>
    </row>
    <row r="1014" spans="2:74" ht="18" customHeight="1">
      <c r="B1014" s="971"/>
      <c r="C1014" s="972"/>
      <c r="D1014" s="972"/>
      <c r="E1014" s="972"/>
      <c r="F1014" s="972"/>
      <c r="G1014" s="972"/>
      <c r="H1014" s="972"/>
      <c r="I1014" s="973"/>
      <c r="J1014" s="971"/>
      <c r="K1014" s="972"/>
      <c r="L1014" s="972"/>
      <c r="M1014" s="972"/>
      <c r="N1014" s="975"/>
      <c r="O1014" s="219"/>
      <c r="P1014" s="11" t="s">
        <v>7</v>
      </c>
      <c r="Q1014" s="23"/>
      <c r="R1014" s="11" t="s">
        <v>8</v>
      </c>
      <c r="S1014" s="220"/>
      <c r="T1014" s="982" t="s">
        <v>28</v>
      </c>
      <c r="U1014" s="982"/>
      <c r="V1014" s="956"/>
      <c r="W1014" s="957"/>
      <c r="X1014" s="957"/>
      <c r="Y1014" s="958"/>
      <c r="Z1014" s="956"/>
      <c r="AA1014" s="957"/>
      <c r="AB1014" s="957"/>
      <c r="AC1014" s="957"/>
      <c r="AD1014" s="956">
        <v>0</v>
      </c>
      <c r="AE1014" s="957"/>
      <c r="AF1014" s="957"/>
      <c r="AG1014" s="958"/>
      <c r="AH1014" s="962">
        <f>IF(V1013="賃金で算定",0,V1014+Z1014-AD1014)</f>
        <v>0</v>
      </c>
      <c r="AI1014" s="962"/>
      <c r="AJ1014" s="962"/>
      <c r="AK1014" s="963"/>
      <c r="AL1014" s="964">
        <f>IF(V1013="賃金で算定","賃金で算定",IF(OR(V1014=0,$F$1021="",AV1013=""),0,IF(OR(LEFT($F$1021,2)="31",LEFT($F$1021,2)="34",LEFT($F$1021,2)="36",LEFT($F$1021,2)="37"),VLOOKUP($F$1021,労務比率2,AX1013,FALSE),VLOOKUP($F$1021,労務比率,AX1013,FALSE))))</f>
        <v>0</v>
      </c>
      <c r="AM1014" s="965"/>
      <c r="AN1014" s="966">
        <f>IF(V1013="賃金で算定",0,INT(AH1014*AL1014/100))</f>
        <v>0</v>
      </c>
      <c r="AO1014" s="967"/>
      <c r="AP1014" s="967"/>
      <c r="AQ1014" s="967"/>
      <c r="AR1014" s="967"/>
      <c r="AS1014" s="685"/>
      <c r="AV1014" s="24"/>
      <c r="AW1014" s="25"/>
      <c r="AY1014" s="462">
        <f t="shared" ref="AY1014" si="575">AH1014</f>
        <v>0</v>
      </c>
      <c r="AZ1014" s="461">
        <f>IF(AV1013&lt;=設定シート!C$101,AH1014,IF(AND(AV1013&gt;=設定シート!E$101,AV1013&lt;=設定シート!G$101),AH1014*105/108,AH1014))</f>
        <v>0</v>
      </c>
      <c r="BA1014" s="460"/>
      <c r="BB1014" s="461">
        <f t="shared" ref="BB1014" si="576">IF($AL1014="賃金で算定",0,INT(AY1014*$AL1014/100))</f>
        <v>0</v>
      </c>
      <c r="BC1014" s="461">
        <f>IF(AY1014=AZ1014,BB1014,AZ1014*$AL1014/100)</f>
        <v>0</v>
      </c>
      <c r="BL1014" s="22">
        <f>IF(AY1014=AZ1014,0,1)</f>
        <v>0</v>
      </c>
      <c r="BM1014" s="22" t="str">
        <f>IF(BL1014=1,AL1014,"")</f>
        <v/>
      </c>
    </row>
    <row r="1015" spans="2:74" ht="18" customHeight="1">
      <c r="B1015" s="968"/>
      <c r="C1015" s="969"/>
      <c r="D1015" s="969"/>
      <c r="E1015" s="969"/>
      <c r="F1015" s="969"/>
      <c r="G1015" s="969"/>
      <c r="H1015" s="969"/>
      <c r="I1015" s="970"/>
      <c r="J1015" s="968"/>
      <c r="K1015" s="969"/>
      <c r="L1015" s="969"/>
      <c r="M1015" s="969"/>
      <c r="N1015" s="974"/>
      <c r="O1015" s="753"/>
      <c r="P1015" s="731" t="s">
        <v>38</v>
      </c>
      <c r="Q1015" s="754"/>
      <c r="R1015" s="731" t="s">
        <v>8</v>
      </c>
      <c r="S1015" s="755"/>
      <c r="T1015" s="976" t="s">
        <v>40</v>
      </c>
      <c r="U1015" s="1075"/>
      <c r="V1015" s="977"/>
      <c r="W1015" s="978"/>
      <c r="X1015" s="978"/>
      <c r="Y1015" s="792"/>
      <c r="Z1015" s="769"/>
      <c r="AA1015" s="770"/>
      <c r="AB1015" s="770"/>
      <c r="AC1015" s="768"/>
      <c r="AD1015" s="769"/>
      <c r="AE1015" s="770"/>
      <c r="AF1015" s="770"/>
      <c r="AG1015" s="771"/>
      <c r="AH1015" s="979">
        <f>IF(V1015="賃金で算定",V1016+Z1016-AD1016,0)</f>
        <v>0</v>
      </c>
      <c r="AI1015" s="980"/>
      <c r="AJ1015" s="980"/>
      <c r="AK1015" s="981"/>
      <c r="AL1015" s="733"/>
      <c r="AM1015" s="736"/>
      <c r="AN1015" s="865"/>
      <c r="AO1015" s="866"/>
      <c r="AP1015" s="866"/>
      <c r="AQ1015" s="866"/>
      <c r="AR1015" s="866"/>
      <c r="AS1015" s="772"/>
      <c r="AV1015" s="24" t="str">
        <f>IF(OR(O1015="",Q1015=""),"", IF(O1015&lt;20,DATE(O1015+118,Q1015,IF(S1015="",1,S1015)),DATE(O1015+88,Q1015,IF(S1015="",1,S1015))))</f>
        <v/>
      </c>
      <c r="AW1015" s="821" t="str">
        <f>IF(AV1015&lt;=設定シート!C$15,"昔",IF(OR(LEFT($F$1021,2)="31",LEFT($F$1021,2)="34",LEFT($F$1021,2)="36",LEFT($F$1021,2)="37"),IF(AV1015&lt;=設定シート!E$23,"1",IF(AV1015&lt;=設定シート!G$23,"2",IF(AV1015&lt;=設定シート!M$23,"3","4"))),IF(AV1015&lt;=設定シート!E$15,"1",IF(AV1015&lt;=設定シート!G$15,"2","3"))))</f>
        <v>3</v>
      </c>
      <c r="AX1015" s="822">
        <f>IF(OR(LEFT($F$1021,2)="31",LEFT($F$1021,2)="34",LEFT($F$1021,2)="36",LEFT($F$1021,2)="37"),IF(AV1015&lt;=設定シート!$C$23,5,IF(AV1015&lt;=設定シート!$E$23,7,IF(AV1015&lt;=設定シート!$G$23,9,IF(AND(AV1015&lt;=設定シート!$I$23,V1015=""),11,IF(AND(AV1015&lt;=設定シート!$I$23,V1015="賃金で算定"),13,IF(AV1015&lt;=設定シート!$K$23,15,IF(AV1015&lt;=設定シート!$M$23,17,19))))))),IF(AV1015&lt;=設定シート!$C$23,5,IF(AV1015&lt;=設定シート!$E$15,7,IF(AV1015&lt;=設定シート!$G$15,9,11))))</f>
        <v>11</v>
      </c>
      <c r="AY1015" s="760"/>
      <c r="AZ1015" s="761"/>
      <c r="BA1015" s="762">
        <f t="shared" ref="BA1015" si="577">AN1015</f>
        <v>0</v>
      </c>
      <c r="BB1015" s="761"/>
      <c r="BC1015" s="761"/>
      <c r="BO1015" s="1">
        <f>IF(O1015&lt;=VALUE(概算年度),O1015+2018,O1015+1988)</f>
        <v>2018</v>
      </c>
      <c r="BP1015" s="1" t="b">
        <f>IF(BO1015=2019,1)</f>
        <v>0</v>
      </c>
      <c r="BQ1015" s="3">
        <f>IF(BO1015&lt;=2018,1)</f>
        <v>1</v>
      </c>
      <c r="BR1015" s="3" t="b">
        <f>IF(BO1015&gt;=2020,1)</f>
        <v>0</v>
      </c>
      <c r="BS1015" s="3" t="b">
        <f>IF(AND(O1015=31,Q1015=1,O1016=31),1,IF(AND(O1015=31,Q1015=2,O1016=31),2,IF(AND(O1015=31,Q1015=3,O1016=31),3,IF(AND(O1015=31,Q1015=4,O1016=31),4,IF(AND(O1015&gt;VALUE(概算年度),O1015&lt;31,O1016=31),5)))))</f>
        <v>0</v>
      </c>
      <c r="BT1015" s="3" t="b">
        <f>IF(OR(O1015=31,O1015=1),IF(AND(O1016=1,OR(Q1015=1,Q1015=2,Q1015=3,Q1015=4,Q1015=5)),1,IF(AND(O1016=1,Q1015=6),6,IF(AND(O1016=1,Q1015=7),7,IF(AND(O1016=1,Q1015=8),8,IF(AND(O1016=1,Q1015=9),9,IF(AND(O1016=1,Q1015=10),10,IF(AND(O1016=1,Q1015=11),11,IF(AND(O1016=1,Q1015=12),12)))))))),IF(O1016=1,13))</f>
        <v>0</v>
      </c>
      <c r="BU1015" s="3" t="b">
        <f>IF(AND(VALUE(概算年度)='報告書（事業主控）'!O1015,VALUE(概算年度)='報告書（事業主控）'!O1016),IF('報告書（事業主控）'!Q1015=1,1,IF('報告書（事業主控）'!Q1015=2,2,IF('報告書（事業主控）'!Q1015=3,3))))</f>
        <v>0</v>
      </c>
      <c r="BV1015" s="3" t="b">
        <f>IF(BS1015=1,"平31_1",IF(BS1015=2,"平31_2",IF(BS1015=3,"平31_3",IF(BS1015=4,"平31_4",IF(BS1015=5,"平31_1",IF(BT1015=1,"_5月",IF(BT1015=6,"_6月",IF(BT1015=7,"_7月",IF(BT1015=8,"_8月",IF(BT1015=9,"_9月",IF(BT1015=10,"_10月",IF(BT1015=11,"_11月",IF(BT1015=12,"_12月",IF(BT1015=13,"_5月",IF(AND(O1015=O1016,O1016&lt;&gt;VALUE(概算年度)),IF(Q1015=1,"_1月",IF(Q1015=2,"_2月",IF(Q1015=3,"_3月",IF(Q1015=4,"_4月",IF(Q1015=5,"_5月",IF(Q1015=6,"_6月",IF(Q1015=7,"_7月",IF(Q1015=8,"_8月",IF(Q1015=9,"_9月",IF(Q1015=10,"_10月",IF(Q1015=11,"_11月",IF(Q1015=12,"_12月")))))))))))),IF(BU1015=1,"対象年1_3月",IF(BU1015=2,"対象年2_3月",IF(BU1015=3,"対象年3月",IF(O1016=VALUE(概算年度),"対象年1_3月","_1月")))))))))))))))))))</f>
        <v>0</v>
      </c>
    </row>
    <row r="1016" spans="2:74" ht="18" customHeight="1">
      <c r="B1016" s="971"/>
      <c r="C1016" s="972"/>
      <c r="D1016" s="972"/>
      <c r="E1016" s="972"/>
      <c r="F1016" s="972"/>
      <c r="G1016" s="972"/>
      <c r="H1016" s="972"/>
      <c r="I1016" s="973"/>
      <c r="J1016" s="971"/>
      <c r="K1016" s="972"/>
      <c r="L1016" s="972"/>
      <c r="M1016" s="972"/>
      <c r="N1016" s="975"/>
      <c r="O1016" s="219"/>
      <c r="P1016" s="11" t="s">
        <v>7</v>
      </c>
      <c r="Q1016" s="23"/>
      <c r="R1016" s="11" t="s">
        <v>8</v>
      </c>
      <c r="S1016" s="220"/>
      <c r="T1016" s="982" t="s">
        <v>28</v>
      </c>
      <c r="U1016" s="982"/>
      <c r="V1016" s="956"/>
      <c r="W1016" s="957"/>
      <c r="X1016" s="957"/>
      <c r="Y1016" s="958"/>
      <c r="Z1016" s="956"/>
      <c r="AA1016" s="957"/>
      <c r="AB1016" s="957"/>
      <c r="AC1016" s="957"/>
      <c r="AD1016" s="956">
        <v>0</v>
      </c>
      <c r="AE1016" s="957"/>
      <c r="AF1016" s="957"/>
      <c r="AG1016" s="958"/>
      <c r="AH1016" s="962">
        <f>IF(V1015="賃金で算定",0,V1016+Z1016-AD1016)</f>
        <v>0</v>
      </c>
      <c r="AI1016" s="962"/>
      <c r="AJ1016" s="962"/>
      <c r="AK1016" s="963"/>
      <c r="AL1016" s="964">
        <f>IF(V1015="賃金で算定","賃金で算定",IF(OR(V1016=0,$F$1021="",AV1015=""),0,IF(OR(LEFT($F$1021,2)="31",LEFT($F$1021,2)="34",LEFT($F$1021,2)="36",LEFT($F$1021,2)="37"),VLOOKUP($F$1021,労務比率2,AX1015,FALSE),VLOOKUP($F$1021,労務比率,AX1015,FALSE))))</f>
        <v>0</v>
      </c>
      <c r="AM1016" s="965"/>
      <c r="AN1016" s="966">
        <f>IF(V1015="賃金で算定",0,INT(AH1016*AL1016/100))</f>
        <v>0</v>
      </c>
      <c r="AO1016" s="967"/>
      <c r="AP1016" s="967"/>
      <c r="AQ1016" s="967"/>
      <c r="AR1016" s="967"/>
      <c r="AS1016" s="685"/>
      <c r="AV1016" s="24"/>
      <c r="AW1016" s="25"/>
      <c r="AY1016" s="462">
        <f t="shared" ref="AY1016" si="578">AH1016</f>
        <v>0</v>
      </c>
      <c r="AZ1016" s="461">
        <f>IF(AV1015&lt;=設定シート!C$101,AH1016,IF(AND(AV1015&gt;=設定シート!E$101,AV1015&lt;=設定シート!G$101),AH1016*105/108,AH1016))</f>
        <v>0</v>
      </c>
      <c r="BA1016" s="460"/>
      <c r="BB1016" s="461">
        <f t="shared" ref="BB1016" si="579">IF($AL1016="賃金で算定",0,INT(AY1016*$AL1016/100))</f>
        <v>0</v>
      </c>
      <c r="BC1016" s="461">
        <f>IF(AY1016=AZ1016,BB1016,AZ1016*$AL1016/100)</f>
        <v>0</v>
      </c>
      <c r="BL1016" s="22">
        <f>IF(AY1016=AZ1016,0,1)</f>
        <v>0</v>
      </c>
      <c r="BM1016" s="22" t="str">
        <f>IF(BL1016=1,AL1016,"")</f>
        <v/>
      </c>
    </row>
    <row r="1017" spans="2:74" ht="18" customHeight="1">
      <c r="B1017" s="968"/>
      <c r="C1017" s="969"/>
      <c r="D1017" s="969"/>
      <c r="E1017" s="969"/>
      <c r="F1017" s="969"/>
      <c r="G1017" s="969"/>
      <c r="H1017" s="969"/>
      <c r="I1017" s="970"/>
      <c r="J1017" s="968"/>
      <c r="K1017" s="969"/>
      <c r="L1017" s="969"/>
      <c r="M1017" s="969"/>
      <c r="N1017" s="974"/>
      <c r="O1017" s="753"/>
      <c r="P1017" s="731" t="s">
        <v>38</v>
      </c>
      <c r="Q1017" s="754"/>
      <c r="R1017" s="731" t="s">
        <v>8</v>
      </c>
      <c r="S1017" s="755"/>
      <c r="T1017" s="976" t="s">
        <v>40</v>
      </c>
      <c r="U1017" s="1075"/>
      <c r="V1017" s="977"/>
      <c r="W1017" s="978"/>
      <c r="X1017" s="978"/>
      <c r="Y1017" s="792"/>
      <c r="Z1017" s="769"/>
      <c r="AA1017" s="770"/>
      <c r="AB1017" s="770"/>
      <c r="AC1017" s="768"/>
      <c r="AD1017" s="769"/>
      <c r="AE1017" s="770"/>
      <c r="AF1017" s="770"/>
      <c r="AG1017" s="771"/>
      <c r="AH1017" s="979">
        <f>IF(V1017="賃金で算定",V1018+Z1018-AD1018,0)</f>
        <v>0</v>
      </c>
      <c r="AI1017" s="980"/>
      <c r="AJ1017" s="980"/>
      <c r="AK1017" s="981"/>
      <c r="AL1017" s="733"/>
      <c r="AM1017" s="736"/>
      <c r="AN1017" s="865"/>
      <c r="AO1017" s="866"/>
      <c r="AP1017" s="866"/>
      <c r="AQ1017" s="866"/>
      <c r="AR1017" s="866"/>
      <c r="AS1017" s="772"/>
      <c r="AV1017" s="24" t="str">
        <f>IF(OR(O1017="",Q1017=""),"", IF(O1017&lt;20,DATE(O1017+118,Q1017,IF(S1017="",1,S1017)),DATE(O1017+88,Q1017,IF(S1017="",1,S1017))))</f>
        <v/>
      </c>
      <c r="AW1017" s="821" t="str">
        <f>IF(AV1017&lt;=設定シート!C$15,"昔",IF(OR(LEFT($F$1021,2)="31",LEFT($F$1021,2)="34",LEFT($F$1021,2)="36",LEFT($F$1021,2)="37"),IF(AV1017&lt;=設定シート!E$23,"1",IF(AV1017&lt;=設定シート!G$23,"2",IF(AV1017&lt;=設定シート!M$23,"3","4"))),IF(AV1017&lt;=設定シート!E$15,"1",IF(AV1017&lt;=設定シート!G$15,"2","3"))))</f>
        <v>3</v>
      </c>
      <c r="AX1017" s="822">
        <f>IF(OR(LEFT($F$1021,2)="31",LEFT($F$1021,2)="34",LEFT($F$1021,2)="36",LEFT($F$1021,2)="37"),IF(AV1017&lt;=設定シート!$C$23,5,IF(AV1017&lt;=設定シート!$E$23,7,IF(AV1017&lt;=設定シート!$G$23,9,IF(AND(AV1017&lt;=設定シート!$I$23,V1017=""),11,IF(AND(AV1017&lt;=設定シート!$I$23,V1017="賃金で算定"),13,IF(AV1017&lt;=設定シート!$K$23,15,IF(AV1017&lt;=設定シート!$M$23,17,19))))))),IF(AV1017&lt;=設定シート!$C$23,5,IF(AV1017&lt;=設定シート!$E$15,7,IF(AV1017&lt;=設定シート!$G$15,9,11))))</f>
        <v>11</v>
      </c>
      <c r="AY1017" s="760"/>
      <c r="AZ1017" s="761"/>
      <c r="BA1017" s="762">
        <f t="shared" ref="BA1017" si="580">AN1017</f>
        <v>0</v>
      </c>
      <c r="BB1017" s="761"/>
      <c r="BC1017" s="761"/>
      <c r="BO1017" s="1">
        <f>IF(O1017&lt;=VALUE(概算年度),O1017+2018,O1017+1988)</f>
        <v>2018</v>
      </c>
      <c r="BP1017" s="1" t="b">
        <f>IF(BO1017=2019,1)</f>
        <v>0</v>
      </c>
      <c r="BQ1017" s="3">
        <f>IF(BO1017&lt;=2018,1)</f>
        <v>1</v>
      </c>
      <c r="BR1017" s="3" t="b">
        <f>IF(BO1017&gt;=2020,1)</f>
        <v>0</v>
      </c>
      <c r="BS1017" s="3" t="b">
        <f>IF(AND(O1017=31,Q1017=1,O1018=31),1,IF(AND(O1017=31,Q1017=2,O1018=31),2,IF(AND(O1017=31,Q1017=3,O1018=31),3,IF(AND(O1017=31,Q1017=4,O1018=31),4,IF(AND(O1017&gt;VALUE(概算年度),O1017&lt;31,O1018=31),5)))))</f>
        <v>0</v>
      </c>
      <c r="BT1017" s="3" t="b">
        <f>IF(OR(O1017=31,O1017=1),IF(AND(O1018=1,OR(Q1017=1,Q1017=2,Q1017=3,Q1017=4,Q1017=5)),1,IF(AND(O1018=1,Q1017=6),6,IF(AND(O1018=1,Q1017=7),7,IF(AND(O1018=1,Q1017=8),8,IF(AND(O1018=1,Q1017=9),9,IF(AND(O1018=1,Q1017=10),10,IF(AND(O1018=1,Q1017=11),11,IF(AND(O1018=1,Q1017=12),12)))))))),IF(O1018=1,13))</f>
        <v>0</v>
      </c>
      <c r="BU1017" s="3" t="b">
        <f>IF(AND(VALUE(概算年度)='報告書（事業主控）'!O1017,VALUE(概算年度)='報告書（事業主控）'!O1018),IF('報告書（事業主控）'!Q1017=1,1,IF('報告書（事業主控）'!Q1017=2,2,IF('報告書（事業主控）'!Q1017=3,3))))</f>
        <v>0</v>
      </c>
      <c r="BV1017" s="3" t="b">
        <f>IF(BS1017=1,"平31_1",IF(BS1017=2,"平31_2",IF(BS1017=3,"平31_3",IF(BS1017=4,"平31_4",IF(BS1017=5,"平31_1",IF(BT1017=1,"_5月",IF(BT1017=6,"_6月",IF(BT1017=7,"_7月",IF(BT1017=8,"_8月",IF(BT1017=9,"_9月",IF(BT1017=10,"_10月",IF(BT1017=11,"_11月",IF(BT1017=12,"_12月",IF(BT1017=13,"_5月",IF(AND(O1017=O1018,O1018&lt;&gt;VALUE(概算年度)),IF(Q1017=1,"_1月",IF(Q1017=2,"_2月",IF(Q1017=3,"_3月",IF(Q1017=4,"_4月",IF(Q1017=5,"_5月",IF(Q1017=6,"_6月",IF(Q1017=7,"_7月",IF(Q1017=8,"_8月",IF(Q1017=9,"_9月",IF(Q1017=10,"_10月",IF(Q1017=11,"_11月",IF(Q1017=12,"_12月")))))))))))),IF(BU1017=1,"対象年1_3月",IF(BU1017=2,"対象年2_3月",IF(BU1017=3,"対象年3月",IF(O1018=VALUE(概算年度),"対象年1_3月","_1月")))))))))))))))))))</f>
        <v>0</v>
      </c>
    </row>
    <row r="1018" spans="2:74" ht="18" customHeight="1">
      <c r="B1018" s="971"/>
      <c r="C1018" s="972"/>
      <c r="D1018" s="972"/>
      <c r="E1018" s="972"/>
      <c r="F1018" s="972"/>
      <c r="G1018" s="972"/>
      <c r="H1018" s="972"/>
      <c r="I1018" s="973"/>
      <c r="J1018" s="971"/>
      <c r="K1018" s="972"/>
      <c r="L1018" s="972"/>
      <c r="M1018" s="972"/>
      <c r="N1018" s="975"/>
      <c r="O1018" s="219"/>
      <c r="P1018" s="11" t="s">
        <v>7</v>
      </c>
      <c r="Q1018" s="23"/>
      <c r="R1018" s="11" t="s">
        <v>8</v>
      </c>
      <c r="S1018" s="220"/>
      <c r="T1018" s="982" t="s">
        <v>28</v>
      </c>
      <c r="U1018" s="982"/>
      <c r="V1018" s="956"/>
      <c r="W1018" s="957"/>
      <c r="X1018" s="957"/>
      <c r="Y1018" s="958"/>
      <c r="Z1018" s="956"/>
      <c r="AA1018" s="957"/>
      <c r="AB1018" s="957"/>
      <c r="AC1018" s="957"/>
      <c r="AD1018" s="956">
        <v>0</v>
      </c>
      <c r="AE1018" s="957"/>
      <c r="AF1018" s="957"/>
      <c r="AG1018" s="958"/>
      <c r="AH1018" s="962">
        <f>IF(V1017="賃金で算定",0,V1018+Z1018-AD1018)</f>
        <v>0</v>
      </c>
      <c r="AI1018" s="962"/>
      <c r="AJ1018" s="962"/>
      <c r="AK1018" s="963"/>
      <c r="AL1018" s="964">
        <f>IF(V1017="賃金で算定","賃金で算定",IF(OR(V1018=0,$F$1021="",AV1017=""),0,IF(OR(LEFT($F$1021,2)="31",LEFT($F$1021,2)="34",LEFT($F$1021,2)="36",LEFT($F$1021,2)="37"),VLOOKUP($F$1021,労務比率2,AX1017,FALSE),VLOOKUP($F$1021,労務比率,AX1017,FALSE))))</f>
        <v>0</v>
      </c>
      <c r="AM1018" s="965"/>
      <c r="AN1018" s="966">
        <f>IF(V1017="賃金で算定",0,INT(AH1018*AL1018/100))</f>
        <v>0</v>
      </c>
      <c r="AO1018" s="967"/>
      <c r="AP1018" s="967"/>
      <c r="AQ1018" s="967"/>
      <c r="AR1018" s="967"/>
      <c r="AS1018" s="685"/>
      <c r="AV1018" s="24"/>
      <c r="AW1018" s="25"/>
      <c r="AY1018" s="462">
        <f t="shared" ref="AY1018" si="581">AH1018</f>
        <v>0</v>
      </c>
      <c r="AZ1018" s="461">
        <f>IF(AV1017&lt;=設定シート!C$101,AH1018,IF(AND(AV1017&gt;=設定シート!E$101,AV1017&lt;=設定シート!G$101),AH1018*105/108,AH1018))</f>
        <v>0</v>
      </c>
      <c r="BA1018" s="460"/>
      <c r="BB1018" s="461">
        <f t="shared" ref="BB1018" si="582">IF($AL1018="賃金で算定",0,INT(AY1018*$AL1018/100))</f>
        <v>0</v>
      </c>
      <c r="BC1018" s="461">
        <f>IF(AY1018=AZ1018,BB1018,AZ1018*$AL1018/100)</f>
        <v>0</v>
      </c>
      <c r="BL1018" s="22">
        <f>IF(AY1018=AZ1018,0,1)</f>
        <v>0</v>
      </c>
      <c r="BM1018" s="22" t="str">
        <f>IF(BL1018=1,AL1018,"")</f>
        <v/>
      </c>
    </row>
    <row r="1019" spans="2:74" ht="18" customHeight="1">
      <c r="B1019" s="968"/>
      <c r="C1019" s="969"/>
      <c r="D1019" s="969"/>
      <c r="E1019" s="969"/>
      <c r="F1019" s="969"/>
      <c r="G1019" s="969"/>
      <c r="H1019" s="969"/>
      <c r="I1019" s="970"/>
      <c r="J1019" s="968"/>
      <c r="K1019" s="969"/>
      <c r="L1019" s="969"/>
      <c r="M1019" s="969"/>
      <c r="N1019" s="974"/>
      <c r="O1019" s="753"/>
      <c r="P1019" s="731" t="s">
        <v>38</v>
      </c>
      <c r="Q1019" s="754"/>
      <c r="R1019" s="731" t="s">
        <v>8</v>
      </c>
      <c r="S1019" s="755"/>
      <c r="T1019" s="976" t="s">
        <v>40</v>
      </c>
      <c r="U1019" s="1075"/>
      <c r="V1019" s="977"/>
      <c r="W1019" s="978"/>
      <c r="X1019" s="978"/>
      <c r="Y1019" s="792"/>
      <c r="Z1019" s="769"/>
      <c r="AA1019" s="770"/>
      <c r="AB1019" s="770"/>
      <c r="AC1019" s="768"/>
      <c r="AD1019" s="769"/>
      <c r="AE1019" s="770"/>
      <c r="AF1019" s="770"/>
      <c r="AG1019" s="771"/>
      <c r="AH1019" s="979">
        <f>IF(V1019="賃金で算定",V1020+Z1020-AD1020,0)</f>
        <v>0</v>
      </c>
      <c r="AI1019" s="980"/>
      <c r="AJ1019" s="980"/>
      <c r="AK1019" s="981"/>
      <c r="AL1019" s="733"/>
      <c r="AM1019" s="736"/>
      <c r="AN1019" s="865"/>
      <c r="AO1019" s="866"/>
      <c r="AP1019" s="866"/>
      <c r="AQ1019" s="866"/>
      <c r="AR1019" s="866"/>
      <c r="AS1019" s="772"/>
      <c r="AV1019" s="24" t="str">
        <f>IF(OR(O1019="",Q1019=""),"", IF(O1019&lt;20,DATE(O1019+118,Q1019,IF(S1019="",1,S1019)),DATE(O1019+88,Q1019,IF(S1019="",1,S1019))))</f>
        <v/>
      </c>
      <c r="AW1019" s="821" t="str">
        <f>IF(AV1019&lt;=設定シート!C$15,"昔",IF(OR(LEFT($F$1021,2)="31",LEFT($F$1021,2)="34",LEFT($F$1021,2)="36",LEFT($F$1021,2)="37"),IF(AV1019&lt;=設定シート!E$23,"1",IF(AV1019&lt;=設定シート!G$23,"2",IF(AV1019&lt;=設定シート!M$23,"3","4"))),IF(AV1019&lt;=設定シート!E$15,"1",IF(AV1019&lt;=設定シート!G$15,"2","3"))))</f>
        <v>3</v>
      </c>
      <c r="AX1019" s="822">
        <f>IF(OR(LEFT($F$1021,2)="31",LEFT($F$1021,2)="34",LEFT($F$1021,2)="36",LEFT($F$1021,2)="37"),IF(AV1019&lt;=設定シート!$C$23,5,IF(AV1019&lt;=設定シート!$E$23,7,IF(AV1019&lt;=設定シート!$G$23,9,IF(AND(AV1019&lt;=設定シート!$I$23,V1019=""),11,IF(AND(AV1019&lt;=設定シート!$I$23,V1019="賃金で算定"),13,IF(AV1019&lt;=設定シート!$K$23,15,IF(AV1019&lt;=設定シート!$M$23,17,19))))))),IF(AV1019&lt;=設定シート!$C$23,5,IF(AV1019&lt;=設定シート!$E$15,7,IF(AV1019&lt;=設定シート!$G$15,9,11))))</f>
        <v>11</v>
      </c>
      <c r="AY1019" s="760"/>
      <c r="AZ1019" s="761"/>
      <c r="BA1019" s="762">
        <f t="shared" ref="BA1019" si="583">AN1019</f>
        <v>0</v>
      </c>
      <c r="BB1019" s="761"/>
      <c r="BC1019" s="761"/>
      <c r="BO1019" s="1">
        <f>IF(O1019&lt;=VALUE(概算年度),O1019+2018,O1019+1988)</f>
        <v>2018</v>
      </c>
      <c r="BP1019" s="1" t="b">
        <f>IF(BO1019=2019,1)</f>
        <v>0</v>
      </c>
      <c r="BQ1019" s="3">
        <f>IF(BO1019&lt;=2018,1)</f>
        <v>1</v>
      </c>
      <c r="BR1019" s="3" t="b">
        <f>IF(BO1019&gt;=2020,1)</f>
        <v>0</v>
      </c>
      <c r="BS1019" s="3" t="b">
        <f>IF(AND(O1019=31,Q1019=1,O1020=31),1,IF(AND(O1019=31,Q1019=2,O1020=31),2,IF(AND(O1019=31,Q1019=3,O1020=31),3,IF(AND(O1019=31,Q1019=4,O1020=31),4,IF(AND(O1019&gt;VALUE(概算年度),O1019&lt;31,O1020=31),5)))))</f>
        <v>0</v>
      </c>
      <c r="BT1019" s="3" t="b">
        <f>IF(OR(O1019=31,O1019=1),IF(AND(O1020=1,OR(Q1019=1,Q1019=2,Q1019=3,Q1019=4,Q1019=5)),1,IF(AND(O1020=1,Q1019=6),6,IF(AND(O1020=1,Q1019=7),7,IF(AND(O1020=1,Q1019=8),8,IF(AND(O1020=1,Q1019=9),9,IF(AND(O1020=1,Q1019=10),10,IF(AND(O1020=1,Q1019=11),11,IF(AND(O1020=1,Q1019=12),12)))))))),IF(O1020=1,13))</f>
        <v>0</v>
      </c>
      <c r="BU1019" s="3" t="b">
        <f>IF(AND(VALUE(概算年度)='報告書（事業主控）'!O1019,VALUE(概算年度)='報告書（事業主控）'!O1020),IF('報告書（事業主控）'!Q1019=1,1,IF('報告書（事業主控）'!Q1019=2,2,IF('報告書（事業主控）'!Q1019=3,3))))</f>
        <v>0</v>
      </c>
      <c r="BV1019" s="3" t="b">
        <f>IF(BS1019=1,"平31_1",IF(BS1019=2,"平31_2",IF(BS1019=3,"平31_3",IF(BS1019=4,"平31_4",IF(BS1019=5,"平31_1",IF(BT1019=1,"_5月",IF(BT1019=6,"_6月",IF(BT1019=7,"_7月",IF(BT1019=8,"_8月",IF(BT1019=9,"_9月",IF(BT1019=10,"_10月",IF(BT1019=11,"_11月",IF(BT1019=12,"_12月",IF(BT1019=13,"_5月",IF(AND(O1019=O1020,O1020&lt;&gt;VALUE(概算年度)),IF(Q1019=1,"_1月",IF(Q1019=2,"_2月",IF(Q1019=3,"_3月",IF(Q1019=4,"_4月",IF(Q1019=5,"_5月",IF(Q1019=6,"_6月",IF(Q1019=7,"_7月",IF(Q1019=8,"_8月",IF(Q1019=9,"_9月",IF(Q1019=10,"_10月",IF(Q1019=11,"_11月",IF(Q1019=12,"_12月")))))))))))),IF(BU1019=1,"対象年1_3月",IF(BU1019=2,"対象年2_3月",IF(BU1019=3,"対象年3月",IF(O1020=VALUE(概算年度),"対象年1_3月","_1月")))))))))))))))))))</f>
        <v>0</v>
      </c>
    </row>
    <row r="1020" spans="2:74" ht="18" customHeight="1">
      <c r="B1020" s="971"/>
      <c r="C1020" s="972"/>
      <c r="D1020" s="972"/>
      <c r="E1020" s="972"/>
      <c r="F1020" s="972"/>
      <c r="G1020" s="972"/>
      <c r="H1020" s="972"/>
      <c r="I1020" s="973"/>
      <c r="J1020" s="971"/>
      <c r="K1020" s="972"/>
      <c r="L1020" s="972"/>
      <c r="M1020" s="972"/>
      <c r="N1020" s="975"/>
      <c r="O1020" s="219"/>
      <c r="P1020" s="11" t="s">
        <v>7</v>
      </c>
      <c r="Q1020" s="23"/>
      <c r="R1020" s="11" t="s">
        <v>8</v>
      </c>
      <c r="S1020" s="220"/>
      <c r="T1020" s="982" t="s">
        <v>28</v>
      </c>
      <c r="U1020" s="982"/>
      <c r="V1020" s="956"/>
      <c r="W1020" s="957"/>
      <c r="X1020" s="957"/>
      <c r="Y1020" s="958"/>
      <c r="Z1020" s="956"/>
      <c r="AA1020" s="957"/>
      <c r="AB1020" s="957"/>
      <c r="AC1020" s="957"/>
      <c r="AD1020" s="956">
        <v>0</v>
      </c>
      <c r="AE1020" s="957"/>
      <c r="AF1020" s="957"/>
      <c r="AG1020" s="958"/>
      <c r="AH1020" s="966">
        <f>IF(V1019="賃金で算定",0,V1020+Z1020-AD1020)</f>
        <v>0</v>
      </c>
      <c r="AI1020" s="967"/>
      <c r="AJ1020" s="967"/>
      <c r="AK1020" s="987"/>
      <c r="AL1020" s="964">
        <f>IF(V1019="賃金で算定","賃金で算定",IF(OR(V1020=0,$F$1021="",AV1019=""),0,IF(OR(LEFT($F$1021,2)="31",LEFT($F$1021,2)="34",LEFT($F$1021,2)="36",LEFT($F$1021,2)="37"),VLOOKUP($F$1021,労務比率2,AX1019,FALSE),VLOOKUP($F$1021,労務比率,AX1019,FALSE))))</f>
        <v>0</v>
      </c>
      <c r="AM1020" s="965"/>
      <c r="AN1020" s="966">
        <f>IF(V1019="賃金で算定",0,INT(AH1020*AL1020/100))</f>
        <v>0</v>
      </c>
      <c r="AO1020" s="967"/>
      <c r="AP1020" s="967"/>
      <c r="AQ1020" s="967"/>
      <c r="AR1020" s="967"/>
      <c r="AS1020" s="685"/>
      <c r="AV1020" s="24"/>
      <c r="AW1020" s="25"/>
      <c r="AY1020" s="462">
        <f t="shared" ref="AY1020" si="584">AH1020</f>
        <v>0</v>
      </c>
      <c r="AZ1020" s="461">
        <f>IF(AV1019&lt;=設定シート!C$101,AH1020,IF(AND(AV1019&gt;=設定シート!E$101,AV1019&lt;=設定シート!G$101),AH1020*105/108,AH1020))</f>
        <v>0</v>
      </c>
      <c r="BA1020" s="460"/>
      <c r="BB1020" s="461">
        <f t="shared" ref="BB1020" si="585">IF($AL1020="賃金で算定",0,INT(AY1020*$AL1020/100))</f>
        <v>0</v>
      </c>
      <c r="BC1020" s="461">
        <f>IF(AY1020=AZ1020,BB1020,AZ1020*$AL1020/100)</f>
        <v>0</v>
      </c>
      <c r="BL1020" s="22">
        <f>IF(AY1020=AZ1020,0,1)</f>
        <v>0</v>
      </c>
      <c r="BM1020" s="22" t="str">
        <f>IF(BL1020=1,AL1020,"")</f>
        <v/>
      </c>
    </row>
    <row r="1021" spans="2:74" ht="18" customHeight="1">
      <c r="B1021" s="877" t="s">
        <v>832</v>
      </c>
      <c r="C1021" s="988"/>
      <c r="D1021" s="988"/>
      <c r="E1021" s="989"/>
      <c r="F1021" s="1069"/>
      <c r="G1021" s="997"/>
      <c r="H1021" s="997"/>
      <c r="I1021" s="997"/>
      <c r="J1021" s="997"/>
      <c r="K1021" s="997"/>
      <c r="L1021" s="997"/>
      <c r="M1021" s="997"/>
      <c r="N1021" s="998"/>
      <c r="O1021" s="877" t="s">
        <v>833</v>
      </c>
      <c r="P1021" s="988"/>
      <c r="Q1021" s="988"/>
      <c r="R1021" s="988"/>
      <c r="S1021" s="988"/>
      <c r="T1021" s="988"/>
      <c r="U1021" s="989"/>
      <c r="V1021" s="1072">
        <f>AH1021</f>
        <v>0</v>
      </c>
      <c r="W1021" s="1073"/>
      <c r="X1021" s="1073"/>
      <c r="Y1021" s="1074"/>
      <c r="Z1021" s="769"/>
      <c r="AA1021" s="770"/>
      <c r="AB1021" s="770"/>
      <c r="AC1021" s="768"/>
      <c r="AD1021" s="769"/>
      <c r="AE1021" s="770"/>
      <c r="AF1021" s="770"/>
      <c r="AG1021" s="768"/>
      <c r="AH1021" s="979">
        <f>AH1003+AH1005+AH1007+AH1009+AH1011+AH1013+AH1015+AH1017+AH1019</f>
        <v>0</v>
      </c>
      <c r="AI1021" s="980"/>
      <c r="AJ1021" s="980"/>
      <c r="AK1021" s="981"/>
      <c r="AL1021" s="738"/>
      <c r="AM1021" s="740"/>
      <c r="AN1021" s="979">
        <f>AN1003+AN1005+AN1007+AN1009+AN1011+AN1013+AN1015+AN1017+AN1019</f>
        <v>0</v>
      </c>
      <c r="AO1021" s="980"/>
      <c r="AP1021" s="980"/>
      <c r="AQ1021" s="980"/>
      <c r="AR1021" s="980"/>
      <c r="AS1021" s="772"/>
      <c r="AW1021" s="25"/>
      <c r="AY1021" s="760"/>
      <c r="AZ1021" s="777"/>
      <c r="BA1021" s="778">
        <f>BA1003+BA1005+BA1007+BA1009+BA1011+BA1013+BA1015+BA1017+BA1019</f>
        <v>0</v>
      </c>
      <c r="BB1021" s="762">
        <f>BB1004+BB1006+BB1008+BB1010+BB1012+BB1014+BB1016+BB1018+BB1020</f>
        <v>0</v>
      </c>
      <c r="BC1021" s="762">
        <f>SUMIF(BL1004:BL1020,0,BC1004:BC1020)+ROUNDDOWN(ROUNDDOWN(BL1021*105/108,0)*BM1021/100,0)</f>
        <v>0</v>
      </c>
      <c r="BL1021" s="22">
        <f>SUMIF(BL1004:BL1020,1,AH1004:AK1020)</f>
        <v>0</v>
      </c>
      <c r="BM1021" s="22">
        <f>IF(COUNT(BM1004:BM1020)=0,0,SUM(BM1004:BM1020)/COUNT(BM1004:BM1020))</f>
        <v>0</v>
      </c>
    </row>
    <row r="1022" spans="2:74" ht="18" customHeight="1">
      <c r="B1022" s="990"/>
      <c r="C1022" s="991"/>
      <c r="D1022" s="991"/>
      <c r="E1022" s="992"/>
      <c r="F1022" s="1070"/>
      <c r="G1022" s="1000"/>
      <c r="H1022" s="1000"/>
      <c r="I1022" s="1000"/>
      <c r="J1022" s="1000"/>
      <c r="K1022" s="1000"/>
      <c r="L1022" s="1000"/>
      <c r="M1022" s="1000"/>
      <c r="N1022" s="1001"/>
      <c r="O1022" s="990"/>
      <c r="P1022" s="991"/>
      <c r="Q1022" s="991"/>
      <c r="R1022" s="991"/>
      <c r="S1022" s="991"/>
      <c r="T1022" s="991"/>
      <c r="U1022" s="992"/>
      <c r="V1022" s="983">
        <f>V1004+V1006+V1008+V1010+V1012+V1014+V1016+V1018+V1020-V1021</f>
        <v>0</v>
      </c>
      <c r="W1022" s="962"/>
      <c r="X1022" s="962"/>
      <c r="Y1022" s="963"/>
      <c r="Z1022" s="983">
        <f>Z1004+Z1006+Z1008+Z1010+Z1012+Z1014+Z1016+Z1018+Z1020</f>
        <v>0</v>
      </c>
      <c r="AA1022" s="962"/>
      <c r="AB1022" s="962"/>
      <c r="AC1022" s="962"/>
      <c r="AD1022" s="983">
        <f>AD1004+AD1006+AD1008+AD1010+AD1012+AD1014+AD1016+AD1018+AD1020</f>
        <v>0</v>
      </c>
      <c r="AE1022" s="962"/>
      <c r="AF1022" s="962"/>
      <c r="AG1022" s="962"/>
      <c r="AH1022" s="983">
        <f>AY1022</f>
        <v>0</v>
      </c>
      <c r="AI1022" s="962"/>
      <c r="AJ1022" s="962"/>
      <c r="AK1022" s="962"/>
      <c r="AL1022" s="742"/>
      <c r="AM1022" s="743"/>
      <c r="AN1022" s="983">
        <f>BB1022</f>
        <v>0</v>
      </c>
      <c r="AO1022" s="962"/>
      <c r="AP1022" s="962"/>
      <c r="AQ1022" s="962"/>
      <c r="AR1022" s="962"/>
      <c r="AS1022" s="793"/>
      <c r="AW1022" s="25"/>
      <c r="AY1022" s="779">
        <f>AY1004+AY1006+AY1008+AY1010+AY1012+AY1014+AY1016+AY1018+AY1020</f>
        <v>0</v>
      </c>
      <c r="AZ1022" s="780"/>
      <c r="BA1022" s="780"/>
      <c r="BB1022" s="781">
        <f>BB1021</f>
        <v>0</v>
      </c>
      <c r="BC1022" s="782"/>
    </row>
    <row r="1023" spans="2:74" ht="18" customHeight="1">
      <c r="B1023" s="993"/>
      <c r="C1023" s="994"/>
      <c r="D1023" s="994"/>
      <c r="E1023" s="995"/>
      <c r="F1023" s="1071"/>
      <c r="G1023" s="1002"/>
      <c r="H1023" s="1002"/>
      <c r="I1023" s="1002"/>
      <c r="J1023" s="1002"/>
      <c r="K1023" s="1002"/>
      <c r="L1023" s="1002"/>
      <c r="M1023" s="1002"/>
      <c r="N1023" s="1003"/>
      <c r="O1023" s="993"/>
      <c r="P1023" s="994"/>
      <c r="Q1023" s="994"/>
      <c r="R1023" s="994"/>
      <c r="S1023" s="994"/>
      <c r="T1023" s="994"/>
      <c r="U1023" s="995"/>
      <c r="V1023" s="966"/>
      <c r="W1023" s="967"/>
      <c r="X1023" s="967"/>
      <c r="Y1023" s="987"/>
      <c r="Z1023" s="966"/>
      <c r="AA1023" s="967"/>
      <c r="AB1023" s="967"/>
      <c r="AC1023" s="967"/>
      <c r="AD1023" s="966"/>
      <c r="AE1023" s="967"/>
      <c r="AF1023" s="967"/>
      <c r="AG1023" s="967"/>
      <c r="AH1023" s="966">
        <f>AZ1023</f>
        <v>0</v>
      </c>
      <c r="AI1023" s="967"/>
      <c r="AJ1023" s="967"/>
      <c r="AK1023" s="987"/>
      <c r="AL1023" s="686"/>
      <c r="AM1023" s="687"/>
      <c r="AN1023" s="966">
        <f>BC1023</f>
        <v>0</v>
      </c>
      <c r="AO1023" s="967"/>
      <c r="AP1023" s="967"/>
      <c r="AQ1023" s="967"/>
      <c r="AR1023" s="967"/>
      <c r="AS1023" s="685"/>
      <c r="AU1023" s="222"/>
      <c r="AW1023" s="25"/>
      <c r="AY1023" s="464"/>
      <c r="AZ1023" s="465">
        <f>IF(AZ1004+AZ1006+AZ1008+AZ1010+AZ1012+AZ1014+AZ1016+AZ1018+AZ1020=AY1022,0,ROUNDDOWN(AZ1004+AZ1006+AZ1008+AZ1010+AZ1012+AZ1014+AZ1016+AZ1018+AZ1020,0))</f>
        <v>0</v>
      </c>
      <c r="BA1023" s="463"/>
      <c r="BB1023" s="463"/>
      <c r="BC1023" s="465">
        <f>IF(BC1021=BB1022,0,BC1021)</f>
        <v>0</v>
      </c>
    </row>
    <row r="1024" spans="2:74" ht="18" customHeight="1">
      <c r="AD1024" s="1" t="str">
        <f>IF(AND($F1021="",$V1021+$V1022&gt;0),"事業の種類を選択してください。","")</f>
        <v/>
      </c>
      <c r="AN1024" s="867">
        <f>IF(AN1021=0,0,AN1021+IF(AN1023=0,AN1022,AN1023))</f>
        <v>0</v>
      </c>
      <c r="AO1024" s="867"/>
      <c r="AP1024" s="867"/>
      <c r="AQ1024" s="867"/>
      <c r="AR1024" s="867"/>
      <c r="AW1024" s="25"/>
    </row>
    <row r="1025" spans="2:49" ht="31.95" customHeight="1">
      <c r="AN1025" s="30"/>
      <c r="AO1025" s="30"/>
      <c r="AP1025" s="30"/>
      <c r="AQ1025" s="30"/>
      <c r="AR1025" s="30"/>
      <c r="AW1025" s="25"/>
    </row>
    <row r="1026" spans="2:49" ht="7.5" customHeight="1">
      <c r="X1026" s="3"/>
      <c r="Y1026" s="3"/>
      <c r="AW1026" s="25"/>
    </row>
    <row r="1027" spans="2:49" ht="10.5" customHeight="1">
      <c r="X1027" s="3"/>
      <c r="Y1027" s="3"/>
      <c r="AW1027" s="25"/>
    </row>
    <row r="1028" spans="2:49" ht="5.25" customHeight="1">
      <c r="X1028" s="3"/>
      <c r="Y1028" s="3"/>
      <c r="AW1028" s="25"/>
    </row>
    <row r="1029" spans="2:49" ht="5.25" customHeight="1">
      <c r="X1029" s="3"/>
      <c r="Y1029" s="3"/>
      <c r="AW1029" s="25"/>
    </row>
    <row r="1030" spans="2:49" ht="5.25" customHeight="1">
      <c r="X1030" s="3"/>
      <c r="Y1030" s="3"/>
      <c r="AW1030" s="25"/>
    </row>
    <row r="1031" spans="2:49" ht="5.25" customHeight="1">
      <c r="X1031" s="3"/>
      <c r="Y1031" s="3"/>
      <c r="AW1031" s="25"/>
    </row>
    <row r="1032" spans="2:49" ht="17.25" customHeight="1">
      <c r="B1032" s="2" t="s">
        <v>42</v>
      </c>
      <c r="S1032" s="9"/>
      <c r="T1032" s="9"/>
      <c r="U1032" s="9"/>
      <c r="V1032" s="9"/>
      <c r="W1032" s="9"/>
      <c r="AL1032" s="26"/>
      <c r="AW1032" s="25"/>
    </row>
    <row r="1033" spans="2:49" ht="12.75" customHeight="1">
      <c r="M1033" s="27"/>
      <c r="N1033" s="27"/>
      <c r="O1033" s="27"/>
      <c r="P1033" s="27"/>
      <c r="Q1033" s="27"/>
      <c r="R1033" s="27"/>
      <c r="S1033" s="27"/>
      <c r="T1033" s="28"/>
      <c r="U1033" s="28"/>
      <c r="V1033" s="28"/>
      <c r="W1033" s="28"/>
      <c r="X1033" s="28"/>
      <c r="Y1033" s="28"/>
      <c r="Z1033" s="28"/>
      <c r="AA1033" s="27"/>
      <c r="AB1033" s="27"/>
      <c r="AC1033" s="27"/>
      <c r="AL1033" s="26"/>
      <c r="AM1033" s="859" t="s">
        <v>855</v>
      </c>
      <c r="AN1033" s="860"/>
      <c r="AO1033" s="860"/>
      <c r="AP1033" s="861"/>
      <c r="AW1033" s="25"/>
    </row>
    <row r="1034" spans="2:49" ht="12.75" customHeight="1">
      <c r="M1034" s="27"/>
      <c r="N1034" s="27"/>
      <c r="O1034" s="27"/>
      <c r="P1034" s="27"/>
      <c r="Q1034" s="27"/>
      <c r="R1034" s="27"/>
      <c r="S1034" s="27"/>
      <c r="T1034" s="28"/>
      <c r="U1034" s="28"/>
      <c r="V1034" s="28"/>
      <c r="W1034" s="28"/>
      <c r="X1034" s="28"/>
      <c r="Y1034" s="28"/>
      <c r="Z1034" s="28"/>
      <c r="AA1034" s="27"/>
      <c r="AB1034" s="27"/>
      <c r="AC1034" s="27"/>
      <c r="AL1034" s="26"/>
      <c r="AM1034" s="862"/>
      <c r="AN1034" s="863"/>
      <c r="AO1034" s="863"/>
      <c r="AP1034" s="864"/>
      <c r="AW1034" s="25"/>
    </row>
    <row r="1035" spans="2:49" ht="12.75" customHeight="1">
      <c r="M1035" s="27"/>
      <c r="N1035" s="27"/>
      <c r="O1035" s="27"/>
      <c r="P1035" s="27"/>
      <c r="Q1035" s="27"/>
      <c r="R1035" s="27"/>
      <c r="S1035" s="27"/>
      <c r="T1035" s="27"/>
      <c r="U1035" s="27"/>
      <c r="V1035" s="27"/>
      <c r="W1035" s="27"/>
      <c r="X1035" s="27"/>
      <c r="Y1035" s="27"/>
      <c r="Z1035" s="27"/>
      <c r="AA1035" s="27"/>
      <c r="AB1035" s="27"/>
      <c r="AC1035" s="27"/>
      <c r="AL1035" s="26"/>
      <c r="AM1035" s="698"/>
      <c r="AN1035" s="698"/>
      <c r="AW1035" s="25"/>
    </row>
    <row r="1036" spans="2:49" ht="6" customHeight="1">
      <c r="M1036" s="27"/>
      <c r="N1036" s="27"/>
      <c r="O1036" s="27"/>
      <c r="P1036" s="27"/>
      <c r="Q1036" s="27"/>
      <c r="R1036" s="27"/>
      <c r="S1036" s="27"/>
      <c r="T1036" s="27"/>
      <c r="U1036" s="27"/>
      <c r="V1036" s="27"/>
      <c r="W1036" s="27"/>
      <c r="X1036" s="27"/>
      <c r="Y1036" s="27"/>
      <c r="Z1036" s="27"/>
      <c r="AA1036" s="27"/>
      <c r="AB1036" s="27"/>
      <c r="AC1036" s="27"/>
      <c r="AL1036" s="26"/>
      <c r="AM1036" s="26"/>
      <c r="AW1036" s="25"/>
    </row>
    <row r="1037" spans="2:49" ht="12.75" customHeight="1">
      <c r="B1037" s="873" t="s">
        <v>9</v>
      </c>
      <c r="C1037" s="874"/>
      <c r="D1037" s="874"/>
      <c r="E1037" s="874"/>
      <c r="F1037" s="874"/>
      <c r="G1037" s="874"/>
      <c r="H1037" s="874"/>
      <c r="I1037" s="874"/>
      <c r="J1037" s="878" t="s">
        <v>17</v>
      </c>
      <c r="K1037" s="878"/>
      <c r="L1037" s="724" t="s">
        <v>10</v>
      </c>
      <c r="M1037" s="878" t="s">
        <v>18</v>
      </c>
      <c r="N1037" s="878"/>
      <c r="O1037" s="879" t="s">
        <v>19</v>
      </c>
      <c r="P1037" s="878"/>
      <c r="Q1037" s="878"/>
      <c r="R1037" s="878"/>
      <c r="S1037" s="878"/>
      <c r="T1037" s="878"/>
      <c r="U1037" s="878" t="s">
        <v>20</v>
      </c>
      <c r="V1037" s="878"/>
      <c r="W1037" s="878"/>
      <c r="AD1037" s="11"/>
      <c r="AE1037" s="11"/>
      <c r="AF1037" s="11"/>
      <c r="AG1037" s="11"/>
      <c r="AH1037" s="11"/>
      <c r="AI1037" s="11"/>
      <c r="AJ1037" s="11"/>
      <c r="AL1037" s="1013">
        <f ca="1">$AL$9</f>
        <v>30</v>
      </c>
      <c r="AM1037" s="881"/>
      <c r="AN1037" s="948" t="s">
        <v>11</v>
      </c>
      <c r="AO1037" s="948"/>
      <c r="AP1037" s="881">
        <v>26</v>
      </c>
      <c r="AQ1037" s="881"/>
      <c r="AR1037" s="948" t="s">
        <v>12</v>
      </c>
      <c r="AS1037" s="951"/>
      <c r="AW1037" s="25"/>
    </row>
    <row r="1038" spans="2:49" ht="13.95" customHeight="1">
      <c r="B1038" s="874"/>
      <c r="C1038" s="874"/>
      <c r="D1038" s="874"/>
      <c r="E1038" s="874"/>
      <c r="F1038" s="874"/>
      <c r="G1038" s="874"/>
      <c r="H1038" s="874"/>
      <c r="I1038" s="874"/>
      <c r="J1038" s="1061">
        <f>$J$10</f>
        <v>0</v>
      </c>
      <c r="K1038" s="1049">
        <f>$K$10</f>
        <v>0</v>
      </c>
      <c r="L1038" s="1063">
        <f>$L$10</f>
        <v>0</v>
      </c>
      <c r="M1038" s="1052">
        <f>$M$10</f>
        <v>0</v>
      </c>
      <c r="N1038" s="1049">
        <f>$N$10</f>
        <v>0</v>
      </c>
      <c r="O1038" s="1052">
        <f>$O$10</f>
        <v>0</v>
      </c>
      <c r="P1038" s="1014">
        <f>$P$10</f>
        <v>0</v>
      </c>
      <c r="Q1038" s="1014">
        <f>$Q$10</f>
        <v>0</v>
      </c>
      <c r="R1038" s="1014">
        <f>$R$10</f>
        <v>0</v>
      </c>
      <c r="S1038" s="1014">
        <f>$S$10</f>
        <v>0</v>
      </c>
      <c r="T1038" s="1049">
        <f>$T$10</f>
        <v>0</v>
      </c>
      <c r="U1038" s="1052">
        <f>$U$10</f>
        <v>0</v>
      </c>
      <c r="V1038" s="1014">
        <f>$V$10</f>
        <v>0</v>
      </c>
      <c r="W1038" s="1049">
        <f>$W$10</f>
        <v>0</v>
      </c>
      <c r="AD1038" s="11"/>
      <c r="AE1038" s="11"/>
      <c r="AF1038" s="11"/>
      <c r="AG1038" s="11"/>
      <c r="AH1038" s="11"/>
      <c r="AI1038" s="11"/>
      <c r="AJ1038" s="11"/>
      <c r="AL1038" s="882"/>
      <c r="AM1038" s="883"/>
      <c r="AN1038" s="949"/>
      <c r="AO1038" s="949"/>
      <c r="AP1038" s="883"/>
      <c r="AQ1038" s="883"/>
      <c r="AR1038" s="949"/>
      <c r="AS1038" s="952"/>
      <c r="AW1038" s="25"/>
    </row>
    <row r="1039" spans="2:49" ht="9" customHeight="1">
      <c r="B1039" s="874"/>
      <c r="C1039" s="874"/>
      <c r="D1039" s="874"/>
      <c r="E1039" s="874"/>
      <c r="F1039" s="874"/>
      <c r="G1039" s="874"/>
      <c r="H1039" s="874"/>
      <c r="I1039" s="874"/>
      <c r="J1039" s="1062"/>
      <c r="K1039" s="1050"/>
      <c r="L1039" s="1064"/>
      <c r="M1039" s="1053"/>
      <c r="N1039" s="1050"/>
      <c r="O1039" s="1053"/>
      <c r="P1039" s="1015"/>
      <c r="Q1039" s="1015"/>
      <c r="R1039" s="1015"/>
      <c r="S1039" s="1015"/>
      <c r="T1039" s="1050"/>
      <c r="U1039" s="1053"/>
      <c r="V1039" s="1015"/>
      <c r="W1039" s="1050"/>
      <c r="AD1039" s="11"/>
      <c r="AE1039" s="11"/>
      <c r="AF1039" s="11"/>
      <c r="AG1039" s="11"/>
      <c r="AH1039" s="11"/>
      <c r="AI1039" s="11"/>
      <c r="AJ1039" s="11"/>
      <c r="AL1039" s="884"/>
      <c r="AM1039" s="885"/>
      <c r="AN1039" s="950"/>
      <c r="AO1039" s="950"/>
      <c r="AP1039" s="885"/>
      <c r="AQ1039" s="885"/>
      <c r="AR1039" s="950"/>
      <c r="AS1039" s="953"/>
      <c r="AW1039" s="25"/>
    </row>
    <row r="1040" spans="2:49" ht="6" customHeight="1">
      <c r="B1040" s="876"/>
      <c r="C1040" s="876"/>
      <c r="D1040" s="876"/>
      <c r="E1040" s="876"/>
      <c r="F1040" s="876"/>
      <c r="G1040" s="876"/>
      <c r="H1040" s="876"/>
      <c r="I1040" s="876"/>
      <c r="J1040" s="1062"/>
      <c r="K1040" s="1051"/>
      <c r="L1040" s="1065"/>
      <c r="M1040" s="1054"/>
      <c r="N1040" s="1051"/>
      <c r="O1040" s="1054"/>
      <c r="P1040" s="1016"/>
      <c r="Q1040" s="1016"/>
      <c r="R1040" s="1016"/>
      <c r="S1040" s="1016"/>
      <c r="T1040" s="1051"/>
      <c r="U1040" s="1054"/>
      <c r="V1040" s="1016"/>
      <c r="W1040" s="1051"/>
      <c r="AW1040" s="25"/>
    </row>
    <row r="1041" spans="2:74" ht="15" customHeight="1">
      <c r="B1041" s="927" t="s">
        <v>43</v>
      </c>
      <c r="C1041" s="928"/>
      <c r="D1041" s="928"/>
      <c r="E1041" s="928"/>
      <c r="F1041" s="928"/>
      <c r="G1041" s="928"/>
      <c r="H1041" s="928"/>
      <c r="I1041" s="929"/>
      <c r="J1041" s="927" t="s">
        <v>13</v>
      </c>
      <c r="K1041" s="928"/>
      <c r="L1041" s="928"/>
      <c r="M1041" s="928"/>
      <c r="N1041" s="936"/>
      <c r="O1041" s="939" t="s">
        <v>44</v>
      </c>
      <c r="P1041" s="928"/>
      <c r="Q1041" s="928"/>
      <c r="R1041" s="928"/>
      <c r="S1041" s="928"/>
      <c r="T1041" s="928"/>
      <c r="U1041" s="929"/>
      <c r="V1041" s="725" t="s">
        <v>843</v>
      </c>
      <c r="W1041" s="726"/>
      <c r="X1041" s="726"/>
      <c r="Y1041" s="942" t="s">
        <v>844</v>
      </c>
      <c r="Z1041" s="942"/>
      <c r="AA1041" s="942"/>
      <c r="AB1041" s="942"/>
      <c r="AC1041" s="942"/>
      <c r="AD1041" s="942"/>
      <c r="AE1041" s="942"/>
      <c r="AF1041" s="942"/>
      <c r="AG1041" s="942"/>
      <c r="AH1041" s="942"/>
      <c r="AI1041" s="726"/>
      <c r="AJ1041" s="726"/>
      <c r="AK1041" s="727"/>
      <c r="AL1041" s="1066" t="s">
        <v>497</v>
      </c>
      <c r="AM1041" s="1066"/>
      <c r="AN1041" s="943" t="s">
        <v>845</v>
      </c>
      <c r="AO1041" s="943"/>
      <c r="AP1041" s="943"/>
      <c r="AQ1041" s="943"/>
      <c r="AR1041" s="943"/>
      <c r="AS1041" s="944"/>
      <c r="AW1041" s="25"/>
    </row>
    <row r="1042" spans="2:74" ht="13.95" customHeight="1">
      <c r="B1042" s="930"/>
      <c r="C1042" s="931"/>
      <c r="D1042" s="931"/>
      <c r="E1042" s="931"/>
      <c r="F1042" s="931"/>
      <c r="G1042" s="931"/>
      <c r="H1042" s="931"/>
      <c r="I1042" s="932"/>
      <c r="J1042" s="930"/>
      <c r="K1042" s="931"/>
      <c r="L1042" s="931"/>
      <c r="M1042" s="931"/>
      <c r="N1042" s="937"/>
      <c r="O1042" s="940"/>
      <c r="P1042" s="931"/>
      <c r="Q1042" s="931"/>
      <c r="R1042" s="931"/>
      <c r="S1042" s="931"/>
      <c r="T1042" s="931"/>
      <c r="U1042" s="932"/>
      <c r="V1042" s="890" t="s">
        <v>14</v>
      </c>
      <c r="W1042" s="1076"/>
      <c r="X1042" s="1076"/>
      <c r="Y1042" s="1077"/>
      <c r="Z1042" s="896" t="s">
        <v>23</v>
      </c>
      <c r="AA1042" s="897"/>
      <c r="AB1042" s="897"/>
      <c r="AC1042" s="898"/>
      <c r="AD1042" s="1081" t="s">
        <v>24</v>
      </c>
      <c r="AE1042" s="1082"/>
      <c r="AF1042" s="1082"/>
      <c r="AG1042" s="1083"/>
      <c r="AH1042" s="908" t="s">
        <v>170</v>
      </c>
      <c r="AI1042" s="909"/>
      <c r="AJ1042" s="909"/>
      <c r="AK1042" s="910"/>
      <c r="AL1042" s="1067" t="s">
        <v>498</v>
      </c>
      <c r="AM1042" s="1067"/>
      <c r="AN1042" s="918" t="s">
        <v>26</v>
      </c>
      <c r="AO1042" s="919"/>
      <c r="AP1042" s="919"/>
      <c r="AQ1042" s="919"/>
      <c r="AR1042" s="920"/>
      <c r="AS1042" s="921"/>
      <c r="AW1042" s="25"/>
      <c r="AY1042" s="749" t="s">
        <v>524</v>
      </c>
      <c r="AZ1042" s="749" t="s">
        <v>524</v>
      </c>
      <c r="BA1042" s="749" t="s">
        <v>522</v>
      </c>
      <c r="BB1042" s="922" t="s">
        <v>523</v>
      </c>
      <c r="BC1042" s="923"/>
    </row>
    <row r="1043" spans="2:74" ht="13.95" customHeight="1">
      <c r="B1043" s="933"/>
      <c r="C1043" s="934"/>
      <c r="D1043" s="934"/>
      <c r="E1043" s="934"/>
      <c r="F1043" s="934"/>
      <c r="G1043" s="934"/>
      <c r="H1043" s="934"/>
      <c r="I1043" s="935"/>
      <c r="J1043" s="933"/>
      <c r="K1043" s="934"/>
      <c r="L1043" s="934"/>
      <c r="M1043" s="934"/>
      <c r="N1043" s="938"/>
      <c r="O1043" s="941"/>
      <c r="P1043" s="934"/>
      <c r="Q1043" s="934"/>
      <c r="R1043" s="934"/>
      <c r="S1043" s="934"/>
      <c r="T1043" s="934"/>
      <c r="U1043" s="935"/>
      <c r="V1043" s="1078"/>
      <c r="W1043" s="1079"/>
      <c r="X1043" s="1079"/>
      <c r="Y1043" s="1080"/>
      <c r="Z1043" s="899"/>
      <c r="AA1043" s="900"/>
      <c r="AB1043" s="900"/>
      <c r="AC1043" s="901"/>
      <c r="AD1043" s="1084"/>
      <c r="AE1043" s="1085"/>
      <c r="AF1043" s="1085"/>
      <c r="AG1043" s="1086"/>
      <c r="AH1043" s="911"/>
      <c r="AI1043" s="912"/>
      <c r="AJ1043" s="912"/>
      <c r="AK1043" s="913"/>
      <c r="AL1043" s="1068"/>
      <c r="AM1043" s="1068"/>
      <c r="AN1043" s="924"/>
      <c r="AO1043" s="924"/>
      <c r="AP1043" s="924"/>
      <c r="AQ1043" s="924"/>
      <c r="AR1043" s="924"/>
      <c r="AS1043" s="925"/>
      <c r="AW1043" s="25"/>
      <c r="AY1043" s="459"/>
      <c r="AZ1043" s="460" t="s">
        <v>518</v>
      </c>
      <c r="BA1043" s="460" t="s">
        <v>521</v>
      </c>
      <c r="BB1043" s="750" t="s">
        <v>519</v>
      </c>
      <c r="BC1043" s="460" t="s">
        <v>518</v>
      </c>
      <c r="BL1043" s="22" t="s">
        <v>529</v>
      </c>
      <c r="BM1043" s="22" t="s">
        <v>246</v>
      </c>
    </row>
    <row r="1044" spans="2:74" ht="18" customHeight="1">
      <c r="B1044" s="968"/>
      <c r="C1044" s="969"/>
      <c r="D1044" s="969"/>
      <c r="E1044" s="969"/>
      <c r="F1044" s="969"/>
      <c r="G1044" s="969"/>
      <c r="H1044" s="969"/>
      <c r="I1044" s="970"/>
      <c r="J1044" s="968"/>
      <c r="K1044" s="969"/>
      <c r="L1044" s="969"/>
      <c r="M1044" s="969"/>
      <c r="N1044" s="974"/>
      <c r="O1044" s="753"/>
      <c r="P1044" s="731" t="s">
        <v>38</v>
      </c>
      <c r="Q1044" s="754"/>
      <c r="R1044" s="731" t="s">
        <v>8</v>
      </c>
      <c r="S1044" s="755"/>
      <c r="T1044" s="976" t="s">
        <v>46</v>
      </c>
      <c r="U1044" s="1075"/>
      <c r="V1044" s="977"/>
      <c r="W1044" s="978"/>
      <c r="X1044" s="978"/>
      <c r="Y1044" s="787" t="s">
        <v>15</v>
      </c>
      <c r="Z1044" s="757"/>
      <c r="AA1044" s="758"/>
      <c r="AB1044" s="758"/>
      <c r="AC1044" s="756" t="s">
        <v>15</v>
      </c>
      <c r="AD1044" s="757"/>
      <c r="AE1044" s="758"/>
      <c r="AF1044" s="758"/>
      <c r="AG1044" s="759" t="s">
        <v>15</v>
      </c>
      <c r="AH1044" s="979">
        <f>IF(V1044="賃金で算定",V1045+Z1045-AD1045,0)</f>
        <v>0</v>
      </c>
      <c r="AI1044" s="980"/>
      <c r="AJ1044" s="980"/>
      <c r="AK1044" s="981"/>
      <c r="AL1044" s="733"/>
      <c r="AM1044" s="736"/>
      <c r="AN1044" s="865"/>
      <c r="AO1044" s="866"/>
      <c r="AP1044" s="866"/>
      <c r="AQ1044" s="866"/>
      <c r="AR1044" s="866"/>
      <c r="AS1044" s="759" t="s">
        <v>15</v>
      </c>
      <c r="AV1044" s="24" t="str">
        <f>IF(OR(O1044="",Q1044=""),"", IF(O1044&lt;20,DATE(O1044+118,Q1044,IF(S1044="",1,S1044)),DATE(O1044+88,Q1044,IF(S1044="",1,S1044))))</f>
        <v/>
      </c>
      <c r="AW1044" s="821" t="str">
        <f>IF(AV1044&lt;=設定シート!C$15,"昔",IF(OR(LEFT($F$1062,2)="31",LEFT($F$1062,2)="34",LEFT($F$1062,2)="36",LEFT($F$1062,2)="37"),IF(AV1044&lt;=設定シート!E$23,"1",IF(AV1044&lt;=設定シート!G$23,"2",IF(AV1044&lt;=設定シート!M$23,"3","4"))),IF(AV1044&lt;=設定シート!E$15,"1",IF(AV1044&lt;=設定シート!G$15,"2","3"))))</f>
        <v>3</v>
      </c>
      <c r="AX1044" s="822">
        <f>IF(OR(LEFT($F$1062,2)="31",LEFT($F$1062,2)="34",LEFT($F$1062,2)="36",LEFT($F$1062,2)="37"),IF(AV1044&lt;=設定シート!$C$23,5,IF(AV1044&lt;=設定シート!$E$23,7,IF(AV1044&lt;=設定シート!$G$23,9,IF(AND(AV1044&lt;=設定シート!$I$23,V1044=""),11,IF(AND(AV1044&lt;=設定シート!$I$23,V1044="賃金で算定"),13,IF(AV1044&lt;=設定シート!$K$23,15,IF(AV1044&lt;=設定シート!$M$23,17,19))))))),IF(AV1044&lt;=設定シート!$C$23,5,IF(AV1044&lt;=設定シート!$E$15,7,IF(AV1044&lt;=設定シート!$G$15,9,11))))</f>
        <v>11</v>
      </c>
      <c r="AY1044" s="760"/>
      <c r="AZ1044" s="761"/>
      <c r="BA1044" s="762">
        <f>AN1044</f>
        <v>0</v>
      </c>
      <c r="BB1044" s="761"/>
      <c r="BC1044" s="761"/>
      <c r="BO1044" s="1">
        <f>IF(O1044&lt;=VALUE(概算年度),O1044+2018,O1044+1988)</f>
        <v>2018</v>
      </c>
      <c r="BP1044" s="1" t="b">
        <f>IF(BO1044=2019,1)</f>
        <v>0</v>
      </c>
      <c r="BQ1044" s="3">
        <f>IF(BO1044&lt;=2018,1)</f>
        <v>1</v>
      </c>
      <c r="BR1044" s="3" t="b">
        <f>IF(BO1044&gt;=2020,1)</f>
        <v>0</v>
      </c>
      <c r="BS1044" s="3" t="b">
        <f>IF(AND(O1044=31,Q1044=1,O1045=31),1,IF(AND(O1044=31,Q1044=2,O1045=31),2,IF(AND(O1044=31,Q1044=3,O1045=31),3,IF(AND(O1044=31,Q1044=4,O1045=31),4,IF(AND(O1044&gt;VALUE(概算年度),O1044&lt;31,O1045=31),5)))))</f>
        <v>0</v>
      </c>
      <c r="BT1044" s="3" t="b">
        <f>IF(OR(O1044=31,O1044=1),IF(AND(O1045=1,OR(Q1044=1,Q1044=2,Q1044=3,Q1044=4,Q1044=5)),1,IF(AND(O1045=1,Q1044=6),6,IF(AND(O1045=1,Q1044=7),7,IF(AND(O1045=1,Q1044=8),8,IF(AND(O1045=1,Q1044=9),9,IF(AND(O1045=1,Q1044=10),10,IF(AND(O1045=1,Q1044=11),11,IF(AND(O1045=1,Q1044=12),12)))))))),IF(O1045=1,13))</f>
        <v>0</v>
      </c>
      <c r="BU1044" s="3" t="b">
        <f>IF(AND(VALUE(概算年度)='報告書（事業主控）'!O1044,VALUE(概算年度)='報告書（事業主控）'!O1045),IF('報告書（事業主控）'!Q1044=1,1,IF('報告書（事業主控）'!Q1044=2,2,IF('報告書（事業主控）'!Q1044=3,3))))</f>
        <v>0</v>
      </c>
      <c r="BV1044" s="3" t="b">
        <f>IF(BS1044=1,"平31_1",IF(BS1044=2,"平31_2",IF(BS1044=3,"平31_3",IF(BS1044=4,"平31_4",IF(BS1044=5,"平31_1",IF(BT1044=1,"_5月",IF(BT1044=6,"_6月",IF(BT1044=7,"_7月",IF(BT1044=8,"_8月",IF(BT1044=9,"_9月",IF(BT1044=10,"_10月",IF(BT1044=11,"_11月",IF(BT1044=12,"_12月",IF(BT1044=13,"_5月",IF(AND(O1044=O1045,O1045&lt;&gt;VALUE(概算年度)),IF(Q1044=1,"_1月",IF(Q1044=2,"_2月",IF(Q1044=3,"_3月",IF(Q1044=4,"_4月",IF(Q1044=5,"_5月",IF(Q1044=6,"_6月",IF(Q1044=7,"_7月",IF(Q1044=8,"_8月",IF(Q1044=9,"_9月",IF(Q1044=10,"_10月",IF(Q1044=11,"_11月",IF(Q1044=12,"_12月")))))))))))),IF(BU1044=1,"対象年1_3月",IF(BU1044=2,"対象年2_3月",IF(BU1044=3,"対象年3月",IF(O1045=VALUE(概算年度),"対象年1_3月","_1月")))))))))))))))))))</f>
        <v>0</v>
      </c>
    </row>
    <row r="1045" spans="2:74" ht="18" customHeight="1">
      <c r="B1045" s="971"/>
      <c r="C1045" s="972"/>
      <c r="D1045" s="972"/>
      <c r="E1045" s="972"/>
      <c r="F1045" s="972"/>
      <c r="G1045" s="972"/>
      <c r="H1045" s="972"/>
      <c r="I1045" s="973"/>
      <c r="J1045" s="971"/>
      <c r="K1045" s="972"/>
      <c r="L1045" s="972"/>
      <c r="M1045" s="972"/>
      <c r="N1045" s="975"/>
      <c r="O1045" s="219"/>
      <c r="P1045" s="11" t="s">
        <v>7</v>
      </c>
      <c r="Q1045" s="23"/>
      <c r="R1045" s="11" t="s">
        <v>8</v>
      </c>
      <c r="S1045" s="220"/>
      <c r="T1045" s="982" t="s">
        <v>28</v>
      </c>
      <c r="U1045" s="982"/>
      <c r="V1045" s="956"/>
      <c r="W1045" s="957"/>
      <c r="X1045" s="957"/>
      <c r="Y1045" s="958"/>
      <c r="Z1045" s="959"/>
      <c r="AA1045" s="960"/>
      <c r="AB1045" s="960"/>
      <c r="AC1045" s="960"/>
      <c r="AD1045" s="956">
        <v>0</v>
      </c>
      <c r="AE1045" s="957"/>
      <c r="AF1045" s="957"/>
      <c r="AG1045" s="958"/>
      <c r="AH1045" s="962">
        <f>IF(V1044="賃金で算定",0,V1045+Z1045-AD1045)</f>
        <v>0</v>
      </c>
      <c r="AI1045" s="962"/>
      <c r="AJ1045" s="962"/>
      <c r="AK1045" s="963"/>
      <c r="AL1045" s="964">
        <f>IF(V1044="賃金で算定","賃金で算定",IF(OR(V1045=0,$F$1062="",AV1044=""),0,IF(OR(LEFT($F$1062,2)="31",LEFT($F$1062,2)="34",LEFT($F$1062,2)="36",LEFT($F$1062,2)="37"),VLOOKUP($F$1062,労務比率2,AX1044,FALSE),VLOOKUP($F$1062,労務比率,AX1044,FALSE))))</f>
        <v>0</v>
      </c>
      <c r="AM1045" s="965"/>
      <c r="AN1045" s="966">
        <f>IF(V1044="賃金で算定",0,INT(AH1045*AL1045/100))</f>
        <v>0</v>
      </c>
      <c r="AO1045" s="967"/>
      <c r="AP1045" s="967"/>
      <c r="AQ1045" s="967"/>
      <c r="AR1045" s="967"/>
      <c r="AS1045" s="685"/>
      <c r="AV1045" s="24"/>
      <c r="AW1045" s="25"/>
      <c r="AY1045" s="462">
        <f>AH1045</f>
        <v>0</v>
      </c>
      <c r="AZ1045" s="461">
        <f>IF(AV1044&lt;=設定シート!C$101,AH1045,IF(AND(AV1044&gt;=設定シート!E$101,AV1044&lt;=設定シート!G$101),AH1045*105/108,AH1045))</f>
        <v>0</v>
      </c>
      <c r="BA1045" s="460"/>
      <c r="BB1045" s="461">
        <f>IF($AL1045="賃金で算定",0,INT(AY1045*$AL1045/100))</f>
        <v>0</v>
      </c>
      <c r="BC1045" s="461">
        <f>IF(AY1045=AZ1045,BB1045,AZ1045*$AL1045/100)</f>
        <v>0</v>
      </c>
      <c r="BL1045" s="22">
        <f>IF(AY1045=AZ1045,0,1)</f>
        <v>0</v>
      </c>
      <c r="BM1045" s="22" t="str">
        <f>IF(BL1045=1,AL1045,"")</f>
        <v/>
      </c>
    </row>
    <row r="1046" spans="2:74" ht="18" customHeight="1">
      <c r="B1046" s="968"/>
      <c r="C1046" s="969"/>
      <c r="D1046" s="969"/>
      <c r="E1046" s="969"/>
      <c r="F1046" s="969"/>
      <c r="G1046" s="969"/>
      <c r="H1046" s="969"/>
      <c r="I1046" s="970"/>
      <c r="J1046" s="968"/>
      <c r="K1046" s="969"/>
      <c r="L1046" s="969"/>
      <c r="M1046" s="969"/>
      <c r="N1046" s="974"/>
      <c r="O1046" s="753"/>
      <c r="P1046" s="731" t="s">
        <v>38</v>
      </c>
      <c r="Q1046" s="754"/>
      <c r="R1046" s="731" t="s">
        <v>8</v>
      </c>
      <c r="S1046" s="755"/>
      <c r="T1046" s="976" t="s">
        <v>40</v>
      </c>
      <c r="U1046" s="1075"/>
      <c r="V1046" s="977"/>
      <c r="W1046" s="978"/>
      <c r="X1046" s="978"/>
      <c r="Y1046" s="792"/>
      <c r="Z1046" s="769"/>
      <c r="AA1046" s="770"/>
      <c r="AB1046" s="770"/>
      <c r="AC1046" s="768"/>
      <c r="AD1046" s="769"/>
      <c r="AE1046" s="770"/>
      <c r="AF1046" s="770"/>
      <c r="AG1046" s="771"/>
      <c r="AH1046" s="979">
        <f>IF(V1046="賃金で算定",V1047+Z1047-AD1047,0)</f>
        <v>0</v>
      </c>
      <c r="AI1046" s="980"/>
      <c r="AJ1046" s="980"/>
      <c r="AK1046" s="981"/>
      <c r="AL1046" s="733"/>
      <c r="AM1046" s="736"/>
      <c r="AN1046" s="865"/>
      <c r="AO1046" s="866"/>
      <c r="AP1046" s="866"/>
      <c r="AQ1046" s="866"/>
      <c r="AR1046" s="866"/>
      <c r="AS1046" s="772"/>
      <c r="AV1046" s="24" t="str">
        <f>IF(OR(O1046="",Q1046=""),"", IF(O1046&lt;20,DATE(O1046+118,Q1046,IF(S1046="",1,S1046)),DATE(O1046+88,Q1046,IF(S1046="",1,S1046))))</f>
        <v/>
      </c>
      <c r="AW1046" s="821" t="str">
        <f>IF(AV1046&lt;=設定シート!C$15,"昔",IF(OR(LEFT($F$1062,2)="31",LEFT($F$1062,2)="34",LEFT($F$1062,2)="36",LEFT($F$1062,2)="37"),IF(AV1046&lt;=設定シート!E$23,"1",IF(AV1046&lt;=設定シート!G$23,"2",IF(AV1046&lt;=設定シート!M$23,"3","4"))),IF(AV1046&lt;=設定シート!E$15,"1",IF(AV1046&lt;=設定シート!G$15,"2","3"))))</f>
        <v>3</v>
      </c>
      <c r="AX1046" s="822">
        <f>IF(OR(LEFT($F$1062,2)="31",LEFT($F$1062,2)="34",LEFT($F$1062,2)="36",LEFT($F$1062,2)="37"),IF(AV1046&lt;=設定シート!$C$23,5,IF(AV1046&lt;=設定シート!$E$23,7,IF(AV1046&lt;=設定シート!$G$23,9,IF(AND(AV1046&lt;=設定シート!$I$23,V1046=""),11,IF(AND(AV1046&lt;=設定シート!$I$23,V1046="賃金で算定"),13,IF(AV1046&lt;=設定シート!$K$23,15,IF(AV1046&lt;=設定シート!$M$23,17,19))))))),IF(AV1046&lt;=設定シート!$C$23,5,IF(AV1046&lt;=設定シート!$E$15,7,IF(AV1046&lt;=設定シート!$G$15,9,11))))</f>
        <v>11</v>
      </c>
      <c r="AY1046" s="760"/>
      <c r="AZ1046" s="761"/>
      <c r="BA1046" s="762">
        <f t="shared" ref="BA1046" si="586">AN1046</f>
        <v>0</v>
      </c>
      <c r="BB1046" s="761"/>
      <c r="BC1046" s="761"/>
      <c r="BL1046" s="22"/>
      <c r="BM1046" s="22"/>
      <c r="BO1046" s="1">
        <f>IF(O1046&lt;=VALUE(概算年度),O1046+2018,O1046+1988)</f>
        <v>2018</v>
      </c>
      <c r="BP1046" s="1" t="b">
        <f>IF(BO1046=2019,1)</f>
        <v>0</v>
      </c>
      <c r="BQ1046" s="3">
        <f>IF(BO1046&lt;=2018,1)</f>
        <v>1</v>
      </c>
      <c r="BR1046" s="3" t="b">
        <f>IF(BO1046&gt;=2020,1)</f>
        <v>0</v>
      </c>
      <c r="BS1046" s="3" t="b">
        <f>IF(AND(O1046=31,Q1046=1,O1047=31),1,IF(AND(O1046=31,Q1046=2,O1047=31),2,IF(AND(O1046=31,Q1046=3,O1047=31),3,IF(AND(O1046=31,Q1046=4,O1047=31),4,IF(AND(O1046&gt;VALUE(概算年度),O1046&lt;31,O1047=31),5)))))</f>
        <v>0</v>
      </c>
      <c r="BT1046" s="3" t="b">
        <f>IF(OR(O1046=31,O1046=1),IF(AND(O1047=1,OR(Q1046=1,Q1046=2,Q1046=3,Q1046=4,Q1046=5)),1,IF(AND(O1047=1,Q1046=6),6,IF(AND(O1047=1,Q1046=7),7,IF(AND(O1047=1,Q1046=8),8,IF(AND(O1047=1,Q1046=9),9,IF(AND(O1047=1,Q1046=10),10,IF(AND(O1047=1,Q1046=11),11,IF(AND(O1047=1,Q1046=12),12)))))))),IF(O1047=1,13))</f>
        <v>0</v>
      </c>
      <c r="BU1046" s="3" t="b">
        <f>IF(AND(VALUE(概算年度)='報告書（事業主控）'!O1046,VALUE(概算年度)='報告書（事業主控）'!O1047),IF('報告書（事業主控）'!Q1046=1,1,IF('報告書（事業主控）'!Q1046=2,2,IF('報告書（事業主控）'!Q1046=3,3))))</f>
        <v>0</v>
      </c>
      <c r="BV1046" s="3" t="b">
        <f>IF(BS1046=1,"平31_1",IF(BS1046=2,"平31_2",IF(BS1046=3,"平31_3",IF(BS1046=4,"平31_4",IF(BS1046=5,"平31_1",IF(BT1046=1,"_5月",IF(BT1046=6,"_6月",IF(BT1046=7,"_7月",IF(BT1046=8,"_8月",IF(BT1046=9,"_9月",IF(BT1046=10,"_10月",IF(BT1046=11,"_11月",IF(BT1046=12,"_12月",IF(BT1046=13,"_5月",IF(AND(O1046=O1047,O1047&lt;&gt;VALUE(概算年度)),IF(Q1046=1,"_1月",IF(Q1046=2,"_2月",IF(Q1046=3,"_3月",IF(Q1046=4,"_4月",IF(Q1046=5,"_5月",IF(Q1046=6,"_6月",IF(Q1046=7,"_7月",IF(Q1046=8,"_8月",IF(Q1046=9,"_9月",IF(Q1046=10,"_10月",IF(Q1046=11,"_11月",IF(Q1046=12,"_12月")))))))))))),IF(BU1046=1,"対象年1_3月",IF(BU1046=2,"対象年2_3月",IF(BU1046=3,"対象年3月",IF(O1047=VALUE(概算年度),"対象年1_3月","_1月")))))))))))))))))))</f>
        <v>0</v>
      </c>
    </row>
    <row r="1047" spans="2:74" ht="18" customHeight="1">
      <c r="B1047" s="971"/>
      <c r="C1047" s="972"/>
      <c r="D1047" s="972"/>
      <c r="E1047" s="972"/>
      <c r="F1047" s="972"/>
      <c r="G1047" s="972"/>
      <c r="H1047" s="972"/>
      <c r="I1047" s="973"/>
      <c r="J1047" s="971"/>
      <c r="K1047" s="972"/>
      <c r="L1047" s="972"/>
      <c r="M1047" s="972"/>
      <c r="N1047" s="975"/>
      <c r="O1047" s="219"/>
      <c r="P1047" s="11" t="s">
        <v>7</v>
      </c>
      <c r="Q1047" s="23"/>
      <c r="R1047" s="11" t="s">
        <v>8</v>
      </c>
      <c r="S1047" s="220"/>
      <c r="T1047" s="982" t="s">
        <v>28</v>
      </c>
      <c r="U1047" s="982"/>
      <c r="V1047" s="956"/>
      <c r="W1047" s="957"/>
      <c r="X1047" s="957"/>
      <c r="Y1047" s="958"/>
      <c r="Z1047" s="959"/>
      <c r="AA1047" s="960"/>
      <c r="AB1047" s="960"/>
      <c r="AC1047" s="960"/>
      <c r="AD1047" s="956">
        <v>0</v>
      </c>
      <c r="AE1047" s="957"/>
      <c r="AF1047" s="957"/>
      <c r="AG1047" s="958"/>
      <c r="AH1047" s="962">
        <f>IF(V1046="賃金で算定",0,V1047+Z1047-AD1047)</f>
        <v>0</v>
      </c>
      <c r="AI1047" s="962"/>
      <c r="AJ1047" s="962"/>
      <c r="AK1047" s="963"/>
      <c r="AL1047" s="964">
        <f>IF(V1046="賃金で算定","賃金で算定",IF(OR(V1047=0,$F$1062="",AV1046=""),0,IF(OR(LEFT($F$1062,2)="31",LEFT($F$1062,2)="34",LEFT($F$1062,2)="36",LEFT($F$1062,2)="37"),VLOOKUP($F$1062,労務比率2,AX1046,FALSE),VLOOKUP($F$1062,労務比率,AX1046,FALSE))))</f>
        <v>0</v>
      </c>
      <c r="AM1047" s="965"/>
      <c r="AN1047" s="966">
        <f>IF(V1046="賃金で算定",0,INT(AH1047*AL1047/100))</f>
        <v>0</v>
      </c>
      <c r="AO1047" s="967"/>
      <c r="AP1047" s="967"/>
      <c r="AQ1047" s="967"/>
      <c r="AR1047" s="967"/>
      <c r="AS1047" s="685"/>
      <c r="AV1047" s="24"/>
      <c r="AW1047" s="25"/>
      <c r="AY1047" s="462">
        <f t="shared" ref="AY1047" si="587">AH1047</f>
        <v>0</v>
      </c>
      <c r="AZ1047" s="461">
        <f>IF(AV1046&lt;=設定シート!C$101,AH1047,IF(AND(AV1046&gt;=設定シート!E$101,AV1046&lt;=設定シート!G$101),AH1047*105/108,AH1047))</f>
        <v>0</v>
      </c>
      <c r="BA1047" s="460"/>
      <c r="BB1047" s="461">
        <f t="shared" ref="BB1047" si="588">IF($AL1047="賃金で算定",0,INT(AY1047*$AL1047/100))</f>
        <v>0</v>
      </c>
      <c r="BC1047" s="461">
        <f>IF(AY1047=AZ1047,BB1047,AZ1047*$AL1047/100)</f>
        <v>0</v>
      </c>
      <c r="BL1047" s="22">
        <f>IF(AY1047=AZ1047,0,1)</f>
        <v>0</v>
      </c>
      <c r="BM1047" s="22" t="str">
        <f>IF(BL1047=1,AL1047,"")</f>
        <v/>
      </c>
    </row>
    <row r="1048" spans="2:74" ht="18" customHeight="1">
      <c r="B1048" s="968"/>
      <c r="C1048" s="969"/>
      <c r="D1048" s="969"/>
      <c r="E1048" s="969"/>
      <c r="F1048" s="969"/>
      <c r="G1048" s="969"/>
      <c r="H1048" s="969"/>
      <c r="I1048" s="970"/>
      <c r="J1048" s="968"/>
      <c r="K1048" s="969"/>
      <c r="L1048" s="969"/>
      <c r="M1048" s="969"/>
      <c r="N1048" s="974"/>
      <c r="O1048" s="753"/>
      <c r="P1048" s="731" t="s">
        <v>38</v>
      </c>
      <c r="Q1048" s="754"/>
      <c r="R1048" s="731" t="s">
        <v>8</v>
      </c>
      <c r="S1048" s="755"/>
      <c r="T1048" s="976" t="s">
        <v>40</v>
      </c>
      <c r="U1048" s="1075"/>
      <c r="V1048" s="977"/>
      <c r="W1048" s="978"/>
      <c r="X1048" s="978"/>
      <c r="Y1048" s="792"/>
      <c r="Z1048" s="769"/>
      <c r="AA1048" s="770"/>
      <c r="AB1048" s="770"/>
      <c r="AC1048" s="768"/>
      <c r="AD1048" s="769"/>
      <c r="AE1048" s="770"/>
      <c r="AF1048" s="770"/>
      <c r="AG1048" s="771"/>
      <c r="AH1048" s="979">
        <f>IF(V1048="賃金で算定",V1049+Z1049-AD1049,0)</f>
        <v>0</v>
      </c>
      <c r="AI1048" s="980"/>
      <c r="AJ1048" s="980"/>
      <c r="AK1048" s="981"/>
      <c r="AL1048" s="733"/>
      <c r="AM1048" s="736"/>
      <c r="AN1048" s="865"/>
      <c r="AO1048" s="866"/>
      <c r="AP1048" s="866"/>
      <c r="AQ1048" s="866"/>
      <c r="AR1048" s="866"/>
      <c r="AS1048" s="772"/>
      <c r="AV1048" s="24" t="str">
        <f>IF(OR(O1048="",Q1048=""),"", IF(O1048&lt;20,DATE(O1048+118,Q1048,IF(S1048="",1,S1048)),DATE(O1048+88,Q1048,IF(S1048="",1,S1048))))</f>
        <v/>
      </c>
      <c r="AW1048" s="821" t="str">
        <f>IF(AV1048&lt;=設定シート!C$15,"昔",IF(OR(LEFT($F$1062,2)="31",LEFT($F$1062,2)="34",LEFT($F$1062,2)="36",LEFT($F$1062,2)="37"),IF(AV1048&lt;=設定シート!E$23,"1",IF(AV1048&lt;=設定シート!G$23,"2",IF(AV1048&lt;=設定シート!M$23,"3","4"))),IF(AV1048&lt;=設定シート!E$15,"1",IF(AV1048&lt;=設定シート!G$15,"2","3"))))</f>
        <v>3</v>
      </c>
      <c r="AX1048" s="822">
        <f>IF(OR(LEFT($F$1062,2)="31",LEFT($F$1062,2)="34",LEFT($F$1062,2)="36",LEFT($F$1062,2)="37"),IF(AV1048&lt;=設定シート!$C$23,5,IF(AV1048&lt;=設定シート!$E$23,7,IF(AV1048&lt;=設定シート!$G$23,9,IF(AND(AV1048&lt;=設定シート!$I$23,V1048=""),11,IF(AND(AV1048&lt;=設定シート!$I$23,V1048="賃金で算定"),13,IF(AV1048&lt;=設定シート!$K$23,15,IF(AV1048&lt;=設定シート!$M$23,17,19))))))),IF(AV1048&lt;=設定シート!$C$23,5,IF(AV1048&lt;=設定シート!$E$15,7,IF(AV1048&lt;=設定シート!$G$15,9,11))))</f>
        <v>11</v>
      </c>
      <c r="AY1048" s="760"/>
      <c r="AZ1048" s="761"/>
      <c r="BA1048" s="762">
        <f t="shared" ref="BA1048" si="589">AN1048</f>
        <v>0</v>
      </c>
      <c r="BB1048" s="761"/>
      <c r="BC1048" s="761"/>
      <c r="BO1048" s="1">
        <f>IF(O1048&lt;=VALUE(概算年度),O1048+2018,O1048+1988)</f>
        <v>2018</v>
      </c>
      <c r="BP1048" s="1" t="b">
        <f>IF(BO1048=2019,1)</f>
        <v>0</v>
      </c>
      <c r="BQ1048" s="3">
        <f>IF(BO1048&lt;=2018,1)</f>
        <v>1</v>
      </c>
      <c r="BR1048" s="3" t="b">
        <f>IF(BO1048&gt;=2020,1)</f>
        <v>0</v>
      </c>
      <c r="BS1048" s="3" t="b">
        <f>IF(AND(O1048=31,Q1048=1,O1049=31),1,IF(AND(O1048=31,Q1048=2,O1049=31),2,IF(AND(O1048=31,Q1048=3,O1049=31),3,IF(AND(O1048=31,Q1048=4,O1049=31),4,IF(AND(O1048&gt;VALUE(概算年度),O1048&lt;31,O1049=31),5)))))</f>
        <v>0</v>
      </c>
      <c r="BT1048" s="3" t="b">
        <f>IF(OR(O1048=31,O1048=1),IF(AND(O1049=1,OR(Q1048=1,Q1048=2,Q1048=3,Q1048=4,Q1048=5)),1,IF(AND(O1049=1,Q1048=6),6,IF(AND(O1049=1,Q1048=7),7,IF(AND(O1049=1,Q1048=8),8,IF(AND(O1049=1,Q1048=9),9,IF(AND(O1049=1,Q1048=10),10,IF(AND(O1049=1,Q1048=11),11,IF(AND(O1049=1,Q1048=12),12)))))))),IF(O1049=1,13))</f>
        <v>0</v>
      </c>
      <c r="BU1048" s="3" t="b">
        <f>IF(AND(VALUE(概算年度)='報告書（事業主控）'!O1048,VALUE(概算年度)='報告書（事業主控）'!O1049),IF('報告書（事業主控）'!Q1048=1,1,IF('報告書（事業主控）'!Q1048=2,2,IF('報告書（事業主控）'!Q1048=3,3))))</f>
        <v>0</v>
      </c>
      <c r="BV1048" s="3" t="b">
        <f>IF(BS1048=1,"平31_1",IF(BS1048=2,"平31_2",IF(BS1048=3,"平31_3",IF(BS1048=4,"平31_4",IF(BS1048=5,"平31_1",IF(BT1048=1,"_5月",IF(BT1048=6,"_6月",IF(BT1048=7,"_7月",IF(BT1048=8,"_8月",IF(BT1048=9,"_9月",IF(BT1048=10,"_10月",IF(BT1048=11,"_11月",IF(BT1048=12,"_12月",IF(BT1048=13,"_5月",IF(AND(O1048=O1049,O1049&lt;&gt;VALUE(概算年度)),IF(Q1048=1,"_1月",IF(Q1048=2,"_2月",IF(Q1048=3,"_3月",IF(Q1048=4,"_4月",IF(Q1048=5,"_5月",IF(Q1048=6,"_6月",IF(Q1048=7,"_7月",IF(Q1048=8,"_8月",IF(Q1048=9,"_9月",IF(Q1048=10,"_10月",IF(Q1048=11,"_11月",IF(Q1048=12,"_12月")))))))))))),IF(BU1048=1,"対象年1_3月",IF(BU1048=2,"対象年2_3月",IF(BU1048=3,"対象年3月",IF(O1049=VALUE(概算年度),"対象年1_3月","_1月")))))))))))))))))))</f>
        <v>0</v>
      </c>
    </row>
    <row r="1049" spans="2:74" ht="18" customHeight="1">
      <c r="B1049" s="971"/>
      <c r="C1049" s="972"/>
      <c r="D1049" s="972"/>
      <c r="E1049" s="972"/>
      <c r="F1049" s="972"/>
      <c r="G1049" s="972"/>
      <c r="H1049" s="972"/>
      <c r="I1049" s="973"/>
      <c r="J1049" s="971"/>
      <c r="K1049" s="972"/>
      <c r="L1049" s="972"/>
      <c r="M1049" s="972"/>
      <c r="N1049" s="975"/>
      <c r="O1049" s="219"/>
      <c r="P1049" s="11" t="s">
        <v>7</v>
      </c>
      <c r="Q1049" s="23"/>
      <c r="R1049" s="11" t="s">
        <v>8</v>
      </c>
      <c r="S1049" s="220"/>
      <c r="T1049" s="982" t="s">
        <v>28</v>
      </c>
      <c r="U1049" s="982"/>
      <c r="V1049" s="956"/>
      <c r="W1049" s="957"/>
      <c r="X1049" s="957"/>
      <c r="Y1049" s="958"/>
      <c r="Z1049" s="956"/>
      <c r="AA1049" s="957"/>
      <c r="AB1049" s="957"/>
      <c r="AC1049" s="957"/>
      <c r="AD1049" s="956">
        <v>0</v>
      </c>
      <c r="AE1049" s="957"/>
      <c r="AF1049" s="957"/>
      <c r="AG1049" s="958"/>
      <c r="AH1049" s="962">
        <f>IF(V1048="賃金で算定",0,V1049+Z1049-AD1049)</f>
        <v>0</v>
      </c>
      <c r="AI1049" s="962"/>
      <c r="AJ1049" s="962"/>
      <c r="AK1049" s="963"/>
      <c r="AL1049" s="964">
        <f>IF(V1048="賃金で算定","賃金で算定",IF(OR(V1049=0,$F$1062="",AV1048=""),0,IF(OR(LEFT($F$1062,2)="31",LEFT($F$1062,2)="34",LEFT($F$1062,2)="36",LEFT($F$1062,2)="37"),VLOOKUP($F$1062,労務比率2,AX1048,FALSE),VLOOKUP($F$1062,労務比率,AX1048,FALSE))))</f>
        <v>0</v>
      </c>
      <c r="AM1049" s="965"/>
      <c r="AN1049" s="966">
        <f>IF(V1048="賃金で算定",0,INT(AH1049*AL1049/100))</f>
        <v>0</v>
      </c>
      <c r="AO1049" s="967"/>
      <c r="AP1049" s="967"/>
      <c r="AQ1049" s="967"/>
      <c r="AR1049" s="967"/>
      <c r="AS1049" s="685"/>
      <c r="AV1049" s="24"/>
      <c r="AW1049" s="25"/>
      <c r="AY1049" s="462">
        <f t="shared" ref="AY1049" si="590">AH1049</f>
        <v>0</v>
      </c>
      <c r="AZ1049" s="461">
        <f>IF(AV1048&lt;=設定シート!C$101,AH1049,IF(AND(AV1048&gt;=設定シート!E$101,AV1048&lt;=設定シート!G$101),AH1049*105/108,AH1049))</f>
        <v>0</v>
      </c>
      <c r="BA1049" s="460"/>
      <c r="BB1049" s="461">
        <f t="shared" ref="BB1049" si="591">IF($AL1049="賃金で算定",0,INT(AY1049*$AL1049/100))</f>
        <v>0</v>
      </c>
      <c r="BC1049" s="461">
        <f>IF(AY1049=AZ1049,BB1049,AZ1049*$AL1049/100)</f>
        <v>0</v>
      </c>
      <c r="BL1049" s="22">
        <f>IF(AY1049=AZ1049,0,1)</f>
        <v>0</v>
      </c>
      <c r="BM1049" s="22" t="str">
        <f>IF(BL1049=1,AL1049,"")</f>
        <v/>
      </c>
    </row>
    <row r="1050" spans="2:74" ht="18" customHeight="1">
      <c r="B1050" s="968"/>
      <c r="C1050" s="969"/>
      <c r="D1050" s="969"/>
      <c r="E1050" s="969"/>
      <c r="F1050" s="969"/>
      <c r="G1050" s="969"/>
      <c r="H1050" s="969"/>
      <c r="I1050" s="970"/>
      <c r="J1050" s="968"/>
      <c r="K1050" s="969"/>
      <c r="L1050" s="969"/>
      <c r="M1050" s="969"/>
      <c r="N1050" s="974"/>
      <c r="O1050" s="753"/>
      <c r="P1050" s="731" t="s">
        <v>38</v>
      </c>
      <c r="Q1050" s="754"/>
      <c r="R1050" s="731" t="s">
        <v>8</v>
      </c>
      <c r="S1050" s="755"/>
      <c r="T1050" s="976" t="s">
        <v>40</v>
      </c>
      <c r="U1050" s="1075"/>
      <c r="V1050" s="977"/>
      <c r="W1050" s="978"/>
      <c r="X1050" s="978"/>
      <c r="Y1050" s="29"/>
      <c r="Z1050" s="775"/>
      <c r="AA1050" s="683"/>
      <c r="AB1050" s="683"/>
      <c r="AC1050" s="21"/>
      <c r="AD1050" s="775"/>
      <c r="AE1050" s="683"/>
      <c r="AF1050" s="683"/>
      <c r="AG1050" s="776"/>
      <c r="AH1050" s="979">
        <f>IF(V1050="賃金で算定",V1051+Z1051-AD1051,0)</f>
        <v>0</v>
      </c>
      <c r="AI1050" s="980"/>
      <c r="AJ1050" s="980"/>
      <c r="AK1050" s="981"/>
      <c r="AL1050" s="733"/>
      <c r="AM1050" s="736"/>
      <c r="AN1050" s="865"/>
      <c r="AO1050" s="866"/>
      <c r="AP1050" s="866"/>
      <c r="AQ1050" s="866"/>
      <c r="AR1050" s="866"/>
      <c r="AS1050" s="772"/>
      <c r="AV1050" s="24" t="str">
        <f>IF(OR(O1050="",Q1050=""),"", IF(O1050&lt;20,DATE(O1050+118,Q1050,IF(S1050="",1,S1050)),DATE(O1050+88,Q1050,IF(S1050="",1,S1050))))</f>
        <v/>
      </c>
      <c r="AW1050" s="821" t="str">
        <f>IF(AV1050&lt;=設定シート!C$15,"昔",IF(OR(LEFT($F$1062,2)="31",LEFT($F$1062,2)="34",LEFT($F$1062,2)="36",LEFT($F$1062,2)="37"),IF(AV1050&lt;=設定シート!E$23,"1",IF(AV1050&lt;=設定シート!G$23,"2",IF(AV1050&lt;=設定シート!M$23,"3","4"))),IF(AV1050&lt;=設定シート!E$15,"1",IF(AV1050&lt;=設定シート!G$15,"2","3"))))</f>
        <v>3</v>
      </c>
      <c r="AX1050" s="822">
        <f>IF(OR(LEFT($F$1062,2)="31",LEFT($F$1062,2)="34",LEFT($F$1062,2)="36",LEFT($F$1062,2)="37"),IF(AV1050&lt;=設定シート!$C$23,5,IF(AV1050&lt;=設定シート!$E$23,7,IF(AV1050&lt;=設定シート!$G$23,9,IF(AND(AV1050&lt;=設定シート!$I$23,V1050=""),11,IF(AND(AV1050&lt;=設定シート!$I$23,V1050="賃金で算定"),13,IF(AV1050&lt;=設定シート!$K$23,15,IF(AV1050&lt;=設定シート!$M$23,17,19))))))),IF(AV1050&lt;=設定シート!$C$23,5,IF(AV1050&lt;=設定シート!$E$15,7,IF(AV1050&lt;=設定シート!$G$15,9,11))))</f>
        <v>11</v>
      </c>
      <c r="AY1050" s="760"/>
      <c r="AZ1050" s="761"/>
      <c r="BA1050" s="762">
        <f t="shared" ref="BA1050" si="592">AN1050</f>
        <v>0</v>
      </c>
      <c r="BB1050" s="761"/>
      <c r="BC1050" s="761"/>
      <c r="BO1050" s="1">
        <f>IF(O1050&lt;=VALUE(概算年度),O1050+2018,O1050+1988)</f>
        <v>2018</v>
      </c>
      <c r="BP1050" s="1" t="b">
        <f>IF(BO1050=2019,1)</f>
        <v>0</v>
      </c>
      <c r="BQ1050" s="3">
        <f>IF(BO1050&lt;=2018,1)</f>
        <v>1</v>
      </c>
      <c r="BR1050" s="3" t="b">
        <f>IF(BO1050&gt;=2020,1)</f>
        <v>0</v>
      </c>
      <c r="BS1050" s="3" t="b">
        <f>IF(AND(O1050=31,Q1050=1,O1051=31),1,IF(AND(O1050=31,Q1050=2,O1051=31),2,IF(AND(O1050=31,Q1050=3,O1051=31),3,IF(AND(O1050=31,Q1050=4,O1051=31),4,IF(AND(O1050&gt;VALUE(概算年度),O1050&lt;31,O1051=31),5)))))</f>
        <v>0</v>
      </c>
      <c r="BT1050" s="3" t="b">
        <f>IF(OR(O1050=31,O1050=1),IF(AND(O1051=1,OR(Q1050=1,Q1050=2,Q1050=3,Q1050=4,Q1050=5)),1,IF(AND(O1051=1,Q1050=6),6,IF(AND(O1051=1,Q1050=7),7,IF(AND(O1051=1,Q1050=8),8,IF(AND(O1051=1,Q1050=9),9,IF(AND(O1051=1,Q1050=10),10,IF(AND(O1051=1,Q1050=11),11,IF(AND(O1051=1,Q1050=12),12)))))))),IF(O1051=1,13))</f>
        <v>0</v>
      </c>
      <c r="BU1050" s="3" t="b">
        <f>IF(AND(VALUE(概算年度)='報告書（事業主控）'!O1050,VALUE(概算年度)='報告書（事業主控）'!O1051),IF('報告書（事業主控）'!Q1050=1,1,IF('報告書（事業主控）'!Q1050=2,2,IF('報告書（事業主控）'!Q1050=3,3))))</f>
        <v>0</v>
      </c>
      <c r="BV1050" s="3" t="b">
        <f>IF(BS1050=1,"平31_1",IF(BS1050=2,"平31_2",IF(BS1050=3,"平31_3",IF(BS1050=4,"平31_4",IF(BS1050=5,"平31_1",IF(BT1050=1,"_5月",IF(BT1050=6,"_6月",IF(BT1050=7,"_7月",IF(BT1050=8,"_8月",IF(BT1050=9,"_9月",IF(BT1050=10,"_10月",IF(BT1050=11,"_11月",IF(BT1050=12,"_12月",IF(BT1050=13,"_5月",IF(AND(O1050=O1051,O1051&lt;&gt;VALUE(概算年度)),IF(Q1050=1,"_1月",IF(Q1050=2,"_2月",IF(Q1050=3,"_3月",IF(Q1050=4,"_4月",IF(Q1050=5,"_5月",IF(Q1050=6,"_6月",IF(Q1050=7,"_7月",IF(Q1050=8,"_8月",IF(Q1050=9,"_9月",IF(Q1050=10,"_10月",IF(Q1050=11,"_11月",IF(Q1050=12,"_12月")))))))))))),IF(BU1050=1,"対象年1_3月",IF(BU1050=2,"対象年2_3月",IF(BU1050=3,"対象年3月",IF(O1051=VALUE(概算年度),"対象年1_3月","_1月")))))))))))))))))))</f>
        <v>0</v>
      </c>
    </row>
    <row r="1051" spans="2:74" ht="18" customHeight="1">
      <c r="B1051" s="971"/>
      <c r="C1051" s="972"/>
      <c r="D1051" s="972"/>
      <c r="E1051" s="972"/>
      <c r="F1051" s="972"/>
      <c r="G1051" s="972"/>
      <c r="H1051" s="972"/>
      <c r="I1051" s="973"/>
      <c r="J1051" s="971"/>
      <c r="K1051" s="972"/>
      <c r="L1051" s="972"/>
      <c r="M1051" s="972"/>
      <c r="N1051" s="975"/>
      <c r="O1051" s="219"/>
      <c r="P1051" s="11" t="s">
        <v>7</v>
      </c>
      <c r="Q1051" s="23"/>
      <c r="R1051" s="11" t="s">
        <v>8</v>
      </c>
      <c r="S1051" s="220"/>
      <c r="T1051" s="982" t="s">
        <v>28</v>
      </c>
      <c r="U1051" s="982"/>
      <c r="V1051" s="956"/>
      <c r="W1051" s="957"/>
      <c r="X1051" s="957"/>
      <c r="Y1051" s="958"/>
      <c r="Z1051" s="959"/>
      <c r="AA1051" s="960"/>
      <c r="AB1051" s="960"/>
      <c r="AC1051" s="960"/>
      <c r="AD1051" s="956">
        <v>0</v>
      </c>
      <c r="AE1051" s="957"/>
      <c r="AF1051" s="957"/>
      <c r="AG1051" s="958"/>
      <c r="AH1051" s="962">
        <f>IF(V1050="賃金で算定",0,V1051+Z1051-AD1051)</f>
        <v>0</v>
      </c>
      <c r="AI1051" s="962"/>
      <c r="AJ1051" s="962"/>
      <c r="AK1051" s="963"/>
      <c r="AL1051" s="964">
        <f>IF(V1050="賃金で算定","賃金で算定",IF(OR(V1051=0,$F$1062="",AV1050=""),0,IF(OR(LEFT($F$1062,2)="31",LEFT($F$1062,2)="34",LEFT($F$1062,2)="36",LEFT($F$1062,2)="37"),VLOOKUP($F$1062,労務比率2,AX1050,FALSE),VLOOKUP($F$1062,労務比率,AX1050,FALSE))))</f>
        <v>0</v>
      </c>
      <c r="AM1051" s="965"/>
      <c r="AN1051" s="966">
        <f>IF(V1050="賃金で算定",0,INT(AH1051*AL1051/100))</f>
        <v>0</v>
      </c>
      <c r="AO1051" s="967"/>
      <c r="AP1051" s="967"/>
      <c r="AQ1051" s="967"/>
      <c r="AR1051" s="967"/>
      <c r="AS1051" s="685"/>
      <c r="AV1051" s="24"/>
      <c r="AW1051" s="25"/>
      <c r="AY1051" s="462">
        <f t="shared" ref="AY1051" si="593">AH1051</f>
        <v>0</v>
      </c>
      <c r="AZ1051" s="461">
        <f>IF(AV1050&lt;=設定シート!C$101,AH1051,IF(AND(AV1050&gt;=設定シート!E$101,AV1050&lt;=設定シート!G$101),AH1051*105/108,AH1051))</f>
        <v>0</v>
      </c>
      <c r="BA1051" s="460"/>
      <c r="BB1051" s="461">
        <f t="shared" ref="BB1051" si="594">IF($AL1051="賃金で算定",0,INT(AY1051*$AL1051/100))</f>
        <v>0</v>
      </c>
      <c r="BC1051" s="461">
        <f>IF(AY1051=AZ1051,BB1051,AZ1051*$AL1051/100)</f>
        <v>0</v>
      </c>
      <c r="BL1051" s="22">
        <f>IF(AY1051=AZ1051,0,1)</f>
        <v>0</v>
      </c>
      <c r="BM1051" s="22" t="str">
        <f>IF(BL1051=1,AL1051,"")</f>
        <v/>
      </c>
    </row>
    <row r="1052" spans="2:74" ht="18" customHeight="1">
      <c r="B1052" s="968"/>
      <c r="C1052" s="969"/>
      <c r="D1052" s="969"/>
      <c r="E1052" s="969"/>
      <c r="F1052" s="969"/>
      <c r="G1052" s="969"/>
      <c r="H1052" s="969"/>
      <c r="I1052" s="970"/>
      <c r="J1052" s="968"/>
      <c r="K1052" s="969"/>
      <c r="L1052" s="969"/>
      <c r="M1052" s="969"/>
      <c r="N1052" s="974"/>
      <c r="O1052" s="753"/>
      <c r="P1052" s="731" t="s">
        <v>38</v>
      </c>
      <c r="Q1052" s="754"/>
      <c r="R1052" s="731" t="s">
        <v>8</v>
      </c>
      <c r="S1052" s="755"/>
      <c r="T1052" s="976" t="s">
        <v>40</v>
      </c>
      <c r="U1052" s="1075"/>
      <c r="V1052" s="977"/>
      <c r="W1052" s="978"/>
      <c r="X1052" s="978"/>
      <c r="Y1052" s="792"/>
      <c r="Z1052" s="769"/>
      <c r="AA1052" s="770"/>
      <c r="AB1052" s="770"/>
      <c r="AC1052" s="768"/>
      <c r="AD1052" s="769"/>
      <c r="AE1052" s="770"/>
      <c r="AF1052" s="770"/>
      <c r="AG1052" s="771"/>
      <c r="AH1052" s="979">
        <f>IF(V1052="賃金で算定",V1053+Z1053-AD1053,0)</f>
        <v>0</v>
      </c>
      <c r="AI1052" s="980"/>
      <c r="AJ1052" s="980"/>
      <c r="AK1052" s="981"/>
      <c r="AL1052" s="733"/>
      <c r="AM1052" s="736"/>
      <c r="AN1052" s="865"/>
      <c r="AO1052" s="866"/>
      <c r="AP1052" s="866"/>
      <c r="AQ1052" s="866"/>
      <c r="AR1052" s="866"/>
      <c r="AS1052" s="772"/>
      <c r="AV1052" s="24" t="str">
        <f>IF(OR(O1052="",Q1052=""),"", IF(O1052&lt;20,DATE(O1052+118,Q1052,IF(S1052="",1,S1052)),DATE(O1052+88,Q1052,IF(S1052="",1,S1052))))</f>
        <v/>
      </c>
      <c r="AW1052" s="821" t="str">
        <f>IF(AV1052&lt;=設定シート!C$15,"昔",IF(OR(LEFT($F$1062,2)="31",LEFT($F$1062,2)="34",LEFT($F$1062,2)="36",LEFT($F$1062,2)="37"),IF(AV1052&lt;=設定シート!E$23,"1",IF(AV1052&lt;=設定シート!G$23,"2",IF(AV1052&lt;=設定シート!M$23,"3","4"))),IF(AV1052&lt;=設定シート!E$15,"1",IF(AV1052&lt;=設定シート!G$15,"2","3"))))</f>
        <v>3</v>
      </c>
      <c r="AX1052" s="822">
        <f>IF(OR(LEFT($F$1062,2)="31",LEFT($F$1062,2)="34",LEFT($F$1062,2)="36",LEFT($F$1062,2)="37"),IF(AV1052&lt;=設定シート!$C$23,5,IF(AV1052&lt;=設定シート!$E$23,7,IF(AV1052&lt;=設定シート!$G$23,9,IF(AND(AV1052&lt;=設定シート!$I$23,V1052=""),11,IF(AND(AV1052&lt;=設定シート!$I$23,V1052="賃金で算定"),13,IF(AV1052&lt;=設定シート!$K$23,15,IF(AV1052&lt;=設定シート!$M$23,17,19))))))),IF(AV1052&lt;=設定シート!$C$23,5,IF(AV1052&lt;=設定シート!$E$15,7,IF(AV1052&lt;=設定シート!$G$15,9,11))))</f>
        <v>11</v>
      </c>
      <c r="AY1052" s="760"/>
      <c r="AZ1052" s="761"/>
      <c r="BA1052" s="762">
        <f t="shared" ref="BA1052" si="595">AN1052</f>
        <v>0</v>
      </c>
      <c r="BB1052" s="761"/>
      <c r="BC1052" s="761"/>
      <c r="BO1052" s="1">
        <f>IF(O1052&lt;=VALUE(概算年度),O1052+2018,O1052+1988)</f>
        <v>2018</v>
      </c>
      <c r="BP1052" s="1" t="b">
        <f>IF(BO1052=2019,1)</f>
        <v>0</v>
      </c>
      <c r="BQ1052" s="3">
        <f>IF(BO1052&lt;=2018,1)</f>
        <v>1</v>
      </c>
      <c r="BR1052" s="3" t="b">
        <f>IF(BO1052&gt;=2020,1)</f>
        <v>0</v>
      </c>
      <c r="BS1052" s="3" t="b">
        <f>IF(AND(O1052=31,Q1052=1,O1053=31),1,IF(AND(O1052=31,Q1052=2,O1053=31),2,IF(AND(O1052=31,Q1052=3,O1053=31),3,IF(AND(O1052=31,Q1052=4,O1053=31),4,IF(AND(O1052&gt;VALUE(概算年度),O1052&lt;31,O1053=31),5)))))</f>
        <v>0</v>
      </c>
      <c r="BT1052" s="3" t="b">
        <f>IF(OR(O1052=31,O1052=1),IF(AND(O1053=1,OR(Q1052=1,Q1052=2,Q1052=3,Q1052=4,Q1052=5)),1,IF(AND(O1053=1,Q1052=6),6,IF(AND(O1053=1,Q1052=7),7,IF(AND(O1053=1,Q1052=8),8,IF(AND(O1053=1,Q1052=9),9,IF(AND(O1053=1,Q1052=10),10,IF(AND(O1053=1,Q1052=11),11,IF(AND(O1053=1,Q1052=12),12)))))))),IF(O1053=1,13))</f>
        <v>0</v>
      </c>
      <c r="BU1052" s="3" t="b">
        <f>IF(AND(VALUE(概算年度)='報告書（事業主控）'!O1052,VALUE(概算年度)='報告書（事業主控）'!O1053),IF('報告書（事業主控）'!Q1052=1,1,IF('報告書（事業主控）'!Q1052=2,2,IF('報告書（事業主控）'!Q1052=3,3))))</f>
        <v>0</v>
      </c>
      <c r="BV1052" s="3" t="b">
        <f>IF(BS1052=1,"平31_1",IF(BS1052=2,"平31_2",IF(BS1052=3,"平31_3",IF(BS1052=4,"平31_4",IF(BS1052=5,"平31_1",IF(BT1052=1,"_5月",IF(BT1052=6,"_6月",IF(BT1052=7,"_7月",IF(BT1052=8,"_8月",IF(BT1052=9,"_9月",IF(BT1052=10,"_10月",IF(BT1052=11,"_11月",IF(BT1052=12,"_12月",IF(BT1052=13,"_5月",IF(AND(O1052=O1053,O1053&lt;&gt;VALUE(概算年度)),IF(Q1052=1,"_1月",IF(Q1052=2,"_2月",IF(Q1052=3,"_3月",IF(Q1052=4,"_4月",IF(Q1052=5,"_5月",IF(Q1052=6,"_6月",IF(Q1052=7,"_7月",IF(Q1052=8,"_8月",IF(Q1052=9,"_9月",IF(Q1052=10,"_10月",IF(Q1052=11,"_11月",IF(Q1052=12,"_12月")))))))))))),IF(BU1052=1,"対象年1_3月",IF(BU1052=2,"対象年2_3月",IF(BU1052=3,"対象年3月",IF(O1053=VALUE(概算年度),"対象年1_3月","_1月")))))))))))))))))))</f>
        <v>0</v>
      </c>
    </row>
    <row r="1053" spans="2:74" ht="18" customHeight="1">
      <c r="B1053" s="971"/>
      <c r="C1053" s="972"/>
      <c r="D1053" s="972"/>
      <c r="E1053" s="972"/>
      <c r="F1053" s="972"/>
      <c r="G1053" s="972"/>
      <c r="H1053" s="972"/>
      <c r="I1053" s="973"/>
      <c r="J1053" s="971"/>
      <c r="K1053" s="972"/>
      <c r="L1053" s="972"/>
      <c r="M1053" s="972"/>
      <c r="N1053" s="975"/>
      <c r="O1053" s="219"/>
      <c r="P1053" s="11" t="s">
        <v>7</v>
      </c>
      <c r="Q1053" s="23"/>
      <c r="R1053" s="11" t="s">
        <v>8</v>
      </c>
      <c r="S1053" s="220"/>
      <c r="T1053" s="982" t="s">
        <v>28</v>
      </c>
      <c r="U1053" s="982"/>
      <c r="V1053" s="956"/>
      <c r="W1053" s="957"/>
      <c r="X1053" s="957"/>
      <c r="Y1053" s="958"/>
      <c r="Z1053" s="956"/>
      <c r="AA1053" s="957"/>
      <c r="AB1053" s="957"/>
      <c r="AC1053" s="957"/>
      <c r="AD1053" s="956">
        <v>0</v>
      </c>
      <c r="AE1053" s="957"/>
      <c r="AF1053" s="957"/>
      <c r="AG1053" s="958"/>
      <c r="AH1053" s="962">
        <f>IF(V1052="賃金で算定",0,V1053+Z1053-AD1053)</f>
        <v>0</v>
      </c>
      <c r="AI1053" s="962"/>
      <c r="AJ1053" s="962"/>
      <c r="AK1053" s="963"/>
      <c r="AL1053" s="964">
        <f>IF(V1052="賃金で算定","賃金で算定",IF(OR(V1053=0,$F$1062="",AV1052=""),0,IF(OR(LEFT($F$1062,2)="31",LEFT($F$1062,2)="34",LEFT($F$1062,2)="36",LEFT($F$1062,2)="37"),VLOOKUP($F$1062,労務比率2,AX1052,FALSE),VLOOKUP($F$1062,労務比率,AX1052,FALSE))))</f>
        <v>0</v>
      </c>
      <c r="AM1053" s="965"/>
      <c r="AN1053" s="966">
        <f>IF(V1052="賃金で算定",0,INT(AH1053*AL1053/100))</f>
        <v>0</v>
      </c>
      <c r="AO1053" s="967"/>
      <c r="AP1053" s="967"/>
      <c r="AQ1053" s="967"/>
      <c r="AR1053" s="967"/>
      <c r="AS1053" s="685"/>
      <c r="AV1053" s="24"/>
      <c r="AW1053" s="25"/>
      <c r="AY1053" s="462">
        <f t="shared" ref="AY1053" si="596">AH1053</f>
        <v>0</v>
      </c>
      <c r="AZ1053" s="461">
        <f>IF(AV1052&lt;=設定シート!C$101,AH1053,IF(AND(AV1052&gt;=設定シート!E$101,AV1052&lt;=設定シート!G$101),AH1053*105/108,AH1053))</f>
        <v>0</v>
      </c>
      <c r="BA1053" s="460"/>
      <c r="BB1053" s="461">
        <f t="shared" ref="BB1053" si="597">IF($AL1053="賃金で算定",0,INT(AY1053*$AL1053/100))</f>
        <v>0</v>
      </c>
      <c r="BC1053" s="461">
        <f>IF(AY1053=AZ1053,BB1053,AZ1053*$AL1053/100)</f>
        <v>0</v>
      </c>
      <c r="BL1053" s="22">
        <f>IF(AY1053=AZ1053,0,1)</f>
        <v>0</v>
      </c>
      <c r="BM1053" s="22" t="str">
        <f>IF(BL1053=1,AL1053,"")</f>
        <v/>
      </c>
    </row>
    <row r="1054" spans="2:74" ht="18" customHeight="1">
      <c r="B1054" s="968"/>
      <c r="C1054" s="969"/>
      <c r="D1054" s="969"/>
      <c r="E1054" s="969"/>
      <c r="F1054" s="969"/>
      <c r="G1054" s="969"/>
      <c r="H1054" s="969"/>
      <c r="I1054" s="970"/>
      <c r="J1054" s="968"/>
      <c r="K1054" s="969"/>
      <c r="L1054" s="969"/>
      <c r="M1054" s="969"/>
      <c r="N1054" s="974"/>
      <c r="O1054" s="753"/>
      <c r="P1054" s="731" t="s">
        <v>38</v>
      </c>
      <c r="Q1054" s="754"/>
      <c r="R1054" s="731" t="s">
        <v>8</v>
      </c>
      <c r="S1054" s="755"/>
      <c r="T1054" s="976" t="s">
        <v>40</v>
      </c>
      <c r="U1054" s="1075"/>
      <c r="V1054" s="977"/>
      <c r="W1054" s="978"/>
      <c r="X1054" s="978"/>
      <c r="Y1054" s="792"/>
      <c r="Z1054" s="769"/>
      <c r="AA1054" s="770"/>
      <c r="AB1054" s="770"/>
      <c r="AC1054" s="768"/>
      <c r="AD1054" s="769"/>
      <c r="AE1054" s="770"/>
      <c r="AF1054" s="770"/>
      <c r="AG1054" s="771"/>
      <c r="AH1054" s="979">
        <f>IF(V1054="賃金で算定",V1055+Z1055-AD1055,0)</f>
        <v>0</v>
      </c>
      <c r="AI1054" s="980"/>
      <c r="AJ1054" s="980"/>
      <c r="AK1054" s="981"/>
      <c r="AL1054" s="733"/>
      <c r="AM1054" s="736"/>
      <c r="AN1054" s="865"/>
      <c r="AO1054" s="866"/>
      <c r="AP1054" s="866"/>
      <c r="AQ1054" s="866"/>
      <c r="AR1054" s="866"/>
      <c r="AS1054" s="772"/>
      <c r="AV1054" s="24" t="str">
        <f>IF(OR(O1054="",Q1054=""),"", IF(O1054&lt;20,DATE(O1054+118,Q1054,IF(S1054="",1,S1054)),DATE(O1054+88,Q1054,IF(S1054="",1,S1054))))</f>
        <v/>
      </c>
      <c r="AW1054" s="821" t="str">
        <f>IF(AV1054&lt;=設定シート!C$15,"昔",IF(OR(LEFT($F$1062,2)="31",LEFT($F$1062,2)="34",LEFT($F$1062,2)="36",LEFT($F$1062,2)="37"),IF(AV1054&lt;=設定シート!E$23,"1",IF(AV1054&lt;=設定シート!G$23,"2",IF(AV1054&lt;=設定シート!M$23,"3","4"))),IF(AV1054&lt;=設定シート!E$15,"1",IF(AV1054&lt;=設定シート!G$15,"2","3"))))</f>
        <v>3</v>
      </c>
      <c r="AX1054" s="822">
        <f>IF(OR(LEFT($F$1062,2)="31",LEFT($F$1062,2)="34",LEFT($F$1062,2)="36",LEFT($F$1062,2)="37"),IF(AV1054&lt;=設定シート!$C$23,5,IF(AV1054&lt;=設定シート!$E$23,7,IF(AV1054&lt;=設定シート!$G$23,9,IF(AND(AV1054&lt;=設定シート!$I$23,V1054=""),11,IF(AND(AV1054&lt;=設定シート!$I$23,V1054="賃金で算定"),13,IF(AV1054&lt;=設定シート!$K$23,15,IF(AV1054&lt;=設定シート!$M$23,17,19))))))),IF(AV1054&lt;=設定シート!$C$23,5,IF(AV1054&lt;=設定シート!$E$15,7,IF(AV1054&lt;=設定シート!$G$15,9,11))))</f>
        <v>11</v>
      </c>
      <c r="AY1054" s="760"/>
      <c r="AZ1054" s="761"/>
      <c r="BA1054" s="762">
        <f t="shared" ref="BA1054" si="598">AN1054</f>
        <v>0</v>
      </c>
      <c r="BB1054" s="761"/>
      <c r="BC1054" s="761"/>
      <c r="BO1054" s="1">
        <f>IF(O1054&lt;=VALUE(概算年度),O1054+2018,O1054+1988)</f>
        <v>2018</v>
      </c>
      <c r="BP1054" s="1" t="b">
        <f>IF(BO1054=2019,1)</f>
        <v>0</v>
      </c>
      <c r="BQ1054" s="3">
        <f>IF(BO1054&lt;=2018,1)</f>
        <v>1</v>
      </c>
      <c r="BR1054" s="3" t="b">
        <f>IF(BO1054&gt;=2020,1)</f>
        <v>0</v>
      </c>
      <c r="BS1054" s="3" t="b">
        <f>IF(AND(O1054=31,Q1054=1,O1055=31),1,IF(AND(O1054=31,Q1054=2,O1055=31),2,IF(AND(O1054=31,Q1054=3,O1055=31),3,IF(AND(O1054=31,Q1054=4,O1055=31),4,IF(AND(O1054&gt;VALUE(概算年度),O1054&lt;31,O1055=31),5)))))</f>
        <v>0</v>
      </c>
      <c r="BT1054" s="3" t="b">
        <f>IF(OR(O1054=31,O1054=1),IF(AND(O1055=1,OR(Q1054=1,Q1054=2,Q1054=3,Q1054=4,Q1054=5)),1,IF(AND(O1055=1,Q1054=6),6,IF(AND(O1055=1,Q1054=7),7,IF(AND(O1055=1,Q1054=8),8,IF(AND(O1055=1,Q1054=9),9,IF(AND(O1055=1,Q1054=10),10,IF(AND(O1055=1,Q1054=11),11,IF(AND(O1055=1,Q1054=12),12)))))))),IF(O1055=1,13))</f>
        <v>0</v>
      </c>
      <c r="BU1054" s="3" t="b">
        <f>IF(AND(VALUE(概算年度)='報告書（事業主控）'!O1054,VALUE(概算年度)='報告書（事業主控）'!O1055),IF('報告書（事業主控）'!Q1054=1,1,IF('報告書（事業主控）'!Q1054=2,2,IF('報告書（事業主控）'!Q1054=3,3))))</f>
        <v>0</v>
      </c>
      <c r="BV1054" s="3" t="b">
        <f>IF(BS1054=1,"平31_1",IF(BS1054=2,"平31_2",IF(BS1054=3,"平31_3",IF(BS1054=4,"平31_4",IF(BS1054=5,"平31_1",IF(BT1054=1,"_5月",IF(BT1054=6,"_6月",IF(BT1054=7,"_7月",IF(BT1054=8,"_8月",IF(BT1054=9,"_9月",IF(BT1054=10,"_10月",IF(BT1054=11,"_11月",IF(BT1054=12,"_12月",IF(BT1054=13,"_5月",IF(AND(O1054=O1055,O1055&lt;&gt;VALUE(概算年度)),IF(Q1054=1,"_1月",IF(Q1054=2,"_2月",IF(Q1054=3,"_3月",IF(Q1054=4,"_4月",IF(Q1054=5,"_5月",IF(Q1054=6,"_6月",IF(Q1054=7,"_7月",IF(Q1054=8,"_8月",IF(Q1054=9,"_9月",IF(Q1054=10,"_10月",IF(Q1054=11,"_11月",IF(Q1054=12,"_12月")))))))))))),IF(BU1054=1,"対象年1_3月",IF(BU1054=2,"対象年2_3月",IF(BU1054=3,"対象年3月",IF(O1055=VALUE(概算年度),"対象年1_3月","_1月")))))))))))))))))))</f>
        <v>0</v>
      </c>
    </row>
    <row r="1055" spans="2:74" ht="18" customHeight="1">
      <c r="B1055" s="971"/>
      <c r="C1055" s="972"/>
      <c r="D1055" s="972"/>
      <c r="E1055" s="972"/>
      <c r="F1055" s="972"/>
      <c r="G1055" s="972"/>
      <c r="H1055" s="972"/>
      <c r="I1055" s="973"/>
      <c r="J1055" s="971"/>
      <c r="K1055" s="972"/>
      <c r="L1055" s="972"/>
      <c r="M1055" s="972"/>
      <c r="N1055" s="975"/>
      <c r="O1055" s="219"/>
      <c r="P1055" s="11" t="s">
        <v>7</v>
      </c>
      <c r="Q1055" s="23"/>
      <c r="R1055" s="11" t="s">
        <v>8</v>
      </c>
      <c r="S1055" s="220"/>
      <c r="T1055" s="982" t="s">
        <v>28</v>
      </c>
      <c r="U1055" s="982"/>
      <c r="V1055" s="956"/>
      <c r="W1055" s="957"/>
      <c r="X1055" s="957"/>
      <c r="Y1055" s="958"/>
      <c r="Z1055" s="956"/>
      <c r="AA1055" s="957"/>
      <c r="AB1055" s="957"/>
      <c r="AC1055" s="957"/>
      <c r="AD1055" s="956">
        <v>0</v>
      </c>
      <c r="AE1055" s="957"/>
      <c r="AF1055" s="957"/>
      <c r="AG1055" s="958"/>
      <c r="AH1055" s="962">
        <f>IF(V1054="賃金で算定",0,V1055+Z1055-AD1055)</f>
        <v>0</v>
      </c>
      <c r="AI1055" s="962"/>
      <c r="AJ1055" s="962"/>
      <c r="AK1055" s="963"/>
      <c r="AL1055" s="964">
        <f>IF(V1054="賃金で算定","賃金で算定",IF(OR(V1055=0,$F$1062="",AV1054=""),0,IF(OR(LEFT($F$1062,2)="31",LEFT($F$1062,2)="34",LEFT($F$1062,2)="36",LEFT($F$1062,2)="37"),VLOOKUP($F$1062,労務比率2,AX1054,FALSE),VLOOKUP($F$1062,労務比率,AX1054,FALSE))))</f>
        <v>0</v>
      </c>
      <c r="AM1055" s="965"/>
      <c r="AN1055" s="966">
        <f>IF(V1054="賃金で算定",0,INT(AH1055*AL1055/100))</f>
        <v>0</v>
      </c>
      <c r="AO1055" s="967"/>
      <c r="AP1055" s="967"/>
      <c r="AQ1055" s="967"/>
      <c r="AR1055" s="967"/>
      <c r="AS1055" s="685"/>
      <c r="AV1055" s="24"/>
      <c r="AW1055" s="25"/>
      <c r="AY1055" s="462">
        <f t="shared" ref="AY1055" si="599">AH1055</f>
        <v>0</v>
      </c>
      <c r="AZ1055" s="461">
        <f>IF(AV1054&lt;=設定シート!C$101,AH1055,IF(AND(AV1054&gt;=設定シート!E$101,AV1054&lt;=設定シート!G$101),AH1055*105/108,AH1055))</f>
        <v>0</v>
      </c>
      <c r="BA1055" s="460"/>
      <c r="BB1055" s="461">
        <f t="shared" ref="BB1055" si="600">IF($AL1055="賃金で算定",0,INT(AY1055*$AL1055/100))</f>
        <v>0</v>
      </c>
      <c r="BC1055" s="461">
        <f>IF(AY1055=AZ1055,BB1055,AZ1055*$AL1055/100)</f>
        <v>0</v>
      </c>
      <c r="BL1055" s="22">
        <f>IF(AY1055=AZ1055,0,1)</f>
        <v>0</v>
      </c>
      <c r="BM1055" s="22" t="str">
        <f>IF(BL1055=1,AL1055,"")</f>
        <v/>
      </c>
    </row>
    <row r="1056" spans="2:74" ht="18" customHeight="1">
      <c r="B1056" s="968"/>
      <c r="C1056" s="969"/>
      <c r="D1056" s="969"/>
      <c r="E1056" s="969"/>
      <c r="F1056" s="969"/>
      <c r="G1056" s="969"/>
      <c r="H1056" s="969"/>
      <c r="I1056" s="970"/>
      <c r="J1056" s="968"/>
      <c r="K1056" s="969"/>
      <c r="L1056" s="969"/>
      <c r="M1056" s="969"/>
      <c r="N1056" s="974"/>
      <c r="O1056" s="753"/>
      <c r="P1056" s="731" t="s">
        <v>38</v>
      </c>
      <c r="Q1056" s="754"/>
      <c r="R1056" s="731" t="s">
        <v>8</v>
      </c>
      <c r="S1056" s="755"/>
      <c r="T1056" s="976" t="s">
        <v>40</v>
      </c>
      <c r="U1056" s="1075"/>
      <c r="V1056" s="977"/>
      <c r="W1056" s="978"/>
      <c r="X1056" s="978"/>
      <c r="Y1056" s="792"/>
      <c r="Z1056" s="769"/>
      <c r="AA1056" s="770"/>
      <c r="AB1056" s="770"/>
      <c r="AC1056" s="768"/>
      <c r="AD1056" s="769"/>
      <c r="AE1056" s="770"/>
      <c r="AF1056" s="770"/>
      <c r="AG1056" s="771"/>
      <c r="AH1056" s="979">
        <f>IF(V1056="賃金で算定",V1057+Z1057-AD1057,0)</f>
        <v>0</v>
      </c>
      <c r="AI1056" s="980"/>
      <c r="AJ1056" s="980"/>
      <c r="AK1056" s="981"/>
      <c r="AL1056" s="733"/>
      <c r="AM1056" s="736"/>
      <c r="AN1056" s="865"/>
      <c r="AO1056" s="866"/>
      <c r="AP1056" s="866"/>
      <c r="AQ1056" s="866"/>
      <c r="AR1056" s="866"/>
      <c r="AS1056" s="772"/>
      <c r="AV1056" s="24" t="str">
        <f>IF(OR(O1056="",Q1056=""),"", IF(O1056&lt;20,DATE(O1056+118,Q1056,IF(S1056="",1,S1056)),DATE(O1056+88,Q1056,IF(S1056="",1,S1056))))</f>
        <v/>
      </c>
      <c r="AW1056" s="821" t="str">
        <f>IF(AV1056&lt;=設定シート!C$15,"昔",IF(OR(LEFT($F$1062,2)="31",LEFT($F$1062,2)="34",LEFT($F$1062,2)="36",LEFT($F$1062,2)="37"),IF(AV1056&lt;=設定シート!E$23,"1",IF(AV1056&lt;=設定シート!G$23,"2",IF(AV1056&lt;=設定シート!M$23,"3","4"))),IF(AV1056&lt;=設定シート!E$15,"1",IF(AV1056&lt;=設定シート!G$15,"2","3"))))</f>
        <v>3</v>
      </c>
      <c r="AX1056" s="822">
        <f>IF(OR(LEFT($F$1062,2)="31",LEFT($F$1062,2)="34",LEFT($F$1062,2)="36",LEFT($F$1062,2)="37"),IF(AV1056&lt;=設定シート!$C$23,5,IF(AV1056&lt;=設定シート!$E$23,7,IF(AV1056&lt;=設定シート!$G$23,9,IF(AND(AV1056&lt;=設定シート!$I$23,V1056=""),11,IF(AND(AV1056&lt;=設定シート!$I$23,V1056="賃金で算定"),13,IF(AV1056&lt;=設定シート!$K$23,15,IF(AV1056&lt;=設定シート!$M$23,17,19))))))),IF(AV1056&lt;=設定シート!$C$23,5,IF(AV1056&lt;=設定シート!$E$15,7,IF(AV1056&lt;=設定シート!$G$15,9,11))))</f>
        <v>11</v>
      </c>
      <c r="AY1056" s="760"/>
      <c r="AZ1056" s="761"/>
      <c r="BA1056" s="762">
        <f t="shared" ref="BA1056" si="601">AN1056</f>
        <v>0</v>
      </c>
      <c r="BB1056" s="761"/>
      <c r="BC1056" s="761"/>
      <c r="BO1056" s="1">
        <f>IF(O1056&lt;=VALUE(概算年度),O1056+2018,O1056+1988)</f>
        <v>2018</v>
      </c>
      <c r="BP1056" s="1" t="b">
        <f>IF(BO1056=2019,1)</f>
        <v>0</v>
      </c>
      <c r="BQ1056" s="3">
        <f>IF(BO1056&lt;=2018,1)</f>
        <v>1</v>
      </c>
      <c r="BR1056" s="3" t="b">
        <f>IF(BO1056&gt;=2020,1)</f>
        <v>0</v>
      </c>
      <c r="BS1056" s="3" t="b">
        <f>IF(AND(O1056=31,Q1056=1,O1057=31),1,IF(AND(O1056=31,Q1056=2,O1057=31),2,IF(AND(O1056=31,Q1056=3,O1057=31),3,IF(AND(O1056=31,Q1056=4,O1057=31),4,IF(AND(O1056&gt;VALUE(概算年度),O1056&lt;31,O1057=31),5)))))</f>
        <v>0</v>
      </c>
      <c r="BT1056" s="3" t="b">
        <f>IF(OR(O1056=31,O1056=1),IF(AND(O1057=1,OR(Q1056=1,Q1056=2,Q1056=3,Q1056=4,Q1056=5)),1,IF(AND(O1057=1,Q1056=6),6,IF(AND(O1057=1,Q1056=7),7,IF(AND(O1057=1,Q1056=8),8,IF(AND(O1057=1,Q1056=9),9,IF(AND(O1057=1,Q1056=10),10,IF(AND(O1057=1,Q1056=11),11,IF(AND(O1057=1,Q1056=12),12)))))))),IF(O1057=1,13))</f>
        <v>0</v>
      </c>
      <c r="BU1056" s="3" t="b">
        <f>IF(AND(VALUE(概算年度)='報告書（事業主控）'!O1056,VALUE(概算年度)='報告書（事業主控）'!O1057),IF('報告書（事業主控）'!Q1056=1,1,IF('報告書（事業主控）'!Q1056=2,2,IF('報告書（事業主控）'!Q1056=3,3))))</f>
        <v>0</v>
      </c>
      <c r="BV1056" s="3" t="b">
        <f>IF(BS1056=1,"平31_1",IF(BS1056=2,"平31_2",IF(BS1056=3,"平31_3",IF(BS1056=4,"平31_4",IF(BS1056=5,"平31_1",IF(BT1056=1,"_5月",IF(BT1056=6,"_6月",IF(BT1056=7,"_7月",IF(BT1056=8,"_8月",IF(BT1056=9,"_9月",IF(BT1056=10,"_10月",IF(BT1056=11,"_11月",IF(BT1056=12,"_12月",IF(BT1056=13,"_5月",IF(AND(O1056=O1057,O1057&lt;&gt;VALUE(概算年度)),IF(Q1056=1,"_1月",IF(Q1056=2,"_2月",IF(Q1056=3,"_3月",IF(Q1056=4,"_4月",IF(Q1056=5,"_5月",IF(Q1056=6,"_6月",IF(Q1056=7,"_7月",IF(Q1056=8,"_8月",IF(Q1056=9,"_9月",IF(Q1056=10,"_10月",IF(Q1056=11,"_11月",IF(Q1056=12,"_12月")))))))))))),IF(BU1056=1,"対象年1_3月",IF(BU1056=2,"対象年2_3月",IF(BU1056=3,"対象年3月",IF(O1057=VALUE(概算年度),"対象年1_3月","_1月")))))))))))))))))))</f>
        <v>0</v>
      </c>
    </row>
    <row r="1057" spans="2:74" ht="18" customHeight="1">
      <c r="B1057" s="971"/>
      <c r="C1057" s="972"/>
      <c r="D1057" s="972"/>
      <c r="E1057" s="972"/>
      <c r="F1057" s="972"/>
      <c r="G1057" s="972"/>
      <c r="H1057" s="972"/>
      <c r="I1057" s="973"/>
      <c r="J1057" s="971"/>
      <c r="K1057" s="972"/>
      <c r="L1057" s="972"/>
      <c r="M1057" s="972"/>
      <c r="N1057" s="975"/>
      <c r="O1057" s="219"/>
      <c r="P1057" s="11" t="s">
        <v>7</v>
      </c>
      <c r="Q1057" s="23"/>
      <c r="R1057" s="11" t="s">
        <v>8</v>
      </c>
      <c r="S1057" s="220"/>
      <c r="T1057" s="982" t="s">
        <v>28</v>
      </c>
      <c r="U1057" s="982"/>
      <c r="V1057" s="956"/>
      <c r="W1057" s="957"/>
      <c r="X1057" s="957"/>
      <c r="Y1057" s="958"/>
      <c r="Z1057" s="956"/>
      <c r="AA1057" s="957"/>
      <c r="AB1057" s="957"/>
      <c r="AC1057" s="957"/>
      <c r="AD1057" s="956">
        <v>0</v>
      </c>
      <c r="AE1057" s="957"/>
      <c r="AF1057" s="957"/>
      <c r="AG1057" s="958"/>
      <c r="AH1057" s="962">
        <f>IF(V1056="賃金で算定",0,V1057+Z1057-AD1057)</f>
        <v>0</v>
      </c>
      <c r="AI1057" s="962"/>
      <c r="AJ1057" s="962"/>
      <c r="AK1057" s="963"/>
      <c r="AL1057" s="964">
        <f>IF(V1056="賃金で算定","賃金で算定",IF(OR(V1057=0,$F$1062="",AV1056=""),0,IF(OR(LEFT($F$1062,2)="31",LEFT($F$1062,2)="34",LEFT($F$1062,2)="36",LEFT($F$1062,2)="37"),VLOOKUP($F$1062,労務比率2,AX1056,FALSE),VLOOKUP($F$1062,労務比率,AX1056,FALSE))))</f>
        <v>0</v>
      </c>
      <c r="AM1057" s="965"/>
      <c r="AN1057" s="966">
        <f>IF(V1056="賃金で算定",0,INT(AH1057*AL1057/100))</f>
        <v>0</v>
      </c>
      <c r="AO1057" s="967"/>
      <c r="AP1057" s="967"/>
      <c r="AQ1057" s="967"/>
      <c r="AR1057" s="967"/>
      <c r="AS1057" s="685"/>
      <c r="AV1057" s="24"/>
      <c r="AW1057" s="25"/>
      <c r="AY1057" s="462">
        <f t="shared" ref="AY1057" si="602">AH1057</f>
        <v>0</v>
      </c>
      <c r="AZ1057" s="461">
        <f>IF(AV1056&lt;=設定シート!C$101,AH1057,IF(AND(AV1056&gt;=設定シート!E$101,AV1056&lt;=設定シート!G$101),AH1057*105/108,AH1057))</f>
        <v>0</v>
      </c>
      <c r="BA1057" s="460"/>
      <c r="BB1057" s="461">
        <f t="shared" ref="BB1057" si="603">IF($AL1057="賃金で算定",0,INT(AY1057*$AL1057/100))</f>
        <v>0</v>
      </c>
      <c r="BC1057" s="461">
        <f>IF(AY1057=AZ1057,BB1057,AZ1057*$AL1057/100)</f>
        <v>0</v>
      </c>
      <c r="BL1057" s="22">
        <f>IF(AY1057=AZ1057,0,1)</f>
        <v>0</v>
      </c>
      <c r="BM1057" s="22" t="str">
        <f>IF(BL1057=1,AL1057,"")</f>
        <v/>
      </c>
    </row>
    <row r="1058" spans="2:74" ht="18" customHeight="1">
      <c r="B1058" s="968"/>
      <c r="C1058" s="969"/>
      <c r="D1058" s="969"/>
      <c r="E1058" s="969"/>
      <c r="F1058" s="969"/>
      <c r="G1058" s="969"/>
      <c r="H1058" s="969"/>
      <c r="I1058" s="970"/>
      <c r="J1058" s="968"/>
      <c r="K1058" s="969"/>
      <c r="L1058" s="969"/>
      <c r="M1058" s="969"/>
      <c r="N1058" s="974"/>
      <c r="O1058" s="753"/>
      <c r="P1058" s="731" t="s">
        <v>38</v>
      </c>
      <c r="Q1058" s="754"/>
      <c r="R1058" s="731" t="s">
        <v>8</v>
      </c>
      <c r="S1058" s="755"/>
      <c r="T1058" s="976" t="s">
        <v>40</v>
      </c>
      <c r="U1058" s="1075"/>
      <c r="V1058" s="977"/>
      <c r="W1058" s="978"/>
      <c r="X1058" s="978"/>
      <c r="Y1058" s="792"/>
      <c r="Z1058" s="769"/>
      <c r="AA1058" s="770"/>
      <c r="AB1058" s="770"/>
      <c r="AC1058" s="768"/>
      <c r="AD1058" s="769"/>
      <c r="AE1058" s="770"/>
      <c r="AF1058" s="770"/>
      <c r="AG1058" s="771"/>
      <c r="AH1058" s="979">
        <f>IF(V1058="賃金で算定",V1059+Z1059-AD1059,0)</f>
        <v>0</v>
      </c>
      <c r="AI1058" s="980"/>
      <c r="AJ1058" s="980"/>
      <c r="AK1058" s="981"/>
      <c r="AL1058" s="733"/>
      <c r="AM1058" s="736"/>
      <c r="AN1058" s="865"/>
      <c r="AO1058" s="866"/>
      <c r="AP1058" s="866"/>
      <c r="AQ1058" s="866"/>
      <c r="AR1058" s="866"/>
      <c r="AS1058" s="772"/>
      <c r="AV1058" s="24" t="str">
        <f>IF(OR(O1058="",Q1058=""),"", IF(O1058&lt;20,DATE(O1058+118,Q1058,IF(S1058="",1,S1058)),DATE(O1058+88,Q1058,IF(S1058="",1,S1058))))</f>
        <v/>
      </c>
      <c r="AW1058" s="821" t="str">
        <f>IF(AV1058&lt;=設定シート!C$15,"昔",IF(OR(LEFT($F$1062,2)="31",LEFT($F$1062,2)="34",LEFT($F$1062,2)="36",LEFT($F$1062,2)="37"),IF(AV1058&lt;=設定シート!E$23,"1",IF(AV1058&lt;=設定シート!G$23,"2",IF(AV1058&lt;=設定シート!M$23,"3","4"))),IF(AV1058&lt;=設定シート!E$15,"1",IF(AV1058&lt;=設定シート!G$15,"2","3"))))</f>
        <v>3</v>
      </c>
      <c r="AX1058" s="822">
        <f>IF(OR(LEFT($F$1062,2)="31",LEFT($F$1062,2)="34",LEFT($F$1062,2)="36",LEFT($F$1062,2)="37"),IF(AV1058&lt;=設定シート!$C$23,5,IF(AV1058&lt;=設定シート!$E$23,7,IF(AV1058&lt;=設定シート!$G$23,9,IF(AND(AV1058&lt;=設定シート!$I$23,V1058=""),11,IF(AND(AV1058&lt;=設定シート!$I$23,V1058="賃金で算定"),13,IF(AV1058&lt;=設定シート!$K$23,15,IF(AV1058&lt;=設定シート!$M$23,17,19))))))),IF(AV1058&lt;=設定シート!$C$23,5,IF(AV1058&lt;=設定シート!$E$15,7,IF(AV1058&lt;=設定シート!$G$15,9,11))))</f>
        <v>11</v>
      </c>
      <c r="AY1058" s="760"/>
      <c r="AZ1058" s="761"/>
      <c r="BA1058" s="762">
        <f t="shared" ref="BA1058" si="604">AN1058</f>
        <v>0</v>
      </c>
      <c r="BB1058" s="761"/>
      <c r="BC1058" s="761"/>
      <c r="BO1058" s="1">
        <f>IF(O1058&lt;=VALUE(概算年度),O1058+2018,O1058+1988)</f>
        <v>2018</v>
      </c>
      <c r="BP1058" s="1" t="b">
        <f>IF(BO1058=2019,1)</f>
        <v>0</v>
      </c>
      <c r="BQ1058" s="3">
        <f>IF(BO1058&lt;=2018,1)</f>
        <v>1</v>
      </c>
      <c r="BR1058" s="3" t="b">
        <f>IF(BO1058&gt;=2020,1)</f>
        <v>0</v>
      </c>
      <c r="BS1058" s="3" t="b">
        <f>IF(AND(O1058=31,Q1058=1,O1059=31),1,IF(AND(O1058=31,Q1058=2,O1059=31),2,IF(AND(O1058=31,Q1058=3,O1059=31),3,IF(AND(O1058=31,Q1058=4,O1059=31),4,IF(AND(O1058&gt;VALUE(概算年度),O1058&lt;31,O1059=31),5)))))</f>
        <v>0</v>
      </c>
      <c r="BT1058" s="3" t="b">
        <f>IF(OR(O1058=31,O1058=1),IF(AND(O1059=1,OR(Q1058=1,Q1058=2,Q1058=3,Q1058=4,Q1058=5)),1,IF(AND(O1059=1,Q1058=6),6,IF(AND(O1059=1,Q1058=7),7,IF(AND(O1059=1,Q1058=8),8,IF(AND(O1059=1,Q1058=9),9,IF(AND(O1059=1,Q1058=10),10,IF(AND(O1059=1,Q1058=11),11,IF(AND(O1059=1,Q1058=12),12)))))))),IF(O1059=1,13))</f>
        <v>0</v>
      </c>
      <c r="BU1058" s="3" t="b">
        <f>IF(AND(VALUE(概算年度)='報告書（事業主控）'!O1058,VALUE(概算年度)='報告書（事業主控）'!O1059),IF('報告書（事業主控）'!Q1058=1,1,IF('報告書（事業主控）'!Q1058=2,2,IF('報告書（事業主控）'!Q1058=3,3))))</f>
        <v>0</v>
      </c>
      <c r="BV1058" s="3" t="b">
        <f>IF(BS1058=1,"平31_1",IF(BS1058=2,"平31_2",IF(BS1058=3,"平31_3",IF(BS1058=4,"平31_4",IF(BS1058=5,"平31_1",IF(BT1058=1,"_5月",IF(BT1058=6,"_6月",IF(BT1058=7,"_7月",IF(BT1058=8,"_8月",IF(BT1058=9,"_9月",IF(BT1058=10,"_10月",IF(BT1058=11,"_11月",IF(BT1058=12,"_12月",IF(BT1058=13,"_5月",IF(AND(O1058=O1059,O1059&lt;&gt;VALUE(概算年度)),IF(Q1058=1,"_1月",IF(Q1058=2,"_2月",IF(Q1058=3,"_3月",IF(Q1058=4,"_4月",IF(Q1058=5,"_5月",IF(Q1058=6,"_6月",IF(Q1058=7,"_7月",IF(Q1058=8,"_8月",IF(Q1058=9,"_9月",IF(Q1058=10,"_10月",IF(Q1058=11,"_11月",IF(Q1058=12,"_12月")))))))))))),IF(BU1058=1,"対象年1_3月",IF(BU1058=2,"対象年2_3月",IF(BU1058=3,"対象年3月",IF(O1059=VALUE(概算年度),"対象年1_3月","_1月")))))))))))))))))))</f>
        <v>0</v>
      </c>
    </row>
    <row r="1059" spans="2:74" ht="18" customHeight="1">
      <c r="B1059" s="971"/>
      <c r="C1059" s="972"/>
      <c r="D1059" s="972"/>
      <c r="E1059" s="972"/>
      <c r="F1059" s="972"/>
      <c r="G1059" s="972"/>
      <c r="H1059" s="972"/>
      <c r="I1059" s="973"/>
      <c r="J1059" s="971"/>
      <c r="K1059" s="972"/>
      <c r="L1059" s="972"/>
      <c r="M1059" s="972"/>
      <c r="N1059" s="975"/>
      <c r="O1059" s="219"/>
      <c r="P1059" s="11" t="s">
        <v>7</v>
      </c>
      <c r="Q1059" s="23"/>
      <c r="R1059" s="11" t="s">
        <v>8</v>
      </c>
      <c r="S1059" s="220"/>
      <c r="T1059" s="982" t="s">
        <v>28</v>
      </c>
      <c r="U1059" s="982"/>
      <c r="V1059" s="956"/>
      <c r="W1059" s="957"/>
      <c r="X1059" s="957"/>
      <c r="Y1059" s="958"/>
      <c r="Z1059" s="956"/>
      <c r="AA1059" s="957"/>
      <c r="AB1059" s="957"/>
      <c r="AC1059" s="957"/>
      <c r="AD1059" s="956">
        <v>0</v>
      </c>
      <c r="AE1059" s="957"/>
      <c r="AF1059" s="957"/>
      <c r="AG1059" s="958"/>
      <c r="AH1059" s="962">
        <f>IF(V1058="賃金で算定",0,V1059+Z1059-AD1059)</f>
        <v>0</v>
      </c>
      <c r="AI1059" s="962"/>
      <c r="AJ1059" s="962"/>
      <c r="AK1059" s="963"/>
      <c r="AL1059" s="964">
        <f>IF(V1058="賃金で算定","賃金で算定",IF(OR(V1059=0,$F$1062="",AV1058=""),0,IF(OR(LEFT($F$1062,2)="31",LEFT($F$1062,2)="34",LEFT($F$1062,2)="36",LEFT($F$1062,2)="37"),VLOOKUP($F$1062,労務比率2,AX1058,FALSE),VLOOKUP($F$1062,労務比率,AX1058,FALSE))))</f>
        <v>0</v>
      </c>
      <c r="AM1059" s="965"/>
      <c r="AN1059" s="966">
        <f>IF(V1058="賃金で算定",0,INT(AH1059*AL1059/100))</f>
        <v>0</v>
      </c>
      <c r="AO1059" s="967"/>
      <c r="AP1059" s="967"/>
      <c r="AQ1059" s="967"/>
      <c r="AR1059" s="967"/>
      <c r="AS1059" s="685"/>
      <c r="AV1059" s="24"/>
      <c r="AW1059" s="25"/>
      <c r="AY1059" s="462">
        <f t="shared" ref="AY1059" si="605">AH1059</f>
        <v>0</v>
      </c>
      <c r="AZ1059" s="461">
        <f>IF(AV1058&lt;=設定シート!C$101,AH1059,IF(AND(AV1058&gt;=設定シート!E$101,AV1058&lt;=設定シート!G$101),AH1059*105/108,AH1059))</f>
        <v>0</v>
      </c>
      <c r="BA1059" s="460"/>
      <c r="BB1059" s="461">
        <f t="shared" ref="BB1059" si="606">IF($AL1059="賃金で算定",0,INT(AY1059*$AL1059/100))</f>
        <v>0</v>
      </c>
      <c r="BC1059" s="461">
        <f>IF(AY1059=AZ1059,BB1059,AZ1059*$AL1059/100)</f>
        <v>0</v>
      </c>
      <c r="BL1059" s="22">
        <f>IF(AY1059=AZ1059,0,1)</f>
        <v>0</v>
      </c>
      <c r="BM1059" s="22" t="str">
        <f>IF(BL1059=1,AL1059,"")</f>
        <v/>
      </c>
    </row>
    <row r="1060" spans="2:74" ht="18" customHeight="1">
      <c r="B1060" s="968"/>
      <c r="C1060" s="969"/>
      <c r="D1060" s="969"/>
      <c r="E1060" s="969"/>
      <c r="F1060" s="969"/>
      <c r="G1060" s="969"/>
      <c r="H1060" s="969"/>
      <c r="I1060" s="970"/>
      <c r="J1060" s="968"/>
      <c r="K1060" s="969"/>
      <c r="L1060" s="969"/>
      <c r="M1060" s="969"/>
      <c r="N1060" s="974"/>
      <c r="O1060" s="753"/>
      <c r="P1060" s="731" t="s">
        <v>38</v>
      </c>
      <c r="Q1060" s="754"/>
      <c r="R1060" s="731" t="s">
        <v>8</v>
      </c>
      <c r="S1060" s="755"/>
      <c r="T1060" s="976" t="s">
        <v>40</v>
      </c>
      <c r="U1060" s="1075"/>
      <c r="V1060" s="977"/>
      <c r="W1060" s="978"/>
      <c r="X1060" s="978"/>
      <c r="Y1060" s="792"/>
      <c r="Z1060" s="769"/>
      <c r="AA1060" s="770"/>
      <c r="AB1060" s="770"/>
      <c r="AC1060" s="768"/>
      <c r="AD1060" s="769"/>
      <c r="AE1060" s="770"/>
      <c r="AF1060" s="770"/>
      <c r="AG1060" s="771"/>
      <c r="AH1060" s="979">
        <f>IF(V1060="賃金で算定",V1061+Z1061-AD1061,0)</f>
        <v>0</v>
      </c>
      <c r="AI1060" s="980"/>
      <c r="AJ1060" s="980"/>
      <c r="AK1060" s="981"/>
      <c r="AL1060" s="733"/>
      <c r="AM1060" s="736"/>
      <c r="AN1060" s="865"/>
      <c r="AO1060" s="866"/>
      <c r="AP1060" s="866"/>
      <c r="AQ1060" s="866"/>
      <c r="AR1060" s="866"/>
      <c r="AS1060" s="772"/>
      <c r="AV1060" s="24" t="str">
        <f>IF(OR(O1060="",Q1060=""),"", IF(O1060&lt;20,DATE(O1060+118,Q1060,IF(S1060="",1,S1060)),DATE(O1060+88,Q1060,IF(S1060="",1,S1060))))</f>
        <v/>
      </c>
      <c r="AW1060" s="821" t="str">
        <f>IF(AV1060&lt;=設定シート!C$15,"昔",IF(OR(LEFT($F$1062,2)="31",LEFT($F$1062,2)="34",LEFT($F$1062,2)="36",LEFT($F$1062,2)="37"),IF(AV1060&lt;=設定シート!E$23,"1",IF(AV1060&lt;=設定シート!G$23,"2",IF(AV1060&lt;=設定シート!M$23,"3","4"))),IF(AV1060&lt;=設定シート!E$15,"1",IF(AV1060&lt;=設定シート!G$15,"2","3"))))</f>
        <v>3</v>
      </c>
      <c r="AX1060" s="822">
        <f>IF(OR(LEFT($F$1062,2)="31",LEFT($F$1062,2)="34",LEFT($F$1062,2)="36",LEFT($F$1062,2)="37"),IF(AV1060&lt;=設定シート!$C$23,5,IF(AV1060&lt;=設定シート!$E$23,7,IF(AV1060&lt;=設定シート!$G$23,9,IF(AND(AV1060&lt;=設定シート!$I$23,V1060=""),11,IF(AND(AV1060&lt;=設定シート!$I$23,V1060="賃金で算定"),13,IF(AV1060&lt;=設定シート!$K$23,15,IF(AV1060&lt;=設定シート!$M$23,17,19))))))),IF(AV1060&lt;=設定シート!$C$23,5,IF(AV1060&lt;=設定シート!$E$15,7,IF(AV1060&lt;=設定シート!$G$15,9,11))))</f>
        <v>11</v>
      </c>
      <c r="AY1060" s="760"/>
      <c r="AZ1060" s="761"/>
      <c r="BA1060" s="762">
        <f t="shared" ref="BA1060" si="607">AN1060</f>
        <v>0</v>
      </c>
      <c r="BB1060" s="761"/>
      <c r="BC1060" s="761"/>
      <c r="BO1060" s="1">
        <f>IF(O1060&lt;=VALUE(概算年度),O1060+2018,O1060+1988)</f>
        <v>2018</v>
      </c>
      <c r="BP1060" s="1" t="b">
        <f>IF(BO1060=2019,1)</f>
        <v>0</v>
      </c>
      <c r="BQ1060" s="3">
        <f>IF(BO1060&lt;=2018,1)</f>
        <v>1</v>
      </c>
      <c r="BR1060" s="3" t="b">
        <f>IF(BO1060&gt;=2020,1)</f>
        <v>0</v>
      </c>
      <c r="BS1060" s="3" t="b">
        <f>IF(AND(O1060=31,Q1060=1,O1061=31),1,IF(AND(O1060=31,Q1060=2,O1061=31),2,IF(AND(O1060=31,Q1060=3,O1061=31),3,IF(AND(O1060=31,Q1060=4,O1061=31),4,IF(AND(O1060&gt;VALUE(概算年度),O1060&lt;31,O1061=31),5)))))</f>
        <v>0</v>
      </c>
      <c r="BT1060" s="3" t="b">
        <f>IF(OR(O1060=31,O1060=1),IF(AND(O1061=1,OR(Q1060=1,Q1060=2,Q1060=3,Q1060=4,Q1060=5)),1,IF(AND(O1061=1,Q1060=6),6,IF(AND(O1061=1,Q1060=7),7,IF(AND(O1061=1,Q1060=8),8,IF(AND(O1061=1,Q1060=9),9,IF(AND(O1061=1,Q1060=10),10,IF(AND(O1061=1,Q1060=11),11,IF(AND(O1061=1,Q1060=12),12)))))))),IF(O1061=1,13))</f>
        <v>0</v>
      </c>
      <c r="BU1060" s="3" t="b">
        <f>IF(AND(VALUE(概算年度)='報告書（事業主控）'!O1060,VALUE(概算年度)='報告書（事業主控）'!O1061),IF('報告書（事業主控）'!Q1060=1,1,IF('報告書（事業主控）'!Q1060=2,2,IF('報告書（事業主控）'!Q1060=3,3))))</f>
        <v>0</v>
      </c>
      <c r="BV1060" s="3" t="b">
        <f>IF(BS1060=1,"平31_1",IF(BS1060=2,"平31_2",IF(BS1060=3,"平31_3",IF(BS1060=4,"平31_4",IF(BS1060=5,"平31_1",IF(BT1060=1,"_5月",IF(BT1060=6,"_6月",IF(BT1060=7,"_7月",IF(BT1060=8,"_8月",IF(BT1060=9,"_9月",IF(BT1060=10,"_10月",IF(BT1060=11,"_11月",IF(BT1060=12,"_12月",IF(BT1060=13,"_5月",IF(AND(O1060=O1061,O1061&lt;&gt;VALUE(概算年度)),IF(Q1060=1,"_1月",IF(Q1060=2,"_2月",IF(Q1060=3,"_3月",IF(Q1060=4,"_4月",IF(Q1060=5,"_5月",IF(Q1060=6,"_6月",IF(Q1060=7,"_7月",IF(Q1060=8,"_8月",IF(Q1060=9,"_9月",IF(Q1060=10,"_10月",IF(Q1060=11,"_11月",IF(Q1060=12,"_12月")))))))))))),IF(BU1060=1,"対象年1_3月",IF(BU1060=2,"対象年2_3月",IF(BU1060=3,"対象年3月",IF(O1061=VALUE(概算年度),"対象年1_3月","_1月")))))))))))))))))))</f>
        <v>0</v>
      </c>
    </row>
    <row r="1061" spans="2:74" ht="18" customHeight="1">
      <c r="B1061" s="971"/>
      <c r="C1061" s="972"/>
      <c r="D1061" s="972"/>
      <c r="E1061" s="972"/>
      <c r="F1061" s="972"/>
      <c r="G1061" s="972"/>
      <c r="H1061" s="972"/>
      <c r="I1061" s="973"/>
      <c r="J1061" s="971"/>
      <c r="K1061" s="972"/>
      <c r="L1061" s="972"/>
      <c r="M1061" s="972"/>
      <c r="N1061" s="975"/>
      <c r="O1061" s="219"/>
      <c r="P1061" s="11" t="s">
        <v>7</v>
      </c>
      <c r="Q1061" s="23"/>
      <c r="R1061" s="11" t="s">
        <v>8</v>
      </c>
      <c r="S1061" s="220"/>
      <c r="T1061" s="982" t="s">
        <v>28</v>
      </c>
      <c r="U1061" s="982"/>
      <c r="V1061" s="956"/>
      <c r="W1061" s="957"/>
      <c r="X1061" s="957"/>
      <c r="Y1061" s="958"/>
      <c r="Z1061" s="956"/>
      <c r="AA1061" s="957"/>
      <c r="AB1061" s="957"/>
      <c r="AC1061" s="957"/>
      <c r="AD1061" s="956">
        <v>0</v>
      </c>
      <c r="AE1061" s="957"/>
      <c r="AF1061" s="957"/>
      <c r="AG1061" s="958"/>
      <c r="AH1061" s="966">
        <f>IF(V1060="賃金で算定",0,V1061+Z1061-AD1061)</f>
        <v>0</v>
      </c>
      <c r="AI1061" s="967"/>
      <c r="AJ1061" s="967"/>
      <c r="AK1061" s="987"/>
      <c r="AL1061" s="964">
        <f>IF(V1060="賃金で算定","賃金で算定",IF(OR(V1061=0,$F$1062="",AV1060=""),0,IF(OR(LEFT($F$1062,2)="31",LEFT($F$1062,2)="34",LEFT($F$1062,2)="36",LEFT($F$1062,2)="37"),VLOOKUP($F$1062,労務比率2,AX1060,FALSE),VLOOKUP($F$1062,労務比率,AX1060,FALSE))))</f>
        <v>0</v>
      </c>
      <c r="AM1061" s="965"/>
      <c r="AN1061" s="966">
        <f>IF(V1060="賃金で算定",0,INT(AH1061*AL1061/100))</f>
        <v>0</v>
      </c>
      <c r="AO1061" s="967"/>
      <c r="AP1061" s="967"/>
      <c r="AQ1061" s="967"/>
      <c r="AR1061" s="967"/>
      <c r="AS1061" s="685"/>
      <c r="AV1061" s="24"/>
      <c r="AW1061" s="25"/>
      <c r="AY1061" s="462">
        <f t="shared" ref="AY1061" si="608">AH1061</f>
        <v>0</v>
      </c>
      <c r="AZ1061" s="461">
        <f>IF(AV1060&lt;=設定シート!C$101,AH1061,IF(AND(AV1060&gt;=設定シート!E$101,AV1060&lt;=設定シート!G$101),AH1061*105/108,AH1061))</f>
        <v>0</v>
      </c>
      <c r="BA1061" s="460"/>
      <c r="BB1061" s="461">
        <f t="shared" ref="BB1061" si="609">IF($AL1061="賃金で算定",0,INT(AY1061*$AL1061/100))</f>
        <v>0</v>
      </c>
      <c r="BC1061" s="461">
        <f>IF(AY1061=AZ1061,BB1061,AZ1061*$AL1061/100)</f>
        <v>0</v>
      </c>
      <c r="BL1061" s="22">
        <f>IF(AY1061=AZ1061,0,1)</f>
        <v>0</v>
      </c>
      <c r="BM1061" s="22" t="str">
        <f>IF(BL1061=1,AL1061,"")</f>
        <v/>
      </c>
    </row>
    <row r="1062" spans="2:74" ht="18" customHeight="1">
      <c r="B1062" s="877" t="s">
        <v>832</v>
      </c>
      <c r="C1062" s="988"/>
      <c r="D1062" s="988"/>
      <c r="E1062" s="989"/>
      <c r="F1062" s="1069"/>
      <c r="G1062" s="997"/>
      <c r="H1062" s="997"/>
      <c r="I1062" s="997"/>
      <c r="J1062" s="997"/>
      <c r="K1062" s="997"/>
      <c r="L1062" s="997"/>
      <c r="M1062" s="997"/>
      <c r="N1062" s="998"/>
      <c r="O1062" s="877" t="s">
        <v>833</v>
      </c>
      <c r="P1062" s="988"/>
      <c r="Q1062" s="988"/>
      <c r="R1062" s="988"/>
      <c r="S1062" s="988"/>
      <c r="T1062" s="988"/>
      <c r="U1062" s="989"/>
      <c r="V1062" s="1072">
        <f>AH1062</f>
        <v>0</v>
      </c>
      <c r="W1062" s="1073"/>
      <c r="X1062" s="1073"/>
      <c r="Y1062" s="1074"/>
      <c r="Z1062" s="769"/>
      <c r="AA1062" s="770"/>
      <c r="AB1062" s="770"/>
      <c r="AC1062" s="768"/>
      <c r="AD1062" s="769"/>
      <c r="AE1062" s="770"/>
      <c r="AF1062" s="770"/>
      <c r="AG1062" s="768"/>
      <c r="AH1062" s="979">
        <f>AH1044+AH1046+AH1048+AH1050+AH1052+AH1054+AH1056+AH1058+AH1060</f>
        <v>0</v>
      </c>
      <c r="AI1062" s="980"/>
      <c r="AJ1062" s="980"/>
      <c r="AK1062" s="981"/>
      <c r="AL1062" s="738"/>
      <c r="AM1062" s="740"/>
      <c r="AN1062" s="979">
        <f>AN1044+AN1046+AN1048+AN1050+AN1052+AN1054+AN1056+AN1058+AN1060</f>
        <v>0</v>
      </c>
      <c r="AO1062" s="980"/>
      <c r="AP1062" s="980"/>
      <c r="AQ1062" s="980"/>
      <c r="AR1062" s="980"/>
      <c r="AS1062" s="772"/>
      <c r="AW1062" s="25"/>
      <c r="AY1062" s="760"/>
      <c r="AZ1062" s="777"/>
      <c r="BA1062" s="778">
        <f>BA1044+BA1046+BA1048+BA1050+BA1052+BA1054+BA1056+BA1058+BA1060</f>
        <v>0</v>
      </c>
      <c r="BB1062" s="762">
        <f>BB1045+BB1047+BB1049+BB1051+BB1053+BB1055+BB1057+BB1059+BB1061</f>
        <v>0</v>
      </c>
      <c r="BC1062" s="762">
        <f>SUMIF(BL1045:BL1061,0,BC1045:BC1061)+ROUNDDOWN(ROUNDDOWN(BL1062*105/108,0)*BM1062/100,0)</f>
        <v>0</v>
      </c>
      <c r="BL1062" s="22">
        <f>SUMIF(BL1045:BL1061,1,AH1045:AK1061)</f>
        <v>0</v>
      </c>
      <c r="BM1062" s="22">
        <f>IF(COUNT(BM1045:BM1061)=0,0,SUM(BM1045:BM1061)/COUNT(BM1045:BM1061))</f>
        <v>0</v>
      </c>
    </row>
    <row r="1063" spans="2:74" ht="18" customHeight="1">
      <c r="B1063" s="990"/>
      <c r="C1063" s="991"/>
      <c r="D1063" s="991"/>
      <c r="E1063" s="992"/>
      <c r="F1063" s="1070"/>
      <c r="G1063" s="1000"/>
      <c r="H1063" s="1000"/>
      <c r="I1063" s="1000"/>
      <c r="J1063" s="1000"/>
      <c r="K1063" s="1000"/>
      <c r="L1063" s="1000"/>
      <c r="M1063" s="1000"/>
      <c r="N1063" s="1001"/>
      <c r="O1063" s="990"/>
      <c r="P1063" s="991"/>
      <c r="Q1063" s="991"/>
      <c r="R1063" s="991"/>
      <c r="S1063" s="991"/>
      <c r="T1063" s="991"/>
      <c r="U1063" s="992"/>
      <c r="V1063" s="983">
        <f>V1045+V1047+V1049+V1051+V1053+V1055+V1057+V1059+V1061-V1062</f>
        <v>0</v>
      </c>
      <c r="W1063" s="962"/>
      <c r="X1063" s="962"/>
      <c r="Y1063" s="963"/>
      <c r="Z1063" s="983">
        <f>Z1045+Z1047+Z1049+Z1051+Z1053+Z1055+Z1057+Z1059+Z1061</f>
        <v>0</v>
      </c>
      <c r="AA1063" s="962"/>
      <c r="AB1063" s="962"/>
      <c r="AC1063" s="962"/>
      <c r="AD1063" s="983">
        <f>AD1045+AD1047+AD1049+AD1051+AD1053+AD1055+AD1057+AD1059+AD1061</f>
        <v>0</v>
      </c>
      <c r="AE1063" s="962"/>
      <c r="AF1063" s="962"/>
      <c r="AG1063" s="962"/>
      <c r="AH1063" s="983">
        <f>AY1063</f>
        <v>0</v>
      </c>
      <c r="AI1063" s="962"/>
      <c r="AJ1063" s="962"/>
      <c r="AK1063" s="962"/>
      <c r="AL1063" s="742"/>
      <c r="AM1063" s="743"/>
      <c r="AN1063" s="983">
        <f>BB1063</f>
        <v>0</v>
      </c>
      <c r="AO1063" s="962"/>
      <c r="AP1063" s="962"/>
      <c r="AQ1063" s="962"/>
      <c r="AR1063" s="962"/>
      <c r="AS1063" s="793"/>
      <c r="AW1063" s="25"/>
      <c r="AY1063" s="779">
        <f>AY1045+AY1047+AY1049+AY1051+AY1053+AY1055+AY1057+AY1059+AY1061</f>
        <v>0</v>
      </c>
      <c r="AZ1063" s="780"/>
      <c r="BA1063" s="780"/>
      <c r="BB1063" s="781">
        <f>BB1062</f>
        <v>0</v>
      </c>
      <c r="BC1063" s="782"/>
    </row>
    <row r="1064" spans="2:74" ht="18" customHeight="1">
      <c r="B1064" s="993"/>
      <c r="C1064" s="994"/>
      <c r="D1064" s="994"/>
      <c r="E1064" s="995"/>
      <c r="F1064" s="1071"/>
      <c r="G1064" s="1002"/>
      <c r="H1064" s="1002"/>
      <c r="I1064" s="1002"/>
      <c r="J1064" s="1002"/>
      <c r="K1064" s="1002"/>
      <c r="L1064" s="1002"/>
      <c r="M1064" s="1002"/>
      <c r="N1064" s="1003"/>
      <c r="O1064" s="993"/>
      <c r="P1064" s="994"/>
      <c r="Q1064" s="994"/>
      <c r="R1064" s="994"/>
      <c r="S1064" s="994"/>
      <c r="T1064" s="994"/>
      <c r="U1064" s="995"/>
      <c r="V1064" s="966"/>
      <c r="W1064" s="967"/>
      <c r="X1064" s="967"/>
      <c r="Y1064" s="987"/>
      <c r="Z1064" s="966"/>
      <c r="AA1064" s="967"/>
      <c r="AB1064" s="967"/>
      <c r="AC1064" s="967"/>
      <c r="AD1064" s="966"/>
      <c r="AE1064" s="967"/>
      <c r="AF1064" s="967"/>
      <c r="AG1064" s="967"/>
      <c r="AH1064" s="966">
        <f>AZ1064</f>
        <v>0</v>
      </c>
      <c r="AI1064" s="967"/>
      <c r="AJ1064" s="967"/>
      <c r="AK1064" s="987"/>
      <c r="AL1064" s="686"/>
      <c r="AM1064" s="687"/>
      <c r="AN1064" s="966">
        <f>BC1064</f>
        <v>0</v>
      </c>
      <c r="AO1064" s="967"/>
      <c r="AP1064" s="967"/>
      <c r="AQ1064" s="967"/>
      <c r="AR1064" s="967"/>
      <c r="AS1064" s="685"/>
      <c r="AU1064" s="222"/>
      <c r="AW1064" s="25"/>
      <c r="AY1064" s="464"/>
      <c r="AZ1064" s="465">
        <f>IF(AZ1045+AZ1047+AZ1049+AZ1051+AZ1053+AZ1055+AZ1057+AZ1059+AZ1061=AY1063,0,ROUNDDOWN(AZ1045+AZ1047+AZ1049+AZ1051+AZ1053+AZ1055+AZ1057+AZ1059+AZ1061,0))</f>
        <v>0</v>
      </c>
      <c r="BA1064" s="463"/>
      <c r="BB1064" s="463"/>
      <c r="BC1064" s="465">
        <f>IF(BC1062=BB1063,0,BC1062)</f>
        <v>0</v>
      </c>
    </row>
    <row r="1065" spans="2:74" ht="18" customHeight="1">
      <c r="AD1065" s="1" t="str">
        <f>IF(AND($F1062="",$V1062+$V1063&gt;0),"事業の種類を選択してください。","")</f>
        <v/>
      </c>
      <c r="AN1065" s="867">
        <f>IF(AN1062=0,0,AN1062+IF(AN1064=0,AN1063,AN1064))</f>
        <v>0</v>
      </c>
      <c r="AO1065" s="867"/>
      <c r="AP1065" s="867"/>
      <c r="AQ1065" s="867"/>
      <c r="AR1065" s="867"/>
      <c r="AW1065" s="25"/>
    </row>
    <row r="1066" spans="2:74" ht="31.95" customHeight="1">
      <c r="AN1066" s="30"/>
      <c r="AO1066" s="30"/>
      <c r="AP1066" s="30"/>
      <c r="AQ1066" s="30"/>
      <c r="AR1066" s="30"/>
      <c r="AW1066" s="25"/>
    </row>
    <row r="1067" spans="2:74" ht="7.5" customHeight="1">
      <c r="X1067" s="3"/>
      <c r="Y1067" s="3"/>
      <c r="AW1067" s="25"/>
    </row>
    <row r="1068" spans="2:74" ht="10.5" customHeight="1">
      <c r="X1068" s="3"/>
      <c r="Y1068" s="3"/>
      <c r="AW1068" s="25"/>
    </row>
    <row r="1069" spans="2:74" ht="5.25" customHeight="1">
      <c r="X1069" s="3"/>
      <c r="Y1069" s="3"/>
      <c r="AW1069" s="25"/>
    </row>
    <row r="1070" spans="2:74" ht="5.25" customHeight="1">
      <c r="X1070" s="3"/>
      <c r="Y1070" s="3"/>
      <c r="AW1070" s="25"/>
    </row>
    <row r="1071" spans="2:74" ht="5.25" customHeight="1">
      <c r="X1071" s="3"/>
      <c r="Y1071" s="3"/>
      <c r="AW1071" s="25"/>
    </row>
    <row r="1072" spans="2:74" ht="5.25" customHeight="1">
      <c r="X1072" s="3"/>
      <c r="Y1072" s="3"/>
      <c r="AW1072" s="25"/>
    </row>
    <row r="1073" spans="2:74" ht="17.25" customHeight="1">
      <c r="B1073" s="2" t="s">
        <v>42</v>
      </c>
      <c r="S1073" s="9"/>
      <c r="T1073" s="9"/>
      <c r="U1073" s="9"/>
      <c r="V1073" s="9"/>
      <c r="W1073" s="9"/>
      <c r="AL1073" s="26"/>
      <c r="AW1073" s="25"/>
    </row>
    <row r="1074" spans="2:74" ht="12.75" customHeight="1">
      <c r="M1074" s="27"/>
      <c r="N1074" s="27"/>
      <c r="O1074" s="27"/>
      <c r="P1074" s="27"/>
      <c r="Q1074" s="27"/>
      <c r="R1074" s="27"/>
      <c r="S1074" s="27"/>
      <c r="T1074" s="28"/>
      <c r="U1074" s="28"/>
      <c r="V1074" s="28"/>
      <c r="W1074" s="28"/>
      <c r="X1074" s="28"/>
      <c r="Y1074" s="28"/>
      <c r="Z1074" s="28"/>
      <c r="AA1074" s="27"/>
      <c r="AB1074" s="27"/>
      <c r="AC1074" s="27"/>
      <c r="AL1074" s="26"/>
      <c r="AM1074" s="859" t="s">
        <v>860</v>
      </c>
      <c r="AN1074" s="860"/>
      <c r="AO1074" s="860"/>
      <c r="AP1074" s="861"/>
      <c r="AW1074" s="25"/>
    </row>
    <row r="1075" spans="2:74" ht="12.75" customHeight="1">
      <c r="M1075" s="27"/>
      <c r="N1075" s="27"/>
      <c r="O1075" s="27"/>
      <c r="P1075" s="27"/>
      <c r="Q1075" s="27"/>
      <c r="R1075" s="27"/>
      <c r="S1075" s="27"/>
      <c r="T1075" s="28"/>
      <c r="U1075" s="28"/>
      <c r="V1075" s="28"/>
      <c r="W1075" s="28"/>
      <c r="X1075" s="28"/>
      <c r="Y1075" s="28"/>
      <c r="Z1075" s="28"/>
      <c r="AA1075" s="27"/>
      <c r="AB1075" s="27"/>
      <c r="AC1075" s="27"/>
      <c r="AL1075" s="26"/>
      <c r="AM1075" s="862"/>
      <c r="AN1075" s="863"/>
      <c r="AO1075" s="863"/>
      <c r="AP1075" s="864"/>
      <c r="AW1075" s="25"/>
    </row>
    <row r="1076" spans="2:74" ht="12.75" customHeight="1">
      <c r="M1076" s="27"/>
      <c r="N1076" s="27"/>
      <c r="O1076" s="27"/>
      <c r="P1076" s="27"/>
      <c r="Q1076" s="27"/>
      <c r="R1076" s="27"/>
      <c r="S1076" s="27"/>
      <c r="T1076" s="27"/>
      <c r="U1076" s="27"/>
      <c r="V1076" s="27"/>
      <c r="W1076" s="27"/>
      <c r="X1076" s="27"/>
      <c r="Y1076" s="27"/>
      <c r="Z1076" s="27"/>
      <c r="AA1076" s="27"/>
      <c r="AB1076" s="27"/>
      <c r="AC1076" s="27"/>
      <c r="AL1076" s="26"/>
      <c r="AM1076" s="698"/>
      <c r="AN1076" s="698"/>
      <c r="AW1076" s="25"/>
    </row>
    <row r="1077" spans="2:74" ht="6" customHeight="1">
      <c r="M1077" s="27"/>
      <c r="N1077" s="27"/>
      <c r="O1077" s="27"/>
      <c r="P1077" s="27"/>
      <c r="Q1077" s="27"/>
      <c r="R1077" s="27"/>
      <c r="S1077" s="27"/>
      <c r="T1077" s="27"/>
      <c r="U1077" s="27"/>
      <c r="V1077" s="27"/>
      <c r="W1077" s="27"/>
      <c r="X1077" s="27"/>
      <c r="Y1077" s="27"/>
      <c r="Z1077" s="27"/>
      <c r="AA1077" s="27"/>
      <c r="AB1077" s="27"/>
      <c r="AC1077" s="27"/>
      <c r="AL1077" s="26"/>
      <c r="AM1077" s="26"/>
      <c r="AW1077" s="25"/>
    </row>
    <row r="1078" spans="2:74" ht="12.75" customHeight="1">
      <c r="B1078" s="873" t="s">
        <v>9</v>
      </c>
      <c r="C1078" s="874"/>
      <c r="D1078" s="874"/>
      <c r="E1078" s="874"/>
      <c r="F1078" s="874"/>
      <c r="G1078" s="874"/>
      <c r="H1078" s="874"/>
      <c r="I1078" s="874"/>
      <c r="J1078" s="878" t="s">
        <v>17</v>
      </c>
      <c r="K1078" s="878"/>
      <c r="L1078" s="724" t="s">
        <v>10</v>
      </c>
      <c r="M1078" s="878" t="s">
        <v>18</v>
      </c>
      <c r="N1078" s="878"/>
      <c r="O1078" s="879" t="s">
        <v>19</v>
      </c>
      <c r="P1078" s="878"/>
      <c r="Q1078" s="878"/>
      <c r="R1078" s="878"/>
      <c r="S1078" s="878"/>
      <c r="T1078" s="878"/>
      <c r="U1078" s="878" t="s">
        <v>20</v>
      </c>
      <c r="V1078" s="878"/>
      <c r="W1078" s="878"/>
      <c r="AD1078" s="11"/>
      <c r="AE1078" s="11"/>
      <c r="AF1078" s="11"/>
      <c r="AG1078" s="11"/>
      <c r="AH1078" s="11"/>
      <c r="AI1078" s="11"/>
      <c r="AJ1078" s="11"/>
      <c r="AL1078" s="1013">
        <f ca="1">$AL$9</f>
        <v>30</v>
      </c>
      <c r="AM1078" s="881"/>
      <c r="AN1078" s="948" t="s">
        <v>11</v>
      </c>
      <c r="AO1078" s="948"/>
      <c r="AP1078" s="881">
        <v>27</v>
      </c>
      <c r="AQ1078" s="881"/>
      <c r="AR1078" s="948" t="s">
        <v>12</v>
      </c>
      <c r="AS1078" s="951"/>
      <c r="AW1078" s="25"/>
    </row>
    <row r="1079" spans="2:74" ht="13.95" customHeight="1">
      <c r="B1079" s="874"/>
      <c r="C1079" s="874"/>
      <c r="D1079" s="874"/>
      <c r="E1079" s="874"/>
      <c r="F1079" s="874"/>
      <c r="G1079" s="874"/>
      <c r="H1079" s="874"/>
      <c r="I1079" s="874"/>
      <c r="J1079" s="1061">
        <f>$J$10</f>
        <v>0</v>
      </c>
      <c r="K1079" s="1049">
        <f>$K$10</f>
        <v>0</v>
      </c>
      <c r="L1079" s="1063">
        <f>$L$10</f>
        <v>0</v>
      </c>
      <c r="M1079" s="1052">
        <f>$M$10</f>
        <v>0</v>
      </c>
      <c r="N1079" s="1049">
        <f>$N$10</f>
        <v>0</v>
      </c>
      <c r="O1079" s="1052">
        <f>$O$10</f>
        <v>0</v>
      </c>
      <c r="P1079" s="1014">
        <f>$P$10</f>
        <v>0</v>
      </c>
      <c r="Q1079" s="1014">
        <f>$Q$10</f>
        <v>0</v>
      </c>
      <c r="R1079" s="1014">
        <f>$R$10</f>
        <v>0</v>
      </c>
      <c r="S1079" s="1014">
        <f>$S$10</f>
        <v>0</v>
      </c>
      <c r="T1079" s="1049">
        <f>$T$10</f>
        <v>0</v>
      </c>
      <c r="U1079" s="1052">
        <f>$U$10</f>
        <v>0</v>
      </c>
      <c r="V1079" s="1014">
        <f>$V$10</f>
        <v>0</v>
      </c>
      <c r="W1079" s="1049">
        <f>$W$10</f>
        <v>0</v>
      </c>
      <c r="AD1079" s="11"/>
      <c r="AE1079" s="11"/>
      <c r="AF1079" s="11"/>
      <c r="AG1079" s="11"/>
      <c r="AH1079" s="11"/>
      <c r="AI1079" s="11"/>
      <c r="AJ1079" s="11"/>
      <c r="AL1079" s="882"/>
      <c r="AM1079" s="883"/>
      <c r="AN1079" s="949"/>
      <c r="AO1079" s="949"/>
      <c r="AP1079" s="883"/>
      <c r="AQ1079" s="883"/>
      <c r="AR1079" s="949"/>
      <c r="AS1079" s="952"/>
      <c r="AW1079" s="25"/>
    </row>
    <row r="1080" spans="2:74" ht="9" customHeight="1">
      <c r="B1080" s="874"/>
      <c r="C1080" s="874"/>
      <c r="D1080" s="874"/>
      <c r="E1080" s="874"/>
      <c r="F1080" s="874"/>
      <c r="G1080" s="874"/>
      <c r="H1080" s="874"/>
      <c r="I1080" s="874"/>
      <c r="J1080" s="1062"/>
      <c r="K1080" s="1050"/>
      <c r="L1080" s="1064"/>
      <c r="M1080" s="1053"/>
      <c r="N1080" s="1050"/>
      <c r="O1080" s="1053"/>
      <c r="P1080" s="1015"/>
      <c r="Q1080" s="1015"/>
      <c r="R1080" s="1015"/>
      <c r="S1080" s="1015"/>
      <c r="T1080" s="1050"/>
      <c r="U1080" s="1053"/>
      <c r="V1080" s="1015"/>
      <c r="W1080" s="1050"/>
      <c r="AD1080" s="11"/>
      <c r="AE1080" s="11"/>
      <c r="AF1080" s="11"/>
      <c r="AG1080" s="11"/>
      <c r="AH1080" s="11"/>
      <c r="AI1080" s="11"/>
      <c r="AJ1080" s="11"/>
      <c r="AL1080" s="884"/>
      <c r="AM1080" s="885"/>
      <c r="AN1080" s="950"/>
      <c r="AO1080" s="950"/>
      <c r="AP1080" s="885"/>
      <c r="AQ1080" s="885"/>
      <c r="AR1080" s="950"/>
      <c r="AS1080" s="953"/>
      <c r="AW1080" s="25"/>
    </row>
    <row r="1081" spans="2:74" ht="6" customHeight="1">
      <c r="B1081" s="876"/>
      <c r="C1081" s="876"/>
      <c r="D1081" s="876"/>
      <c r="E1081" s="876"/>
      <c r="F1081" s="876"/>
      <c r="G1081" s="876"/>
      <c r="H1081" s="876"/>
      <c r="I1081" s="876"/>
      <c r="J1081" s="1062"/>
      <c r="K1081" s="1051"/>
      <c r="L1081" s="1065"/>
      <c r="M1081" s="1054"/>
      <c r="N1081" s="1051"/>
      <c r="O1081" s="1054"/>
      <c r="P1081" s="1016"/>
      <c r="Q1081" s="1016"/>
      <c r="R1081" s="1016"/>
      <c r="S1081" s="1016"/>
      <c r="T1081" s="1051"/>
      <c r="U1081" s="1054"/>
      <c r="V1081" s="1016"/>
      <c r="W1081" s="1051"/>
      <c r="AW1081" s="25"/>
    </row>
    <row r="1082" spans="2:74" ht="15" customHeight="1">
      <c r="B1082" s="927" t="s">
        <v>43</v>
      </c>
      <c r="C1082" s="928"/>
      <c r="D1082" s="928"/>
      <c r="E1082" s="928"/>
      <c r="F1082" s="928"/>
      <c r="G1082" s="928"/>
      <c r="H1082" s="928"/>
      <c r="I1082" s="929"/>
      <c r="J1082" s="927" t="s">
        <v>13</v>
      </c>
      <c r="K1082" s="928"/>
      <c r="L1082" s="928"/>
      <c r="M1082" s="928"/>
      <c r="N1082" s="936"/>
      <c r="O1082" s="939" t="s">
        <v>44</v>
      </c>
      <c r="P1082" s="928"/>
      <c r="Q1082" s="928"/>
      <c r="R1082" s="928"/>
      <c r="S1082" s="928"/>
      <c r="T1082" s="928"/>
      <c r="U1082" s="929"/>
      <c r="V1082" s="725" t="s">
        <v>843</v>
      </c>
      <c r="W1082" s="726"/>
      <c r="X1082" s="726"/>
      <c r="Y1082" s="942" t="s">
        <v>844</v>
      </c>
      <c r="Z1082" s="942"/>
      <c r="AA1082" s="942"/>
      <c r="AB1082" s="942"/>
      <c r="AC1082" s="942"/>
      <c r="AD1082" s="942"/>
      <c r="AE1082" s="942"/>
      <c r="AF1082" s="942"/>
      <c r="AG1082" s="942"/>
      <c r="AH1082" s="942"/>
      <c r="AI1082" s="726"/>
      <c r="AJ1082" s="726"/>
      <c r="AK1082" s="727"/>
      <c r="AL1082" s="1066" t="s">
        <v>497</v>
      </c>
      <c r="AM1082" s="1066"/>
      <c r="AN1082" s="943" t="s">
        <v>845</v>
      </c>
      <c r="AO1082" s="943"/>
      <c r="AP1082" s="943"/>
      <c r="AQ1082" s="943"/>
      <c r="AR1082" s="943"/>
      <c r="AS1082" s="944"/>
      <c r="AW1082" s="25"/>
    </row>
    <row r="1083" spans="2:74" ht="13.95" customHeight="1">
      <c r="B1083" s="930"/>
      <c r="C1083" s="931"/>
      <c r="D1083" s="931"/>
      <c r="E1083" s="931"/>
      <c r="F1083" s="931"/>
      <c r="G1083" s="931"/>
      <c r="H1083" s="931"/>
      <c r="I1083" s="932"/>
      <c r="J1083" s="930"/>
      <c r="K1083" s="931"/>
      <c r="L1083" s="931"/>
      <c r="M1083" s="931"/>
      <c r="N1083" s="937"/>
      <c r="O1083" s="940"/>
      <c r="P1083" s="931"/>
      <c r="Q1083" s="931"/>
      <c r="R1083" s="931"/>
      <c r="S1083" s="931"/>
      <c r="T1083" s="931"/>
      <c r="U1083" s="932"/>
      <c r="V1083" s="890" t="s">
        <v>14</v>
      </c>
      <c r="W1083" s="1076"/>
      <c r="X1083" s="1076"/>
      <c r="Y1083" s="1077"/>
      <c r="Z1083" s="896" t="s">
        <v>23</v>
      </c>
      <c r="AA1083" s="897"/>
      <c r="AB1083" s="897"/>
      <c r="AC1083" s="898"/>
      <c r="AD1083" s="1081" t="s">
        <v>24</v>
      </c>
      <c r="AE1083" s="1082"/>
      <c r="AF1083" s="1082"/>
      <c r="AG1083" s="1083"/>
      <c r="AH1083" s="908" t="s">
        <v>170</v>
      </c>
      <c r="AI1083" s="909"/>
      <c r="AJ1083" s="909"/>
      <c r="AK1083" s="910"/>
      <c r="AL1083" s="1067" t="s">
        <v>498</v>
      </c>
      <c r="AM1083" s="1067"/>
      <c r="AN1083" s="918" t="s">
        <v>26</v>
      </c>
      <c r="AO1083" s="919"/>
      <c r="AP1083" s="919"/>
      <c r="AQ1083" s="919"/>
      <c r="AR1083" s="920"/>
      <c r="AS1083" s="921"/>
      <c r="AW1083" s="25"/>
      <c r="AY1083" s="749" t="s">
        <v>524</v>
      </c>
      <c r="AZ1083" s="749" t="s">
        <v>524</v>
      </c>
      <c r="BA1083" s="749" t="s">
        <v>522</v>
      </c>
      <c r="BB1083" s="922" t="s">
        <v>523</v>
      </c>
      <c r="BC1083" s="923"/>
    </row>
    <row r="1084" spans="2:74" ht="13.95" customHeight="1">
      <c r="B1084" s="933"/>
      <c r="C1084" s="934"/>
      <c r="D1084" s="934"/>
      <c r="E1084" s="934"/>
      <c r="F1084" s="934"/>
      <c r="G1084" s="934"/>
      <c r="H1084" s="934"/>
      <c r="I1084" s="935"/>
      <c r="J1084" s="933"/>
      <c r="K1084" s="934"/>
      <c r="L1084" s="934"/>
      <c r="M1084" s="934"/>
      <c r="N1084" s="938"/>
      <c r="O1084" s="941"/>
      <c r="P1084" s="934"/>
      <c r="Q1084" s="934"/>
      <c r="R1084" s="934"/>
      <c r="S1084" s="934"/>
      <c r="T1084" s="934"/>
      <c r="U1084" s="935"/>
      <c r="V1084" s="1078"/>
      <c r="W1084" s="1079"/>
      <c r="X1084" s="1079"/>
      <c r="Y1084" s="1080"/>
      <c r="Z1084" s="899"/>
      <c r="AA1084" s="900"/>
      <c r="AB1084" s="900"/>
      <c r="AC1084" s="901"/>
      <c r="AD1084" s="1084"/>
      <c r="AE1084" s="1085"/>
      <c r="AF1084" s="1085"/>
      <c r="AG1084" s="1086"/>
      <c r="AH1084" s="911"/>
      <c r="AI1084" s="912"/>
      <c r="AJ1084" s="912"/>
      <c r="AK1084" s="913"/>
      <c r="AL1084" s="1068"/>
      <c r="AM1084" s="1068"/>
      <c r="AN1084" s="924"/>
      <c r="AO1084" s="924"/>
      <c r="AP1084" s="924"/>
      <c r="AQ1084" s="924"/>
      <c r="AR1084" s="924"/>
      <c r="AS1084" s="925"/>
      <c r="AW1084" s="25"/>
      <c r="AY1084" s="459"/>
      <c r="AZ1084" s="460" t="s">
        <v>518</v>
      </c>
      <c r="BA1084" s="460" t="s">
        <v>521</v>
      </c>
      <c r="BB1084" s="750" t="s">
        <v>519</v>
      </c>
      <c r="BC1084" s="460" t="s">
        <v>518</v>
      </c>
      <c r="BL1084" s="22" t="s">
        <v>529</v>
      </c>
      <c r="BM1084" s="22" t="s">
        <v>246</v>
      </c>
    </row>
    <row r="1085" spans="2:74" ht="18" customHeight="1">
      <c r="B1085" s="968"/>
      <c r="C1085" s="969"/>
      <c r="D1085" s="969"/>
      <c r="E1085" s="969"/>
      <c r="F1085" s="969"/>
      <c r="G1085" s="969"/>
      <c r="H1085" s="969"/>
      <c r="I1085" s="970"/>
      <c r="J1085" s="968"/>
      <c r="K1085" s="969"/>
      <c r="L1085" s="969"/>
      <c r="M1085" s="969"/>
      <c r="N1085" s="974"/>
      <c r="O1085" s="753"/>
      <c r="P1085" s="731" t="s">
        <v>38</v>
      </c>
      <c r="Q1085" s="754"/>
      <c r="R1085" s="731" t="s">
        <v>8</v>
      </c>
      <c r="S1085" s="755"/>
      <c r="T1085" s="976" t="s">
        <v>46</v>
      </c>
      <c r="U1085" s="1075"/>
      <c r="V1085" s="977"/>
      <c r="W1085" s="978"/>
      <c r="X1085" s="978"/>
      <c r="Y1085" s="787" t="s">
        <v>15</v>
      </c>
      <c r="Z1085" s="757"/>
      <c r="AA1085" s="758"/>
      <c r="AB1085" s="758"/>
      <c r="AC1085" s="756" t="s">
        <v>15</v>
      </c>
      <c r="AD1085" s="757"/>
      <c r="AE1085" s="758"/>
      <c r="AF1085" s="758"/>
      <c r="AG1085" s="759" t="s">
        <v>15</v>
      </c>
      <c r="AH1085" s="979">
        <f>IF(V1085="賃金で算定",V1086+Z1086-AD1086,0)</f>
        <v>0</v>
      </c>
      <c r="AI1085" s="980"/>
      <c r="AJ1085" s="980"/>
      <c r="AK1085" s="981"/>
      <c r="AL1085" s="733"/>
      <c r="AM1085" s="736"/>
      <c r="AN1085" s="865"/>
      <c r="AO1085" s="866"/>
      <c r="AP1085" s="866"/>
      <c r="AQ1085" s="866"/>
      <c r="AR1085" s="866"/>
      <c r="AS1085" s="759" t="s">
        <v>15</v>
      </c>
      <c r="AV1085" s="24" t="str">
        <f>IF(OR(O1085="",Q1085=""),"", IF(O1085&lt;20,DATE(O1085+118,Q1085,IF(S1085="",1,S1085)),DATE(O1085+88,Q1085,IF(S1085="",1,S1085))))</f>
        <v/>
      </c>
      <c r="AW1085" s="821" t="str">
        <f>IF(AV1085&lt;=設定シート!C$15,"昔",IF(OR(LEFT($F$1103,2)="31",LEFT($F$1103,2)="34",LEFT($F$1103,2)="36",LEFT($F$1103,2)="37"),IF(AV1085&lt;=設定シート!E$23,"1",IF(AV1085&lt;=設定シート!G$23,"2",IF(AV1085&lt;=設定シート!M$23,"3","4"))),IF(AV1085&lt;=設定シート!E$15,"1",IF(AV1085&lt;=設定シート!G$15,"2","3"))))</f>
        <v>3</v>
      </c>
      <c r="AX1085" s="822">
        <f>IF(OR(LEFT($F$1103,2)="31",LEFT($F$1103,2)="34",LEFT($F$1103,2)="36",LEFT($F$1103,2)="37"),IF(AV1085&lt;=設定シート!$C$23,5,IF(AV1085&lt;=設定シート!$E$23,7,IF(AV1085&lt;=設定シート!$G$23,9,IF(AND(AV1085&lt;=設定シート!$I$23,V1085=""),11,IF(AND(AV1085&lt;=設定シート!$I$23,V1085="賃金で算定"),13,IF(AV1085&lt;=設定シート!$K$23,15,IF(AV1085&lt;=設定シート!$M$23,17,19))))))),IF(AV1085&lt;=設定シート!$C$23,5,IF(AV1085&lt;=設定シート!$E$15,7,IF(AV1085&lt;=設定シート!$G$15,9,11))))</f>
        <v>11</v>
      </c>
      <c r="AY1085" s="760"/>
      <c r="AZ1085" s="761"/>
      <c r="BA1085" s="762">
        <f>AN1085</f>
        <v>0</v>
      </c>
      <c r="BB1085" s="761"/>
      <c r="BC1085" s="761"/>
      <c r="BO1085" s="1">
        <f>IF(O1085&lt;=VALUE(概算年度),O1085+2018,O1085+1988)</f>
        <v>2018</v>
      </c>
      <c r="BP1085" s="1" t="b">
        <f>IF(BO1085=2019,1)</f>
        <v>0</v>
      </c>
      <c r="BQ1085" s="3">
        <f>IF(BO1085&lt;=2018,1)</f>
        <v>1</v>
      </c>
      <c r="BR1085" s="3" t="b">
        <f>IF(BO1085&gt;=2020,1)</f>
        <v>0</v>
      </c>
      <c r="BS1085" s="3" t="b">
        <f>IF(AND(O1085=31,Q1085=1,O1086=31),1,IF(AND(O1085=31,Q1085=2,O1086=31),2,IF(AND(O1085=31,Q1085=3,O1086=31),3,IF(AND(O1085=31,Q1085=4,O1086=31),4,IF(AND(O1085&gt;VALUE(概算年度),O1085&lt;31,O1086=31),5)))))</f>
        <v>0</v>
      </c>
      <c r="BT1085" s="3" t="b">
        <f>IF(OR(O1085=31,O1085=1),IF(AND(O1086=1,OR(Q1085=1,Q1085=2,Q1085=3,Q1085=4,Q1085=5)),1,IF(AND(O1086=1,Q1085=6),6,IF(AND(O1086=1,Q1085=7),7,IF(AND(O1086=1,Q1085=8),8,IF(AND(O1086=1,Q1085=9),9,IF(AND(O1086=1,Q1085=10),10,IF(AND(O1086=1,Q1085=11),11,IF(AND(O1086=1,Q1085=12),12)))))))),IF(O1086=1,13))</f>
        <v>0</v>
      </c>
      <c r="BU1085" s="3" t="b">
        <f>IF(AND(VALUE(概算年度)='報告書（事業主控）'!O1085,VALUE(概算年度)='報告書（事業主控）'!O1086),IF('報告書（事業主控）'!Q1085=1,1,IF('報告書（事業主控）'!Q1085=2,2,IF('報告書（事業主控）'!Q1085=3,3))))</f>
        <v>0</v>
      </c>
      <c r="BV1085" s="3" t="b">
        <f>IF(BS1085=1,"平31_1",IF(BS1085=2,"平31_2",IF(BS1085=3,"平31_3",IF(BS1085=4,"平31_4",IF(BS1085=5,"平31_1",IF(BT1085=1,"_5月",IF(BT1085=6,"_6月",IF(BT1085=7,"_7月",IF(BT1085=8,"_8月",IF(BT1085=9,"_9月",IF(BT1085=10,"_10月",IF(BT1085=11,"_11月",IF(BT1085=12,"_12月",IF(BT1085=13,"_5月",IF(AND(O1085=O1086,O1086&lt;&gt;VALUE(概算年度)),IF(Q1085=1,"_1月",IF(Q1085=2,"_2月",IF(Q1085=3,"_3月",IF(Q1085=4,"_4月",IF(Q1085=5,"_5月",IF(Q1085=6,"_6月",IF(Q1085=7,"_7月",IF(Q1085=8,"_8月",IF(Q1085=9,"_9月",IF(Q1085=10,"_10月",IF(Q1085=11,"_11月",IF(Q1085=12,"_12月")))))))))))),IF(BU1085=1,"対象年1_3月",IF(BU1085=2,"対象年2_3月",IF(BU1085=3,"対象年3月",IF(O1086=VALUE(概算年度),"対象年1_3月","_1月")))))))))))))))))))</f>
        <v>0</v>
      </c>
    </row>
    <row r="1086" spans="2:74" ht="18" customHeight="1">
      <c r="B1086" s="971"/>
      <c r="C1086" s="972"/>
      <c r="D1086" s="972"/>
      <c r="E1086" s="972"/>
      <c r="F1086" s="972"/>
      <c r="G1086" s="972"/>
      <c r="H1086" s="972"/>
      <c r="I1086" s="973"/>
      <c r="J1086" s="971"/>
      <c r="K1086" s="972"/>
      <c r="L1086" s="972"/>
      <c r="M1086" s="972"/>
      <c r="N1086" s="975"/>
      <c r="O1086" s="219"/>
      <c r="P1086" s="11" t="s">
        <v>7</v>
      </c>
      <c r="Q1086" s="23"/>
      <c r="R1086" s="11" t="s">
        <v>8</v>
      </c>
      <c r="S1086" s="220"/>
      <c r="T1086" s="982" t="s">
        <v>28</v>
      </c>
      <c r="U1086" s="982"/>
      <c r="V1086" s="956"/>
      <c r="W1086" s="957"/>
      <c r="X1086" s="957"/>
      <c r="Y1086" s="958"/>
      <c r="Z1086" s="959"/>
      <c r="AA1086" s="960"/>
      <c r="AB1086" s="960"/>
      <c r="AC1086" s="960"/>
      <c r="AD1086" s="956">
        <v>0</v>
      </c>
      <c r="AE1086" s="957"/>
      <c r="AF1086" s="957"/>
      <c r="AG1086" s="958"/>
      <c r="AH1086" s="962">
        <f>IF(V1085="賃金で算定",0,V1086+Z1086-AD1086)</f>
        <v>0</v>
      </c>
      <c r="AI1086" s="962"/>
      <c r="AJ1086" s="962"/>
      <c r="AK1086" s="963"/>
      <c r="AL1086" s="964">
        <f>IF(V1085="賃金で算定","賃金で算定",IF(OR(V1086=0,$F$1103="",AV1085=""),0,IF(OR(LEFT($F$1103,2)="31",LEFT($F$1103,2)="34",LEFT($F$1103,2)="36",LEFT($F$1103,2)="37"),VLOOKUP($F$1103,労務比率2,AX1085,FALSE),VLOOKUP($F$1103,労務比率,AX1085,FALSE))))</f>
        <v>0</v>
      </c>
      <c r="AM1086" s="965"/>
      <c r="AN1086" s="966">
        <f>IF(V1085="賃金で算定",0,INT(AH1086*AL1086/100))</f>
        <v>0</v>
      </c>
      <c r="AO1086" s="967"/>
      <c r="AP1086" s="967"/>
      <c r="AQ1086" s="967"/>
      <c r="AR1086" s="967"/>
      <c r="AS1086" s="685"/>
      <c r="AV1086" s="24"/>
      <c r="AW1086" s="25"/>
      <c r="AY1086" s="462">
        <f>AH1086</f>
        <v>0</v>
      </c>
      <c r="AZ1086" s="461">
        <f>IF(AV1085&lt;=設定シート!C$101,AH1086,IF(AND(AV1085&gt;=設定シート!E$101,AV1085&lt;=設定シート!G$101),AH1086*105/108,AH1086))</f>
        <v>0</v>
      </c>
      <c r="BA1086" s="460"/>
      <c r="BB1086" s="461">
        <f>IF($AL1086="賃金で算定",0,INT(AY1086*$AL1086/100))</f>
        <v>0</v>
      </c>
      <c r="BC1086" s="461">
        <f>IF(AY1086=AZ1086,BB1086,AZ1086*$AL1086/100)</f>
        <v>0</v>
      </c>
      <c r="BL1086" s="22">
        <f>IF(AY1086=AZ1086,0,1)</f>
        <v>0</v>
      </c>
      <c r="BM1086" s="22" t="str">
        <f>IF(BL1086=1,AL1086,"")</f>
        <v/>
      </c>
    </row>
    <row r="1087" spans="2:74" ht="18" customHeight="1">
      <c r="B1087" s="968"/>
      <c r="C1087" s="969"/>
      <c r="D1087" s="969"/>
      <c r="E1087" s="969"/>
      <c r="F1087" s="969"/>
      <c r="G1087" s="969"/>
      <c r="H1087" s="969"/>
      <c r="I1087" s="970"/>
      <c r="J1087" s="968"/>
      <c r="K1087" s="969"/>
      <c r="L1087" s="969"/>
      <c r="M1087" s="969"/>
      <c r="N1087" s="974"/>
      <c r="O1087" s="753"/>
      <c r="P1087" s="731" t="s">
        <v>38</v>
      </c>
      <c r="Q1087" s="754"/>
      <c r="R1087" s="731" t="s">
        <v>8</v>
      </c>
      <c r="S1087" s="755"/>
      <c r="T1087" s="976" t="s">
        <v>40</v>
      </c>
      <c r="U1087" s="1075"/>
      <c r="V1087" s="977"/>
      <c r="W1087" s="978"/>
      <c r="X1087" s="978"/>
      <c r="Y1087" s="792"/>
      <c r="Z1087" s="769"/>
      <c r="AA1087" s="770"/>
      <c r="AB1087" s="770"/>
      <c r="AC1087" s="768"/>
      <c r="AD1087" s="769"/>
      <c r="AE1087" s="770"/>
      <c r="AF1087" s="770"/>
      <c r="AG1087" s="771"/>
      <c r="AH1087" s="979">
        <f>IF(V1087="賃金で算定",V1088+Z1088-AD1088,0)</f>
        <v>0</v>
      </c>
      <c r="AI1087" s="980"/>
      <c r="AJ1087" s="980"/>
      <c r="AK1087" s="981"/>
      <c r="AL1087" s="733"/>
      <c r="AM1087" s="736"/>
      <c r="AN1087" s="865"/>
      <c r="AO1087" s="866"/>
      <c r="AP1087" s="866"/>
      <c r="AQ1087" s="866"/>
      <c r="AR1087" s="866"/>
      <c r="AS1087" s="772"/>
      <c r="AV1087" s="24" t="str">
        <f>IF(OR(O1087="",Q1087=""),"", IF(O1087&lt;20,DATE(O1087+118,Q1087,IF(S1087="",1,S1087)),DATE(O1087+88,Q1087,IF(S1087="",1,S1087))))</f>
        <v/>
      </c>
      <c r="AW1087" s="821" t="str">
        <f>IF(AV1087&lt;=設定シート!C$15,"昔",IF(OR(LEFT($F$1103,2)="31",LEFT($F$1103,2)="34",LEFT($F$1103,2)="36",LEFT($F$1103,2)="37"),IF(AV1087&lt;=設定シート!E$23,"1",IF(AV1087&lt;=設定シート!G$23,"2",IF(AV1087&lt;=設定シート!M$23,"3","4"))),IF(AV1087&lt;=設定シート!E$15,"1",IF(AV1087&lt;=設定シート!G$15,"2","3"))))</f>
        <v>3</v>
      </c>
      <c r="AX1087" s="822">
        <f>IF(OR(LEFT($F$1103,2)="31",LEFT($F$1103,2)="34",LEFT($F$1103,2)="36",LEFT($F$1103,2)="37"),IF(AV1087&lt;=設定シート!$C$23,5,IF(AV1087&lt;=設定シート!$E$23,7,IF(AV1087&lt;=設定シート!$G$23,9,IF(AND(AV1087&lt;=設定シート!$I$23,V1087=""),11,IF(AND(AV1087&lt;=設定シート!$I$23,V1087="賃金で算定"),13,IF(AV1087&lt;=設定シート!$K$23,15,IF(AV1087&lt;=設定シート!$M$23,17,19))))))),IF(AV1087&lt;=設定シート!$C$23,5,IF(AV1087&lt;=設定シート!$E$15,7,IF(AV1087&lt;=設定シート!$G$15,9,11))))</f>
        <v>11</v>
      </c>
      <c r="AY1087" s="760"/>
      <c r="AZ1087" s="761"/>
      <c r="BA1087" s="762">
        <f t="shared" ref="BA1087" si="610">AN1087</f>
        <v>0</v>
      </c>
      <c r="BB1087" s="761"/>
      <c r="BC1087" s="761"/>
      <c r="BL1087" s="22"/>
      <c r="BM1087" s="22"/>
      <c r="BO1087" s="1">
        <f>IF(O1087&lt;=VALUE(概算年度),O1087+2018,O1087+1988)</f>
        <v>2018</v>
      </c>
      <c r="BP1087" s="1" t="b">
        <f>IF(BO1087=2019,1)</f>
        <v>0</v>
      </c>
      <c r="BQ1087" s="3">
        <f>IF(BO1087&lt;=2018,1)</f>
        <v>1</v>
      </c>
      <c r="BR1087" s="3" t="b">
        <f>IF(BO1087&gt;=2020,1)</f>
        <v>0</v>
      </c>
      <c r="BS1087" s="3" t="b">
        <f>IF(AND(O1087=31,Q1087=1,O1088=31),1,IF(AND(O1087=31,Q1087=2,O1088=31),2,IF(AND(O1087=31,Q1087=3,O1088=31),3,IF(AND(O1087=31,Q1087=4,O1088=31),4,IF(AND(O1087&gt;VALUE(概算年度),O1087&lt;31,O1088=31),5)))))</f>
        <v>0</v>
      </c>
      <c r="BT1087" s="3" t="b">
        <f>IF(OR(O1087=31,O1087=1),IF(AND(O1088=1,OR(Q1087=1,Q1087=2,Q1087=3,Q1087=4,Q1087=5)),1,IF(AND(O1088=1,Q1087=6),6,IF(AND(O1088=1,Q1087=7),7,IF(AND(O1088=1,Q1087=8),8,IF(AND(O1088=1,Q1087=9),9,IF(AND(O1088=1,Q1087=10),10,IF(AND(O1088=1,Q1087=11),11,IF(AND(O1088=1,Q1087=12),12)))))))),IF(O1088=1,13))</f>
        <v>0</v>
      </c>
      <c r="BU1087" s="3" t="b">
        <f>IF(AND(VALUE(概算年度)='報告書（事業主控）'!O1087,VALUE(概算年度)='報告書（事業主控）'!O1088),IF('報告書（事業主控）'!Q1087=1,1,IF('報告書（事業主控）'!Q1087=2,2,IF('報告書（事業主控）'!Q1087=3,3))))</f>
        <v>0</v>
      </c>
      <c r="BV1087" s="3" t="b">
        <f>IF(BS1087=1,"平31_1",IF(BS1087=2,"平31_2",IF(BS1087=3,"平31_3",IF(BS1087=4,"平31_4",IF(BS1087=5,"平31_1",IF(BT1087=1,"_5月",IF(BT1087=6,"_6月",IF(BT1087=7,"_7月",IF(BT1087=8,"_8月",IF(BT1087=9,"_9月",IF(BT1087=10,"_10月",IF(BT1087=11,"_11月",IF(BT1087=12,"_12月",IF(BT1087=13,"_5月",IF(AND(O1087=O1088,O1088&lt;&gt;VALUE(概算年度)),IF(Q1087=1,"_1月",IF(Q1087=2,"_2月",IF(Q1087=3,"_3月",IF(Q1087=4,"_4月",IF(Q1087=5,"_5月",IF(Q1087=6,"_6月",IF(Q1087=7,"_7月",IF(Q1087=8,"_8月",IF(Q1087=9,"_9月",IF(Q1087=10,"_10月",IF(Q1087=11,"_11月",IF(Q1087=12,"_12月")))))))))))),IF(BU1087=1,"対象年1_3月",IF(BU1087=2,"対象年2_3月",IF(BU1087=3,"対象年3月",IF(O1088=VALUE(概算年度),"対象年1_3月","_1月")))))))))))))))))))</f>
        <v>0</v>
      </c>
    </row>
    <row r="1088" spans="2:74" ht="18" customHeight="1">
      <c r="B1088" s="971"/>
      <c r="C1088" s="972"/>
      <c r="D1088" s="972"/>
      <c r="E1088" s="972"/>
      <c r="F1088" s="972"/>
      <c r="G1088" s="972"/>
      <c r="H1088" s="972"/>
      <c r="I1088" s="973"/>
      <c r="J1088" s="971"/>
      <c r="K1088" s="972"/>
      <c r="L1088" s="972"/>
      <c r="M1088" s="972"/>
      <c r="N1088" s="975"/>
      <c r="O1088" s="219"/>
      <c r="P1088" s="11" t="s">
        <v>7</v>
      </c>
      <c r="Q1088" s="23"/>
      <c r="R1088" s="11" t="s">
        <v>8</v>
      </c>
      <c r="S1088" s="220"/>
      <c r="T1088" s="982" t="s">
        <v>28</v>
      </c>
      <c r="U1088" s="982"/>
      <c r="V1088" s="956"/>
      <c r="W1088" s="957"/>
      <c r="X1088" s="957"/>
      <c r="Y1088" s="958"/>
      <c r="Z1088" s="959"/>
      <c r="AA1088" s="960"/>
      <c r="AB1088" s="960"/>
      <c r="AC1088" s="960"/>
      <c r="AD1088" s="956">
        <v>0</v>
      </c>
      <c r="AE1088" s="957"/>
      <c r="AF1088" s="957"/>
      <c r="AG1088" s="958"/>
      <c r="AH1088" s="962">
        <f>IF(V1087="賃金で算定",0,V1088+Z1088-AD1088)</f>
        <v>0</v>
      </c>
      <c r="AI1088" s="962"/>
      <c r="AJ1088" s="962"/>
      <c r="AK1088" s="963"/>
      <c r="AL1088" s="964">
        <f>IF(V1087="賃金で算定","賃金で算定",IF(OR(V1088=0,$F$1103="",AV1087=""),0,IF(OR(LEFT($F$1103,2)="31",LEFT($F$1103,2)="34",LEFT($F$1103,2)="36",LEFT($F$1103,2)="37"),VLOOKUP($F$1103,労務比率2,AX1087,FALSE),VLOOKUP($F$1103,労務比率,AX1087,FALSE))))</f>
        <v>0</v>
      </c>
      <c r="AM1088" s="965"/>
      <c r="AN1088" s="966">
        <f>IF(V1087="賃金で算定",0,INT(AH1088*AL1088/100))</f>
        <v>0</v>
      </c>
      <c r="AO1088" s="967"/>
      <c r="AP1088" s="967"/>
      <c r="AQ1088" s="967"/>
      <c r="AR1088" s="967"/>
      <c r="AS1088" s="685"/>
      <c r="AV1088" s="24"/>
      <c r="AW1088" s="25"/>
      <c r="AY1088" s="462">
        <f t="shared" ref="AY1088" si="611">AH1088</f>
        <v>0</v>
      </c>
      <c r="AZ1088" s="461">
        <f>IF(AV1087&lt;=設定シート!C$101,AH1088,IF(AND(AV1087&gt;=設定シート!E$101,AV1087&lt;=設定シート!G$101),AH1088*105/108,AH1088))</f>
        <v>0</v>
      </c>
      <c r="BA1088" s="460"/>
      <c r="BB1088" s="461">
        <f t="shared" ref="BB1088" si="612">IF($AL1088="賃金で算定",0,INT(AY1088*$AL1088/100))</f>
        <v>0</v>
      </c>
      <c r="BC1088" s="461">
        <f>IF(AY1088=AZ1088,BB1088,AZ1088*$AL1088/100)</f>
        <v>0</v>
      </c>
      <c r="BL1088" s="22">
        <f>IF(AY1088=AZ1088,0,1)</f>
        <v>0</v>
      </c>
      <c r="BM1088" s="22" t="str">
        <f>IF(BL1088=1,AL1088,"")</f>
        <v/>
      </c>
    </row>
    <row r="1089" spans="2:74" ht="18" customHeight="1">
      <c r="B1089" s="968"/>
      <c r="C1089" s="969"/>
      <c r="D1089" s="969"/>
      <c r="E1089" s="969"/>
      <c r="F1089" s="969"/>
      <c r="G1089" s="969"/>
      <c r="H1089" s="969"/>
      <c r="I1089" s="970"/>
      <c r="J1089" s="968"/>
      <c r="K1089" s="969"/>
      <c r="L1089" s="969"/>
      <c r="M1089" s="969"/>
      <c r="N1089" s="974"/>
      <c r="O1089" s="753"/>
      <c r="P1089" s="731" t="s">
        <v>38</v>
      </c>
      <c r="Q1089" s="754"/>
      <c r="R1089" s="731" t="s">
        <v>8</v>
      </c>
      <c r="S1089" s="755"/>
      <c r="T1089" s="976" t="s">
        <v>40</v>
      </c>
      <c r="U1089" s="1075"/>
      <c r="V1089" s="977"/>
      <c r="W1089" s="978"/>
      <c r="X1089" s="978"/>
      <c r="Y1089" s="792"/>
      <c r="Z1089" s="769"/>
      <c r="AA1089" s="770"/>
      <c r="AB1089" s="770"/>
      <c r="AC1089" s="768"/>
      <c r="AD1089" s="769"/>
      <c r="AE1089" s="770"/>
      <c r="AF1089" s="770"/>
      <c r="AG1089" s="771"/>
      <c r="AH1089" s="979">
        <f>IF(V1089="賃金で算定",V1090+Z1090-AD1090,0)</f>
        <v>0</v>
      </c>
      <c r="AI1089" s="980"/>
      <c r="AJ1089" s="980"/>
      <c r="AK1089" s="981"/>
      <c r="AL1089" s="733"/>
      <c r="AM1089" s="736"/>
      <c r="AN1089" s="865"/>
      <c r="AO1089" s="866"/>
      <c r="AP1089" s="866"/>
      <c r="AQ1089" s="866"/>
      <c r="AR1089" s="866"/>
      <c r="AS1089" s="772"/>
      <c r="AV1089" s="24" t="str">
        <f>IF(OR(O1089="",Q1089=""),"", IF(O1089&lt;20,DATE(O1089+118,Q1089,IF(S1089="",1,S1089)),DATE(O1089+88,Q1089,IF(S1089="",1,S1089))))</f>
        <v/>
      </c>
      <c r="AW1089" s="821" t="str">
        <f>IF(AV1089&lt;=設定シート!C$15,"昔",IF(OR(LEFT($F$1103,2)="31",LEFT($F$1103,2)="34",LEFT($F$1103,2)="36",LEFT($F$1103,2)="37"),IF(AV1089&lt;=設定シート!E$23,"1",IF(AV1089&lt;=設定シート!G$23,"2",IF(AV1089&lt;=設定シート!M$23,"3","4"))),IF(AV1089&lt;=設定シート!E$15,"1",IF(AV1089&lt;=設定シート!G$15,"2","3"))))</f>
        <v>3</v>
      </c>
      <c r="AX1089" s="822">
        <f>IF(OR(LEFT($F$1103,2)="31",LEFT($F$1103,2)="34",LEFT($F$1103,2)="36",LEFT($F$1103,2)="37"),IF(AV1089&lt;=設定シート!$C$23,5,IF(AV1089&lt;=設定シート!$E$23,7,IF(AV1089&lt;=設定シート!$G$23,9,IF(AND(AV1089&lt;=設定シート!$I$23,V1089=""),11,IF(AND(AV1089&lt;=設定シート!$I$23,V1089="賃金で算定"),13,IF(AV1089&lt;=設定シート!$K$23,15,IF(AV1089&lt;=設定シート!$M$23,17,19))))))),IF(AV1089&lt;=設定シート!$C$23,5,IF(AV1089&lt;=設定シート!$E$15,7,IF(AV1089&lt;=設定シート!$G$15,9,11))))</f>
        <v>11</v>
      </c>
      <c r="AY1089" s="760"/>
      <c r="AZ1089" s="761"/>
      <c r="BA1089" s="762">
        <f t="shared" ref="BA1089" si="613">AN1089</f>
        <v>0</v>
      </c>
      <c r="BB1089" s="761"/>
      <c r="BC1089" s="761"/>
      <c r="BO1089" s="1">
        <f>IF(O1089&lt;=VALUE(概算年度),O1089+2018,O1089+1988)</f>
        <v>2018</v>
      </c>
      <c r="BP1089" s="1" t="b">
        <f>IF(BO1089=2019,1)</f>
        <v>0</v>
      </c>
      <c r="BQ1089" s="3">
        <f>IF(BO1089&lt;=2018,1)</f>
        <v>1</v>
      </c>
      <c r="BR1089" s="3" t="b">
        <f>IF(BO1089&gt;=2020,1)</f>
        <v>0</v>
      </c>
      <c r="BS1089" s="3" t="b">
        <f>IF(AND(O1089=31,Q1089=1,O1090=31),1,IF(AND(O1089=31,Q1089=2,O1090=31),2,IF(AND(O1089=31,Q1089=3,O1090=31),3,IF(AND(O1089=31,Q1089=4,O1090=31),4,IF(AND(O1089&gt;VALUE(概算年度),O1089&lt;31,O1090=31),5)))))</f>
        <v>0</v>
      </c>
      <c r="BT1089" s="3" t="b">
        <f>IF(OR(O1089=31,O1089=1),IF(AND(O1090=1,OR(Q1089=1,Q1089=2,Q1089=3,Q1089=4,Q1089=5)),1,IF(AND(O1090=1,Q1089=6),6,IF(AND(O1090=1,Q1089=7),7,IF(AND(O1090=1,Q1089=8),8,IF(AND(O1090=1,Q1089=9),9,IF(AND(O1090=1,Q1089=10),10,IF(AND(O1090=1,Q1089=11),11,IF(AND(O1090=1,Q1089=12),12)))))))),IF(O1090=1,13))</f>
        <v>0</v>
      </c>
      <c r="BU1089" s="3" t="b">
        <f>IF(AND(VALUE(概算年度)='報告書（事業主控）'!O1089,VALUE(概算年度)='報告書（事業主控）'!O1090),IF('報告書（事業主控）'!Q1089=1,1,IF('報告書（事業主控）'!Q1089=2,2,IF('報告書（事業主控）'!Q1089=3,3))))</f>
        <v>0</v>
      </c>
      <c r="BV1089" s="3" t="b">
        <f>IF(BS1089=1,"平31_1",IF(BS1089=2,"平31_2",IF(BS1089=3,"平31_3",IF(BS1089=4,"平31_4",IF(BS1089=5,"平31_1",IF(BT1089=1,"_5月",IF(BT1089=6,"_6月",IF(BT1089=7,"_7月",IF(BT1089=8,"_8月",IF(BT1089=9,"_9月",IF(BT1089=10,"_10月",IF(BT1089=11,"_11月",IF(BT1089=12,"_12月",IF(BT1089=13,"_5月",IF(AND(O1089=O1090,O1090&lt;&gt;VALUE(概算年度)),IF(Q1089=1,"_1月",IF(Q1089=2,"_2月",IF(Q1089=3,"_3月",IF(Q1089=4,"_4月",IF(Q1089=5,"_5月",IF(Q1089=6,"_6月",IF(Q1089=7,"_7月",IF(Q1089=8,"_8月",IF(Q1089=9,"_9月",IF(Q1089=10,"_10月",IF(Q1089=11,"_11月",IF(Q1089=12,"_12月")))))))))))),IF(BU1089=1,"対象年1_3月",IF(BU1089=2,"対象年2_3月",IF(BU1089=3,"対象年3月",IF(O1090=VALUE(概算年度),"対象年1_3月","_1月")))))))))))))))))))</f>
        <v>0</v>
      </c>
    </row>
    <row r="1090" spans="2:74" ht="18" customHeight="1">
      <c r="B1090" s="971"/>
      <c r="C1090" s="972"/>
      <c r="D1090" s="972"/>
      <c r="E1090" s="972"/>
      <c r="F1090" s="972"/>
      <c r="G1090" s="972"/>
      <c r="H1090" s="972"/>
      <c r="I1090" s="973"/>
      <c r="J1090" s="971"/>
      <c r="K1090" s="972"/>
      <c r="L1090" s="972"/>
      <c r="M1090" s="972"/>
      <c r="N1090" s="975"/>
      <c r="O1090" s="219"/>
      <c r="P1090" s="11" t="s">
        <v>7</v>
      </c>
      <c r="Q1090" s="23"/>
      <c r="R1090" s="11" t="s">
        <v>8</v>
      </c>
      <c r="S1090" s="220"/>
      <c r="T1090" s="982" t="s">
        <v>28</v>
      </c>
      <c r="U1090" s="982"/>
      <c r="V1090" s="956"/>
      <c r="W1090" s="957"/>
      <c r="X1090" s="957"/>
      <c r="Y1090" s="958"/>
      <c r="Z1090" s="956"/>
      <c r="AA1090" s="957"/>
      <c r="AB1090" s="957"/>
      <c r="AC1090" s="957"/>
      <c r="AD1090" s="956">
        <v>0</v>
      </c>
      <c r="AE1090" s="957"/>
      <c r="AF1090" s="957"/>
      <c r="AG1090" s="958"/>
      <c r="AH1090" s="962">
        <f>IF(V1089="賃金で算定",0,V1090+Z1090-AD1090)</f>
        <v>0</v>
      </c>
      <c r="AI1090" s="962"/>
      <c r="AJ1090" s="962"/>
      <c r="AK1090" s="963"/>
      <c r="AL1090" s="964">
        <f>IF(V1089="賃金で算定","賃金で算定",IF(OR(V1090=0,$F$1103="",AV1089=""),0,IF(OR(LEFT($F$1103,2)="31",LEFT($F$1103,2)="34",LEFT($F$1103,2)="36",LEFT($F$1103,2)="37"),VLOOKUP($F$1103,労務比率2,AX1089,FALSE),VLOOKUP($F$1103,労務比率,AX1089,FALSE))))</f>
        <v>0</v>
      </c>
      <c r="AM1090" s="965"/>
      <c r="AN1090" s="966">
        <f>IF(V1089="賃金で算定",0,INT(AH1090*AL1090/100))</f>
        <v>0</v>
      </c>
      <c r="AO1090" s="967"/>
      <c r="AP1090" s="967"/>
      <c r="AQ1090" s="967"/>
      <c r="AR1090" s="967"/>
      <c r="AS1090" s="685"/>
      <c r="AV1090" s="24"/>
      <c r="AW1090" s="25"/>
      <c r="AY1090" s="462">
        <f t="shared" ref="AY1090" si="614">AH1090</f>
        <v>0</v>
      </c>
      <c r="AZ1090" s="461">
        <f>IF(AV1089&lt;=設定シート!C$101,AH1090,IF(AND(AV1089&gt;=設定シート!E$101,AV1089&lt;=設定シート!G$101),AH1090*105/108,AH1090))</f>
        <v>0</v>
      </c>
      <c r="BA1090" s="460"/>
      <c r="BB1090" s="461">
        <f t="shared" ref="BB1090" si="615">IF($AL1090="賃金で算定",0,INT(AY1090*$AL1090/100))</f>
        <v>0</v>
      </c>
      <c r="BC1090" s="461">
        <f>IF(AY1090=AZ1090,BB1090,AZ1090*$AL1090/100)</f>
        <v>0</v>
      </c>
      <c r="BL1090" s="22">
        <f>IF(AY1090=AZ1090,0,1)</f>
        <v>0</v>
      </c>
      <c r="BM1090" s="22" t="str">
        <f>IF(BL1090=1,AL1090,"")</f>
        <v/>
      </c>
    </row>
    <row r="1091" spans="2:74" ht="18" customHeight="1">
      <c r="B1091" s="968"/>
      <c r="C1091" s="969"/>
      <c r="D1091" s="969"/>
      <c r="E1091" s="969"/>
      <c r="F1091" s="969"/>
      <c r="G1091" s="969"/>
      <c r="H1091" s="969"/>
      <c r="I1091" s="970"/>
      <c r="J1091" s="968"/>
      <c r="K1091" s="969"/>
      <c r="L1091" s="969"/>
      <c r="M1091" s="969"/>
      <c r="N1091" s="974"/>
      <c r="O1091" s="753"/>
      <c r="P1091" s="731" t="s">
        <v>38</v>
      </c>
      <c r="Q1091" s="754"/>
      <c r="R1091" s="731" t="s">
        <v>8</v>
      </c>
      <c r="S1091" s="755"/>
      <c r="T1091" s="976" t="s">
        <v>40</v>
      </c>
      <c r="U1091" s="1075"/>
      <c r="V1091" s="977"/>
      <c r="W1091" s="978"/>
      <c r="X1091" s="978"/>
      <c r="Y1091" s="29"/>
      <c r="Z1091" s="775"/>
      <c r="AA1091" s="683"/>
      <c r="AB1091" s="683"/>
      <c r="AC1091" s="21"/>
      <c r="AD1091" s="775"/>
      <c r="AE1091" s="683"/>
      <c r="AF1091" s="683"/>
      <c r="AG1091" s="776"/>
      <c r="AH1091" s="979">
        <f>IF(V1091="賃金で算定",V1092+Z1092-AD1092,0)</f>
        <v>0</v>
      </c>
      <c r="AI1091" s="980"/>
      <c r="AJ1091" s="980"/>
      <c r="AK1091" s="981"/>
      <c r="AL1091" s="733"/>
      <c r="AM1091" s="736"/>
      <c r="AN1091" s="865"/>
      <c r="AO1091" s="866"/>
      <c r="AP1091" s="866"/>
      <c r="AQ1091" s="866"/>
      <c r="AR1091" s="866"/>
      <c r="AS1091" s="772"/>
      <c r="AV1091" s="24" t="str">
        <f>IF(OR(O1091="",Q1091=""),"", IF(O1091&lt;20,DATE(O1091+118,Q1091,IF(S1091="",1,S1091)),DATE(O1091+88,Q1091,IF(S1091="",1,S1091))))</f>
        <v/>
      </c>
      <c r="AW1091" s="821" t="str">
        <f>IF(AV1091&lt;=設定シート!C$15,"昔",IF(OR(LEFT($F$1103,2)="31",LEFT($F$1103,2)="34",LEFT($F$1103,2)="36",LEFT($F$1103,2)="37"),IF(AV1091&lt;=設定シート!E$23,"1",IF(AV1091&lt;=設定シート!G$23,"2",IF(AV1091&lt;=設定シート!M$23,"3","4"))),IF(AV1091&lt;=設定シート!E$15,"1",IF(AV1091&lt;=設定シート!G$15,"2","3"))))</f>
        <v>3</v>
      </c>
      <c r="AX1091" s="822">
        <f>IF(OR(LEFT($F$1103,2)="31",LEFT($F$1103,2)="34",LEFT($F$1103,2)="36",LEFT($F$1103,2)="37"),IF(AV1091&lt;=設定シート!$C$23,5,IF(AV1091&lt;=設定シート!$E$23,7,IF(AV1091&lt;=設定シート!$G$23,9,IF(AND(AV1091&lt;=設定シート!$I$23,V1091=""),11,IF(AND(AV1091&lt;=設定シート!$I$23,V1091="賃金で算定"),13,IF(AV1091&lt;=設定シート!$K$23,15,IF(AV1091&lt;=設定シート!$M$23,17,19))))))),IF(AV1091&lt;=設定シート!$C$23,5,IF(AV1091&lt;=設定シート!$E$15,7,IF(AV1091&lt;=設定シート!$G$15,9,11))))</f>
        <v>11</v>
      </c>
      <c r="AY1091" s="760"/>
      <c r="AZ1091" s="761"/>
      <c r="BA1091" s="762">
        <f t="shared" ref="BA1091" si="616">AN1091</f>
        <v>0</v>
      </c>
      <c r="BB1091" s="761"/>
      <c r="BC1091" s="761"/>
      <c r="BO1091" s="1">
        <f>IF(O1091&lt;=VALUE(概算年度),O1091+2018,O1091+1988)</f>
        <v>2018</v>
      </c>
      <c r="BP1091" s="1" t="b">
        <f>IF(BO1091=2019,1)</f>
        <v>0</v>
      </c>
      <c r="BQ1091" s="3">
        <f>IF(BO1091&lt;=2018,1)</f>
        <v>1</v>
      </c>
      <c r="BR1091" s="3" t="b">
        <f>IF(BO1091&gt;=2020,1)</f>
        <v>0</v>
      </c>
      <c r="BS1091" s="3" t="b">
        <f>IF(AND(O1091=31,Q1091=1,O1092=31),1,IF(AND(O1091=31,Q1091=2,O1092=31),2,IF(AND(O1091=31,Q1091=3,O1092=31),3,IF(AND(O1091=31,Q1091=4,O1092=31),4,IF(AND(O1091&gt;VALUE(概算年度),O1091&lt;31,O1092=31),5)))))</f>
        <v>0</v>
      </c>
      <c r="BT1091" s="3" t="b">
        <f>IF(OR(O1091=31,O1091=1),IF(AND(O1092=1,OR(Q1091=1,Q1091=2,Q1091=3,Q1091=4,Q1091=5)),1,IF(AND(O1092=1,Q1091=6),6,IF(AND(O1092=1,Q1091=7),7,IF(AND(O1092=1,Q1091=8),8,IF(AND(O1092=1,Q1091=9),9,IF(AND(O1092=1,Q1091=10),10,IF(AND(O1092=1,Q1091=11),11,IF(AND(O1092=1,Q1091=12),12)))))))),IF(O1092=1,13))</f>
        <v>0</v>
      </c>
      <c r="BU1091" s="3" t="b">
        <f>IF(AND(VALUE(概算年度)='報告書（事業主控）'!O1091,VALUE(概算年度)='報告書（事業主控）'!O1092),IF('報告書（事業主控）'!Q1091=1,1,IF('報告書（事業主控）'!Q1091=2,2,IF('報告書（事業主控）'!Q1091=3,3))))</f>
        <v>0</v>
      </c>
      <c r="BV1091" s="3" t="b">
        <f>IF(BS1091=1,"平31_1",IF(BS1091=2,"平31_2",IF(BS1091=3,"平31_3",IF(BS1091=4,"平31_4",IF(BS1091=5,"平31_1",IF(BT1091=1,"_5月",IF(BT1091=6,"_6月",IF(BT1091=7,"_7月",IF(BT1091=8,"_8月",IF(BT1091=9,"_9月",IF(BT1091=10,"_10月",IF(BT1091=11,"_11月",IF(BT1091=12,"_12月",IF(BT1091=13,"_5月",IF(AND(O1091=O1092,O1092&lt;&gt;VALUE(概算年度)),IF(Q1091=1,"_1月",IF(Q1091=2,"_2月",IF(Q1091=3,"_3月",IF(Q1091=4,"_4月",IF(Q1091=5,"_5月",IF(Q1091=6,"_6月",IF(Q1091=7,"_7月",IF(Q1091=8,"_8月",IF(Q1091=9,"_9月",IF(Q1091=10,"_10月",IF(Q1091=11,"_11月",IF(Q1091=12,"_12月")))))))))))),IF(BU1091=1,"対象年1_3月",IF(BU1091=2,"対象年2_3月",IF(BU1091=3,"対象年3月",IF(O1092=VALUE(概算年度),"対象年1_3月","_1月")))))))))))))))))))</f>
        <v>0</v>
      </c>
    </row>
    <row r="1092" spans="2:74" ht="18" customHeight="1">
      <c r="B1092" s="971"/>
      <c r="C1092" s="972"/>
      <c r="D1092" s="972"/>
      <c r="E1092" s="972"/>
      <c r="F1092" s="972"/>
      <c r="G1092" s="972"/>
      <c r="H1092" s="972"/>
      <c r="I1092" s="973"/>
      <c r="J1092" s="971"/>
      <c r="K1092" s="972"/>
      <c r="L1092" s="972"/>
      <c r="M1092" s="972"/>
      <c r="N1092" s="975"/>
      <c r="O1092" s="219"/>
      <c r="P1092" s="11" t="s">
        <v>7</v>
      </c>
      <c r="Q1092" s="23"/>
      <c r="R1092" s="11" t="s">
        <v>8</v>
      </c>
      <c r="S1092" s="220"/>
      <c r="T1092" s="982" t="s">
        <v>28</v>
      </c>
      <c r="U1092" s="982"/>
      <c r="V1092" s="956"/>
      <c r="W1092" s="957"/>
      <c r="X1092" s="957"/>
      <c r="Y1092" s="958"/>
      <c r="Z1092" s="959"/>
      <c r="AA1092" s="960"/>
      <c r="AB1092" s="960"/>
      <c r="AC1092" s="960"/>
      <c r="AD1092" s="956">
        <v>0</v>
      </c>
      <c r="AE1092" s="957"/>
      <c r="AF1092" s="957"/>
      <c r="AG1092" s="958"/>
      <c r="AH1092" s="962">
        <f>IF(V1091="賃金で算定",0,V1092+Z1092-AD1092)</f>
        <v>0</v>
      </c>
      <c r="AI1092" s="962"/>
      <c r="AJ1092" s="962"/>
      <c r="AK1092" s="963"/>
      <c r="AL1092" s="964">
        <f>IF(V1091="賃金で算定","賃金で算定",IF(OR(V1092=0,$F$1103="",AV1091=""),0,IF(OR(LEFT($F$1103,2)="31",LEFT($F$1103,2)="34",LEFT($F$1103,2)="36",LEFT($F$1103,2)="37"),VLOOKUP($F$1103,労務比率2,AX1091,FALSE),VLOOKUP($F$1103,労務比率,AX1091,FALSE))))</f>
        <v>0</v>
      </c>
      <c r="AM1092" s="965"/>
      <c r="AN1092" s="966">
        <f>IF(V1091="賃金で算定",0,INT(AH1092*AL1092/100))</f>
        <v>0</v>
      </c>
      <c r="AO1092" s="967"/>
      <c r="AP1092" s="967"/>
      <c r="AQ1092" s="967"/>
      <c r="AR1092" s="967"/>
      <c r="AS1092" s="685"/>
      <c r="AV1092" s="24"/>
      <c r="AW1092" s="25"/>
      <c r="AY1092" s="462">
        <f t="shared" ref="AY1092" si="617">AH1092</f>
        <v>0</v>
      </c>
      <c r="AZ1092" s="461">
        <f>IF(AV1091&lt;=設定シート!C$101,AH1092,IF(AND(AV1091&gt;=設定シート!E$101,AV1091&lt;=設定シート!G$101),AH1092*105/108,AH1092))</f>
        <v>0</v>
      </c>
      <c r="BA1092" s="460"/>
      <c r="BB1092" s="461">
        <f t="shared" ref="BB1092" si="618">IF($AL1092="賃金で算定",0,INT(AY1092*$AL1092/100))</f>
        <v>0</v>
      </c>
      <c r="BC1092" s="461">
        <f>IF(AY1092=AZ1092,BB1092,AZ1092*$AL1092/100)</f>
        <v>0</v>
      </c>
      <c r="BL1092" s="22">
        <f>IF(AY1092=AZ1092,0,1)</f>
        <v>0</v>
      </c>
      <c r="BM1092" s="22" t="str">
        <f>IF(BL1092=1,AL1092,"")</f>
        <v/>
      </c>
    </row>
    <row r="1093" spans="2:74" ht="18" customHeight="1">
      <c r="B1093" s="968"/>
      <c r="C1093" s="969"/>
      <c r="D1093" s="969"/>
      <c r="E1093" s="969"/>
      <c r="F1093" s="969"/>
      <c r="G1093" s="969"/>
      <c r="H1093" s="969"/>
      <c r="I1093" s="970"/>
      <c r="J1093" s="968"/>
      <c r="K1093" s="969"/>
      <c r="L1093" s="969"/>
      <c r="M1093" s="969"/>
      <c r="N1093" s="974"/>
      <c r="O1093" s="753"/>
      <c r="P1093" s="731" t="s">
        <v>38</v>
      </c>
      <c r="Q1093" s="754"/>
      <c r="R1093" s="731" t="s">
        <v>8</v>
      </c>
      <c r="S1093" s="755"/>
      <c r="T1093" s="976" t="s">
        <v>40</v>
      </c>
      <c r="U1093" s="1075"/>
      <c r="V1093" s="977"/>
      <c r="W1093" s="978"/>
      <c r="X1093" s="978"/>
      <c r="Y1093" s="792"/>
      <c r="Z1093" s="769"/>
      <c r="AA1093" s="770"/>
      <c r="AB1093" s="770"/>
      <c r="AC1093" s="768"/>
      <c r="AD1093" s="769"/>
      <c r="AE1093" s="770"/>
      <c r="AF1093" s="770"/>
      <c r="AG1093" s="771"/>
      <c r="AH1093" s="979">
        <f>IF(V1093="賃金で算定",V1094+Z1094-AD1094,0)</f>
        <v>0</v>
      </c>
      <c r="AI1093" s="980"/>
      <c r="AJ1093" s="980"/>
      <c r="AK1093" s="981"/>
      <c r="AL1093" s="733"/>
      <c r="AM1093" s="736"/>
      <c r="AN1093" s="865"/>
      <c r="AO1093" s="866"/>
      <c r="AP1093" s="866"/>
      <c r="AQ1093" s="866"/>
      <c r="AR1093" s="866"/>
      <c r="AS1093" s="772"/>
      <c r="AV1093" s="24" t="str">
        <f>IF(OR(O1093="",Q1093=""),"", IF(O1093&lt;20,DATE(O1093+118,Q1093,IF(S1093="",1,S1093)),DATE(O1093+88,Q1093,IF(S1093="",1,S1093))))</f>
        <v/>
      </c>
      <c r="AW1093" s="821" t="str">
        <f>IF(AV1093&lt;=設定シート!C$15,"昔",IF(OR(LEFT($F$1103,2)="31",LEFT($F$1103,2)="34",LEFT($F$1103,2)="36",LEFT($F$1103,2)="37"),IF(AV1093&lt;=設定シート!E$23,"1",IF(AV1093&lt;=設定シート!G$23,"2",IF(AV1093&lt;=設定シート!M$23,"3","4"))),IF(AV1093&lt;=設定シート!E$15,"1",IF(AV1093&lt;=設定シート!G$15,"2","3"))))</f>
        <v>3</v>
      </c>
      <c r="AX1093" s="822">
        <f>IF(OR(LEFT($F$1103,2)="31",LEFT($F$1103,2)="34",LEFT($F$1103,2)="36",LEFT($F$1103,2)="37"),IF(AV1093&lt;=設定シート!$C$23,5,IF(AV1093&lt;=設定シート!$E$23,7,IF(AV1093&lt;=設定シート!$G$23,9,IF(AND(AV1093&lt;=設定シート!$I$23,V1093=""),11,IF(AND(AV1093&lt;=設定シート!$I$23,V1093="賃金で算定"),13,IF(AV1093&lt;=設定シート!$K$23,15,IF(AV1093&lt;=設定シート!$M$23,17,19))))))),IF(AV1093&lt;=設定シート!$C$23,5,IF(AV1093&lt;=設定シート!$E$15,7,IF(AV1093&lt;=設定シート!$G$15,9,11))))</f>
        <v>11</v>
      </c>
      <c r="AY1093" s="760"/>
      <c r="AZ1093" s="761"/>
      <c r="BA1093" s="762">
        <f t="shared" ref="BA1093" si="619">AN1093</f>
        <v>0</v>
      </c>
      <c r="BB1093" s="761"/>
      <c r="BC1093" s="761"/>
      <c r="BO1093" s="1">
        <f>IF(O1093&lt;=VALUE(概算年度),O1093+2018,O1093+1988)</f>
        <v>2018</v>
      </c>
      <c r="BP1093" s="1" t="b">
        <f>IF(BO1093=2019,1)</f>
        <v>0</v>
      </c>
      <c r="BQ1093" s="3">
        <f>IF(BO1093&lt;=2018,1)</f>
        <v>1</v>
      </c>
      <c r="BR1093" s="3" t="b">
        <f>IF(BO1093&gt;=2020,1)</f>
        <v>0</v>
      </c>
      <c r="BS1093" s="3" t="b">
        <f>IF(AND(O1093=31,Q1093=1,O1094=31),1,IF(AND(O1093=31,Q1093=2,O1094=31),2,IF(AND(O1093=31,Q1093=3,O1094=31),3,IF(AND(O1093=31,Q1093=4,O1094=31),4,IF(AND(O1093&gt;VALUE(概算年度),O1093&lt;31,O1094=31),5)))))</f>
        <v>0</v>
      </c>
      <c r="BT1093" s="3" t="b">
        <f>IF(OR(O1093=31,O1093=1),IF(AND(O1094=1,OR(Q1093=1,Q1093=2,Q1093=3,Q1093=4,Q1093=5)),1,IF(AND(O1094=1,Q1093=6),6,IF(AND(O1094=1,Q1093=7),7,IF(AND(O1094=1,Q1093=8),8,IF(AND(O1094=1,Q1093=9),9,IF(AND(O1094=1,Q1093=10),10,IF(AND(O1094=1,Q1093=11),11,IF(AND(O1094=1,Q1093=12),12)))))))),IF(O1094=1,13))</f>
        <v>0</v>
      </c>
      <c r="BU1093" s="3" t="b">
        <f>IF(AND(VALUE(概算年度)='報告書（事業主控）'!O1093,VALUE(概算年度)='報告書（事業主控）'!O1094),IF('報告書（事業主控）'!Q1093=1,1,IF('報告書（事業主控）'!Q1093=2,2,IF('報告書（事業主控）'!Q1093=3,3))))</f>
        <v>0</v>
      </c>
      <c r="BV1093" s="3" t="b">
        <f>IF(BS1093=1,"平31_1",IF(BS1093=2,"平31_2",IF(BS1093=3,"平31_3",IF(BS1093=4,"平31_4",IF(BS1093=5,"平31_1",IF(BT1093=1,"_5月",IF(BT1093=6,"_6月",IF(BT1093=7,"_7月",IF(BT1093=8,"_8月",IF(BT1093=9,"_9月",IF(BT1093=10,"_10月",IF(BT1093=11,"_11月",IF(BT1093=12,"_12月",IF(BT1093=13,"_5月",IF(AND(O1093=O1094,O1094&lt;&gt;VALUE(概算年度)),IF(Q1093=1,"_1月",IF(Q1093=2,"_2月",IF(Q1093=3,"_3月",IF(Q1093=4,"_4月",IF(Q1093=5,"_5月",IF(Q1093=6,"_6月",IF(Q1093=7,"_7月",IF(Q1093=8,"_8月",IF(Q1093=9,"_9月",IF(Q1093=10,"_10月",IF(Q1093=11,"_11月",IF(Q1093=12,"_12月")))))))))))),IF(BU1093=1,"対象年1_3月",IF(BU1093=2,"対象年2_3月",IF(BU1093=3,"対象年3月",IF(O1094=VALUE(概算年度),"対象年1_3月","_1月")))))))))))))))))))</f>
        <v>0</v>
      </c>
    </row>
    <row r="1094" spans="2:74" ht="18" customHeight="1">
      <c r="B1094" s="971"/>
      <c r="C1094" s="972"/>
      <c r="D1094" s="972"/>
      <c r="E1094" s="972"/>
      <c r="F1094" s="972"/>
      <c r="G1094" s="972"/>
      <c r="H1094" s="972"/>
      <c r="I1094" s="973"/>
      <c r="J1094" s="971"/>
      <c r="K1094" s="972"/>
      <c r="L1094" s="972"/>
      <c r="M1094" s="972"/>
      <c r="N1094" s="975"/>
      <c r="O1094" s="219"/>
      <c r="P1094" s="11" t="s">
        <v>7</v>
      </c>
      <c r="Q1094" s="23"/>
      <c r="R1094" s="11" t="s">
        <v>8</v>
      </c>
      <c r="S1094" s="220"/>
      <c r="T1094" s="982" t="s">
        <v>28</v>
      </c>
      <c r="U1094" s="982"/>
      <c r="V1094" s="956"/>
      <c r="W1094" s="957"/>
      <c r="X1094" s="957"/>
      <c r="Y1094" s="958"/>
      <c r="Z1094" s="956"/>
      <c r="AA1094" s="957"/>
      <c r="AB1094" s="957"/>
      <c r="AC1094" s="957"/>
      <c r="AD1094" s="956">
        <v>0</v>
      </c>
      <c r="AE1094" s="957"/>
      <c r="AF1094" s="957"/>
      <c r="AG1094" s="958"/>
      <c r="AH1094" s="962">
        <f>IF(V1093="賃金で算定",0,V1094+Z1094-AD1094)</f>
        <v>0</v>
      </c>
      <c r="AI1094" s="962"/>
      <c r="AJ1094" s="962"/>
      <c r="AK1094" s="963"/>
      <c r="AL1094" s="964">
        <f>IF(V1093="賃金で算定","賃金で算定",IF(OR(V1094=0,$F$1103="",AV1093=""),0,IF(OR(LEFT($F$1103,2)="31",LEFT($F$1103,2)="34",LEFT($F$1103,2)="36",LEFT($F$1103,2)="37"),VLOOKUP($F$1103,労務比率2,AX1093,FALSE),VLOOKUP($F$1103,労務比率,AX1093,FALSE))))</f>
        <v>0</v>
      </c>
      <c r="AM1094" s="965"/>
      <c r="AN1094" s="966">
        <f>IF(V1093="賃金で算定",0,INT(AH1094*AL1094/100))</f>
        <v>0</v>
      </c>
      <c r="AO1094" s="967"/>
      <c r="AP1094" s="967"/>
      <c r="AQ1094" s="967"/>
      <c r="AR1094" s="967"/>
      <c r="AS1094" s="685"/>
      <c r="AV1094" s="24"/>
      <c r="AW1094" s="25"/>
      <c r="AY1094" s="462">
        <f t="shared" ref="AY1094" si="620">AH1094</f>
        <v>0</v>
      </c>
      <c r="AZ1094" s="461">
        <f>IF(AV1093&lt;=設定シート!C$101,AH1094,IF(AND(AV1093&gt;=設定シート!E$101,AV1093&lt;=設定シート!G$101),AH1094*105/108,AH1094))</f>
        <v>0</v>
      </c>
      <c r="BA1094" s="460"/>
      <c r="BB1094" s="461">
        <f t="shared" ref="BB1094" si="621">IF($AL1094="賃金で算定",0,INT(AY1094*$AL1094/100))</f>
        <v>0</v>
      </c>
      <c r="BC1094" s="461">
        <f>IF(AY1094=AZ1094,BB1094,AZ1094*$AL1094/100)</f>
        <v>0</v>
      </c>
      <c r="BL1094" s="22">
        <f>IF(AY1094=AZ1094,0,1)</f>
        <v>0</v>
      </c>
      <c r="BM1094" s="22" t="str">
        <f>IF(BL1094=1,AL1094,"")</f>
        <v/>
      </c>
    </row>
    <row r="1095" spans="2:74" ht="18" customHeight="1">
      <c r="B1095" s="968"/>
      <c r="C1095" s="969"/>
      <c r="D1095" s="969"/>
      <c r="E1095" s="969"/>
      <c r="F1095" s="969"/>
      <c r="G1095" s="969"/>
      <c r="H1095" s="969"/>
      <c r="I1095" s="970"/>
      <c r="J1095" s="968"/>
      <c r="K1095" s="969"/>
      <c r="L1095" s="969"/>
      <c r="M1095" s="969"/>
      <c r="N1095" s="974"/>
      <c r="O1095" s="753"/>
      <c r="P1095" s="731" t="s">
        <v>38</v>
      </c>
      <c r="Q1095" s="754"/>
      <c r="R1095" s="731" t="s">
        <v>8</v>
      </c>
      <c r="S1095" s="755"/>
      <c r="T1095" s="976" t="s">
        <v>40</v>
      </c>
      <c r="U1095" s="1075"/>
      <c r="V1095" s="977"/>
      <c r="W1095" s="978"/>
      <c r="X1095" s="978"/>
      <c r="Y1095" s="792"/>
      <c r="Z1095" s="769"/>
      <c r="AA1095" s="770"/>
      <c r="AB1095" s="770"/>
      <c r="AC1095" s="768"/>
      <c r="AD1095" s="769"/>
      <c r="AE1095" s="770"/>
      <c r="AF1095" s="770"/>
      <c r="AG1095" s="771"/>
      <c r="AH1095" s="979">
        <f>IF(V1095="賃金で算定",V1096+Z1096-AD1096,0)</f>
        <v>0</v>
      </c>
      <c r="AI1095" s="980"/>
      <c r="AJ1095" s="980"/>
      <c r="AK1095" s="981"/>
      <c r="AL1095" s="733"/>
      <c r="AM1095" s="736"/>
      <c r="AN1095" s="865"/>
      <c r="AO1095" s="866"/>
      <c r="AP1095" s="866"/>
      <c r="AQ1095" s="866"/>
      <c r="AR1095" s="866"/>
      <c r="AS1095" s="772"/>
      <c r="AV1095" s="24" t="str">
        <f>IF(OR(O1095="",Q1095=""),"", IF(O1095&lt;20,DATE(O1095+118,Q1095,IF(S1095="",1,S1095)),DATE(O1095+88,Q1095,IF(S1095="",1,S1095))))</f>
        <v/>
      </c>
      <c r="AW1095" s="821" t="str">
        <f>IF(AV1095&lt;=設定シート!C$15,"昔",IF(OR(LEFT($F$1103,2)="31",LEFT($F$1103,2)="34",LEFT($F$1103,2)="36",LEFT($F$1103,2)="37"),IF(AV1095&lt;=設定シート!E$23,"1",IF(AV1095&lt;=設定シート!G$23,"2",IF(AV1095&lt;=設定シート!M$23,"3","4"))),IF(AV1095&lt;=設定シート!E$15,"1",IF(AV1095&lt;=設定シート!G$15,"2","3"))))</f>
        <v>3</v>
      </c>
      <c r="AX1095" s="822">
        <f>IF(OR(LEFT($F$1103,2)="31",LEFT($F$1103,2)="34",LEFT($F$1103,2)="36",LEFT($F$1103,2)="37"),IF(AV1095&lt;=設定シート!$C$23,5,IF(AV1095&lt;=設定シート!$E$23,7,IF(AV1095&lt;=設定シート!$G$23,9,IF(AND(AV1095&lt;=設定シート!$I$23,V1095=""),11,IF(AND(AV1095&lt;=設定シート!$I$23,V1095="賃金で算定"),13,IF(AV1095&lt;=設定シート!$K$23,15,IF(AV1095&lt;=設定シート!$M$23,17,19))))))),IF(AV1095&lt;=設定シート!$C$23,5,IF(AV1095&lt;=設定シート!$E$15,7,IF(AV1095&lt;=設定シート!$G$15,9,11))))</f>
        <v>11</v>
      </c>
      <c r="AY1095" s="760"/>
      <c r="AZ1095" s="761"/>
      <c r="BA1095" s="762">
        <f t="shared" ref="BA1095" si="622">AN1095</f>
        <v>0</v>
      </c>
      <c r="BB1095" s="761"/>
      <c r="BC1095" s="761"/>
      <c r="BO1095" s="1">
        <f>IF(O1095&lt;=VALUE(概算年度),O1095+2018,O1095+1988)</f>
        <v>2018</v>
      </c>
      <c r="BP1095" s="1" t="b">
        <f>IF(BO1095=2019,1)</f>
        <v>0</v>
      </c>
      <c r="BQ1095" s="3">
        <f>IF(BO1095&lt;=2018,1)</f>
        <v>1</v>
      </c>
      <c r="BR1095" s="3" t="b">
        <f>IF(BO1095&gt;=2020,1)</f>
        <v>0</v>
      </c>
      <c r="BS1095" s="3" t="b">
        <f>IF(AND(O1095=31,Q1095=1,O1096=31),1,IF(AND(O1095=31,Q1095=2,O1096=31),2,IF(AND(O1095=31,Q1095=3,O1096=31),3,IF(AND(O1095=31,Q1095=4,O1096=31),4,IF(AND(O1095&gt;VALUE(概算年度),O1095&lt;31,O1096=31),5)))))</f>
        <v>0</v>
      </c>
      <c r="BT1095" s="3" t="b">
        <f>IF(OR(O1095=31,O1095=1),IF(AND(O1096=1,OR(Q1095=1,Q1095=2,Q1095=3,Q1095=4,Q1095=5)),1,IF(AND(O1096=1,Q1095=6),6,IF(AND(O1096=1,Q1095=7),7,IF(AND(O1096=1,Q1095=8),8,IF(AND(O1096=1,Q1095=9),9,IF(AND(O1096=1,Q1095=10),10,IF(AND(O1096=1,Q1095=11),11,IF(AND(O1096=1,Q1095=12),12)))))))),IF(O1096=1,13))</f>
        <v>0</v>
      </c>
      <c r="BU1095" s="3" t="b">
        <f>IF(AND(VALUE(概算年度)='報告書（事業主控）'!O1095,VALUE(概算年度)='報告書（事業主控）'!O1096),IF('報告書（事業主控）'!Q1095=1,1,IF('報告書（事業主控）'!Q1095=2,2,IF('報告書（事業主控）'!Q1095=3,3))))</f>
        <v>0</v>
      </c>
      <c r="BV1095" s="3" t="b">
        <f>IF(BS1095=1,"平31_1",IF(BS1095=2,"平31_2",IF(BS1095=3,"平31_3",IF(BS1095=4,"平31_4",IF(BS1095=5,"平31_1",IF(BT1095=1,"_5月",IF(BT1095=6,"_6月",IF(BT1095=7,"_7月",IF(BT1095=8,"_8月",IF(BT1095=9,"_9月",IF(BT1095=10,"_10月",IF(BT1095=11,"_11月",IF(BT1095=12,"_12月",IF(BT1095=13,"_5月",IF(AND(O1095=O1096,O1096&lt;&gt;VALUE(概算年度)),IF(Q1095=1,"_1月",IF(Q1095=2,"_2月",IF(Q1095=3,"_3月",IF(Q1095=4,"_4月",IF(Q1095=5,"_5月",IF(Q1095=6,"_6月",IF(Q1095=7,"_7月",IF(Q1095=8,"_8月",IF(Q1095=9,"_9月",IF(Q1095=10,"_10月",IF(Q1095=11,"_11月",IF(Q1095=12,"_12月")))))))))))),IF(BU1095=1,"対象年1_3月",IF(BU1095=2,"対象年2_3月",IF(BU1095=3,"対象年3月",IF(O1096=VALUE(概算年度),"対象年1_3月","_1月")))))))))))))))))))</f>
        <v>0</v>
      </c>
    </row>
    <row r="1096" spans="2:74" ht="18" customHeight="1">
      <c r="B1096" s="971"/>
      <c r="C1096" s="972"/>
      <c r="D1096" s="972"/>
      <c r="E1096" s="972"/>
      <c r="F1096" s="972"/>
      <c r="G1096" s="972"/>
      <c r="H1096" s="972"/>
      <c r="I1096" s="973"/>
      <c r="J1096" s="971"/>
      <c r="K1096" s="972"/>
      <c r="L1096" s="972"/>
      <c r="M1096" s="972"/>
      <c r="N1096" s="975"/>
      <c r="O1096" s="219"/>
      <c r="P1096" s="11" t="s">
        <v>7</v>
      </c>
      <c r="Q1096" s="23"/>
      <c r="R1096" s="11" t="s">
        <v>8</v>
      </c>
      <c r="S1096" s="220"/>
      <c r="T1096" s="982" t="s">
        <v>28</v>
      </c>
      <c r="U1096" s="982"/>
      <c r="V1096" s="956"/>
      <c r="W1096" s="957"/>
      <c r="X1096" s="957"/>
      <c r="Y1096" s="958"/>
      <c r="Z1096" s="956"/>
      <c r="AA1096" s="957"/>
      <c r="AB1096" s="957"/>
      <c r="AC1096" s="957"/>
      <c r="AD1096" s="956">
        <v>0</v>
      </c>
      <c r="AE1096" s="957"/>
      <c r="AF1096" s="957"/>
      <c r="AG1096" s="958"/>
      <c r="AH1096" s="962">
        <f>IF(V1095="賃金で算定",0,V1096+Z1096-AD1096)</f>
        <v>0</v>
      </c>
      <c r="AI1096" s="962"/>
      <c r="AJ1096" s="962"/>
      <c r="AK1096" s="963"/>
      <c r="AL1096" s="964">
        <f>IF(V1095="賃金で算定","賃金で算定",IF(OR(V1096=0,$F$1103="",AV1095=""),0,IF(OR(LEFT($F$1103,2)="31",LEFT($F$1103,2)="34",LEFT($F$1103,2)="36",LEFT($F$1103,2)="37"),VLOOKUP($F$1103,労務比率2,AX1095,FALSE),VLOOKUP($F$1103,労務比率,AX1095,FALSE))))</f>
        <v>0</v>
      </c>
      <c r="AM1096" s="965"/>
      <c r="AN1096" s="966">
        <f>IF(V1095="賃金で算定",0,INT(AH1096*AL1096/100))</f>
        <v>0</v>
      </c>
      <c r="AO1096" s="967"/>
      <c r="AP1096" s="967"/>
      <c r="AQ1096" s="967"/>
      <c r="AR1096" s="967"/>
      <c r="AS1096" s="685"/>
      <c r="AV1096" s="24"/>
      <c r="AW1096" s="25"/>
      <c r="AY1096" s="462">
        <f t="shared" ref="AY1096" si="623">AH1096</f>
        <v>0</v>
      </c>
      <c r="AZ1096" s="461">
        <f>IF(AV1095&lt;=設定シート!C$101,AH1096,IF(AND(AV1095&gt;=設定シート!E$101,AV1095&lt;=設定シート!G$101),AH1096*105/108,AH1096))</f>
        <v>0</v>
      </c>
      <c r="BA1096" s="460"/>
      <c r="BB1096" s="461">
        <f t="shared" ref="BB1096" si="624">IF($AL1096="賃金で算定",0,INT(AY1096*$AL1096/100))</f>
        <v>0</v>
      </c>
      <c r="BC1096" s="461">
        <f>IF(AY1096=AZ1096,BB1096,AZ1096*$AL1096/100)</f>
        <v>0</v>
      </c>
      <c r="BL1096" s="22">
        <f>IF(AY1096=AZ1096,0,1)</f>
        <v>0</v>
      </c>
      <c r="BM1096" s="22" t="str">
        <f>IF(BL1096=1,AL1096,"")</f>
        <v/>
      </c>
    </row>
    <row r="1097" spans="2:74" ht="18" customHeight="1">
      <c r="B1097" s="968"/>
      <c r="C1097" s="969"/>
      <c r="D1097" s="969"/>
      <c r="E1097" s="969"/>
      <c r="F1097" s="969"/>
      <c r="G1097" s="969"/>
      <c r="H1097" s="969"/>
      <c r="I1097" s="970"/>
      <c r="J1097" s="968"/>
      <c r="K1097" s="969"/>
      <c r="L1097" s="969"/>
      <c r="M1097" s="969"/>
      <c r="N1097" s="974"/>
      <c r="O1097" s="753"/>
      <c r="P1097" s="731" t="s">
        <v>38</v>
      </c>
      <c r="Q1097" s="754"/>
      <c r="R1097" s="731" t="s">
        <v>8</v>
      </c>
      <c r="S1097" s="755"/>
      <c r="T1097" s="976" t="s">
        <v>40</v>
      </c>
      <c r="U1097" s="1075"/>
      <c r="V1097" s="977"/>
      <c r="W1097" s="978"/>
      <c r="X1097" s="978"/>
      <c r="Y1097" s="792"/>
      <c r="Z1097" s="769"/>
      <c r="AA1097" s="770"/>
      <c r="AB1097" s="770"/>
      <c r="AC1097" s="768"/>
      <c r="AD1097" s="769"/>
      <c r="AE1097" s="770"/>
      <c r="AF1097" s="770"/>
      <c r="AG1097" s="771"/>
      <c r="AH1097" s="979">
        <f>IF(V1097="賃金で算定",V1098+Z1098-AD1098,0)</f>
        <v>0</v>
      </c>
      <c r="AI1097" s="980"/>
      <c r="AJ1097" s="980"/>
      <c r="AK1097" s="981"/>
      <c r="AL1097" s="733"/>
      <c r="AM1097" s="736"/>
      <c r="AN1097" s="865"/>
      <c r="AO1097" s="866"/>
      <c r="AP1097" s="866"/>
      <c r="AQ1097" s="866"/>
      <c r="AR1097" s="866"/>
      <c r="AS1097" s="772"/>
      <c r="AV1097" s="24" t="str">
        <f>IF(OR(O1097="",Q1097=""),"", IF(O1097&lt;20,DATE(O1097+118,Q1097,IF(S1097="",1,S1097)),DATE(O1097+88,Q1097,IF(S1097="",1,S1097))))</f>
        <v/>
      </c>
      <c r="AW1097" s="821" t="str">
        <f>IF(AV1097&lt;=設定シート!C$15,"昔",IF(OR(LEFT($F$1103,2)="31",LEFT($F$1103,2)="34",LEFT($F$1103,2)="36",LEFT($F$1103,2)="37"),IF(AV1097&lt;=設定シート!E$23,"1",IF(AV1097&lt;=設定シート!G$23,"2",IF(AV1097&lt;=設定シート!M$23,"3","4"))),IF(AV1097&lt;=設定シート!E$15,"1",IF(AV1097&lt;=設定シート!G$15,"2","3"))))</f>
        <v>3</v>
      </c>
      <c r="AX1097" s="822">
        <f>IF(OR(LEFT($F$1103,2)="31",LEFT($F$1103,2)="34",LEFT($F$1103,2)="36",LEFT($F$1103,2)="37"),IF(AV1097&lt;=設定シート!$C$23,5,IF(AV1097&lt;=設定シート!$E$23,7,IF(AV1097&lt;=設定シート!$G$23,9,IF(AND(AV1097&lt;=設定シート!$I$23,V1097=""),11,IF(AND(AV1097&lt;=設定シート!$I$23,V1097="賃金で算定"),13,IF(AV1097&lt;=設定シート!$K$23,15,IF(AV1097&lt;=設定シート!$M$23,17,19))))))),IF(AV1097&lt;=設定シート!$C$23,5,IF(AV1097&lt;=設定シート!$E$15,7,IF(AV1097&lt;=設定シート!$G$15,9,11))))</f>
        <v>11</v>
      </c>
      <c r="AY1097" s="760"/>
      <c r="AZ1097" s="761"/>
      <c r="BA1097" s="762">
        <f t="shared" ref="BA1097" si="625">AN1097</f>
        <v>0</v>
      </c>
      <c r="BB1097" s="761"/>
      <c r="BC1097" s="761"/>
      <c r="BO1097" s="1">
        <f>IF(O1097&lt;=VALUE(概算年度),O1097+2018,O1097+1988)</f>
        <v>2018</v>
      </c>
      <c r="BP1097" s="1" t="b">
        <f>IF(BO1097=2019,1)</f>
        <v>0</v>
      </c>
      <c r="BQ1097" s="3">
        <f>IF(BO1097&lt;=2018,1)</f>
        <v>1</v>
      </c>
      <c r="BR1097" s="3" t="b">
        <f>IF(BO1097&gt;=2020,1)</f>
        <v>0</v>
      </c>
      <c r="BS1097" s="3" t="b">
        <f>IF(AND(O1097=31,Q1097=1,O1098=31),1,IF(AND(O1097=31,Q1097=2,O1098=31),2,IF(AND(O1097=31,Q1097=3,O1098=31),3,IF(AND(O1097=31,Q1097=4,O1098=31),4,IF(AND(O1097&gt;VALUE(概算年度),O1097&lt;31,O1098=31),5)))))</f>
        <v>0</v>
      </c>
      <c r="BT1097" s="3" t="b">
        <f>IF(OR(O1097=31,O1097=1),IF(AND(O1098=1,OR(Q1097=1,Q1097=2,Q1097=3,Q1097=4,Q1097=5)),1,IF(AND(O1098=1,Q1097=6),6,IF(AND(O1098=1,Q1097=7),7,IF(AND(O1098=1,Q1097=8),8,IF(AND(O1098=1,Q1097=9),9,IF(AND(O1098=1,Q1097=10),10,IF(AND(O1098=1,Q1097=11),11,IF(AND(O1098=1,Q1097=12),12)))))))),IF(O1098=1,13))</f>
        <v>0</v>
      </c>
      <c r="BU1097" s="3" t="b">
        <f>IF(AND(VALUE(概算年度)='報告書（事業主控）'!O1097,VALUE(概算年度)='報告書（事業主控）'!O1098),IF('報告書（事業主控）'!Q1097=1,1,IF('報告書（事業主控）'!Q1097=2,2,IF('報告書（事業主控）'!Q1097=3,3))))</f>
        <v>0</v>
      </c>
      <c r="BV1097" s="3" t="b">
        <f>IF(BS1097=1,"平31_1",IF(BS1097=2,"平31_2",IF(BS1097=3,"平31_3",IF(BS1097=4,"平31_4",IF(BS1097=5,"平31_1",IF(BT1097=1,"_5月",IF(BT1097=6,"_6月",IF(BT1097=7,"_7月",IF(BT1097=8,"_8月",IF(BT1097=9,"_9月",IF(BT1097=10,"_10月",IF(BT1097=11,"_11月",IF(BT1097=12,"_12月",IF(BT1097=13,"_5月",IF(AND(O1097=O1098,O1098&lt;&gt;VALUE(概算年度)),IF(Q1097=1,"_1月",IF(Q1097=2,"_2月",IF(Q1097=3,"_3月",IF(Q1097=4,"_4月",IF(Q1097=5,"_5月",IF(Q1097=6,"_6月",IF(Q1097=7,"_7月",IF(Q1097=8,"_8月",IF(Q1097=9,"_9月",IF(Q1097=10,"_10月",IF(Q1097=11,"_11月",IF(Q1097=12,"_12月")))))))))))),IF(BU1097=1,"対象年1_3月",IF(BU1097=2,"対象年2_3月",IF(BU1097=3,"対象年3月",IF(O1098=VALUE(概算年度),"対象年1_3月","_1月")))))))))))))))))))</f>
        <v>0</v>
      </c>
    </row>
    <row r="1098" spans="2:74" ht="18" customHeight="1">
      <c r="B1098" s="971"/>
      <c r="C1098" s="972"/>
      <c r="D1098" s="972"/>
      <c r="E1098" s="972"/>
      <c r="F1098" s="972"/>
      <c r="G1098" s="972"/>
      <c r="H1098" s="972"/>
      <c r="I1098" s="973"/>
      <c r="J1098" s="971"/>
      <c r="K1098" s="972"/>
      <c r="L1098" s="972"/>
      <c r="M1098" s="972"/>
      <c r="N1098" s="975"/>
      <c r="O1098" s="219"/>
      <c r="P1098" s="11" t="s">
        <v>7</v>
      </c>
      <c r="Q1098" s="23"/>
      <c r="R1098" s="11" t="s">
        <v>8</v>
      </c>
      <c r="S1098" s="220"/>
      <c r="T1098" s="982" t="s">
        <v>28</v>
      </c>
      <c r="U1098" s="982"/>
      <c r="V1098" s="956"/>
      <c r="W1098" s="957"/>
      <c r="X1098" s="957"/>
      <c r="Y1098" s="958"/>
      <c r="Z1098" s="956"/>
      <c r="AA1098" s="957"/>
      <c r="AB1098" s="957"/>
      <c r="AC1098" s="957"/>
      <c r="AD1098" s="956">
        <v>0</v>
      </c>
      <c r="AE1098" s="957"/>
      <c r="AF1098" s="957"/>
      <c r="AG1098" s="958"/>
      <c r="AH1098" s="962">
        <f>IF(V1097="賃金で算定",0,V1098+Z1098-AD1098)</f>
        <v>0</v>
      </c>
      <c r="AI1098" s="962"/>
      <c r="AJ1098" s="962"/>
      <c r="AK1098" s="963"/>
      <c r="AL1098" s="964">
        <f>IF(V1097="賃金で算定","賃金で算定",IF(OR(V1098=0,$F$1103="",AV1097=""),0,IF(OR(LEFT($F$1103,2)="31",LEFT($F$1103,2)="34",LEFT($F$1103,2)="36",LEFT($F$1103,2)="37"),VLOOKUP($F$1103,労務比率2,AX1097,FALSE),VLOOKUP($F$1103,労務比率,AX1097,FALSE))))</f>
        <v>0</v>
      </c>
      <c r="AM1098" s="965"/>
      <c r="AN1098" s="966">
        <f>IF(V1097="賃金で算定",0,INT(AH1098*AL1098/100))</f>
        <v>0</v>
      </c>
      <c r="AO1098" s="967"/>
      <c r="AP1098" s="967"/>
      <c r="AQ1098" s="967"/>
      <c r="AR1098" s="967"/>
      <c r="AS1098" s="685"/>
      <c r="AV1098" s="24"/>
      <c r="AW1098" s="25"/>
      <c r="AY1098" s="462">
        <f t="shared" ref="AY1098" si="626">AH1098</f>
        <v>0</v>
      </c>
      <c r="AZ1098" s="461">
        <f>IF(AV1097&lt;=設定シート!C$101,AH1098,IF(AND(AV1097&gt;=設定シート!E$101,AV1097&lt;=設定シート!G$101),AH1098*105/108,AH1098))</f>
        <v>0</v>
      </c>
      <c r="BA1098" s="460"/>
      <c r="BB1098" s="461">
        <f t="shared" ref="BB1098" si="627">IF($AL1098="賃金で算定",0,INT(AY1098*$AL1098/100))</f>
        <v>0</v>
      </c>
      <c r="BC1098" s="461">
        <f>IF(AY1098=AZ1098,BB1098,AZ1098*$AL1098/100)</f>
        <v>0</v>
      </c>
      <c r="BL1098" s="22">
        <f>IF(AY1098=AZ1098,0,1)</f>
        <v>0</v>
      </c>
      <c r="BM1098" s="22" t="str">
        <f>IF(BL1098=1,AL1098,"")</f>
        <v/>
      </c>
    </row>
    <row r="1099" spans="2:74" ht="18" customHeight="1">
      <c r="B1099" s="968"/>
      <c r="C1099" s="969"/>
      <c r="D1099" s="969"/>
      <c r="E1099" s="969"/>
      <c r="F1099" s="969"/>
      <c r="G1099" s="969"/>
      <c r="H1099" s="969"/>
      <c r="I1099" s="970"/>
      <c r="J1099" s="968"/>
      <c r="K1099" s="969"/>
      <c r="L1099" s="969"/>
      <c r="M1099" s="969"/>
      <c r="N1099" s="974"/>
      <c r="O1099" s="753"/>
      <c r="P1099" s="731" t="s">
        <v>38</v>
      </c>
      <c r="Q1099" s="754"/>
      <c r="R1099" s="731" t="s">
        <v>8</v>
      </c>
      <c r="S1099" s="755"/>
      <c r="T1099" s="976" t="s">
        <v>40</v>
      </c>
      <c r="U1099" s="1075"/>
      <c r="V1099" s="977"/>
      <c r="W1099" s="978"/>
      <c r="X1099" s="978"/>
      <c r="Y1099" s="792"/>
      <c r="Z1099" s="769"/>
      <c r="AA1099" s="770"/>
      <c r="AB1099" s="770"/>
      <c r="AC1099" s="768"/>
      <c r="AD1099" s="769"/>
      <c r="AE1099" s="770"/>
      <c r="AF1099" s="770"/>
      <c r="AG1099" s="771"/>
      <c r="AH1099" s="979">
        <f>IF(V1099="賃金で算定",V1100+Z1100-AD1100,0)</f>
        <v>0</v>
      </c>
      <c r="AI1099" s="980"/>
      <c r="AJ1099" s="980"/>
      <c r="AK1099" s="981"/>
      <c r="AL1099" s="733"/>
      <c r="AM1099" s="736"/>
      <c r="AN1099" s="865"/>
      <c r="AO1099" s="866"/>
      <c r="AP1099" s="866"/>
      <c r="AQ1099" s="866"/>
      <c r="AR1099" s="866"/>
      <c r="AS1099" s="772"/>
      <c r="AV1099" s="24" t="str">
        <f>IF(OR(O1099="",Q1099=""),"", IF(O1099&lt;20,DATE(O1099+118,Q1099,IF(S1099="",1,S1099)),DATE(O1099+88,Q1099,IF(S1099="",1,S1099))))</f>
        <v/>
      </c>
      <c r="AW1099" s="821" t="str">
        <f>IF(AV1099&lt;=設定シート!C$15,"昔",IF(OR(LEFT($F$1103,2)="31",LEFT($F$1103,2)="34",LEFT($F$1103,2)="36",LEFT($F$1103,2)="37"),IF(AV1099&lt;=設定シート!E$23,"1",IF(AV1099&lt;=設定シート!G$23,"2",IF(AV1099&lt;=設定シート!M$23,"3","4"))),IF(AV1099&lt;=設定シート!E$15,"1",IF(AV1099&lt;=設定シート!G$15,"2","3"))))</f>
        <v>3</v>
      </c>
      <c r="AX1099" s="822">
        <f>IF(OR(LEFT($F$1103,2)="31",LEFT($F$1103,2)="34",LEFT($F$1103,2)="36",LEFT($F$1103,2)="37"),IF(AV1099&lt;=設定シート!$C$23,5,IF(AV1099&lt;=設定シート!$E$23,7,IF(AV1099&lt;=設定シート!$G$23,9,IF(AND(AV1099&lt;=設定シート!$I$23,V1099=""),11,IF(AND(AV1099&lt;=設定シート!$I$23,V1099="賃金で算定"),13,IF(AV1099&lt;=設定シート!$K$23,15,IF(AV1099&lt;=設定シート!$M$23,17,19))))))),IF(AV1099&lt;=設定シート!$C$23,5,IF(AV1099&lt;=設定シート!$E$15,7,IF(AV1099&lt;=設定シート!$G$15,9,11))))</f>
        <v>11</v>
      </c>
      <c r="AY1099" s="760"/>
      <c r="AZ1099" s="761"/>
      <c r="BA1099" s="762">
        <f t="shared" ref="BA1099" si="628">AN1099</f>
        <v>0</v>
      </c>
      <c r="BB1099" s="761"/>
      <c r="BC1099" s="761"/>
      <c r="BO1099" s="1">
        <f>IF(O1099&lt;=VALUE(概算年度),O1099+2018,O1099+1988)</f>
        <v>2018</v>
      </c>
      <c r="BP1099" s="1" t="b">
        <f>IF(BO1099=2019,1)</f>
        <v>0</v>
      </c>
      <c r="BQ1099" s="3">
        <f>IF(BO1099&lt;=2018,1)</f>
        <v>1</v>
      </c>
      <c r="BR1099" s="3" t="b">
        <f>IF(BO1099&gt;=2020,1)</f>
        <v>0</v>
      </c>
      <c r="BS1099" s="3" t="b">
        <f>IF(AND(O1099=31,Q1099=1,O1100=31),1,IF(AND(O1099=31,Q1099=2,O1100=31),2,IF(AND(O1099=31,Q1099=3,O1100=31),3,IF(AND(O1099=31,Q1099=4,O1100=31),4,IF(AND(O1099&gt;VALUE(概算年度),O1099&lt;31,O1100=31),5)))))</f>
        <v>0</v>
      </c>
      <c r="BT1099" s="3" t="b">
        <f>IF(OR(O1099=31,O1099=1),IF(AND(O1100=1,OR(Q1099=1,Q1099=2,Q1099=3,Q1099=4,Q1099=5)),1,IF(AND(O1100=1,Q1099=6),6,IF(AND(O1100=1,Q1099=7),7,IF(AND(O1100=1,Q1099=8),8,IF(AND(O1100=1,Q1099=9),9,IF(AND(O1100=1,Q1099=10),10,IF(AND(O1100=1,Q1099=11),11,IF(AND(O1100=1,Q1099=12),12)))))))),IF(O1100=1,13))</f>
        <v>0</v>
      </c>
      <c r="BU1099" s="3" t="b">
        <f>IF(AND(VALUE(概算年度)='報告書（事業主控）'!O1099,VALUE(概算年度)='報告書（事業主控）'!O1100),IF('報告書（事業主控）'!Q1099=1,1,IF('報告書（事業主控）'!Q1099=2,2,IF('報告書（事業主控）'!Q1099=3,3))))</f>
        <v>0</v>
      </c>
      <c r="BV1099" s="3" t="b">
        <f>IF(BS1099=1,"平31_1",IF(BS1099=2,"平31_2",IF(BS1099=3,"平31_3",IF(BS1099=4,"平31_4",IF(BS1099=5,"平31_1",IF(BT1099=1,"_5月",IF(BT1099=6,"_6月",IF(BT1099=7,"_7月",IF(BT1099=8,"_8月",IF(BT1099=9,"_9月",IF(BT1099=10,"_10月",IF(BT1099=11,"_11月",IF(BT1099=12,"_12月",IF(BT1099=13,"_5月",IF(AND(O1099=O1100,O1100&lt;&gt;VALUE(概算年度)),IF(Q1099=1,"_1月",IF(Q1099=2,"_2月",IF(Q1099=3,"_3月",IF(Q1099=4,"_4月",IF(Q1099=5,"_5月",IF(Q1099=6,"_6月",IF(Q1099=7,"_7月",IF(Q1099=8,"_8月",IF(Q1099=9,"_9月",IF(Q1099=10,"_10月",IF(Q1099=11,"_11月",IF(Q1099=12,"_12月")))))))))))),IF(BU1099=1,"対象年1_3月",IF(BU1099=2,"対象年2_3月",IF(BU1099=3,"対象年3月",IF(O1100=VALUE(概算年度),"対象年1_3月","_1月")))))))))))))))))))</f>
        <v>0</v>
      </c>
    </row>
    <row r="1100" spans="2:74" ht="18" customHeight="1">
      <c r="B1100" s="971"/>
      <c r="C1100" s="972"/>
      <c r="D1100" s="972"/>
      <c r="E1100" s="972"/>
      <c r="F1100" s="972"/>
      <c r="G1100" s="972"/>
      <c r="H1100" s="972"/>
      <c r="I1100" s="973"/>
      <c r="J1100" s="971"/>
      <c r="K1100" s="972"/>
      <c r="L1100" s="972"/>
      <c r="M1100" s="972"/>
      <c r="N1100" s="975"/>
      <c r="O1100" s="219"/>
      <c r="P1100" s="11" t="s">
        <v>7</v>
      </c>
      <c r="Q1100" s="23"/>
      <c r="R1100" s="11" t="s">
        <v>8</v>
      </c>
      <c r="S1100" s="220"/>
      <c r="T1100" s="982" t="s">
        <v>28</v>
      </c>
      <c r="U1100" s="982"/>
      <c r="V1100" s="956"/>
      <c r="W1100" s="957"/>
      <c r="X1100" s="957"/>
      <c r="Y1100" s="958"/>
      <c r="Z1100" s="956"/>
      <c r="AA1100" s="957"/>
      <c r="AB1100" s="957"/>
      <c r="AC1100" s="957"/>
      <c r="AD1100" s="956">
        <v>0</v>
      </c>
      <c r="AE1100" s="957"/>
      <c r="AF1100" s="957"/>
      <c r="AG1100" s="958"/>
      <c r="AH1100" s="962">
        <f>IF(V1099="賃金で算定",0,V1100+Z1100-AD1100)</f>
        <v>0</v>
      </c>
      <c r="AI1100" s="962"/>
      <c r="AJ1100" s="962"/>
      <c r="AK1100" s="963"/>
      <c r="AL1100" s="964">
        <f>IF(V1099="賃金で算定","賃金で算定",IF(OR(V1100=0,$F$1103="",AV1099=""),0,IF(OR(LEFT($F$1103,2)="31",LEFT($F$1103,2)="34",LEFT($F$1103,2)="36",LEFT($F$1103,2)="37"),VLOOKUP($F$1103,労務比率2,AX1099,FALSE),VLOOKUP($F$1103,労務比率,AX1099,FALSE))))</f>
        <v>0</v>
      </c>
      <c r="AM1100" s="965"/>
      <c r="AN1100" s="966">
        <f>IF(V1099="賃金で算定",0,INT(AH1100*AL1100/100))</f>
        <v>0</v>
      </c>
      <c r="AO1100" s="967"/>
      <c r="AP1100" s="967"/>
      <c r="AQ1100" s="967"/>
      <c r="AR1100" s="967"/>
      <c r="AS1100" s="685"/>
      <c r="AV1100" s="24"/>
      <c r="AW1100" s="25"/>
      <c r="AY1100" s="462">
        <f t="shared" ref="AY1100" si="629">AH1100</f>
        <v>0</v>
      </c>
      <c r="AZ1100" s="461">
        <f>IF(AV1099&lt;=設定シート!C$101,AH1100,IF(AND(AV1099&gt;=設定シート!E$101,AV1099&lt;=設定シート!G$101),AH1100*105/108,AH1100))</f>
        <v>0</v>
      </c>
      <c r="BA1100" s="460"/>
      <c r="BB1100" s="461">
        <f t="shared" ref="BB1100" si="630">IF($AL1100="賃金で算定",0,INT(AY1100*$AL1100/100))</f>
        <v>0</v>
      </c>
      <c r="BC1100" s="461">
        <f>IF(AY1100=AZ1100,BB1100,AZ1100*$AL1100/100)</f>
        <v>0</v>
      </c>
      <c r="BL1100" s="22">
        <f>IF(AY1100=AZ1100,0,1)</f>
        <v>0</v>
      </c>
      <c r="BM1100" s="22" t="str">
        <f>IF(BL1100=1,AL1100,"")</f>
        <v/>
      </c>
    </row>
    <row r="1101" spans="2:74" ht="18" customHeight="1">
      <c r="B1101" s="968"/>
      <c r="C1101" s="969"/>
      <c r="D1101" s="969"/>
      <c r="E1101" s="969"/>
      <c r="F1101" s="969"/>
      <c r="G1101" s="969"/>
      <c r="H1101" s="969"/>
      <c r="I1101" s="970"/>
      <c r="J1101" s="968"/>
      <c r="K1101" s="969"/>
      <c r="L1101" s="969"/>
      <c r="M1101" s="969"/>
      <c r="N1101" s="974"/>
      <c r="O1101" s="753"/>
      <c r="P1101" s="731" t="s">
        <v>38</v>
      </c>
      <c r="Q1101" s="754"/>
      <c r="R1101" s="731" t="s">
        <v>8</v>
      </c>
      <c r="S1101" s="755"/>
      <c r="T1101" s="976" t="s">
        <v>40</v>
      </c>
      <c r="U1101" s="1075"/>
      <c r="V1101" s="977"/>
      <c r="W1101" s="978"/>
      <c r="X1101" s="978"/>
      <c r="Y1101" s="792"/>
      <c r="Z1101" s="769"/>
      <c r="AA1101" s="770"/>
      <c r="AB1101" s="770"/>
      <c r="AC1101" s="768"/>
      <c r="AD1101" s="769"/>
      <c r="AE1101" s="770"/>
      <c r="AF1101" s="770"/>
      <c r="AG1101" s="771"/>
      <c r="AH1101" s="979">
        <f>IF(V1101="賃金で算定",V1102+Z1102-AD1102,0)</f>
        <v>0</v>
      </c>
      <c r="AI1101" s="980"/>
      <c r="AJ1101" s="980"/>
      <c r="AK1101" s="981"/>
      <c r="AL1101" s="733"/>
      <c r="AM1101" s="736"/>
      <c r="AN1101" s="865"/>
      <c r="AO1101" s="866"/>
      <c r="AP1101" s="866"/>
      <c r="AQ1101" s="866"/>
      <c r="AR1101" s="866"/>
      <c r="AS1101" s="772"/>
      <c r="AV1101" s="24" t="str">
        <f>IF(OR(O1101="",Q1101=""),"", IF(O1101&lt;20,DATE(O1101+118,Q1101,IF(S1101="",1,S1101)),DATE(O1101+88,Q1101,IF(S1101="",1,S1101))))</f>
        <v/>
      </c>
      <c r="AW1101" s="821" t="str">
        <f>IF(AV1101&lt;=設定シート!C$15,"昔",IF(OR(LEFT($F$1103,2)="31",LEFT($F$1103,2)="34",LEFT($F$1103,2)="36",LEFT($F$1103,2)="37"),IF(AV1101&lt;=設定シート!E$23,"1",IF(AV1101&lt;=設定シート!G$23,"2",IF(AV1101&lt;=設定シート!M$23,"3","4"))),IF(AV1101&lt;=設定シート!E$15,"1",IF(AV1101&lt;=設定シート!G$15,"2","3"))))</f>
        <v>3</v>
      </c>
      <c r="AX1101" s="822">
        <f>IF(OR(LEFT($F$1103,2)="31",LEFT($F$1103,2)="34",LEFT($F$1103,2)="36",LEFT($F$1103,2)="37"),IF(AV1101&lt;=設定シート!$C$23,5,IF(AV1101&lt;=設定シート!$E$23,7,IF(AV1101&lt;=設定シート!$G$23,9,IF(AND(AV1101&lt;=設定シート!$I$23,V1101=""),11,IF(AND(AV1101&lt;=設定シート!$I$23,V1101="賃金で算定"),13,IF(AV1101&lt;=設定シート!$K$23,15,IF(AV1101&lt;=設定シート!$M$23,17,19))))))),IF(AV1101&lt;=設定シート!$C$23,5,IF(AV1101&lt;=設定シート!$E$15,7,IF(AV1101&lt;=設定シート!$G$15,9,11))))</f>
        <v>11</v>
      </c>
      <c r="AY1101" s="760"/>
      <c r="AZ1101" s="761"/>
      <c r="BA1101" s="762">
        <f t="shared" ref="BA1101" si="631">AN1101</f>
        <v>0</v>
      </c>
      <c r="BB1101" s="761"/>
      <c r="BC1101" s="761"/>
      <c r="BO1101" s="1">
        <f>IF(O1101&lt;=VALUE(概算年度),O1101+2018,O1101+1988)</f>
        <v>2018</v>
      </c>
      <c r="BP1101" s="1" t="b">
        <f>IF(BO1101=2019,1)</f>
        <v>0</v>
      </c>
      <c r="BQ1101" s="3">
        <f>IF(BO1101&lt;=2018,1)</f>
        <v>1</v>
      </c>
      <c r="BR1101" s="3" t="b">
        <f>IF(BO1101&gt;=2020,1)</f>
        <v>0</v>
      </c>
      <c r="BS1101" s="3" t="b">
        <f>IF(AND(O1101=31,Q1101=1,O1102=31),1,IF(AND(O1101=31,Q1101=2,O1102=31),2,IF(AND(O1101=31,Q1101=3,O1102=31),3,IF(AND(O1101=31,Q1101=4,O1102=31),4,IF(AND(O1101&gt;VALUE(概算年度),O1101&lt;31,O1102=31),5)))))</f>
        <v>0</v>
      </c>
      <c r="BT1101" s="3" t="b">
        <f>IF(OR(O1101=31,O1101=1),IF(AND(O1102=1,OR(Q1101=1,Q1101=2,Q1101=3,Q1101=4,Q1101=5)),1,IF(AND(O1102=1,Q1101=6),6,IF(AND(O1102=1,Q1101=7),7,IF(AND(O1102=1,Q1101=8),8,IF(AND(O1102=1,Q1101=9),9,IF(AND(O1102=1,Q1101=10),10,IF(AND(O1102=1,Q1101=11),11,IF(AND(O1102=1,Q1101=12),12)))))))),IF(O1102=1,13))</f>
        <v>0</v>
      </c>
      <c r="BU1101" s="3" t="b">
        <f>IF(AND(VALUE(概算年度)='報告書（事業主控）'!O1101,VALUE(概算年度)='報告書（事業主控）'!O1102),IF('報告書（事業主控）'!Q1101=1,1,IF('報告書（事業主控）'!Q1101=2,2,IF('報告書（事業主控）'!Q1101=3,3))))</f>
        <v>0</v>
      </c>
      <c r="BV1101" s="3" t="b">
        <f>IF(BS1101=1,"平31_1",IF(BS1101=2,"平31_2",IF(BS1101=3,"平31_3",IF(BS1101=4,"平31_4",IF(BS1101=5,"平31_1",IF(BT1101=1,"_5月",IF(BT1101=6,"_6月",IF(BT1101=7,"_7月",IF(BT1101=8,"_8月",IF(BT1101=9,"_9月",IF(BT1101=10,"_10月",IF(BT1101=11,"_11月",IF(BT1101=12,"_12月",IF(BT1101=13,"_5月",IF(AND(O1101=O1102,O1102&lt;&gt;VALUE(概算年度)),IF(Q1101=1,"_1月",IF(Q1101=2,"_2月",IF(Q1101=3,"_3月",IF(Q1101=4,"_4月",IF(Q1101=5,"_5月",IF(Q1101=6,"_6月",IF(Q1101=7,"_7月",IF(Q1101=8,"_8月",IF(Q1101=9,"_9月",IF(Q1101=10,"_10月",IF(Q1101=11,"_11月",IF(Q1101=12,"_12月")))))))))))),IF(BU1101=1,"対象年1_3月",IF(BU1101=2,"対象年2_3月",IF(BU1101=3,"対象年3月",IF(O1102=VALUE(概算年度),"対象年1_3月","_1月")))))))))))))))))))</f>
        <v>0</v>
      </c>
    </row>
    <row r="1102" spans="2:74" ht="18" customHeight="1">
      <c r="B1102" s="971"/>
      <c r="C1102" s="972"/>
      <c r="D1102" s="972"/>
      <c r="E1102" s="972"/>
      <c r="F1102" s="972"/>
      <c r="G1102" s="972"/>
      <c r="H1102" s="972"/>
      <c r="I1102" s="973"/>
      <c r="J1102" s="971"/>
      <c r="K1102" s="972"/>
      <c r="L1102" s="972"/>
      <c r="M1102" s="972"/>
      <c r="N1102" s="975"/>
      <c r="O1102" s="219"/>
      <c r="P1102" s="11" t="s">
        <v>7</v>
      </c>
      <c r="Q1102" s="23"/>
      <c r="R1102" s="11" t="s">
        <v>8</v>
      </c>
      <c r="S1102" s="220"/>
      <c r="T1102" s="982" t="s">
        <v>28</v>
      </c>
      <c r="U1102" s="982"/>
      <c r="V1102" s="956"/>
      <c r="W1102" s="957"/>
      <c r="X1102" s="957"/>
      <c r="Y1102" s="958"/>
      <c r="Z1102" s="956"/>
      <c r="AA1102" s="957"/>
      <c r="AB1102" s="957"/>
      <c r="AC1102" s="957"/>
      <c r="AD1102" s="956"/>
      <c r="AE1102" s="957"/>
      <c r="AF1102" s="957"/>
      <c r="AG1102" s="958"/>
      <c r="AH1102" s="966">
        <f>IF(V1101="賃金で算定",0,V1102+Z1102-AD1102)</f>
        <v>0</v>
      </c>
      <c r="AI1102" s="967"/>
      <c r="AJ1102" s="967"/>
      <c r="AK1102" s="987"/>
      <c r="AL1102" s="964">
        <f>IF(V1101="賃金で算定","賃金で算定",IF(OR(V1102=0,$F$1103="",AV1101=""),0,IF(OR(LEFT($F$1103,2)="31",LEFT($F$1103,2)="34",LEFT($F$1103,2)="36",LEFT($F$1103,2)="37"),VLOOKUP($F$1103,労務比率2,AX1101,FALSE),VLOOKUP($F$1103,労務比率,AX1101,FALSE))))</f>
        <v>0</v>
      </c>
      <c r="AM1102" s="965"/>
      <c r="AN1102" s="966">
        <f>IF(V1101="賃金で算定",0,INT(AH1102*AL1102/100))</f>
        <v>0</v>
      </c>
      <c r="AO1102" s="967"/>
      <c r="AP1102" s="967"/>
      <c r="AQ1102" s="967"/>
      <c r="AR1102" s="967"/>
      <c r="AS1102" s="685"/>
      <c r="AV1102" s="24"/>
      <c r="AW1102" s="25"/>
      <c r="AY1102" s="462">
        <f t="shared" ref="AY1102" si="632">AH1102</f>
        <v>0</v>
      </c>
      <c r="AZ1102" s="461">
        <f>IF(AV1101&lt;=設定シート!C$101,AH1102,IF(AND(AV1101&gt;=設定シート!E$101,AV1101&lt;=設定シート!G$101),AH1102*105/108,AH1102))</f>
        <v>0</v>
      </c>
      <c r="BA1102" s="460"/>
      <c r="BB1102" s="461">
        <f t="shared" ref="BB1102" si="633">IF($AL1102="賃金で算定",0,INT(AY1102*$AL1102/100))</f>
        <v>0</v>
      </c>
      <c r="BC1102" s="461">
        <f>IF(AY1102=AZ1102,BB1102,AZ1102*$AL1102/100)</f>
        <v>0</v>
      </c>
      <c r="BL1102" s="22">
        <f>IF(AY1102=AZ1102,0,1)</f>
        <v>0</v>
      </c>
      <c r="BM1102" s="22" t="str">
        <f>IF(BL1102=1,AL1102,"")</f>
        <v/>
      </c>
    </row>
    <row r="1103" spans="2:74" ht="18" customHeight="1">
      <c r="B1103" s="877" t="s">
        <v>868</v>
      </c>
      <c r="C1103" s="988"/>
      <c r="D1103" s="988"/>
      <c r="E1103" s="989"/>
      <c r="F1103" s="1069"/>
      <c r="G1103" s="997"/>
      <c r="H1103" s="997"/>
      <c r="I1103" s="997"/>
      <c r="J1103" s="997"/>
      <c r="K1103" s="997"/>
      <c r="L1103" s="997"/>
      <c r="M1103" s="997"/>
      <c r="N1103" s="998"/>
      <c r="O1103" s="877" t="s">
        <v>833</v>
      </c>
      <c r="P1103" s="988"/>
      <c r="Q1103" s="988"/>
      <c r="R1103" s="988"/>
      <c r="S1103" s="988"/>
      <c r="T1103" s="988"/>
      <c r="U1103" s="989"/>
      <c r="V1103" s="1072">
        <f>AH1103</f>
        <v>0</v>
      </c>
      <c r="W1103" s="1073"/>
      <c r="X1103" s="1073"/>
      <c r="Y1103" s="1074"/>
      <c r="Z1103" s="769"/>
      <c r="AA1103" s="770"/>
      <c r="AB1103" s="770"/>
      <c r="AC1103" s="768"/>
      <c r="AD1103" s="769"/>
      <c r="AE1103" s="770"/>
      <c r="AF1103" s="770"/>
      <c r="AG1103" s="768"/>
      <c r="AH1103" s="979">
        <f>AH1085+AH1087+AH1089+AH1091+AH1093+AH1095+AH1097+AH1099+AH1101</f>
        <v>0</v>
      </c>
      <c r="AI1103" s="980"/>
      <c r="AJ1103" s="980"/>
      <c r="AK1103" s="981"/>
      <c r="AL1103" s="738"/>
      <c r="AM1103" s="740"/>
      <c r="AN1103" s="979">
        <f>AN1085+AN1087+AN1089+AN1091+AN1093+AN1095+AN1097+AN1099+AN1101</f>
        <v>0</v>
      </c>
      <c r="AO1103" s="980"/>
      <c r="AP1103" s="980"/>
      <c r="AQ1103" s="980"/>
      <c r="AR1103" s="980"/>
      <c r="AS1103" s="772"/>
      <c r="AW1103" s="25"/>
      <c r="AY1103" s="760"/>
      <c r="AZ1103" s="777"/>
      <c r="BA1103" s="778">
        <f>BA1085+BA1087+BA1089+BA1091+BA1093+BA1095+BA1097+BA1099+BA1101</f>
        <v>0</v>
      </c>
      <c r="BB1103" s="762">
        <f>BB1086+BB1088+BB1090+BB1092+BB1094+BB1096+BB1098+BB1100+BB1102</f>
        <v>0</v>
      </c>
      <c r="BC1103" s="762">
        <f>SUMIF(BL1086:BL1102,0,BC1086:BC1102)+ROUNDDOWN(ROUNDDOWN(BL1103*105/108,0)*BM1103/100,0)</f>
        <v>0</v>
      </c>
      <c r="BL1103" s="22">
        <f>SUMIF(BL1086:BL1102,1,AH1086:AK1102)</f>
        <v>0</v>
      </c>
      <c r="BM1103" s="22">
        <f>IF(COUNT(BM1086:BM1102)=0,0,SUM(BM1086:BM1102)/COUNT(BM1086:BM1102))</f>
        <v>0</v>
      </c>
    </row>
    <row r="1104" spans="2:74" ht="18" customHeight="1">
      <c r="B1104" s="990"/>
      <c r="C1104" s="991"/>
      <c r="D1104" s="991"/>
      <c r="E1104" s="992"/>
      <c r="F1104" s="1070"/>
      <c r="G1104" s="1000"/>
      <c r="H1104" s="1000"/>
      <c r="I1104" s="1000"/>
      <c r="J1104" s="1000"/>
      <c r="K1104" s="1000"/>
      <c r="L1104" s="1000"/>
      <c r="M1104" s="1000"/>
      <c r="N1104" s="1001"/>
      <c r="O1104" s="990"/>
      <c r="P1104" s="991"/>
      <c r="Q1104" s="991"/>
      <c r="R1104" s="991"/>
      <c r="S1104" s="991"/>
      <c r="T1104" s="991"/>
      <c r="U1104" s="992"/>
      <c r="V1104" s="983">
        <f>V1086+V1088+V1090+V1092+V1094+V1096+V1098+V1100+V1102-V1103</f>
        <v>0</v>
      </c>
      <c r="W1104" s="962"/>
      <c r="X1104" s="962"/>
      <c r="Y1104" s="963"/>
      <c r="Z1104" s="983">
        <f>Z1086+Z1088+Z1090+Z1092+Z1094+Z1096+Z1098+Z1100+Z1102</f>
        <v>0</v>
      </c>
      <c r="AA1104" s="962"/>
      <c r="AB1104" s="962"/>
      <c r="AC1104" s="962"/>
      <c r="AD1104" s="983">
        <f>AD1086+AD1088+AD1090+AD1092+AD1094+AD1096+AD1098+AD1100+AD1102</f>
        <v>0</v>
      </c>
      <c r="AE1104" s="962"/>
      <c r="AF1104" s="962"/>
      <c r="AG1104" s="962"/>
      <c r="AH1104" s="983">
        <f>AY1104</f>
        <v>0</v>
      </c>
      <c r="AI1104" s="962"/>
      <c r="AJ1104" s="962"/>
      <c r="AK1104" s="962"/>
      <c r="AL1104" s="742"/>
      <c r="AM1104" s="743"/>
      <c r="AN1104" s="983">
        <f>BB1104</f>
        <v>0</v>
      </c>
      <c r="AO1104" s="962"/>
      <c r="AP1104" s="962"/>
      <c r="AQ1104" s="962"/>
      <c r="AR1104" s="962"/>
      <c r="AS1104" s="793"/>
      <c r="AW1104" s="25"/>
      <c r="AY1104" s="779">
        <f>AY1086+AY1088+AY1090+AY1092+AY1094+AY1096+AY1098+AY1100+AY1102</f>
        <v>0</v>
      </c>
      <c r="AZ1104" s="780"/>
      <c r="BA1104" s="780"/>
      <c r="BB1104" s="781">
        <f>BB1103</f>
        <v>0</v>
      </c>
      <c r="BC1104" s="782"/>
    </row>
    <row r="1105" spans="2:55" ht="18" customHeight="1">
      <c r="B1105" s="993"/>
      <c r="C1105" s="994"/>
      <c r="D1105" s="994"/>
      <c r="E1105" s="995"/>
      <c r="F1105" s="1071"/>
      <c r="G1105" s="1002"/>
      <c r="H1105" s="1002"/>
      <c r="I1105" s="1002"/>
      <c r="J1105" s="1002"/>
      <c r="K1105" s="1002"/>
      <c r="L1105" s="1002"/>
      <c r="M1105" s="1002"/>
      <c r="N1105" s="1003"/>
      <c r="O1105" s="993"/>
      <c r="P1105" s="994"/>
      <c r="Q1105" s="994"/>
      <c r="R1105" s="994"/>
      <c r="S1105" s="994"/>
      <c r="T1105" s="994"/>
      <c r="U1105" s="995"/>
      <c r="V1105" s="966"/>
      <c r="W1105" s="967"/>
      <c r="X1105" s="967"/>
      <c r="Y1105" s="987"/>
      <c r="Z1105" s="966"/>
      <c r="AA1105" s="967"/>
      <c r="AB1105" s="967"/>
      <c r="AC1105" s="967"/>
      <c r="AD1105" s="966"/>
      <c r="AE1105" s="967"/>
      <c r="AF1105" s="967"/>
      <c r="AG1105" s="967"/>
      <c r="AH1105" s="966">
        <f>AZ1105</f>
        <v>0</v>
      </c>
      <c r="AI1105" s="967"/>
      <c r="AJ1105" s="967"/>
      <c r="AK1105" s="987"/>
      <c r="AL1105" s="686"/>
      <c r="AM1105" s="687"/>
      <c r="AN1105" s="966">
        <f>BC1105</f>
        <v>0</v>
      </c>
      <c r="AO1105" s="967"/>
      <c r="AP1105" s="967"/>
      <c r="AQ1105" s="967"/>
      <c r="AR1105" s="967"/>
      <c r="AS1105" s="685"/>
      <c r="AU1105" s="222"/>
      <c r="AW1105" s="25"/>
      <c r="AY1105" s="464"/>
      <c r="AZ1105" s="465">
        <f>IF(AZ1086+AZ1088+AZ1090+AZ1092+AZ1094+AZ1096+AZ1098+AZ1100+AZ1102=AY1104,0,ROUNDDOWN(AZ1086+AZ1088+AZ1090+AZ1092+AZ1094+AZ1096+AZ1098+AZ1100+AZ1102,0))</f>
        <v>0</v>
      </c>
      <c r="BA1105" s="463"/>
      <c r="BB1105" s="463"/>
      <c r="BC1105" s="465">
        <f>IF(BC1103=BB1104,0,BC1103)</f>
        <v>0</v>
      </c>
    </row>
    <row r="1106" spans="2:55" ht="18" customHeight="1">
      <c r="AD1106" s="1" t="str">
        <f>IF(AND($F1103="",$V1103+$V1104&gt;0),"事業の種類を選択してください。","")</f>
        <v/>
      </c>
      <c r="AN1106" s="867">
        <f>IF(AN1103=0,0,AN1103+IF(AN1105=0,AN1104,AN1105))</f>
        <v>0</v>
      </c>
      <c r="AO1106" s="867"/>
      <c r="AP1106" s="867"/>
      <c r="AQ1106" s="867"/>
      <c r="AR1106" s="867"/>
      <c r="AW1106" s="25"/>
    </row>
    <row r="1107" spans="2:55" ht="31.95" customHeight="1">
      <c r="AN1107" s="30"/>
      <c r="AO1107" s="30"/>
      <c r="AP1107" s="30"/>
      <c r="AQ1107" s="30"/>
      <c r="AR1107" s="30"/>
      <c r="AW1107" s="25"/>
    </row>
    <row r="1108" spans="2:55" ht="7.5" customHeight="1">
      <c r="X1108" s="3"/>
      <c r="Y1108" s="3"/>
      <c r="AW1108" s="25"/>
    </row>
    <row r="1109" spans="2:55" ht="10.5" customHeight="1">
      <c r="X1109" s="3"/>
      <c r="Y1109" s="3"/>
      <c r="AW1109" s="25"/>
    </row>
    <row r="1110" spans="2:55" ht="5.25" customHeight="1">
      <c r="X1110" s="3"/>
      <c r="Y1110" s="3"/>
      <c r="AW1110" s="25"/>
    </row>
    <row r="1111" spans="2:55" ht="5.25" customHeight="1">
      <c r="X1111" s="3"/>
      <c r="Y1111" s="3"/>
      <c r="AW1111" s="25"/>
    </row>
    <row r="1112" spans="2:55" ht="5.25" customHeight="1">
      <c r="X1112" s="3"/>
      <c r="Y1112" s="3"/>
      <c r="AW1112" s="25"/>
    </row>
    <row r="1113" spans="2:55" ht="5.25" customHeight="1">
      <c r="X1113" s="3"/>
      <c r="Y1113" s="3"/>
      <c r="AW1113" s="25"/>
    </row>
    <row r="1114" spans="2:55" ht="17.25" customHeight="1">
      <c r="B1114" s="2" t="s">
        <v>42</v>
      </c>
      <c r="S1114" s="9"/>
      <c r="T1114" s="9"/>
      <c r="U1114" s="9"/>
      <c r="V1114" s="9"/>
      <c r="W1114" s="9"/>
      <c r="AL1114" s="26"/>
      <c r="AW1114" s="25"/>
    </row>
    <row r="1115" spans="2:55" ht="12.75" customHeight="1">
      <c r="M1115" s="27"/>
      <c r="N1115" s="27"/>
      <c r="O1115" s="27"/>
      <c r="P1115" s="27"/>
      <c r="Q1115" s="27"/>
      <c r="R1115" s="27"/>
      <c r="S1115" s="27"/>
      <c r="T1115" s="28"/>
      <c r="U1115" s="28"/>
      <c r="V1115" s="28"/>
      <c r="W1115" s="28"/>
      <c r="X1115" s="28"/>
      <c r="Y1115" s="28"/>
      <c r="Z1115" s="28"/>
      <c r="AA1115" s="27"/>
      <c r="AB1115" s="27"/>
      <c r="AC1115" s="27"/>
      <c r="AL1115" s="26"/>
      <c r="AM1115" s="859" t="s">
        <v>860</v>
      </c>
      <c r="AN1115" s="860"/>
      <c r="AO1115" s="860"/>
      <c r="AP1115" s="861"/>
      <c r="AW1115" s="25"/>
    </row>
    <row r="1116" spans="2:55" ht="12.75" customHeight="1">
      <c r="M1116" s="27"/>
      <c r="N1116" s="27"/>
      <c r="O1116" s="27"/>
      <c r="P1116" s="27"/>
      <c r="Q1116" s="27"/>
      <c r="R1116" s="27"/>
      <c r="S1116" s="27"/>
      <c r="T1116" s="28"/>
      <c r="U1116" s="28"/>
      <c r="V1116" s="28"/>
      <c r="W1116" s="28"/>
      <c r="X1116" s="28"/>
      <c r="Y1116" s="28"/>
      <c r="Z1116" s="28"/>
      <c r="AA1116" s="27"/>
      <c r="AB1116" s="27"/>
      <c r="AC1116" s="27"/>
      <c r="AL1116" s="26"/>
      <c r="AM1116" s="862"/>
      <c r="AN1116" s="863"/>
      <c r="AO1116" s="863"/>
      <c r="AP1116" s="864"/>
      <c r="AW1116" s="25"/>
    </row>
    <row r="1117" spans="2:55" ht="12.75" customHeight="1">
      <c r="M1117" s="27"/>
      <c r="N1117" s="27"/>
      <c r="O1117" s="27"/>
      <c r="P1117" s="27"/>
      <c r="Q1117" s="27"/>
      <c r="R1117" s="27"/>
      <c r="S1117" s="27"/>
      <c r="T1117" s="27"/>
      <c r="U1117" s="27"/>
      <c r="V1117" s="27"/>
      <c r="W1117" s="27"/>
      <c r="X1117" s="27"/>
      <c r="Y1117" s="27"/>
      <c r="Z1117" s="27"/>
      <c r="AA1117" s="27"/>
      <c r="AB1117" s="27"/>
      <c r="AC1117" s="27"/>
      <c r="AL1117" s="26"/>
      <c r="AM1117" s="698"/>
      <c r="AN1117" s="698"/>
      <c r="AW1117" s="25"/>
    </row>
    <row r="1118" spans="2:55" ht="6" customHeight="1">
      <c r="M1118" s="27"/>
      <c r="N1118" s="27"/>
      <c r="O1118" s="27"/>
      <c r="P1118" s="27"/>
      <c r="Q1118" s="27"/>
      <c r="R1118" s="27"/>
      <c r="S1118" s="27"/>
      <c r="T1118" s="27"/>
      <c r="U1118" s="27"/>
      <c r="V1118" s="27"/>
      <c r="W1118" s="27"/>
      <c r="X1118" s="27"/>
      <c r="Y1118" s="27"/>
      <c r="Z1118" s="27"/>
      <c r="AA1118" s="27"/>
      <c r="AB1118" s="27"/>
      <c r="AC1118" s="27"/>
      <c r="AL1118" s="26"/>
      <c r="AM1118" s="26"/>
      <c r="AW1118" s="25"/>
    </row>
    <row r="1119" spans="2:55" ht="12.75" customHeight="1">
      <c r="B1119" s="873" t="s">
        <v>9</v>
      </c>
      <c r="C1119" s="874"/>
      <c r="D1119" s="874"/>
      <c r="E1119" s="874"/>
      <c r="F1119" s="874"/>
      <c r="G1119" s="874"/>
      <c r="H1119" s="874"/>
      <c r="I1119" s="874"/>
      <c r="J1119" s="878" t="s">
        <v>17</v>
      </c>
      <c r="K1119" s="878"/>
      <c r="L1119" s="724" t="s">
        <v>10</v>
      </c>
      <c r="M1119" s="878" t="s">
        <v>18</v>
      </c>
      <c r="N1119" s="878"/>
      <c r="O1119" s="879" t="s">
        <v>19</v>
      </c>
      <c r="P1119" s="878"/>
      <c r="Q1119" s="878"/>
      <c r="R1119" s="878"/>
      <c r="S1119" s="878"/>
      <c r="T1119" s="878"/>
      <c r="U1119" s="878" t="s">
        <v>20</v>
      </c>
      <c r="V1119" s="878"/>
      <c r="W1119" s="878"/>
      <c r="AD1119" s="11"/>
      <c r="AE1119" s="11"/>
      <c r="AF1119" s="11"/>
      <c r="AG1119" s="11"/>
      <c r="AH1119" s="11"/>
      <c r="AI1119" s="11"/>
      <c r="AJ1119" s="11"/>
      <c r="AL1119" s="1013">
        <f ca="1">$AL$9</f>
        <v>30</v>
      </c>
      <c r="AM1119" s="881"/>
      <c r="AN1119" s="948" t="s">
        <v>11</v>
      </c>
      <c r="AO1119" s="948"/>
      <c r="AP1119" s="881">
        <v>28</v>
      </c>
      <c r="AQ1119" s="881"/>
      <c r="AR1119" s="948" t="s">
        <v>12</v>
      </c>
      <c r="AS1119" s="951"/>
      <c r="AW1119" s="25"/>
    </row>
    <row r="1120" spans="2:55" ht="13.95" customHeight="1">
      <c r="B1120" s="874"/>
      <c r="C1120" s="874"/>
      <c r="D1120" s="874"/>
      <c r="E1120" s="874"/>
      <c r="F1120" s="874"/>
      <c r="G1120" s="874"/>
      <c r="H1120" s="874"/>
      <c r="I1120" s="874"/>
      <c r="J1120" s="1061">
        <f>$J$10</f>
        <v>0</v>
      </c>
      <c r="K1120" s="1049">
        <f>$K$10</f>
        <v>0</v>
      </c>
      <c r="L1120" s="1063">
        <f>$L$10</f>
        <v>0</v>
      </c>
      <c r="M1120" s="1052">
        <f>$M$10</f>
        <v>0</v>
      </c>
      <c r="N1120" s="1049">
        <f>$N$10</f>
        <v>0</v>
      </c>
      <c r="O1120" s="1052">
        <f>$O$10</f>
        <v>0</v>
      </c>
      <c r="P1120" s="1014">
        <f>$P$10</f>
        <v>0</v>
      </c>
      <c r="Q1120" s="1014">
        <f>$Q$10</f>
        <v>0</v>
      </c>
      <c r="R1120" s="1014">
        <f>$R$10</f>
        <v>0</v>
      </c>
      <c r="S1120" s="1014">
        <f>$S$10</f>
        <v>0</v>
      </c>
      <c r="T1120" s="1049">
        <f>$T$10</f>
        <v>0</v>
      </c>
      <c r="U1120" s="1052">
        <f>$U$10</f>
        <v>0</v>
      </c>
      <c r="V1120" s="1014">
        <f>$V$10</f>
        <v>0</v>
      </c>
      <c r="W1120" s="1049">
        <f>$W$10</f>
        <v>0</v>
      </c>
      <c r="AD1120" s="11"/>
      <c r="AE1120" s="11"/>
      <c r="AF1120" s="11"/>
      <c r="AG1120" s="11"/>
      <c r="AH1120" s="11"/>
      <c r="AI1120" s="11"/>
      <c r="AJ1120" s="11"/>
      <c r="AL1120" s="882"/>
      <c r="AM1120" s="883"/>
      <c r="AN1120" s="949"/>
      <c r="AO1120" s="949"/>
      <c r="AP1120" s="883"/>
      <c r="AQ1120" s="883"/>
      <c r="AR1120" s="949"/>
      <c r="AS1120" s="952"/>
      <c r="AW1120" s="25"/>
    </row>
    <row r="1121" spans="2:74" ht="9" customHeight="1">
      <c r="B1121" s="874"/>
      <c r="C1121" s="874"/>
      <c r="D1121" s="874"/>
      <c r="E1121" s="874"/>
      <c r="F1121" s="874"/>
      <c r="G1121" s="874"/>
      <c r="H1121" s="874"/>
      <c r="I1121" s="874"/>
      <c r="J1121" s="1062"/>
      <c r="K1121" s="1050"/>
      <c r="L1121" s="1064"/>
      <c r="M1121" s="1053"/>
      <c r="N1121" s="1050"/>
      <c r="O1121" s="1053"/>
      <c r="P1121" s="1015"/>
      <c r="Q1121" s="1015"/>
      <c r="R1121" s="1015"/>
      <c r="S1121" s="1015"/>
      <c r="T1121" s="1050"/>
      <c r="U1121" s="1053"/>
      <c r="V1121" s="1015"/>
      <c r="W1121" s="1050"/>
      <c r="AD1121" s="11"/>
      <c r="AE1121" s="11"/>
      <c r="AF1121" s="11"/>
      <c r="AG1121" s="11"/>
      <c r="AH1121" s="11"/>
      <c r="AI1121" s="11"/>
      <c r="AJ1121" s="11"/>
      <c r="AL1121" s="884"/>
      <c r="AM1121" s="885"/>
      <c r="AN1121" s="950"/>
      <c r="AO1121" s="950"/>
      <c r="AP1121" s="885"/>
      <c r="AQ1121" s="885"/>
      <c r="AR1121" s="950"/>
      <c r="AS1121" s="953"/>
      <c r="AW1121" s="25"/>
    </row>
    <row r="1122" spans="2:74" ht="6" customHeight="1">
      <c r="B1122" s="876"/>
      <c r="C1122" s="876"/>
      <c r="D1122" s="876"/>
      <c r="E1122" s="876"/>
      <c r="F1122" s="876"/>
      <c r="G1122" s="876"/>
      <c r="H1122" s="876"/>
      <c r="I1122" s="876"/>
      <c r="J1122" s="1062"/>
      <c r="K1122" s="1051"/>
      <c r="L1122" s="1065"/>
      <c r="M1122" s="1054"/>
      <c r="N1122" s="1051"/>
      <c r="O1122" s="1054"/>
      <c r="P1122" s="1016"/>
      <c r="Q1122" s="1016"/>
      <c r="R1122" s="1016"/>
      <c r="S1122" s="1016"/>
      <c r="T1122" s="1051"/>
      <c r="U1122" s="1054"/>
      <c r="V1122" s="1016"/>
      <c r="W1122" s="1051"/>
      <c r="AW1122" s="25"/>
    </row>
    <row r="1123" spans="2:74" ht="15" customHeight="1">
      <c r="B1123" s="927" t="s">
        <v>43</v>
      </c>
      <c r="C1123" s="928"/>
      <c r="D1123" s="928"/>
      <c r="E1123" s="928"/>
      <c r="F1123" s="928"/>
      <c r="G1123" s="928"/>
      <c r="H1123" s="928"/>
      <c r="I1123" s="929"/>
      <c r="J1123" s="927" t="s">
        <v>13</v>
      </c>
      <c r="K1123" s="928"/>
      <c r="L1123" s="928"/>
      <c r="M1123" s="928"/>
      <c r="N1123" s="936"/>
      <c r="O1123" s="939" t="s">
        <v>44</v>
      </c>
      <c r="P1123" s="928"/>
      <c r="Q1123" s="928"/>
      <c r="R1123" s="928"/>
      <c r="S1123" s="928"/>
      <c r="T1123" s="928"/>
      <c r="U1123" s="929"/>
      <c r="V1123" s="725" t="s">
        <v>843</v>
      </c>
      <c r="W1123" s="726"/>
      <c r="X1123" s="726"/>
      <c r="Y1123" s="942" t="s">
        <v>844</v>
      </c>
      <c r="Z1123" s="942"/>
      <c r="AA1123" s="942"/>
      <c r="AB1123" s="942"/>
      <c r="AC1123" s="942"/>
      <c r="AD1123" s="942"/>
      <c r="AE1123" s="942"/>
      <c r="AF1123" s="942"/>
      <c r="AG1123" s="942"/>
      <c r="AH1123" s="942"/>
      <c r="AI1123" s="726"/>
      <c r="AJ1123" s="726"/>
      <c r="AK1123" s="727"/>
      <c r="AL1123" s="1066" t="s">
        <v>497</v>
      </c>
      <c r="AM1123" s="1066"/>
      <c r="AN1123" s="943" t="s">
        <v>845</v>
      </c>
      <c r="AO1123" s="943"/>
      <c r="AP1123" s="943"/>
      <c r="AQ1123" s="943"/>
      <c r="AR1123" s="943"/>
      <c r="AS1123" s="944"/>
      <c r="AW1123" s="25"/>
    </row>
    <row r="1124" spans="2:74" ht="13.95" customHeight="1">
      <c r="B1124" s="930"/>
      <c r="C1124" s="931"/>
      <c r="D1124" s="931"/>
      <c r="E1124" s="931"/>
      <c r="F1124" s="931"/>
      <c r="G1124" s="931"/>
      <c r="H1124" s="931"/>
      <c r="I1124" s="932"/>
      <c r="J1124" s="930"/>
      <c r="K1124" s="931"/>
      <c r="L1124" s="931"/>
      <c r="M1124" s="931"/>
      <c r="N1124" s="937"/>
      <c r="O1124" s="940"/>
      <c r="P1124" s="931"/>
      <c r="Q1124" s="931"/>
      <c r="R1124" s="931"/>
      <c r="S1124" s="931"/>
      <c r="T1124" s="931"/>
      <c r="U1124" s="932"/>
      <c r="V1124" s="890" t="s">
        <v>14</v>
      </c>
      <c r="W1124" s="1076"/>
      <c r="X1124" s="1076"/>
      <c r="Y1124" s="1077"/>
      <c r="Z1124" s="896" t="s">
        <v>23</v>
      </c>
      <c r="AA1124" s="897"/>
      <c r="AB1124" s="897"/>
      <c r="AC1124" s="898"/>
      <c r="AD1124" s="1081" t="s">
        <v>24</v>
      </c>
      <c r="AE1124" s="1082"/>
      <c r="AF1124" s="1082"/>
      <c r="AG1124" s="1083"/>
      <c r="AH1124" s="908" t="s">
        <v>170</v>
      </c>
      <c r="AI1124" s="909"/>
      <c r="AJ1124" s="909"/>
      <c r="AK1124" s="910"/>
      <c r="AL1124" s="1067" t="s">
        <v>498</v>
      </c>
      <c r="AM1124" s="1067"/>
      <c r="AN1124" s="918" t="s">
        <v>26</v>
      </c>
      <c r="AO1124" s="919"/>
      <c r="AP1124" s="919"/>
      <c r="AQ1124" s="919"/>
      <c r="AR1124" s="920"/>
      <c r="AS1124" s="921"/>
      <c r="AW1124" s="25"/>
      <c r="AY1124" s="749" t="s">
        <v>524</v>
      </c>
      <c r="AZ1124" s="749" t="s">
        <v>524</v>
      </c>
      <c r="BA1124" s="749" t="s">
        <v>522</v>
      </c>
      <c r="BB1124" s="922" t="s">
        <v>523</v>
      </c>
      <c r="BC1124" s="923"/>
    </row>
    <row r="1125" spans="2:74" ht="13.95" customHeight="1">
      <c r="B1125" s="933"/>
      <c r="C1125" s="934"/>
      <c r="D1125" s="934"/>
      <c r="E1125" s="934"/>
      <c r="F1125" s="934"/>
      <c r="G1125" s="934"/>
      <c r="H1125" s="934"/>
      <c r="I1125" s="935"/>
      <c r="J1125" s="933"/>
      <c r="K1125" s="934"/>
      <c r="L1125" s="934"/>
      <c r="M1125" s="934"/>
      <c r="N1125" s="938"/>
      <c r="O1125" s="941"/>
      <c r="P1125" s="934"/>
      <c r="Q1125" s="934"/>
      <c r="R1125" s="934"/>
      <c r="S1125" s="934"/>
      <c r="T1125" s="934"/>
      <c r="U1125" s="935"/>
      <c r="V1125" s="1078"/>
      <c r="W1125" s="1079"/>
      <c r="X1125" s="1079"/>
      <c r="Y1125" s="1080"/>
      <c r="Z1125" s="899"/>
      <c r="AA1125" s="900"/>
      <c r="AB1125" s="900"/>
      <c r="AC1125" s="901"/>
      <c r="AD1125" s="1084"/>
      <c r="AE1125" s="1085"/>
      <c r="AF1125" s="1085"/>
      <c r="AG1125" s="1086"/>
      <c r="AH1125" s="911"/>
      <c r="AI1125" s="912"/>
      <c r="AJ1125" s="912"/>
      <c r="AK1125" s="913"/>
      <c r="AL1125" s="1068"/>
      <c r="AM1125" s="1068"/>
      <c r="AN1125" s="924"/>
      <c r="AO1125" s="924"/>
      <c r="AP1125" s="924"/>
      <c r="AQ1125" s="924"/>
      <c r="AR1125" s="924"/>
      <c r="AS1125" s="925"/>
      <c r="AW1125" s="25"/>
      <c r="AY1125" s="459"/>
      <c r="AZ1125" s="460" t="s">
        <v>518</v>
      </c>
      <c r="BA1125" s="460" t="s">
        <v>521</v>
      </c>
      <c r="BB1125" s="750" t="s">
        <v>519</v>
      </c>
      <c r="BC1125" s="460" t="s">
        <v>518</v>
      </c>
      <c r="BL1125" s="22" t="s">
        <v>529</v>
      </c>
      <c r="BM1125" s="22" t="s">
        <v>246</v>
      </c>
    </row>
    <row r="1126" spans="2:74" ht="18" customHeight="1">
      <c r="B1126" s="968"/>
      <c r="C1126" s="969"/>
      <c r="D1126" s="969"/>
      <c r="E1126" s="969"/>
      <c r="F1126" s="969"/>
      <c r="G1126" s="969"/>
      <c r="H1126" s="969"/>
      <c r="I1126" s="970"/>
      <c r="J1126" s="968"/>
      <c r="K1126" s="969"/>
      <c r="L1126" s="969"/>
      <c r="M1126" s="969"/>
      <c r="N1126" s="974"/>
      <c r="O1126" s="753"/>
      <c r="P1126" s="731" t="s">
        <v>38</v>
      </c>
      <c r="Q1126" s="754"/>
      <c r="R1126" s="731" t="s">
        <v>8</v>
      </c>
      <c r="S1126" s="755"/>
      <c r="T1126" s="976" t="s">
        <v>46</v>
      </c>
      <c r="U1126" s="1075"/>
      <c r="V1126" s="977"/>
      <c r="W1126" s="978"/>
      <c r="X1126" s="978"/>
      <c r="Y1126" s="787" t="s">
        <v>15</v>
      </c>
      <c r="Z1126" s="757"/>
      <c r="AA1126" s="758"/>
      <c r="AB1126" s="758"/>
      <c r="AC1126" s="756" t="s">
        <v>15</v>
      </c>
      <c r="AD1126" s="757"/>
      <c r="AE1126" s="758"/>
      <c r="AF1126" s="758"/>
      <c r="AG1126" s="759" t="s">
        <v>15</v>
      </c>
      <c r="AH1126" s="979">
        <f>IF(V1126="賃金で算定",V1127+Z1127-AD1127,0)</f>
        <v>0</v>
      </c>
      <c r="AI1126" s="980"/>
      <c r="AJ1126" s="980"/>
      <c r="AK1126" s="981"/>
      <c r="AL1126" s="733"/>
      <c r="AM1126" s="736"/>
      <c r="AN1126" s="865"/>
      <c r="AO1126" s="866"/>
      <c r="AP1126" s="866"/>
      <c r="AQ1126" s="866"/>
      <c r="AR1126" s="866"/>
      <c r="AS1126" s="759" t="s">
        <v>15</v>
      </c>
      <c r="AV1126" s="24" t="str">
        <f>IF(OR(O1126="",Q1126=""),"", IF(O1126&lt;20,DATE(O1126+118,Q1126,IF(S1126="",1,S1126)),DATE(O1126+88,Q1126,IF(S1126="",1,S1126))))</f>
        <v/>
      </c>
      <c r="AW1126" s="821" t="str">
        <f>IF(AV1126&lt;=設定シート!C$15,"昔",IF(OR(LEFT($F$1144,2)="31",LEFT($F$1144,2)="34",LEFT($F$1144,2)="36",LEFT($F$1144,2)="37"),IF(AV1126&lt;=設定シート!E$23,"1",IF(AV1126&lt;=設定シート!G$23,"2",IF(AV1126&lt;=設定シート!M$23,"3","4"))),IF(AV1126&lt;=設定シート!E$15,"1",IF(AV1126&lt;=設定シート!G$15,"2","3"))))</f>
        <v>3</v>
      </c>
      <c r="AX1126" s="822">
        <f>IF(OR(LEFT($F$1144,2)="31",LEFT($F$1144,2)="34",LEFT($F$1144,2)="36",LEFT($F$1144,2)="37"),IF(AV1126&lt;=設定シート!$C$23,5,IF(AV1126&lt;=設定シート!$E$23,7,IF(AV1126&lt;=設定シート!$G$23,9,IF(AND(AV1126&lt;=設定シート!$I$23,V1126=""),11,IF(AND(AV1126&lt;=設定シート!$I$23,V1126="賃金で算定"),13,IF(AV1126&lt;=設定シート!$K$23,15,IF(AV1126&lt;=設定シート!$M$23,17,19))))))),IF(AV1126&lt;=設定シート!$C$23,5,IF(AV1126&lt;=設定シート!$E$15,7,IF(AV1126&lt;=設定シート!$G$15,9,11))))</f>
        <v>11</v>
      </c>
      <c r="AY1126" s="760"/>
      <c r="AZ1126" s="761"/>
      <c r="BA1126" s="762">
        <f>AN1126</f>
        <v>0</v>
      </c>
      <c r="BB1126" s="761"/>
      <c r="BC1126" s="761"/>
      <c r="BO1126" s="1">
        <f>IF(O1126&lt;=VALUE(概算年度),O1126+2018,O1126+1988)</f>
        <v>2018</v>
      </c>
      <c r="BP1126" s="1" t="b">
        <f>IF(BO1126=2019,1)</f>
        <v>0</v>
      </c>
      <c r="BQ1126" s="3">
        <f>IF(BO1126&lt;=2018,1)</f>
        <v>1</v>
      </c>
      <c r="BR1126" s="3" t="b">
        <f>IF(BO1126&gt;=2020,1)</f>
        <v>0</v>
      </c>
      <c r="BS1126" s="3" t="b">
        <f>IF(AND(O1126=31,Q1126=1,O1127=31),1,IF(AND(O1126=31,Q1126=2,O1127=31),2,IF(AND(O1126=31,Q1126=3,O1127=31),3,IF(AND(O1126=31,Q1126=4,O1127=31),4,IF(AND(O1126&gt;VALUE(概算年度),O1126&lt;31,O1127=31),5)))))</f>
        <v>0</v>
      </c>
      <c r="BT1126" s="3" t="b">
        <f>IF(OR(O1126=31,O1126=1),IF(AND(O1127=1,OR(Q1126=1,Q1126=2,Q1126=3,Q1126=4,Q1126=5)),1,IF(AND(O1127=1,Q1126=6),6,IF(AND(O1127=1,Q1126=7),7,IF(AND(O1127=1,Q1126=8),8,IF(AND(O1127=1,Q1126=9),9,IF(AND(O1127=1,Q1126=10),10,IF(AND(O1127=1,Q1126=11),11,IF(AND(O1127=1,Q1126=12),12)))))))),IF(O1127=1,13))</f>
        <v>0</v>
      </c>
      <c r="BU1126" s="3" t="b">
        <f>IF(AND(VALUE(概算年度)='報告書（事業主控）'!O1126,VALUE(概算年度)='報告書（事業主控）'!O1127),IF('報告書（事業主控）'!Q1126=1,1,IF('報告書（事業主控）'!Q1126=2,2,IF('報告書（事業主控）'!Q1126=3,3))))</f>
        <v>0</v>
      </c>
      <c r="BV1126" s="3" t="b">
        <f>IF(BS1126=1,"平31_1",IF(BS1126=2,"平31_2",IF(BS1126=3,"平31_3",IF(BS1126=4,"平31_4",IF(BS1126=5,"平31_1",IF(BT1126=1,"_5月",IF(BT1126=6,"_6月",IF(BT1126=7,"_7月",IF(BT1126=8,"_8月",IF(BT1126=9,"_9月",IF(BT1126=10,"_10月",IF(BT1126=11,"_11月",IF(BT1126=12,"_12月",IF(BT1126=13,"_5月",IF(AND(O1126=O1127,O1127&lt;&gt;VALUE(概算年度)),IF(Q1126=1,"_1月",IF(Q1126=2,"_2月",IF(Q1126=3,"_3月",IF(Q1126=4,"_4月",IF(Q1126=5,"_5月",IF(Q1126=6,"_6月",IF(Q1126=7,"_7月",IF(Q1126=8,"_8月",IF(Q1126=9,"_9月",IF(Q1126=10,"_10月",IF(Q1126=11,"_11月",IF(Q1126=12,"_12月")))))))))))),IF(BU1126=1,"対象年1_3月",IF(BU1126=2,"対象年2_3月",IF(BU1126=3,"対象年3月",IF(O1127=VALUE(概算年度),"対象年1_3月","_1月")))))))))))))))))))</f>
        <v>0</v>
      </c>
    </row>
    <row r="1127" spans="2:74" ht="18" customHeight="1">
      <c r="B1127" s="971"/>
      <c r="C1127" s="972"/>
      <c r="D1127" s="972"/>
      <c r="E1127" s="972"/>
      <c r="F1127" s="972"/>
      <c r="G1127" s="972"/>
      <c r="H1127" s="972"/>
      <c r="I1127" s="973"/>
      <c r="J1127" s="971"/>
      <c r="K1127" s="972"/>
      <c r="L1127" s="972"/>
      <c r="M1127" s="972"/>
      <c r="N1127" s="975"/>
      <c r="O1127" s="219"/>
      <c r="P1127" s="11" t="s">
        <v>7</v>
      </c>
      <c r="Q1127" s="23"/>
      <c r="R1127" s="11" t="s">
        <v>8</v>
      </c>
      <c r="S1127" s="220"/>
      <c r="T1127" s="982" t="s">
        <v>28</v>
      </c>
      <c r="U1127" s="982"/>
      <c r="V1127" s="956"/>
      <c r="W1127" s="957"/>
      <c r="X1127" s="957"/>
      <c r="Y1127" s="958"/>
      <c r="Z1127" s="959"/>
      <c r="AA1127" s="960"/>
      <c r="AB1127" s="960"/>
      <c r="AC1127" s="960"/>
      <c r="AD1127" s="956">
        <v>0</v>
      </c>
      <c r="AE1127" s="957"/>
      <c r="AF1127" s="957"/>
      <c r="AG1127" s="958"/>
      <c r="AH1127" s="962">
        <f>IF(V1126="賃金で算定",0,V1127+Z1127-AD1127)</f>
        <v>0</v>
      </c>
      <c r="AI1127" s="962"/>
      <c r="AJ1127" s="962"/>
      <c r="AK1127" s="963"/>
      <c r="AL1127" s="964">
        <f>IF(V1126="賃金で算定","賃金で算定",IF(OR(V1127=0,$F$1144="",AV1126=""),0,IF(OR(LEFT($F$1144,2)="31",LEFT($F$1144,2)="34",LEFT($F$1144,2)="36",LEFT($F$1144,2)="37"),VLOOKUP($F$1144,労務比率2,AX1126,FALSE),VLOOKUP($F$1144,労務比率,AX1126,FALSE))))</f>
        <v>0</v>
      </c>
      <c r="AM1127" s="965"/>
      <c r="AN1127" s="966">
        <f>IF(V1126="賃金で算定",0,INT(AH1127*AL1127/100))</f>
        <v>0</v>
      </c>
      <c r="AO1127" s="967"/>
      <c r="AP1127" s="967"/>
      <c r="AQ1127" s="967"/>
      <c r="AR1127" s="967"/>
      <c r="AS1127" s="685"/>
      <c r="AV1127" s="24"/>
      <c r="AW1127" s="25"/>
      <c r="AY1127" s="462">
        <f>AH1127</f>
        <v>0</v>
      </c>
      <c r="AZ1127" s="461">
        <f>IF(AV1126&lt;=設定シート!C$101,AH1127,IF(AND(AV1126&gt;=設定シート!E$101,AV1126&lt;=設定シート!G$101),AH1127*105/108,AH1127))</f>
        <v>0</v>
      </c>
      <c r="BA1127" s="460"/>
      <c r="BB1127" s="461">
        <f>IF($AL1127="賃金で算定",0,INT(AY1127*$AL1127/100))</f>
        <v>0</v>
      </c>
      <c r="BC1127" s="461">
        <f>IF(AY1127=AZ1127,BB1127,AZ1127*$AL1127/100)</f>
        <v>0</v>
      </c>
      <c r="BL1127" s="22">
        <f>IF(AY1127=AZ1127,0,1)</f>
        <v>0</v>
      </c>
      <c r="BM1127" s="22" t="str">
        <f>IF(BL1127=1,AL1127,"")</f>
        <v/>
      </c>
    </row>
    <row r="1128" spans="2:74" ht="18" customHeight="1">
      <c r="B1128" s="968"/>
      <c r="C1128" s="969"/>
      <c r="D1128" s="969"/>
      <c r="E1128" s="969"/>
      <c r="F1128" s="969"/>
      <c r="G1128" s="969"/>
      <c r="H1128" s="969"/>
      <c r="I1128" s="970"/>
      <c r="J1128" s="968"/>
      <c r="K1128" s="969"/>
      <c r="L1128" s="969"/>
      <c r="M1128" s="969"/>
      <c r="N1128" s="974"/>
      <c r="O1128" s="753"/>
      <c r="P1128" s="731" t="s">
        <v>38</v>
      </c>
      <c r="Q1128" s="754"/>
      <c r="R1128" s="731" t="s">
        <v>8</v>
      </c>
      <c r="S1128" s="755"/>
      <c r="T1128" s="976" t="s">
        <v>40</v>
      </c>
      <c r="U1128" s="1075"/>
      <c r="V1128" s="977"/>
      <c r="W1128" s="978"/>
      <c r="X1128" s="978"/>
      <c r="Y1128" s="792"/>
      <c r="Z1128" s="769"/>
      <c r="AA1128" s="770"/>
      <c r="AB1128" s="770"/>
      <c r="AC1128" s="768"/>
      <c r="AD1128" s="769"/>
      <c r="AE1128" s="770"/>
      <c r="AF1128" s="770"/>
      <c r="AG1128" s="771"/>
      <c r="AH1128" s="979">
        <f>IF(V1128="賃金で算定",V1129+Z1129-AD1129,0)</f>
        <v>0</v>
      </c>
      <c r="AI1128" s="980"/>
      <c r="AJ1128" s="980"/>
      <c r="AK1128" s="981"/>
      <c r="AL1128" s="733"/>
      <c r="AM1128" s="736"/>
      <c r="AN1128" s="865"/>
      <c r="AO1128" s="866"/>
      <c r="AP1128" s="866"/>
      <c r="AQ1128" s="866"/>
      <c r="AR1128" s="866"/>
      <c r="AS1128" s="772"/>
      <c r="AV1128" s="24" t="str">
        <f>IF(OR(O1128="",Q1128=""),"", IF(O1128&lt;20,DATE(O1128+118,Q1128,IF(S1128="",1,S1128)),DATE(O1128+88,Q1128,IF(S1128="",1,S1128))))</f>
        <v/>
      </c>
      <c r="AW1128" s="821" t="str">
        <f>IF(AV1128&lt;=設定シート!C$15,"昔",IF(OR(LEFT($F$1144,2)="31",LEFT($F$1144,2)="34",LEFT($F$1144,2)="36",LEFT($F$1144,2)="37"),IF(AV1128&lt;=設定シート!E$23,"1",IF(AV1128&lt;=設定シート!G$23,"2",IF(AV1128&lt;=設定シート!M$23,"3","4"))),IF(AV1128&lt;=設定シート!E$15,"1",IF(AV1128&lt;=設定シート!G$15,"2","3"))))</f>
        <v>3</v>
      </c>
      <c r="AX1128" s="822">
        <f>IF(OR(LEFT($F$1144,2)="31",LEFT($F$1144,2)="34",LEFT($F$1144,2)="36",LEFT($F$1144,2)="37"),IF(AV1128&lt;=設定シート!$C$23,5,IF(AV1128&lt;=設定シート!$E$23,7,IF(AV1128&lt;=設定シート!$G$23,9,IF(AND(AV1128&lt;=設定シート!$I$23,V1128=""),11,IF(AND(AV1128&lt;=設定シート!$I$23,V1128="賃金で算定"),13,IF(AV1128&lt;=設定シート!$K$23,15,IF(AV1128&lt;=設定シート!$M$23,17,19))))))),IF(AV1128&lt;=設定シート!$C$23,5,IF(AV1128&lt;=設定シート!$E$15,7,IF(AV1128&lt;=設定シート!$G$15,9,11))))</f>
        <v>11</v>
      </c>
      <c r="AY1128" s="760"/>
      <c r="AZ1128" s="761"/>
      <c r="BA1128" s="762">
        <f t="shared" ref="BA1128" si="634">AN1128</f>
        <v>0</v>
      </c>
      <c r="BB1128" s="761"/>
      <c r="BC1128" s="761"/>
      <c r="BL1128" s="22"/>
      <c r="BM1128" s="22"/>
      <c r="BO1128" s="1">
        <f>IF(O1128&lt;=VALUE(概算年度),O1128+2018,O1128+1988)</f>
        <v>2018</v>
      </c>
      <c r="BP1128" s="1" t="b">
        <f>IF(BO1128=2019,1)</f>
        <v>0</v>
      </c>
      <c r="BQ1128" s="3">
        <f>IF(BO1128&lt;=2018,1)</f>
        <v>1</v>
      </c>
      <c r="BR1128" s="3" t="b">
        <f>IF(BO1128&gt;=2020,1)</f>
        <v>0</v>
      </c>
      <c r="BS1128" s="3" t="b">
        <f>IF(AND(O1128=31,Q1128=1,O1129=31),1,IF(AND(O1128=31,Q1128=2,O1129=31),2,IF(AND(O1128=31,Q1128=3,O1129=31),3,IF(AND(O1128=31,Q1128=4,O1129=31),4,IF(AND(O1128&gt;VALUE(概算年度),O1128&lt;31,O1129=31),5)))))</f>
        <v>0</v>
      </c>
      <c r="BT1128" s="3" t="b">
        <f>IF(OR(O1128=31,O1128=1),IF(AND(O1129=1,OR(Q1128=1,Q1128=2,Q1128=3,Q1128=4,Q1128=5)),1,IF(AND(O1129=1,Q1128=6),6,IF(AND(O1129=1,Q1128=7),7,IF(AND(O1129=1,Q1128=8),8,IF(AND(O1129=1,Q1128=9),9,IF(AND(O1129=1,Q1128=10),10,IF(AND(O1129=1,Q1128=11),11,IF(AND(O1129=1,Q1128=12),12)))))))),IF(O1129=1,13))</f>
        <v>0</v>
      </c>
      <c r="BU1128" s="3" t="b">
        <f>IF(AND(VALUE(概算年度)='報告書（事業主控）'!O1128,VALUE(概算年度)='報告書（事業主控）'!O1129),IF('報告書（事業主控）'!Q1128=1,1,IF('報告書（事業主控）'!Q1128=2,2,IF('報告書（事業主控）'!Q1128=3,3))))</f>
        <v>0</v>
      </c>
      <c r="BV1128" s="3" t="b">
        <f>IF(BS1128=1,"平31_1",IF(BS1128=2,"平31_2",IF(BS1128=3,"平31_3",IF(BS1128=4,"平31_4",IF(BS1128=5,"平31_1",IF(BT1128=1,"_5月",IF(BT1128=6,"_6月",IF(BT1128=7,"_7月",IF(BT1128=8,"_8月",IF(BT1128=9,"_9月",IF(BT1128=10,"_10月",IF(BT1128=11,"_11月",IF(BT1128=12,"_12月",IF(BT1128=13,"_5月",IF(AND(O1128=O1129,O1129&lt;&gt;VALUE(概算年度)),IF(Q1128=1,"_1月",IF(Q1128=2,"_2月",IF(Q1128=3,"_3月",IF(Q1128=4,"_4月",IF(Q1128=5,"_5月",IF(Q1128=6,"_6月",IF(Q1128=7,"_7月",IF(Q1128=8,"_8月",IF(Q1128=9,"_9月",IF(Q1128=10,"_10月",IF(Q1128=11,"_11月",IF(Q1128=12,"_12月")))))))))))),IF(BU1128=1,"対象年1_3月",IF(BU1128=2,"対象年2_3月",IF(BU1128=3,"対象年3月",IF(O1129=VALUE(概算年度),"対象年1_3月","_1月")))))))))))))))))))</f>
        <v>0</v>
      </c>
    </row>
    <row r="1129" spans="2:74" ht="18" customHeight="1">
      <c r="B1129" s="971"/>
      <c r="C1129" s="972"/>
      <c r="D1129" s="972"/>
      <c r="E1129" s="972"/>
      <c r="F1129" s="972"/>
      <c r="G1129" s="972"/>
      <c r="H1129" s="972"/>
      <c r="I1129" s="973"/>
      <c r="J1129" s="971"/>
      <c r="K1129" s="972"/>
      <c r="L1129" s="972"/>
      <c r="M1129" s="972"/>
      <c r="N1129" s="975"/>
      <c r="O1129" s="219"/>
      <c r="P1129" s="11" t="s">
        <v>7</v>
      </c>
      <c r="Q1129" s="23"/>
      <c r="R1129" s="11" t="s">
        <v>8</v>
      </c>
      <c r="S1129" s="220"/>
      <c r="T1129" s="982" t="s">
        <v>28</v>
      </c>
      <c r="U1129" s="982"/>
      <c r="V1129" s="956"/>
      <c r="W1129" s="957"/>
      <c r="X1129" s="957"/>
      <c r="Y1129" s="958"/>
      <c r="Z1129" s="959"/>
      <c r="AA1129" s="960"/>
      <c r="AB1129" s="960"/>
      <c r="AC1129" s="960"/>
      <c r="AD1129" s="956">
        <v>0</v>
      </c>
      <c r="AE1129" s="957"/>
      <c r="AF1129" s="957"/>
      <c r="AG1129" s="958"/>
      <c r="AH1129" s="962">
        <f>IF(V1128="賃金で算定",0,V1129+Z1129-AD1129)</f>
        <v>0</v>
      </c>
      <c r="AI1129" s="962"/>
      <c r="AJ1129" s="962"/>
      <c r="AK1129" s="963"/>
      <c r="AL1129" s="964">
        <f>IF(V1128="賃金で算定","賃金で算定",IF(OR(V1129=0,$F$1144="",AV1128=""),0,IF(OR(LEFT($F$1144,2)="31",LEFT($F$1144,2)="34",LEFT($F$1144,2)="36",LEFT($F$1144,2)="37"),VLOOKUP($F$1144,労務比率2,AX1128,FALSE),VLOOKUP($F$1144,労務比率,AX1128,FALSE))))</f>
        <v>0</v>
      </c>
      <c r="AM1129" s="965"/>
      <c r="AN1129" s="966">
        <f>IF(V1128="賃金で算定",0,INT(AH1129*AL1129/100))</f>
        <v>0</v>
      </c>
      <c r="AO1129" s="967"/>
      <c r="AP1129" s="967"/>
      <c r="AQ1129" s="967"/>
      <c r="AR1129" s="967"/>
      <c r="AS1129" s="685"/>
      <c r="AV1129" s="24"/>
      <c r="AW1129" s="25"/>
      <c r="AY1129" s="462">
        <f t="shared" ref="AY1129" si="635">AH1129</f>
        <v>0</v>
      </c>
      <c r="AZ1129" s="461">
        <f>IF(AV1128&lt;=設定シート!C$101,AH1129,IF(AND(AV1128&gt;=設定シート!E$101,AV1128&lt;=設定シート!G$101),AH1129*105/108,AH1129))</f>
        <v>0</v>
      </c>
      <c r="BA1129" s="460"/>
      <c r="BB1129" s="461">
        <f t="shared" ref="BB1129" si="636">IF($AL1129="賃金で算定",0,INT(AY1129*$AL1129/100))</f>
        <v>0</v>
      </c>
      <c r="BC1129" s="461">
        <f>IF(AY1129=AZ1129,BB1129,AZ1129*$AL1129/100)</f>
        <v>0</v>
      </c>
      <c r="BL1129" s="22">
        <f>IF(AY1129=AZ1129,0,1)</f>
        <v>0</v>
      </c>
      <c r="BM1129" s="22" t="str">
        <f>IF(BL1129=1,AL1129,"")</f>
        <v/>
      </c>
    </row>
    <row r="1130" spans="2:74" ht="18" customHeight="1">
      <c r="B1130" s="968"/>
      <c r="C1130" s="969"/>
      <c r="D1130" s="969"/>
      <c r="E1130" s="969"/>
      <c r="F1130" s="969"/>
      <c r="G1130" s="969"/>
      <c r="H1130" s="969"/>
      <c r="I1130" s="970"/>
      <c r="J1130" s="968"/>
      <c r="K1130" s="969"/>
      <c r="L1130" s="969"/>
      <c r="M1130" s="969"/>
      <c r="N1130" s="974"/>
      <c r="O1130" s="753"/>
      <c r="P1130" s="731" t="s">
        <v>38</v>
      </c>
      <c r="Q1130" s="754"/>
      <c r="R1130" s="731" t="s">
        <v>8</v>
      </c>
      <c r="S1130" s="755"/>
      <c r="T1130" s="976" t="s">
        <v>40</v>
      </c>
      <c r="U1130" s="1075"/>
      <c r="V1130" s="977"/>
      <c r="W1130" s="978"/>
      <c r="X1130" s="978"/>
      <c r="Y1130" s="792"/>
      <c r="Z1130" s="769"/>
      <c r="AA1130" s="770"/>
      <c r="AB1130" s="770"/>
      <c r="AC1130" s="768"/>
      <c r="AD1130" s="769"/>
      <c r="AE1130" s="770"/>
      <c r="AF1130" s="770"/>
      <c r="AG1130" s="771"/>
      <c r="AH1130" s="979">
        <f>IF(V1130="賃金で算定",V1131+Z1131-AD1131,0)</f>
        <v>0</v>
      </c>
      <c r="AI1130" s="980"/>
      <c r="AJ1130" s="980"/>
      <c r="AK1130" s="981"/>
      <c r="AL1130" s="733"/>
      <c r="AM1130" s="736"/>
      <c r="AN1130" s="865"/>
      <c r="AO1130" s="866"/>
      <c r="AP1130" s="866"/>
      <c r="AQ1130" s="866"/>
      <c r="AR1130" s="866"/>
      <c r="AS1130" s="772"/>
      <c r="AV1130" s="24" t="str">
        <f>IF(OR(O1130="",Q1130=""),"", IF(O1130&lt;20,DATE(O1130+118,Q1130,IF(S1130="",1,S1130)),DATE(O1130+88,Q1130,IF(S1130="",1,S1130))))</f>
        <v/>
      </c>
      <c r="AW1130" s="821" t="str">
        <f>IF(AV1130&lt;=設定シート!C$15,"昔",IF(OR(LEFT($F$1144,2)="31",LEFT($F$1144,2)="34",LEFT($F$1144,2)="36",LEFT($F$1144,2)="37"),IF(AV1130&lt;=設定シート!E$23,"1",IF(AV1130&lt;=設定シート!G$23,"2",IF(AV1130&lt;=設定シート!M$23,"3","4"))),IF(AV1130&lt;=設定シート!E$15,"1",IF(AV1130&lt;=設定シート!G$15,"2","3"))))</f>
        <v>3</v>
      </c>
      <c r="AX1130" s="822">
        <f>IF(OR(LEFT($F$1144,2)="31",LEFT($F$1144,2)="34",LEFT($F$1144,2)="36",LEFT($F$1144,2)="37"),IF(AV1130&lt;=設定シート!$C$23,5,IF(AV1130&lt;=設定シート!$E$23,7,IF(AV1130&lt;=設定シート!$G$23,9,IF(AND(AV1130&lt;=設定シート!$I$23,V1130=""),11,IF(AND(AV1130&lt;=設定シート!$I$23,V1130="賃金で算定"),13,IF(AV1130&lt;=設定シート!$K$23,15,IF(AV1130&lt;=設定シート!$M$23,17,19))))))),IF(AV1130&lt;=設定シート!$C$23,5,IF(AV1130&lt;=設定シート!$E$15,7,IF(AV1130&lt;=設定シート!$G$15,9,11))))</f>
        <v>11</v>
      </c>
      <c r="AY1130" s="760"/>
      <c r="AZ1130" s="761"/>
      <c r="BA1130" s="762">
        <f t="shared" ref="BA1130" si="637">AN1130</f>
        <v>0</v>
      </c>
      <c r="BB1130" s="761"/>
      <c r="BC1130" s="761"/>
      <c r="BO1130" s="1">
        <f>IF(O1130&lt;=VALUE(概算年度),O1130+2018,O1130+1988)</f>
        <v>2018</v>
      </c>
      <c r="BP1130" s="1" t="b">
        <f>IF(BO1130=2019,1)</f>
        <v>0</v>
      </c>
      <c r="BQ1130" s="3">
        <f>IF(BO1130&lt;=2018,1)</f>
        <v>1</v>
      </c>
      <c r="BR1130" s="3" t="b">
        <f>IF(BO1130&gt;=2020,1)</f>
        <v>0</v>
      </c>
      <c r="BS1130" s="3" t="b">
        <f>IF(AND(O1130=31,Q1130=1,O1131=31),1,IF(AND(O1130=31,Q1130=2,O1131=31),2,IF(AND(O1130=31,Q1130=3,O1131=31),3,IF(AND(O1130=31,Q1130=4,O1131=31),4,IF(AND(O1130&gt;VALUE(概算年度),O1130&lt;31,O1131=31),5)))))</f>
        <v>0</v>
      </c>
      <c r="BT1130" s="3" t="b">
        <f>IF(OR(O1130=31,O1130=1),IF(AND(O1131=1,OR(Q1130=1,Q1130=2,Q1130=3,Q1130=4,Q1130=5)),1,IF(AND(O1131=1,Q1130=6),6,IF(AND(O1131=1,Q1130=7),7,IF(AND(O1131=1,Q1130=8),8,IF(AND(O1131=1,Q1130=9),9,IF(AND(O1131=1,Q1130=10),10,IF(AND(O1131=1,Q1130=11),11,IF(AND(O1131=1,Q1130=12),12)))))))),IF(O1131=1,13))</f>
        <v>0</v>
      </c>
      <c r="BU1130" s="3" t="b">
        <f>IF(AND(VALUE(概算年度)='報告書（事業主控）'!O1130,VALUE(概算年度)='報告書（事業主控）'!O1131),IF('報告書（事業主控）'!Q1130=1,1,IF('報告書（事業主控）'!Q1130=2,2,IF('報告書（事業主控）'!Q1130=3,3))))</f>
        <v>0</v>
      </c>
      <c r="BV1130" s="3" t="b">
        <f>IF(BS1130=1,"平31_1",IF(BS1130=2,"平31_2",IF(BS1130=3,"平31_3",IF(BS1130=4,"平31_4",IF(BS1130=5,"平31_1",IF(BT1130=1,"_5月",IF(BT1130=6,"_6月",IF(BT1130=7,"_7月",IF(BT1130=8,"_8月",IF(BT1130=9,"_9月",IF(BT1130=10,"_10月",IF(BT1130=11,"_11月",IF(BT1130=12,"_12月",IF(BT1130=13,"_5月",IF(AND(O1130=O1131,O1131&lt;&gt;VALUE(概算年度)),IF(Q1130=1,"_1月",IF(Q1130=2,"_2月",IF(Q1130=3,"_3月",IF(Q1130=4,"_4月",IF(Q1130=5,"_5月",IF(Q1130=6,"_6月",IF(Q1130=7,"_7月",IF(Q1130=8,"_8月",IF(Q1130=9,"_9月",IF(Q1130=10,"_10月",IF(Q1130=11,"_11月",IF(Q1130=12,"_12月")))))))))))),IF(BU1130=1,"対象年1_3月",IF(BU1130=2,"対象年2_3月",IF(BU1130=3,"対象年3月",IF(O1131=VALUE(概算年度),"対象年1_3月","_1月")))))))))))))))))))</f>
        <v>0</v>
      </c>
    </row>
    <row r="1131" spans="2:74" ht="18" customHeight="1">
      <c r="B1131" s="971"/>
      <c r="C1131" s="972"/>
      <c r="D1131" s="972"/>
      <c r="E1131" s="972"/>
      <c r="F1131" s="972"/>
      <c r="G1131" s="972"/>
      <c r="H1131" s="972"/>
      <c r="I1131" s="973"/>
      <c r="J1131" s="971"/>
      <c r="K1131" s="972"/>
      <c r="L1131" s="972"/>
      <c r="M1131" s="972"/>
      <c r="N1131" s="975"/>
      <c r="O1131" s="219"/>
      <c r="P1131" s="11" t="s">
        <v>7</v>
      </c>
      <c r="Q1131" s="23"/>
      <c r="R1131" s="11" t="s">
        <v>8</v>
      </c>
      <c r="S1131" s="220"/>
      <c r="T1131" s="982" t="s">
        <v>28</v>
      </c>
      <c r="U1131" s="982"/>
      <c r="V1131" s="956"/>
      <c r="W1131" s="957"/>
      <c r="X1131" s="957"/>
      <c r="Y1131" s="958"/>
      <c r="Z1131" s="956"/>
      <c r="AA1131" s="957"/>
      <c r="AB1131" s="957"/>
      <c r="AC1131" s="957"/>
      <c r="AD1131" s="956">
        <v>0</v>
      </c>
      <c r="AE1131" s="957"/>
      <c r="AF1131" s="957"/>
      <c r="AG1131" s="958"/>
      <c r="AH1131" s="962">
        <f>IF(V1130="賃金で算定",0,V1131+Z1131-AD1131)</f>
        <v>0</v>
      </c>
      <c r="AI1131" s="962"/>
      <c r="AJ1131" s="962"/>
      <c r="AK1131" s="963"/>
      <c r="AL1131" s="964">
        <f>IF(V1130="賃金で算定","賃金で算定",IF(OR(V1131=0,$F$1144="",AV1130=""),0,IF(OR(LEFT($F$1144,2)="31",LEFT($F$1144,2)="34",LEFT($F$1144,2)="36",LEFT($F$1144,2)="37"),VLOOKUP($F$1144,労務比率2,AX1130,FALSE),VLOOKUP($F$1144,労務比率,AX1130,FALSE))))</f>
        <v>0</v>
      </c>
      <c r="AM1131" s="965"/>
      <c r="AN1131" s="966">
        <f>IF(V1130="賃金で算定",0,INT(AH1131*AL1131/100))</f>
        <v>0</v>
      </c>
      <c r="AO1131" s="967"/>
      <c r="AP1131" s="967"/>
      <c r="AQ1131" s="967"/>
      <c r="AR1131" s="967"/>
      <c r="AS1131" s="685"/>
      <c r="AV1131" s="24"/>
      <c r="AW1131" s="25"/>
      <c r="AY1131" s="462">
        <f t="shared" ref="AY1131" si="638">AH1131</f>
        <v>0</v>
      </c>
      <c r="AZ1131" s="461">
        <f>IF(AV1130&lt;=設定シート!C$101,AH1131,IF(AND(AV1130&gt;=設定シート!E$101,AV1130&lt;=設定シート!G$101),AH1131*105/108,AH1131))</f>
        <v>0</v>
      </c>
      <c r="BA1131" s="460"/>
      <c r="BB1131" s="461">
        <f t="shared" ref="BB1131" si="639">IF($AL1131="賃金で算定",0,INT(AY1131*$AL1131/100))</f>
        <v>0</v>
      </c>
      <c r="BC1131" s="461">
        <f>IF(AY1131=AZ1131,BB1131,AZ1131*$AL1131/100)</f>
        <v>0</v>
      </c>
      <c r="BL1131" s="22">
        <f>IF(AY1131=AZ1131,0,1)</f>
        <v>0</v>
      </c>
      <c r="BM1131" s="22" t="str">
        <f>IF(BL1131=1,AL1131,"")</f>
        <v/>
      </c>
    </row>
    <row r="1132" spans="2:74" ht="18" customHeight="1">
      <c r="B1132" s="968"/>
      <c r="C1132" s="969"/>
      <c r="D1132" s="969"/>
      <c r="E1132" s="969"/>
      <c r="F1132" s="969"/>
      <c r="G1132" s="969"/>
      <c r="H1132" s="969"/>
      <c r="I1132" s="970"/>
      <c r="J1132" s="968"/>
      <c r="K1132" s="969"/>
      <c r="L1132" s="969"/>
      <c r="M1132" s="969"/>
      <c r="N1132" s="974"/>
      <c r="O1132" s="753"/>
      <c r="P1132" s="731" t="s">
        <v>38</v>
      </c>
      <c r="Q1132" s="754"/>
      <c r="R1132" s="731" t="s">
        <v>8</v>
      </c>
      <c r="S1132" s="755"/>
      <c r="T1132" s="976" t="s">
        <v>40</v>
      </c>
      <c r="U1132" s="1075"/>
      <c r="V1132" s="977"/>
      <c r="W1132" s="978"/>
      <c r="X1132" s="978"/>
      <c r="Y1132" s="29"/>
      <c r="Z1132" s="775"/>
      <c r="AA1132" s="683"/>
      <c r="AB1132" s="683"/>
      <c r="AC1132" s="21"/>
      <c r="AD1132" s="775"/>
      <c r="AE1132" s="683"/>
      <c r="AF1132" s="683"/>
      <c r="AG1132" s="776"/>
      <c r="AH1132" s="979">
        <f>IF(V1132="賃金で算定",V1133+Z1133-AD1133,0)</f>
        <v>0</v>
      </c>
      <c r="AI1132" s="980"/>
      <c r="AJ1132" s="980"/>
      <c r="AK1132" s="981"/>
      <c r="AL1132" s="733"/>
      <c r="AM1132" s="736"/>
      <c r="AN1132" s="865"/>
      <c r="AO1132" s="866"/>
      <c r="AP1132" s="866"/>
      <c r="AQ1132" s="866"/>
      <c r="AR1132" s="866"/>
      <c r="AS1132" s="772"/>
      <c r="AV1132" s="24" t="str">
        <f>IF(OR(O1132="",Q1132=""),"", IF(O1132&lt;20,DATE(O1132+118,Q1132,IF(S1132="",1,S1132)),DATE(O1132+88,Q1132,IF(S1132="",1,S1132))))</f>
        <v/>
      </c>
      <c r="AW1132" s="821" t="str">
        <f>IF(AV1132&lt;=設定シート!C$15,"昔",IF(OR(LEFT($F$1144,2)="31",LEFT($F$1144,2)="34",LEFT($F$1144,2)="36",LEFT($F$1144,2)="37"),IF(AV1132&lt;=設定シート!E$23,"1",IF(AV1132&lt;=設定シート!G$23,"2",IF(AV1132&lt;=設定シート!M$23,"3","4"))),IF(AV1132&lt;=設定シート!E$15,"1",IF(AV1132&lt;=設定シート!G$15,"2","3"))))</f>
        <v>3</v>
      </c>
      <c r="AX1132" s="822">
        <f>IF(OR(LEFT($F$1144,2)="31",LEFT($F$1144,2)="34",LEFT($F$1144,2)="36",LEFT($F$1144,2)="37"),IF(AV1132&lt;=設定シート!$C$23,5,IF(AV1132&lt;=設定シート!$E$23,7,IF(AV1132&lt;=設定シート!$G$23,9,IF(AND(AV1132&lt;=設定シート!$I$23,V1132=""),11,IF(AND(AV1132&lt;=設定シート!$I$23,V1132="賃金で算定"),13,IF(AV1132&lt;=設定シート!$K$23,15,IF(AV1132&lt;=設定シート!$M$23,17,19))))))),IF(AV1132&lt;=設定シート!$C$23,5,IF(AV1132&lt;=設定シート!$E$15,7,IF(AV1132&lt;=設定シート!$G$15,9,11))))</f>
        <v>11</v>
      </c>
      <c r="AY1132" s="760"/>
      <c r="AZ1132" s="761"/>
      <c r="BA1132" s="762">
        <f t="shared" ref="BA1132" si="640">AN1132</f>
        <v>0</v>
      </c>
      <c r="BB1132" s="761"/>
      <c r="BC1132" s="761"/>
      <c r="BO1132" s="1">
        <f>IF(O1132&lt;=VALUE(概算年度),O1132+2018,O1132+1988)</f>
        <v>2018</v>
      </c>
      <c r="BP1132" s="1" t="b">
        <f>IF(BO1132=2019,1)</f>
        <v>0</v>
      </c>
      <c r="BQ1132" s="3">
        <f>IF(BO1132&lt;=2018,1)</f>
        <v>1</v>
      </c>
      <c r="BR1132" s="3" t="b">
        <f>IF(BO1132&gt;=2020,1)</f>
        <v>0</v>
      </c>
      <c r="BS1132" s="3" t="b">
        <f>IF(AND(O1132=31,Q1132=1,O1133=31),1,IF(AND(O1132=31,Q1132=2,O1133=31),2,IF(AND(O1132=31,Q1132=3,O1133=31),3,IF(AND(O1132=31,Q1132=4,O1133=31),4,IF(AND(O1132&gt;VALUE(概算年度),O1132&lt;31,O1133=31),5)))))</f>
        <v>0</v>
      </c>
      <c r="BT1132" s="3" t="b">
        <f>IF(OR(O1132=31,O1132=1),IF(AND(O1133=1,OR(Q1132=1,Q1132=2,Q1132=3,Q1132=4,Q1132=5)),1,IF(AND(O1133=1,Q1132=6),6,IF(AND(O1133=1,Q1132=7),7,IF(AND(O1133=1,Q1132=8),8,IF(AND(O1133=1,Q1132=9),9,IF(AND(O1133=1,Q1132=10),10,IF(AND(O1133=1,Q1132=11),11,IF(AND(O1133=1,Q1132=12),12)))))))),IF(O1133=1,13))</f>
        <v>0</v>
      </c>
      <c r="BU1132" s="3" t="b">
        <f>IF(AND(VALUE(概算年度)='報告書（事業主控）'!O1132,VALUE(概算年度)='報告書（事業主控）'!O1133),IF('報告書（事業主控）'!Q1132=1,1,IF('報告書（事業主控）'!Q1132=2,2,IF('報告書（事業主控）'!Q1132=3,3))))</f>
        <v>0</v>
      </c>
      <c r="BV1132" s="3" t="b">
        <f>IF(BS1132=1,"平31_1",IF(BS1132=2,"平31_2",IF(BS1132=3,"平31_3",IF(BS1132=4,"平31_4",IF(BS1132=5,"平31_1",IF(BT1132=1,"_5月",IF(BT1132=6,"_6月",IF(BT1132=7,"_7月",IF(BT1132=8,"_8月",IF(BT1132=9,"_9月",IF(BT1132=10,"_10月",IF(BT1132=11,"_11月",IF(BT1132=12,"_12月",IF(BT1132=13,"_5月",IF(AND(O1132=O1133,O1133&lt;&gt;VALUE(概算年度)),IF(Q1132=1,"_1月",IF(Q1132=2,"_2月",IF(Q1132=3,"_3月",IF(Q1132=4,"_4月",IF(Q1132=5,"_5月",IF(Q1132=6,"_6月",IF(Q1132=7,"_7月",IF(Q1132=8,"_8月",IF(Q1132=9,"_9月",IF(Q1132=10,"_10月",IF(Q1132=11,"_11月",IF(Q1132=12,"_12月")))))))))))),IF(BU1132=1,"対象年1_3月",IF(BU1132=2,"対象年2_3月",IF(BU1132=3,"対象年3月",IF(O1133=VALUE(概算年度),"対象年1_3月","_1月")))))))))))))))))))</f>
        <v>0</v>
      </c>
    </row>
    <row r="1133" spans="2:74" ht="18" customHeight="1">
      <c r="B1133" s="971"/>
      <c r="C1133" s="972"/>
      <c r="D1133" s="972"/>
      <c r="E1133" s="972"/>
      <c r="F1133" s="972"/>
      <c r="G1133" s="972"/>
      <c r="H1133" s="972"/>
      <c r="I1133" s="973"/>
      <c r="J1133" s="971"/>
      <c r="K1133" s="972"/>
      <c r="L1133" s="972"/>
      <c r="M1133" s="972"/>
      <c r="N1133" s="975"/>
      <c r="O1133" s="219"/>
      <c r="P1133" s="11" t="s">
        <v>7</v>
      </c>
      <c r="Q1133" s="23"/>
      <c r="R1133" s="11" t="s">
        <v>8</v>
      </c>
      <c r="S1133" s="220"/>
      <c r="T1133" s="982" t="s">
        <v>28</v>
      </c>
      <c r="U1133" s="982"/>
      <c r="V1133" s="956"/>
      <c r="W1133" s="957"/>
      <c r="X1133" s="957"/>
      <c r="Y1133" s="958"/>
      <c r="Z1133" s="959"/>
      <c r="AA1133" s="960"/>
      <c r="AB1133" s="960"/>
      <c r="AC1133" s="960"/>
      <c r="AD1133" s="956">
        <v>0</v>
      </c>
      <c r="AE1133" s="957"/>
      <c r="AF1133" s="957"/>
      <c r="AG1133" s="958"/>
      <c r="AH1133" s="962">
        <f>IF(V1132="賃金で算定",0,V1133+Z1133-AD1133)</f>
        <v>0</v>
      </c>
      <c r="AI1133" s="962"/>
      <c r="AJ1133" s="962"/>
      <c r="AK1133" s="963"/>
      <c r="AL1133" s="964">
        <f>IF(V1132="賃金で算定","賃金で算定",IF(OR(V1133=0,$F$1144="",AV1132=""),0,IF(OR(LEFT($F$1144,2)="31",LEFT($F$1144,2)="34",LEFT($F$1144,2)="36",LEFT($F$1144,2)="37"),VLOOKUP($F$1144,労務比率2,AX1132,FALSE),VLOOKUP($F$1144,労務比率,AX1132,FALSE))))</f>
        <v>0</v>
      </c>
      <c r="AM1133" s="965"/>
      <c r="AN1133" s="966">
        <f>IF(V1132="賃金で算定",0,INT(AH1133*AL1133/100))</f>
        <v>0</v>
      </c>
      <c r="AO1133" s="967"/>
      <c r="AP1133" s="967"/>
      <c r="AQ1133" s="967"/>
      <c r="AR1133" s="967"/>
      <c r="AS1133" s="685"/>
      <c r="AV1133" s="24"/>
      <c r="AW1133" s="25"/>
      <c r="AY1133" s="462">
        <f t="shared" ref="AY1133" si="641">AH1133</f>
        <v>0</v>
      </c>
      <c r="AZ1133" s="461">
        <f>IF(AV1132&lt;=設定シート!C$101,AH1133,IF(AND(AV1132&gt;=設定シート!E$101,AV1132&lt;=設定シート!G$101),AH1133*105/108,AH1133))</f>
        <v>0</v>
      </c>
      <c r="BA1133" s="460"/>
      <c r="BB1133" s="461">
        <f t="shared" ref="BB1133" si="642">IF($AL1133="賃金で算定",0,INT(AY1133*$AL1133/100))</f>
        <v>0</v>
      </c>
      <c r="BC1133" s="461">
        <f>IF(AY1133=AZ1133,BB1133,AZ1133*$AL1133/100)</f>
        <v>0</v>
      </c>
      <c r="BL1133" s="22">
        <f>IF(AY1133=AZ1133,0,1)</f>
        <v>0</v>
      </c>
      <c r="BM1133" s="22" t="str">
        <f>IF(BL1133=1,AL1133,"")</f>
        <v/>
      </c>
    </row>
    <row r="1134" spans="2:74" ht="18" customHeight="1">
      <c r="B1134" s="968"/>
      <c r="C1134" s="969"/>
      <c r="D1134" s="969"/>
      <c r="E1134" s="969"/>
      <c r="F1134" s="969"/>
      <c r="G1134" s="969"/>
      <c r="H1134" s="969"/>
      <c r="I1134" s="970"/>
      <c r="J1134" s="968"/>
      <c r="K1134" s="969"/>
      <c r="L1134" s="969"/>
      <c r="M1134" s="969"/>
      <c r="N1134" s="974"/>
      <c r="O1134" s="753"/>
      <c r="P1134" s="731" t="s">
        <v>38</v>
      </c>
      <c r="Q1134" s="754"/>
      <c r="R1134" s="731" t="s">
        <v>8</v>
      </c>
      <c r="S1134" s="755"/>
      <c r="T1134" s="976" t="s">
        <v>40</v>
      </c>
      <c r="U1134" s="1075"/>
      <c r="V1134" s="977"/>
      <c r="W1134" s="978"/>
      <c r="X1134" s="978"/>
      <c r="Y1134" s="792"/>
      <c r="Z1134" s="769"/>
      <c r="AA1134" s="770"/>
      <c r="AB1134" s="770"/>
      <c r="AC1134" s="768"/>
      <c r="AD1134" s="769"/>
      <c r="AE1134" s="770"/>
      <c r="AF1134" s="770"/>
      <c r="AG1134" s="771"/>
      <c r="AH1134" s="979">
        <f>IF(V1134="賃金で算定",V1135+Z1135-AD1135,0)</f>
        <v>0</v>
      </c>
      <c r="AI1134" s="980"/>
      <c r="AJ1134" s="980"/>
      <c r="AK1134" s="981"/>
      <c r="AL1134" s="733"/>
      <c r="AM1134" s="736"/>
      <c r="AN1134" s="865"/>
      <c r="AO1134" s="866"/>
      <c r="AP1134" s="866"/>
      <c r="AQ1134" s="866"/>
      <c r="AR1134" s="866"/>
      <c r="AS1134" s="772"/>
      <c r="AV1134" s="24" t="str">
        <f>IF(OR(O1134="",Q1134=""),"", IF(O1134&lt;20,DATE(O1134+118,Q1134,IF(S1134="",1,S1134)),DATE(O1134+88,Q1134,IF(S1134="",1,S1134))))</f>
        <v/>
      </c>
      <c r="AW1134" s="821" t="str">
        <f>IF(AV1134&lt;=設定シート!C$15,"昔",IF(OR(LEFT($F$1144,2)="31",LEFT($F$1144,2)="34",LEFT($F$1144,2)="36",LEFT($F$1144,2)="37"),IF(AV1134&lt;=設定シート!E$23,"1",IF(AV1134&lt;=設定シート!G$23,"2",IF(AV1134&lt;=設定シート!M$23,"3","4"))),IF(AV1134&lt;=設定シート!E$15,"1",IF(AV1134&lt;=設定シート!G$15,"2","3"))))</f>
        <v>3</v>
      </c>
      <c r="AX1134" s="822">
        <f>IF(OR(LEFT($F$1144,2)="31",LEFT($F$1144,2)="34",LEFT($F$1144,2)="36",LEFT($F$1144,2)="37"),IF(AV1134&lt;=設定シート!$C$23,5,IF(AV1134&lt;=設定シート!$E$23,7,IF(AV1134&lt;=設定シート!$G$23,9,IF(AND(AV1134&lt;=設定シート!$I$23,V1134=""),11,IF(AND(AV1134&lt;=設定シート!$I$23,V1134="賃金で算定"),13,IF(AV1134&lt;=設定シート!$K$23,15,IF(AV1134&lt;=設定シート!$M$23,17,19))))))),IF(AV1134&lt;=設定シート!$C$23,5,IF(AV1134&lt;=設定シート!$E$15,7,IF(AV1134&lt;=設定シート!$G$15,9,11))))</f>
        <v>11</v>
      </c>
      <c r="AY1134" s="760"/>
      <c r="AZ1134" s="761"/>
      <c r="BA1134" s="762">
        <f t="shared" ref="BA1134" si="643">AN1134</f>
        <v>0</v>
      </c>
      <c r="BB1134" s="761"/>
      <c r="BC1134" s="761"/>
      <c r="BO1134" s="1">
        <f>IF(O1134&lt;=VALUE(概算年度),O1134+2018,O1134+1988)</f>
        <v>2018</v>
      </c>
      <c r="BP1134" s="1" t="b">
        <f>IF(BO1134=2019,1)</f>
        <v>0</v>
      </c>
      <c r="BQ1134" s="3">
        <f>IF(BO1134&lt;=2018,1)</f>
        <v>1</v>
      </c>
      <c r="BR1134" s="3" t="b">
        <f>IF(BO1134&gt;=2020,1)</f>
        <v>0</v>
      </c>
      <c r="BS1134" s="3" t="b">
        <f>IF(AND(O1134=31,Q1134=1,O1135=31),1,IF(AND(O1134=31,Q1134=2,O1135=31),2,IF(AND(O1134=31,Q1134=3,O1135=31),3,IF(AND(O1134=31,Q1134=4,O1135=31),4,IF(AND(O1134&gt;VALUE(概算年度),O1134&lt;31,O1135=31),5)))))</f>
        <v>0</v>
      </c>
      <c r="BT1134" s="3" t="b">
        <f>IF(OR(O1134=31,O1134=1),IF(AND(O1135=1,OR(Q1134=1,Q1134=2,Q1134=3,Q1134=4,Q1134=5)),1,IF(AND(O1135=1,Q1134=6),6,IF(AND(O1135=1,Q1134=7),7,IF(AND(O1135=1,Q1134=8),8,IF(AND(O1135=1,Q1134=9),9,IF(AND(O1135=1,Q1134=10),10,IF(AND(O1135=1,Q1134=11),11,IF(AND(O1135=1,Q1134=12),12)))))))),IF(O1135=1,13))</f>
        <v>0</v>
      </c>
      <c r="BU1134" s="3" t="b">
        <f>IF(AND(VALUE(概算年度)='報告書（事業主控）'!O1134,VALUE(概算年度)='報告書（事業主控）'!O1135),IF('報告書（事業主控）'!Q1134=1,1,IF('報告書（事業主控）'!Q1134=2,2,IF('報告書（事業主控）'!Q1134=3,3))))</f>
        <v>0</v>
      </c>
      <c r="BV1134" s="3" t="b">
        <f>IF(BS1134=1,"平31_1",IF(BS1134=2,"平31_2",IF(BS1134=3,"平31_3",IF(BS1134=4,"平31_4",IF(BS1134=5,"平31_1",IF(BT1134=1,"_5月",IF(BT1134=6,"_6月",IF(BT1134=7,"_7月",IF(BT1134=8,"_8月",IF(BT1134=9,"_9月",IF(BT1134=10,"_10月",IF(BT1134=11,"_11月",IF(BT1134=12,"_12月",IF(BT1134=13,"_5月",IF(AND(O1134=O1135,O1135&lt;&gt;VALUE(概算年度)),IF(Q1134=1,"_1月",IF(Q1134=2,"_2月",IF(Q1134=3,"_3月",IF(Q1134=4,"_4月",IF(Q1134=5,"_5月",IF(Q1134=6,"_6月",IF(Q1134=7,"_7月",IF(Q1134=8,"_8月",IF(Q1134=9,"_9月",IF(Q1134=10,"_10月",IF(Q1134=11,"_11月",IF(Q1134=12,"_12月")))))))))))),IF(BU1134=1,"対象年1_3月",IF(BU1134=2,"対象年2_3月",IF(BU1134=3,"対象年3月",IF(O1135=VALUE(概算年度),"対象年1_3月","_1月")))))))))))))))))))</f>
        <v>0</v>
      </c>
    </row>
    <row r="1135" spans="2:74" ht="18" customHeight="1">
      <c r="B1135" s="971"/>
      <c r="C1135" s="972"/>
      <c r="D1135" s="972"/>
      <c r="E1135" s="972"/>
      <c r="F1135" s="972"/>
      <c r="G1135" s="972"/>
      <c r="H1135" s="972"/>
      <c r="I1135" s="973"/>
      <c r="J1135" s="971"/>
      <c r="K1135" s="972"/>
      <c r="L1135" s="972"/>
      <c r="M1135" s="972"/>
      <c r="N1135" s="975"/>
      <c r="O1135" s="219"/>
      <c r="P1135" s="11" t="s">
        <v>7</v>
      </c>
      <c r="Q1135" s="23"/>
      <c r="R1135" s="11" t="s">
        <v>8</v>
      </c>
      <c r="S1135" s="220"/>
      <c r="T1135" s="982" t="s">
        <v>28</v>
      </c>
      <c r="U1135" s="982"/>
      <c r="V1135" s="956"/>
      <c r="W1135" s="957"/>
      <c r="X1135" s="957"/>
      <c r="Y1135" s="958"/>
      <c r="Z1135" s="956"/>
      <c r="AA1135" s="957"/>
      <c r="AB1135" s="957"/>
      <c r="AC1135" s="957"/>
      <c r="AD1135" s="956">
        <v>0</v>
      </c>
      <c r="AE1135" s="957"/>
      <c r="AF1135" s="957"/>
      <c r="AG1135" s="958"/>
      <c r="AH1135" s="962">
        <f>IF(V1134="賃金で算定",0,V1135+Z1135-AD1135)</f>
        <v>0</v>
      </c>
      <c r="AI1135" s="962"/>
      <c r="AJ1135" s="962"/>
      <c r="AK1135" s="963"/>
      <c r="AL1135" s="964">
        <f>IF(V1134="賃金で算定","賃金で算定",IF(OR(V1135=0,$F$1144="",AV1134=""),0,IF(OR(LEFT($F$1144,2)="31",LEFT($F$1144,2)="34",LEFT($F$1144,2)="36",LEFT($F$1144,2)="37"),VLOOKUP($F$1144,労務比率2,AX1134,FALSE),VLOOKUP($F$1144,労務比率,AX1134,FALSE))))</f>
        <v>0</v>
      </c>
      <c r="AM1135" s="965"/>
      <c r="AN1135" s="966">
        <f>IF(V1134="賃金で算定",0,INT(AH1135*AL1135/100))</f>
        <v>0</v>
      </c>
      <c r="AO1135" s="967"/>
      <c r="AP1135" s="967"/>
      <c r="AQ1135" s="967"/>
      <c r="AR1135" s="967"/>
      <c r="AS1135" s="685"/>
      <c r="AV1135" s="24"/>
      <c r="AW1135" s="25"/>
      <c r="AY1135" s="462">
        <f t="shared" ref="AY1135" si="644">AH1135</f>
        <v>0</v>
      </c>
      <c r="AZ1135" s="461">
        <f>IF(AV1134&lt;=設定シート!C$101,AH1135,IF(AND(AV1134&gt;=設定シート!E$101,AV1134&lt;=設定シート!G$101),AH1135*105/108,AH1135))</f>
        <v>0</v>
      </c>
      <c r="BA1135" s="460"/>
      <c r="BB1135" s="461">
        <f t="shared" ref="BB1135" si="645">IF($AL1135="賃金で算定",0,INT(AY1135*$AL1135/100))</f>
        <v>0</v>
      </c>
      <c r="BC1135" s="461">
        <f>IF(AY1135=AZ1135,BB1135,AZ1135*$AL1135/100)</f>
        <v>0</v>
      </c>
      <c r="BL1135" s="22">
        <f>IF(AY1135=AZ1135,0,1)</f>
        <v>0</v>
      </c>
      <c r="BM1135" s="22" t="str">
        <f>IF(BL1135=1,AL1135,"")</f>
        <v/>
      </c>
    </row>
    <row r="1136" spans="2:74" ht="18" customHeight="1">
      <c r="B1136" s="968"/>
      <c r="C1136" s="969"/>
      <c r="D1136" s="969"/>
      <c r="E1136" s="969"/>
      <c r="F1136" s="969"/>
      <c r="G1136" s="969"/>
      <c r="H1136" s="969"/>
      <c r="I1136" s="970"/>
      <c r="J1136" s="968"/>
      <c r="K1136" s="969"/>
      <c r="L1136" s="969"/>
      <c r="M1136" s="969"/>
      <c r="N1136" s="974"/>
      <c r="O1136" s="753"/>
      <c r="P1136" s="731" t="s">
        <v>38</v>
      </c>
      <c r="Q1136" s="754"/>
      <c r="R1136" s="731" t="s">
        <v>8</v>
      </c>
      <c r="S1136" s="755"/>
      <c r="T1136" s="976" t="s">
        <v>40</v>
      </c>
      <c r="U1136" s="1075"/>
      <c r="V1136" s="977"/>
      <c r="W1136" s="978"/>
      <c r="X1136" s="978"/>
      <c r="Y1136" s="792"/>
      <c r="Z1136" s="769"/>
      <c r="AA1136" s="770"/>
      <c r="AB1136" s="770"/>
      <c r="AC1136" s="768"/>
      <c r="AD1136" s="769"/>
      <c r="AE1136" s="770"/>
      <c r="AF1136" s="770"/>
      <c r="AG1136" s="771"/>
      <c r="AH1136" s="979">
        <f>IF(V1136="賃金で算定",V1137+Z1137-AD1137,0)</f>
        <v>0</v>
      </c>
      <c r="AI1136" s="980"/>
      <c r="AJ1136" s="980"/>
      <c r="AK1136" s="981"/>
      <c r="AL1136" s="733"/>
      <c r="AM1136" s="736"/>
      <c r="AN1136" s="865"/>
      <c r="AO1136" s="866"/>
      <c r="AP1136" s="866"/>
      <c r="AQ1136" s="866"/>
      <c r="AR1136" s="866"/>
      <c r="AS1136" s="772"/>
      <c r="AV1136" s="24" t="str">
        <f>IF(OR(O1136="",Q1136=""),"", IF(O1136&lt;20,DATE(O1136+118,Q1136,IF(S1136="",1,S1136)),DATE(O1136+88,Q1136,IF(S1136="",1,S1136))))</f>
        <v/>
      </c>
      <c r="AW1136" s="821" t="str">
        <f>IF(AV1136&lt;=設定シート!C$15,"昔",IF(OR(LEFT($F$1144,2)="31",LEFT($F$1144,2)="34",LEFT($F$1144,2)="36",LEFT($F$1144,2)="37"),IF(AV1136&lt;=設定シート!E$23,"1",IF(AV1136&lt;=設定シート!G$23,"2",IF(AV1136&lt;=設定シート!M$23,"3","4"))),IF(AV1136&lt;=設定シート!E$15,"1",IF(AV1136&lt;=設定シート!G$15,"2","3"))))</f>
        <v>3</v>
      </c>
      <c r="AX1136" s="822">
        <f>IF(OR(LEFT($F$1144,2)="31",LEFT($F$1144,2)="34",LEFT($F$1144,2)="36",LEFT($F$1144,2)="37"),IF(AV1136&lt;=設定シート!$C$23,5,IF(AV1136&lt;=設定シート!$E$23,7,IF(AV1136&lt;=設定シート!$G$23,9,IF(AND(AV1136&lt;=設定シート!$I$23,V1136=""),11,IF(AND(AV1136&lt;=設定シート!$I$23,V1136="賃金で算定"),13,IF(AV1136&lt;=設定シート!$K$23,15,IF(AV1136&lt;=設定シート!$M$23,17,19))))))),IF(AV1136&lt;=設定シート!$C$23,5,IF(AV1136&lt;=設定シート!$E$15,7,IF(AV1136&lt;=設定シート!$G$15,9,11))))</f>
        <v>11</v>
      </c>
      <c r="AY1136" s="760"/>
      <c r="AZ1136" s="761"/>
      <c r="BA1136" s="762">
        <f t="shared" ref="BA1136" si="646">AN1136</f>
        <v>0</v>
      </c>
      <c r="BB1136" s="761"/>
      <c r="BC1136" s="761"/>
      <c r="BO1136" s="1">
        <f>IF(O1136&lt;=VALUE(概算年度),O1136+2018,O1136+1988)</f>
        <v>2018</v>
      </c>
      <c r="BP1136" s="1" t="b">
        <f>IF(BO1136=2019,1)</f>
        <v>0</v>
      </c>
      <c r="BQ1136" s="3">
        <f>IF(BO1136&lt;=2018,1)</f>
        <v>1</v>
      </c>
      <c r="BR1136" s="3" t="b">
        <f>IF(BO1136&gt;=2020,1)</f>
        <v>0</v>
      </c>
      <c r="BS1136" s="3" t="b">
        <f>IF(AND(O1136=31,Q1136=1,O1137=31),1,IF(AND(O1136=31,Q1136=2,O1137=31),2,IF(AND(O1136=31,Q1136=3,O1137=31),3,IF(AND(O1136=31,Q1136=4,O1137=31),4,IF(AND(O1136&gt;VALUE(概算年度),O1136&lt;31,O1137=31),5)))))</f>
        <v>0</v>
      </c>
      <c r="BT1136" s="3" t="b">
        <f>IF(OR(O1136=31,O1136=1),IF(AND(O1137=1,OR(Q1136=1,Q1136=2,Q1136=3,Q1136=4,Q1136=5)),1,IF(AND(O1137=1,Q1136=6),6,IF(AND(O1137=1,Q1136=7),7,IF(AND(O1137=1,Q1136=8),8,IF(AND(O1137=1,Q1136=9),9,IF(AND(O1137=1,Q1136=10),10,IF(AND(O1137=1,Q1136=11),11,IF(AND(O1137=1,Q1136=12),12)))))))),IF(O1137=1,13))</f>
        <v>0</v>
      </c>
      <c r="BU1136" s="3" t="b">
        <f>IF(AND(VALUE(概算年度)='報告書（事業主控）'!O1136,VALUE(概算年度)='報告書（事業主控）'!O1137),IF('報告書（事業主控）'!Q1136=1,1,IF('報告書（事業主控）'!Q1136=2,2,IF('報告書（事業主控）'!Q1136=3,3))))</f>
        <v>0</v>
      </c>
      <c r="BV1136" s="3" t="b">
        <f>IF(BS1136=1,"平31_1",IF(BS1136=2,"平31_2",IF(BS1136=3,"平31_3",IF(BS1136=4,"平31_4",IF(BS1136=5,"平31_1",IF(BT1136=1,"_5月",IF(BT1136=6,"_6月",IF(BT1136=7,"_7月",IF(BT1136=8,"_8月",IF(BT1136=9,"_9月",IF(BT1136=10,"_10月",IF(BT1136=11,"_11月",IF(BT1136=12,"_12月",IF(BT1136=13,"_5月",IF(AND(O1136=O1137,O1137&lt;&gt;VALUE(概算年度)),IF(Q1136=1,"_1月",IF(Q1136=2,"_2月",IF(Q1136=3,"_3月",IF(Q1136=4,"_4月",IF(Q1136=5,"_5月",IF(Q1136=6,"_6月",IF(Q1136=7,"_7月",IF(Q1136=8,"_8月",IF(Q1136=9,"_9月",IF(Q1136=10,"_10月",IF(Q1136=11,"_11月",IF(Q1136=12,"_12月")))))))))))),IF(BU1136=1,"対象年1_3月",IF(BU1136=2,"対象年2_3月",IF(BU1136=3,"対象年3月",IF(O1137=VALUE(概算年度),"対象年1_3月","_1月")))))))))))))))))))</f>
        <v>0</v>
      </c>
    </row>
    <row r="1137" spans="2:74" ht="18" customHeight="1">
      <c r="B1137" s="971"/>
      <c r="C1137" s="972"/>
      <c r="D1137" s="972"/>
      <c r="E1137" s="972"/>
      <c r="F1137" s="972"/>
      <c r="G1137" s="972"/>
      <c r="H1137" s="972"/>
      <c r="I1137" s="973"/>
      <c r="J1137" s="971"/>
      <c r="K1137" s="972"/>
      <c r="L1137" s="972"/>
      <c r="M1137" s="972"/>
      <c r="N1137" s="975"/>
      <c r="O1137" s="219"/>
      <c r="P1137" s="11" t="s">
        <v>7</v>
      </c>
      <c r="Q1137" s="23"/>
      <c r="R1137" s="11" t="s">
        <v>8</v>
      </c>
      <c r="S1137" s="220"/>
      <c r="T1137" s="982" t="s">
        <v>28</v>
      </c>
      <c r="U1137" s="982"/>
      <c r="V1137" s="956"/>
      <c r="W1137" s="957"/>
      <c r="X1137" s="957"/>
      <c r="Y1137" s="958"/>
      <c r="Z1137" s="956"/>
      <c r="AA1137" s="957"/>
      <c r="AB1137" s="957"/>
      <c r="AC1137" s="957"/>
      <c r="AD1137" s="956">
        <v>0</v>
      </c>
      <c r="AE1137" s="957"/>
      <c r="AF1137" s="957"/>
      <c r="AG1137" s="958"/>
      <c r="AH1137" s="962">
        <f>IF(V1136="賃金で算定",0,V1137+Z1137-AD1137)</f>
        <v>0</v>
      </c>
      <c r="AI1137" s="962"/>
      <c r="AJ1137" s="962"/>
      <c r="AK1137" s="963"/>
      <c r="AL1137" s="964">
        <f>IF(V1136="賃金で算定","賃金で算定",IF(OR(V1137=0,$F$1144="",AV1136=""),0,IF(OR(LEFT($F$1144,2)="31",LEFT($F$1144,2)="34",LEFT($F$1144,2)="36",LEFT($F$1144,2)="37"),VLOOKUP($F$1144,労務比率2,AX1136,FALSE),VLOOKUP($F$1144,労務比率,AX1136,FALSE))))</f>
        <v>0</v>
      </c>
      <c r="AM1137" s="965"/>
      <c r="AN1137" s="966">
        <f>IF(V1136="賃金で算定",0,INT(AH1137*AL1137/100))</f>
        <v>0</v>
      </c>
      <c r="AO1137" s="967"/>
      <c r="AP1137" s="967"/>
      <c r="AQ1137" s="967"/>
      <c r="AR1137" s="967"/>
      <c r="AS1137" s="685"/>
      <c r="AV1137" s="24"/>
      <c r="AW1137" s="25"/>
      <c r="AY1137" s="462">
        <f t="shared" ref="AY1137" si="647">AH1137</f>
        <v>0</v>
      </c>
      <c r="AZ1137" s="461">
        <f>IF(AV1136&lt;=設定シート!C$101,AH1137,IF(AND(AV1136&gt;=設定シート!E$101,AV1136&lt;=設定シート!G$101),AH1137*105/108,AH1137))</f>
        <v>0</v>
      </c>
      <c r="BA1137" s="460"/>
      <c r="BB1137" s="461">
        <f t="shared" ref="BB1137" si="648">IF($AL1137="賃金で算定",0,INT(AY1137*$AL1137/100))</f>
        <v>0</v>
      </c>
      <c r="BC1137" s="461">
        <f>IF(AY1137=AZ1137,BB1137,AZ1137*$AL1137/100)</f>
        <v>0</v>
      </c>
      <c r="BL1137" s="22">
        <f>IF(AY1137=AZ1137,0,1)</f>
        <v>0</v>
      </c>
      <c r="BM1137" s="22" t="str">
        <f>IF(BL1137=1,AL1137,"")</f>
        <v/>
      </c>
    </row>
    <row r="1138" spans="2:74" ht="18" customHeight="1">
      <c r="B1138" s="968"/>
      <c r="C1138" s="969"/>
      <c r="D1138" s="969"/>
      <c r="E1138" s="969"/>
      <c r="F1138" s="969"/>
      <c r="G1138" s="969"/>
      <c r="H1138" s="969"/>
      <c r="I1138" s="970"/>
      <c r="J1138" s="968"/>
      <c r="K1138" s="969"/>
      <c r="L1138" s="969"/>
      <c r="M1138" s="969"/>
      <c r="N1138" s="974"/>
      <c r="O1138" s="753"/>
      <c r="P1138" s="731" t="s">
        <v>38</v>
      </c>
      <c r="Q1138" s="754"/>
      <c r="R1138" s="731" t="s">
        <v>8</v>
      </c>
      <c r="S1138" s="755"/>
      <c r="T1138" s="976" t="s">
        <v>40</v>
      </c>
      <c r="U1138" s="1075"/>
      <c r="V1138" s="977"/>
      <c r="W1138" s="978"/>
      <c r="X1138" s="978"/>
      <c r="Y1138" s="792"/>
      <c r="Z1138" s="769"/>
      <c r="AA1138" s="770"/>
      <c r="AB1138" s="770"/>
      <c r="AC1138" s="768"/>
      <c r="AD1138" s="769"/>
      <c r="AE1138" s="770"/>
      <c r="AF1138" s="770"/>
      <c r="AG1138" s="771"/>
      <c r="AH1138" s="979">
        <f>IF(V1138="賃金で算定",V1139+Z1139-AD1139,0)</f>
        <v>0</v>
      </c>
      <c r="AI1138" s="980"/>
      <c r="AJ1138" s="980"/>
      <c r="AK1138" s="981"/>
      <c r="AL1138" s="733"/>
      <c r="AM1138" s="736"/>
      <c r="AN1138" s="865"/>
      <c r="AO1138" s="866"/>
      <c r="AP1138" s="866"/>
      <c r="AQ1138" s="866"/>
      <c r="AR1138" s="866"/>
      <c r="AS1138" s="772"/>
      <c r="AV1138" s="24" t="str">
        <f>IF(OR(O1138="",Q1138=""),"", IF(O1138&lt;20,DATE(O1138+118,Q1138,IF(S1138="",1,S1138)),DATE(O1138+88,Q1138,IF(S1138="",1,S1138))))</f>
        <v/>
      </c>
      <c r="AW1138" s="821" t="str">
        <f>IF(AV1138&lt;=設定シート!C$15,"昔",IF(OR(LEFT($F$1144,2)="31",LEFT($F$1144,2)="34",LEFT($F$1144,2)="36",LEFT($F$1144,2)="37"),IF(AV1138&lt;=設定シート!E$23,"1",IF(AV1138&lt;=設定シート!G$23,"2",IF(AV1138&lt;=設定シート!M$23,"3","4"))),IF(AV1138&lt;=設定シート!E$15,"1",IF(AV1138&lt;=設定シート!G$15,"2","3"))))</f>
        <v>3</v>
      </c>
      <c r="AX1138" s="822">
        <f>IF(OR(LEFT($F$1144,2)="31",LEFT($F$1144,2)="34",LEFT($F$1144,2)="36",LEFT($F$1144,2)="37"),IF(AV1138&lt;=設定シート!$C$23,5,IF(AV1138&lt;=設定シート!$E$23,7,IF(AV1138&lt;=設定シート!$G$23,9,IF(AND(AV1138&lt;=設定シート!$I$23,V1138=""),11,IF(AND(AV1138&lt;=設定シート!$I$23,V1138="賃金で算定"),13,IF(AV1138&lt;=設定シート!$K$23,15,IF(AV1138&lt;=設定シート!$M$23,17,19))))))),IF(AV1138&lt;=設定シート!$C$23,5,IF(AV1138&lt;=設定シート!$E$15,7,IF(AV1138&lt;=設定シート!$G$15,9,11))))</f>
        <v>11</v>
      </c>
      <c r="AY1138" s="760"/>
      <c r="AZ1138" s="761"/>
      <c r="BA1138" s="762">
        <f t="shared" ref="BA1138" si="649">AN1138</f>
        <v>0</v>
      </c>
      <c r="BB1138" s="761"/>
      <c r="BC1138" s="761"/>
      <c r="BO1138" s="1">
        <f>IF(O1138&lt;=VALUE(概算年度),O1138+2018,O1138+1988)</f>
        <v>2018</v>
      </c>
      <c r="BP1138" s="1" t="b">
        <f>IF(BO1138=2019,1)</f>
        <v>0</v>
      </c>
      <c r="BQ1138" s="3">
        <f>IF(BO1138&lt;=2018,1)</f>
        <v>1</v>
      </c>
      <c r="BR1138" s="3" t="b">
        <f>IF(BO1138&gt;=2020,1)</f>
        <v>0</v>
      </c>
      <c r="BS1138" s="3" t="b">
        <f>IF(AND(O1138=31,Q1138=1,O1139=31),1,IF(AND(O1138=31,Q1138=2,O1139=31),2,IF(AND(O1138=31,Q1138=3,O1139=31),3,IF(AND(O1138=31,Q1138=4,O1139=31),4,IF(AND(O1138&gt;VALUE(概算年度),O1138&lt;31,O1139=31),5)))))</f>
        <v>0</v>
      </c>
      <c r="BT1138" s="3" t="b">
        <f>IF(OR(O1138=31,O1138=1),IF(AND(O1139=1,OR(Q1138=1,Q1138=2,Q1138=3,Q1138=4,Q1138=5)),1,IF(AND(O1139=1,Q1138=6),6,IF(AND(O1139=1,Q1138=7),7,IF(AND(O1139=1,Q1138=8),8,IF(AND(O1139=1,Q1138=9),9,IF(AND(O1139=1,Q1138=10),10,IF(AND(O1139=1,Q1138=11),11,IF(AND(O1139=1,Q1138=12),12)))))))),IF(O1139=1,13))</f>
        <v>0</v>
      </c>
      <c r="BU1138" s="3" t="b">
        <f>IF(AND(VALUE(概算年度)='報告書（事業主控）'!O1138,VALUE(概算年度)='報告書（事業主控）'!O1139),IF('報告書（事業主控）'!Q1138=1,1,IF('報告書（事業主控）'!Q1138=2,2,IF('報告書（事業主控）'!Q1138=3,3))))</f>
        <v>0</v>
      </c>
      <c r="BV1138" s="3" t="b">
        <f>IF(BS1138=1,"平31_1",IF(BS1138=2,"平31_2",IF(BS1138=3,"平31_3",IF(BS1138=4,"平31_4",IF(BS1138=5,"平31_1",IF(BT1138=1,"_5月",IF(BT1138=6,"_6月",IF(BT1138=7,"_7月",IF(BT1138=8,"_8月",IF(BT1138=9,"_9月",IF(BT1138=10,"_10月",IF(BT1138=11,"_11月",IF(BT1138=12,"_12月",IF(BT1138=13,"_5月",IF(AND(O1138=O1139,O1139&lt;&gt;VALUE(概算年度)),IF(Q1138=1,"_1月",IF(Q1138=2,"_2月",IF(Q1138=3,"_3月",IF(Q1138=4,"_4月",IF(Q1138=5,"_5月",IF(Q1138=6,"_6月",IF(Q1138=7,"_7月",IF(Q1138=8,"_8月",IF(Q1138=9,"_9月",IF(Q1138=10,"_10月",IF(Q1138=11,"_11月",IF(Q1138=12,"_12月")))))))))))),IF(BU1138=1,"対象年1_3月",IF(BU1138=2,"対象年2_3月",IF(BU1138=3,"対象年3月",IF(O1139=VALUE(概算年度),"対象年1_3月","_1月")))))))))))))))))))</f>
        <v>0</v>
      </c>
    </row>
    <row r="1139" spans="2:74" ht="18" customHeight="1">
      <c r="B1139" s="971"/>
      <c r="C1139" s="972"/>
      <c r="D1139" s="972"/>
      <c r="E1139" s="972"/>
      <c r="F1139" s="972"/>
      <c r="G1139" s="972"/>
      <c r="H1139" s="972"/>
      <c r="I1139" s="973"/>
      <c r="J1139" s="971"/>
      <c r="K1139" s="972"/>
      <c r="L1139" s="972"/>
      <c r="M1139" s="972"/>
      <c r="N1139" s="975"/>
      <c r="O1139" s="219"/>
      <c r="P1139" s="11" t="s">
        <v>7</v>
      </c>
      <c r="Q1139" s="23"/>
      <c r="R1139" s="11" t="s">
        <v>8</v>
      </c>
      <c r="S1139" s="220"/>
      <c r="T1139" s="982" t="s">
        <v>28</v>
      </c>
      <c r="U1139" s="982"/>
      <c r="V1139" s="956"/>
      <c r="W1139" s="957"/>
      <c r="X1139" s="957"/>
      <c r="Y1139" s="958"/>
      <c r="Z1139" s="956"/>
      <c r="AA1139" s="957"/>
      <c r="AB1139" s="957"/>
      <c r="AC1139" s="957"/>
      <c r="AD1139" s="956">
        <v>0</v>
      </c>
      <c r="AE1139" s="957"/>
      <c r="AF1139" s="957"/>
      <c r="AG1139" s="958"/>
      <c r="AH1139" s="962">
        <f>IF(V1138="賃金で算定",0,V1139+Z1139-AD1139)</f>
        <v>0</v>
      </c>
      <c r="AI1139" s="962"/>
      <c r="AJ1139" s="962"/>
      <c r="AK1139" s="963"/>
      <c r="AL1139" s="964">
        <f>IF(V1138="賃金で算定","賃金で算定",IF(OR(V1139=0,$F$1144="",AV1138=""),0,IF(OR(LEFT($F$1144,2)="31",LEFT($F$1144,2)="34",LEFT($F$1144,2)="36",LEFT($F$1144,2)="37"),VLOOKUP($F$1144,労務比率2,AX1138,FALSE),VLOOKUP($F$1144,労務比率,AX1138,FALSE))))</f>
        <v>0</v>
      </c>
      <c r="AM1139" s="965"/>
      <c r="AN1139" s="966">
        <f>IF(V1138="賃金で算定",0,INT(AH1139*AL1139/100))</f>
        <v>0</v>
      </c>
      <c r="AO1139" s="967"/>
      <c r="AP1139" s="967"/>
      <c r="AQ1139" s="967"/>
      <c r="AR1139" s="967"/>
      <c r="AS1139" s="685"/>
      <c r="AV1139" s="24"/>
      <c r="AW1139" s="25"/>
      <c r="AY1139" s="462">
        <f t="shared" ref="AY1139" si="650">AH1139</f>
        <v>0</v>
      </c>
      <c r="AZ1139" s="461">
        <f>IF(AV1138&lt;=設定シート!C$101,AH1139,IF(AND(AV1138&gt;=設定シート!E$101,AV1138&lt;=設定シート!G$101),AH1139*105/108,AH1139))</f>
        <v>0</v>
      </c>
      <c r="BA1139" s="460"/>
      <c r="BB1139" s="461">
        <f t="shared" ref="BB1139" si="651">IF($AL1139="賃金で算定",0,INT(AY1139*$AL1139/100))</f>
        <v>0</v>
      </c>
      <c r="BC1139" s="461">
        <f>IF(AY1139=AZ1139,BB1139,AZ1139*$AL1139/100)</f>
        <v>0</v>
      </c>
      <c r="BL1139" s="22">
        <f>IF(AY1139=AZ1139,0,1)</f>
        <v>0</v>
      </c>
      <c r="BM1139" s="22" t="str">
        <f>IF(BL1139=1,AL1139,"")</f>
        <v/>
      </c>
    </row>
    <row r="1140" spans="2:74" ht="18" customHeight="1">
      <c r="B1140" s="968"/>
      <c r="C1140" s="969"/>
      <c r="D1140" s="969"/>
      <c r="E1140" s="969"/>
      <c r="F1140" s="969"/>
      <c r="G1140" s="969"/>
      <c r="H1140" s="969"/>
      <c r="I1140" s="970"/>
      <c r="J1140" s="968"/>
      <c r="K1140" s="969"/>
      <c r="L1140" s="969"/>
      <c r="M1140" s="969"/>
      <c r="N1140" s="974"/>
      <c r="O1140" s="753"/>
      <c r="P1140" s="731" t="s">
        <v>38</v>
      </c>
      <c r="Q1140" s="754"/>
      <c r="R1140" s="731" t="s">
        <v>8</v>
      </c>
      <c r="S1140" s="755"/>
      <c r="T1140" s="976" t="s">
        <v>40</v>
      </c>
      <c r="U1140" s="1075"/>
      <c r="V1140" s="977"/>
      <c r="W1140" s="978"/>
      <c r="X1140" s="978"/>
      <c r="Y1140" s="792"/>
      <c r="Z1140" s="769"/>
      <c r="AA1140" s="770"/>
      <c r="AB1140" s="770"/>
      <c r="AC1140" s="768"/>
      <c r="AD1140" s="769"/>
      <c r="AE1140" s="770"/>
      <c r="AF1140" s="770"/>
      <c r="AG1140" s="771"/>
      <c r="AH1140" s="979">
        <f>IF(V1140="賃金で算定",V1141+Z1141-AD1141,0)</f>
        <v>0</v>
      </c>
      <c r="AI1140" s="980"/>
      <c r="AJ1140" s="980"/>
      <c r="AK1140" s="981"/>
      <c r="AL1140" s="733"/>
      <c r="AM1140" s="736"/>
      <c r="AN1140" s="865"/>
      <c r="AO1140" s="866"/>
      <c r="AP1140" s="866"/>
      <c r="AQ1140" s="866"/>
      <c r="AR1140" s="866"/>
      <c r="AS1140" s="772"/>
      <c r="AV1140" s="24" t="str">
        <f>IF(OR(O1140="",Q1140=""),"", IF(O1140&lt;20,DATE(O1140+118,Q1140,IF(S1140="",1,S1140)),DATE(O1140+88,Q1140,IF(S1140="",1,S1140))))</f>
        <v/>
      </c>
      <c r="AW1140" s="821" t="str">
        <f>IF(AV1140&lt;=設定シート!C$15,"昔",IF(OR(LEFT($F$1144,2)="31",LEFT($F$1144,2)="34",LEFT($F$1144,2)="36",LEFT($F$1144,2)="37"),IF(AV1140&lt;=設定シート!E$23,"1",IF(AV1140&lt;=設定シート!G$23,"2",IF(AV1140&lt;=設定シート!M$23,"3","4"))),IF(AV1140&lt;=設定シート!E$15,"1",IF(AV1140&lt;=設定シート!G$15,"2","3"))))</f>
        <v>3</v>
      </c>
      <c r="AX1140" s="822">
        <f>IF(OR(LEFT($F$1144,2)="31",LEFT($F$1144,2)="34",LEFT($F$1144,2)="36",LEFT($F$1144,2)="37"),IF(AV1140&lt;=設定シート!$C$23,5,IF(AV1140&lt;=設定シート!$E$23,7,IF(AV1140&lt;=設定シート!$G$23,9,IF(AND(AV1140&lt;=設定シート!$I$23,V1140=""),11,IF(AND(AV1140&lt;=設定シート!$I$23,V1140="賃金で算定"),13,IF(AV1140&lt;=設定シート!$K$23,15,IF(AV1140&lt;=設定シート!$M$23,17,19))))))),IF(AV1140&lt;=設定シート!$C$23,5,IF(AV1140&lt;=設定シート!$E$15,7,IF(AV1140&lt;=設定シート!$G$15,9,11))))</f>
        <v>11</v>
      </c>
      <c r="AY1140" s="760"/>
      <c r="AZ1140" s="761"/>
      <c r="BA1140" s="762">
        <f t="shared" ref="BA1140" si="652">AN1140</f>
        <v>0</v>
      </c>
      <c r="BB1140" s="761"/>
      <c r="BC1140" s="761"/>
      <c r="BO1140" s="1">
        <f>IF(O1140&lt;=VALUE(概算年度),O1140+2018,O1140+1988)</f>
        <v>2018</v>
      </c>
      <c r="BP1140" s="1" t="b">
        <f>IF(BO1140=2019,1)</f>
        <v>0</v>
      </c>
      <c r="BQ1140" s="3">
        <f>IF(BO1140&lt;=2018,1)</f>
        <v>1</v>
      </c>
      <c r="BR1140" s="3" t="b">
        <f>IF(BO1140&gt;=2020,1)</f>
        <v>0</v>
      </c>
      <c r="BS1140" s="3" t="b">
        <f>IF(AND(O1140=31,Q1140=1,O1141=31),1,IF(AND(O1140=31,Q1140=2,O1141=31),2,IF(AND(O1140=31,Q1140=3,O1141=31),3,IF(AND(O1140=31,Q1140=4,O1141=31),4,IF(AND(O1140&gt;VALUE(概算年度),O1140&lt;31,O1141=31),5)))))</f>
        <v>0</v>
      </c>
      <c r="BT1140" s="3" t="b">
        <f>IF(OR(O1140=31,O1140=1),IF(AND(O1141=1,OR(Q1140=1,Q1140=2,Q1140=3,Q1140=4,Q1140=5)),1,IF(AND(O1141=1,Q1140=6),6,IF(AND(O1141=1,Q1140=7),7,IF(AND(O1141=1,Q1140=8),8,IF(AND(O1141=1,Q1140=9),9,IF(AND(O1141=1,Q1140=10),10,IF(AND(O1141=1,Q1140=11),11,IF(AND(O1141=1,Q1140=12),12)))))))),IF(O1141=1,13))</f>
        <v>0</v>
      </c>
      <c r="BU1140" s="3" t="b">
        <f>IF(AND(VALUE(概算年度)='報告書（事業主控）'!O1140,VALUE(概算年度)='報告書（事業主控）'!O1141),IF('報告書（事業主控）'!Q1140=1,1,IF('報告書（事業主控）'!Q1140=2,2,IF('報告書（事業主控）'!Q1140=3,3))))</f>
        <v>0</v>
      </c>
      <c r="BV1140" s="3" t="b">
        <f>IF(BS1140=1,"平31_1",IF(BS1140=2,"平31_2",IF(BS1140=3,"平31_3",IF(BS1140=4,"平31_4",IF(BS1140=5,"平31_1",IF(BT1140=1,"_5月",IF(BT1140=6,"_6月",IF(BT1140=7,"_7月",IF(BT1140=8,"_8月",IF(BT1140=9,"_9月",IF(BT1140=10,"_10月",IF(BT1140=11,"_11月",IF(BT1140=12,"_12月",IF(BT1140=13,"_5月",IF(AND(O1140=O1141,O1141&lt;&gt;VALUE(概算年度)),IF(Q1140=1,"_1月",IF(Q1140=2,"_2月",IF(Q1140=3,"_3月",IF(Q1140=4,"_4月",IF(Q1140=5,"_5月",IF(Q1140=6,"_6月",IF(Q1140=7,"_7月",IF(Q1140=8,"_8月",IF(Q1140=9,"_9月",IF(Q1140=10,"_10月",IF(Q1140=11,"_11月",IF(Q1140=12,"_12月")))))))))))),IF(BU1140=1,"対象年1_3月",IF(BU1140=2,"対象年2_3月",IF(BU1140=3,"対象年3月",IF(O1141=VALUE(概算年度),"対象年1_3月","_1月")))))))))))))))))))</f>
        <v>0</v>
      </c>
    </row>
    <row r="1141" spans="2:74" ht="18" customHeight="1">
      <c r="B1141" s="971"/>
      <c r="C1141" s="972"/>
      <c r="D1141" s="972"/>
      <c r="E1141" s="972"/>
      <c r="F1141" s="972"/>
      <c r="G1141" s="972"/>
      <c r="H1141" s="972"/>
      <c r="I1141" s="973"/>
      <c r="J1141" s="971"/>
      <c r="K1141" s="972"/>
      <c r="L1141" s="972"/>
      <c r="M1141" s="972"/>
      <c r="N1141" s="975"/>
      <c r="O1141" s="219"/>
      <c r="P1141" s="11" t="s">
        <v>7</v>
      </c>
      <c r="Q1141" s="23"/>
      <c r="R1141" s="11" t="s">
        <v>8</v>
      </c>
      <c r="S1141" s="220"/>
      <c r="T1141" s="982" t="s">
        <v>28</v>
      </c>
      <c r="U1141" s="982"/>
      <c r="V1141" s="956"/>
      <c r="W1141" s="957"/>
      <c r="X1141" s="957"/>
      <c r="Y1141" s="958"/>
      <c r="Z1141" s="956"/>
      <c r="AA1141" s="957"/>
      <c r="AB1141" s="957"/>
      <c r="AC1141" s="957"/>
      <c r="AD1141" s="956">
        <v>0</v>
      </c>
      <c r="AE1141" s="957"/>
      <c r="AF1141" s="957"/>
      <c r="AG1141" s="958"/>
      <c r="AH1141" s="962">
        <f>IF(V1140="賃金で算定",0,V1141+Z1141-AD1141)</f>
        <v>0</v>
      </c>
      <c r="AI1141" s="962"/>
      <c r="AJ1141" s="962"/>
      <c r="AK1141" s="963"/>
      <c r="AL1141" s="964">
        <f>IF(V1140="賃金で算定","賃金で算定",IF(OR(V1141=0,$F$1144="",AV1140=""),0,IF(OR(LEFT($F$1144,2)="31",LEFT($F$1144,2)="34",LEFT($F$1144,2)="36",LEFT($F$1144,2)="37"),VLOOKUP($F$1144,労務比率2,AX1140,FALSE),VLOOKUP($F$1144,労務比率,AX1140,FALSE))))</f>
        <v>0</v>
      </c>
      <c r="AM1141" s="965"/>
      <c r="AN1141" s="966">
        <f>IF(V1140="賃金で算定",0,INT(AH1141*AL1141/100))</f>
        <v>0</v>
      </c>
      <c r="AO1141" s="967"/>
      <c r="AP1141" s="967"/>
      <c r="AQ1141" s="967"/>
      <c r="AR1141" s="967"/>
      <c r="AS1141" s="685"/>
      <c r="AV1141" s="24"/>
      <c r="AW1141" s="25"/>
      <c r="AY1141" s="462">
        <f t="shared" ref="AY1141" si="653">AH1141</f>
        <v>0</v>
      </c>
      <c r="AZ1141" s="461">
        <f>IF(AV1140&lt;=設定シート!C$101,AH1141,IF(AND(AV1140&gt;=設定シート!E$101,AV1140&lt;=設定シート!G$101),AH1141*105/108,AH1141))</f>
        <v>0</v>
      </c>
      <c r="BA1141" s="460"/>
      <c r="BB1141" s="461">
        <f t="shared" ref="BB1141" si="654">IF($AL1141="賃金で算定",0,INT(AY1141*$AL1141/100))</f>
        <v>0</v>
      </c>
      <c r="BC1141" s="461">
        <f>IF(AY1141=AZ1141,BB1141,AZ1141*$AL1141/100)</f>
        <v>0</v>
      </c>
      <c r="BL1141" s="22">
        <f>IF(AY1141=AZ1141,0,1)</f>
        <v>0</v>
      </c>
      <c r="BM1141" s="22" t="str">
        <f>IF(BL1141=1,AL1141,"")</f>
        <v/>
      </c>
    </row>
    <row r="1142" spans="2:74" ht="18" customHeight="1">
      <c r="B1142" s="968"/>
      <c r="C1142" s="969"/>
      <c r="D1142" s="969"/>
      <c r="E1142" s="969"/>
      <c r="F1142" s="969"/>
      <c r="G1142" s="969"/>
      <c r="H1142" s="969"/>
      <c r="I1142" s="970"/>
      <c r="J1142" s="968"/>
      <c r="K1142" s="969"/>
      <c r="L1142" s="969"/>
      <c r="M1142" s="969"/>
      <c r="N1142" s="974"/>
      <c r="O1142" s="753"/>
      <c r="P1142" s="731" t="s">
        <v>38</v>
      </c>
      <c r="Q1142" s="754"/>
      <c r="R1142" s="731" t="s">
        <v>8</v>
      </c>
      <c r="S1142" s="755"/>
      <c r="T1142" s="976" t="s">
        <v>40</v>
      </c>
      <c r="U1142" s="1075"/>
      <c r="V1142" s="977"/>
      <c r="W1142" s="978"/>
      <c r="X1142" s="978"/>
      <c r="Y1142" s="792"/>
      <c r="Z1142" s="769"/>
      <c r="AA1142" s="770"/>
      <c r="AB1142" s="770"/>
      <c r="AC1142" s="768"/>
      <c r="AD1142" s="769"/>
      <c r="AE1142" s="770"/>
      <c r="AF1142" s="770"/>
      <c r="AG1142" s="771"/>
      <c r="AH1142" s="979">
        <f>IF(V1142="賃金で算定",V1143+Z1143-AD1143,0)</f>
        <v>0</v>
      </c>
      <c r="AI1142" s="980"/>
      <c r="AJ1142" s="980"/>
      <c r="AK1142" s="981"/>
      <c r="AL1142" s="733"/>
      <c r="AM1142" s="736"/>
      <c r="AN1142" s="865"/>
      <c r="AO1142" s="866"/>
      <c r="AP1142" s="866"/>
      <c r="AQ1142" s="866"/>
      <c r="AR1142" s="866"/>
      <c r="AS1142" s="772"/>
      <c r="AV1142" s="24" t="str">
        <f>IF(OR(O1142="",Q1142=""),"", IF(O1142&lt;20,DATE(O1142+118,Q1142,IF(S1142="",1,S1142)),DATE(O1142+88,Q1142,IF(S1142="",1,S1142))))</f>
        <v/>
      </c>
      <c r="AW1142" s="821" t="str">
        <f>IF(AV1142&lt;=設定シート!C$15,"昔",IF(OR(LEFT($F$1144,2)="31",LEFT($F$1144,2)="34",LEFT($F$1144,2)="36",LEFT($F$1144,2)="37"),IF(AV1142&lt;=設定シート!E$23,"1",IF(AV1142&lt;=設定シート!G$23,"2",IF(AV1142&lt;=設定シート!M$23,"3","4"))),IF(AV1142&lt;=設定シート!E$15,"1",IF(AV1142&lt;=設定シート!G$15,"2","3"))))</f>
        <v>3</v>
      </c>
      <c r="AX1142" s="822">
        <f>IF(OR(LEFT($F$1144,2)="31",LEFT($F$1144,2)="34",LEFT($F$1144,2)="36",LEFT($F$1144,2)="37"),IF(AV1142&lt;=設定シート!$C$23,5,IF(AV1142&lt;=設定シート!$E$23,7,IF(AV1142&lt;=設定シート!$G$23,9,IF(AND(AV1142&lt;=設定シート!$I$23,V1142=""),11,IF(AND(AV1142&lt;=設定シート!$I$23,V1142="賃金で算定"),13,IF(AV1142&lt;=設定シート!$K$23,15,IF(AV1142&lt;=設定シート!$M$23,17,19))))))),IF(AV1142&lt;=設定シート!$C$23,5,IF(AV1142&lt;=設定シート!$E$15,7,IF(AV1142&lt;=設定シート!$G$15,9,11))))</f>
        <v>11</v>
      </c>
      <c r="AY1142" s="760"/>
      <c r="AZ1142" s="761"/>
      <c r="BA1142" s="762">
        <f t="shared" ref="BA1142" si="655">AN1142</f>
        <v>0</v>
      </c>
      <c r="BB1142" s="761"/>
      <c r="BC1142" s="761"/>
      <c r="BO1142" s="1">
        <f>IF(O1142&lt;=VALUE(概算年度),O1142+2018,O1142+1988)</f>
        <v>2018</v>
      </c>
      <c r="BP1142" s="1" t="b">
        <f>IF(BO1142=2019,1)</f>
        <v>0</v>
      </c>
      <c r="BQ1142" s="3">
        <f>IF(BO1142&lt;=2018,1)</f>
        <v>1</v>
      </c>
      <c r="BR1142" s="3" t="b">
        <f>IF(BO1142&gt;=2020,1)</f>
        <v>0</v>
      </c>
      <c r="BS1142" s="3" t="b">
        <f>IF(AND(O1142=31,Q1142=1,O1143=31),1,IF(AND(O1142=31,Q1142=2,O1143=31),2,IF(AND(O1142=31,Q1142=3,O1143=31),3,IF(AND(O1142=31,Q1142=4,O1143=31),4,IF(AND(O1142&gt;VALUE(概算年度),O1142&lt;31,O1143=31),5)))))</f>
        <v>0</v>
      </c>
      <c r="BT1142" s="3" t="b">
        <f>IF(OR(O1142=31,O1142=1),IF(AND(O1143=1,OR(Q1142=1,Q1142=2,Q1142=3,Q1142=4,Q1142=5)),1,IF(AND(O1143=1,Q1142=6),6,IF(AND(O1143=1,Q1142=7),7,IF(AND(O1143=1,Q1142=8),8,IF(AND(O1143=1,Q1142=9),9,IF(AND(O1143=1,Q1142=10),10,IF(AND(O1143=1,Q1142=11),11,IF(AND(O1143=1,Q1142=12),12)))))))),IF(O1143=1,13))</f>
        <v>0</v>
      </c>
      <c r="BU1142" s="3" t="b">
        <f>IF(AND(VALUE(概算年度)='報告書（事業主控）'!O1142,VALUE(概算年度)='報告書（事業主控）'!O1143),IF('報告書（事業主控）'!Q1142=1,1,IF('報告書（事業主控）'!Q1142=2,2,IF('報告書（事業主控）'!Q1142=3,3))))</f>
        <v>0</v>
      </c>
      <c r="BV1142" s="3" t="b">
        <f>IF(BS1142=1,"平31_1",IF(BS1142=2,"平31_2",IF(BS1142=3,"平31_3",IF(BS1142=4,"平31_4",IF(BS1142=5,"平31_1",IF(BT1142=1,"_5月",IF(BT1142=6,"_6月",IF(BT1142=7,"_7月",IF(BT1142=8,"_8月",IF(BT1142=9,"_9月",IF(BT1142=10,"_10月",IF(BT1142=11,"_11月",IF(BT1142=12,"_12月",IF(BT1142=13,"_5月",IF(AND(O1142=O1143,O1143&lt;&gt;VALUE(概算年度)),IF(Q1142=1,"_1月",IF(Q1142=2,"_2月",IF(Q1142=3,"_3月",IF(Q1142=4,"_4月",IF(Q1142=5,"_5月",IF(Q1142=6,"_6月",IF(Q1142=7,"_7月",IF(Q1142=8,"_8月",IF(Q1142=9,"_9月",IF(Q1142=10,"_10月",IF(Q1142=11,"_11月",IF(Q1142=12,"_12月")))))))))))),IF(BU1142=1,"対象年1_3月",IF(BU1142=2,"対象年2_3月",IF(BU1142=3,"対象年3月",IF(O1143=VALUE(概算年度),"対象年1_3月","_1月")))))))))))))))))))</f>
        <v>0</v>
      </c>
    </row>
    <row r="1143" spans="2:74" ht="18" customHeight="1">
      <c r="B1143" s="971"/>
      <c r="C1143" s="972"/>
      <c r="D1143" s="972"/>
      <c r="E1143" s="972"/>
      <c r="F1143" s="972"/>
      <c r="G1143" s="972"/>
      <c r="H1143" s="972"/>
      <c r="I1143" s="973"/>
      <c r="J1143" s="971"/>
      <c r="K1143" s="972"/>
      <c r="L1143" s="972"/>
      <c r="M1143" s="972"/>
      <c r="N1143" s="975"/>
      <c r="O1143" s="219"/>
      <c r="P1143" s="11" t="s">
        <v>7</v>
      </c>
      <c r="Q1143" s="23"/>
      <c r="R1143" s="11" t="s">
        <v>8</v>
      </c>
      <c r="S1143" s="220"/>
      <c r="T1143" s="982" t="s">
        <v>28</v>
      </c>
      <c r="U1143" s="982"/>
      <c r="V1143" s="956"/>
      <c r="W1143" s="957"/>
      <c r="X1143" s="957"/>
      <c r="Y1143" s="958"/>
      <c r="Z1143" s="956"/>
      <c r="AA1143" s="957"/>
      <c r="AB1143" s="957"/>
      <c r="AC1143" s="957"/>
      <c r="AD1143" s="956">
        <v>0</v>
      </c>
      <c r="AE1143" s="957"/>
      <c r="AF1143" s="957"/>
      <c r="AG1143" s="958"/>
      <c r="AH1143" s="966">
        <f>IF(V1142="賃金で算定",0,V1143+Z1143-AD1143)</f>
        <v>0</v>
      </c>
      <c r="AI1143" s="967"/>
      <c r="AJ1143" s="967"/>
      <c r="AK1143" s="987"/>
      <c r="AL1143" s="964">
        <f>IF(V1142="賃金で算定","賃金で算定",IF(OR(V1143=0,$F$1144="",AV1142=""),0,IF(OR(LEFT($F$1144,2)="31",LEFT($F$1144,2)="34",LEFT($F$1144,2)="36",LEFT($F$1144,2)="37"),VLOOKUP($F$1144,労務比率2,AX1142,FALSE),VLOOKUP($F$1144,労務比率,AX1142,FALSE))))</f>
        <v>0</v>
      </c>
      <c r="AM1143" s="965"/>
      <c r="AN1143" s="966">
        <f>IF(V1142="賃金で算定",0,INT(AH1143*AL1143/100))</f>
        <v>0</v>
      </c>
      <c r="AO1143" s="967"/>
      <c r="AP1143" s="967"/>
      <c r="AQ1143" s="967"/>
      <c r="AR1143" s="967"/>
      <c r="AS1143" s="685"/>
      <c r="AV1143" s="24"/>
      <c r="AW1143" s="25"/>
      <c r="AY1143" s="462">
        <f t="shared" ref="AY1143" si="656">AH1143</f>
        <v>0</v>
      </c>
      <c r="AZ1143" s="461">
        <f>IF(AV1142&lt;=設定シート!C$101,AH1143,IF(AND(AV1142&gt;=設定シート!E$101,AV1142&lt;=設定シート!G$101),AH1143*105/108,AH1143))</f>
        <v>0</v>
      </c>
      <c r="BA1143" s="460"/>
      <c r="BB1143" s="461">
        <f t="shared" ref="BB1143" si="657">IF($AL1143="賃金で算定",0,INT(AY1143*$AL1143/100))</f>
        <v>0</v>
      </c>
      <c r="BC1143" s="461">
        <f>IF(AY1143=AZ1143,BB1143,AZ1143*$AL1143/100)</f>
        <v>0</v>
      </c>
      <c r="BL1143" s="22">
        <f>IF(AY1143=AZ1143,0,1)</f>
        <v>0</v>
      </c>
      <c r="BM1143" s="22" t="str">
        <f>IF(BL1143=1,AL1143,"")</f>
        <v/>
      </c>
    </row>
    <row r="1144" spans="2:74" ht="18" customHeight="1">
      <c r="B1144" s="877" t="s">
        <v>158</v>
      </c>
      <c r="C1144" s="988"/>
      <c r="D1144" s="988"/>
      <c r="E1144" s="989"/>
      <c r="F1144" s="1069"/>
      <c r="G1144" s="997"/>
      <c r="H1144" s="997"/>
      <c r="I1144" s="997"/>
      <c r="J1144" s="997"/>
      <c r="K1144" s="997"/>
      <c r="L1144" s="997"/>
      <c r="M1144" s="997"/>
      <c r="N1144" s="998"/>
      <c r="O1144" s="877" t="s">
        <v>833</v>
      </c>
      <c r="P1144" s="988"/>
      <c r="Q1144" s="988"/>
      <c r="R1144" s="988"/>
      <c r="S1144" s="988"/>
      <c r="T1144" s="988"/>
      <c r="U1144" s="989"/>
      <c r="V1144" s="1072">
        <f>AH1144</f>
        <v>0</v>
      </c>
      <c r="W1144" s="1073"/>
      <c r="X1144" s="1073"/>
      <c r="Y1144" s="1074"/>
      <c r="Z1144" s="769"/>
      <c r="AA1144" s="770"/>
      <c r="AB1144" s="770"/>
      <c r="AC1144" s="768"/>
      <c r="AD1144" s="769"/>
      <c r="AE1144" s="770"/>
      <c r="AF1144" s="770"/>
      <c r="AG1144" s="768"/>
      <c r="AH1144" s="979">
        <f>AH1126+AH1128+AH1130+AH1132+AH1134+AH1136+AH1138+AH1140+AH1142</f>
        <v>0</v>
      </c>
      <c r="AI1144" s="980"/>
      <c r="AJ1144" s="980"/>
      <c r="AK1144" s="981"/>
      <c r="AL1144" s="738"/>
      <c r="AM1144" s="740"/>
      <c r="AN1144" s="979">
        <f>AN1126+AN1128+AN1130+AN1132+AN1134+AN1136+AN1138+AN1140+AN1142</f>
        <v>0</v>
      </c>
      <c r="AO1144" s="980"/>
      <c r="AP1144" s="980"/>
      <c r="AQ1144" s="980"/>
      <c r="AR1144" s="980"/>
      <c r="AS1144" s="772"/>
      <c r="AW1144" s="25"/>
      <c r="AY1144" s="760"/>
      <c r="AZ1144" s="777"/>
      <c r="BA1144" s="778">
        <f>BA1126+BA1128+BA1130+BA1132+BA1134+BA1136+BA1138+BA1140+BA1142</f>
        <v>0</v>
      </c>
      <c r="BB1144" s="762">
        <f>BB1127+BB1129+BB1131+BB1133+BB1135+BB1137+BB1139+BB1141+BB1143</f>
        <v>0</v>
      </c>
      <c r="BC1144" s="762">
        <f>SUMIF(BL1127:BL1143,0,BC1127:BC1143)+ROUNDDOWN(ROUNDDOWN(BL1144*105/108,0)*BM1144/100,0)</f>
        <v>0</v>
      </c>
      <c r="BL1144" s="22">
        <f>SUMIF(BL1127:BL1143,1,AH1127:AK1143)</f>
        <v>0</v>
      </c>
      <c r="BM1144" s="22">
        <f>IF(COUNT(BM1127:BM1143)=0,0,SUM(BM1127:BM1143)/COUNT(BM1127:BM1143))</f>
        <v>0</v>
      </c>
    </row>
    <row r="1145" spans="2:74" ht="18" customHeight="1">
      <c r="B1145" s="990"/>
      <c r="C1145" s="991"/>
      <c r="D1145" s="991"/>
      <c r="E1145" s="992"/>
      <c r="F1145" s="1070"/>
      <c r="G1145" s="1000"/>
      <c r="H1145" s="1000"/>
      <c r="I1145" s="1000"/>
      <c r="J1145" s="1000"/>
      <c r="K1145" s="1000"/>
      <c r="L1145" s="1000"/>
      <c r="M1145" s="1000"/>
      <c r="N1145" s="1001"/>
      <c r="O1145" s="990"/>
      <c r="P1145" s="991"/>
      <c r="Q1145" s="991"/>
      <c r="R1145" s="991"/>
      <c r="S1145" s="991"/>
      <c r="T1145" s="991"/>
      <c r="U1145" s="992"/>
      <c r="V1145" s="983">
        <f>V1127+V1129+V1131+V1133+V1135+V1137+V1139+V1141+V1143-V1144</f>
        <v>0</v>
      </c>
      <c r="W1145" s="962"/>
      <c r="X1145" s="962"/>
      <c r="Y1145" s="963"/>
      <c r="Z1145" s="983">
        <f>Z1127+Z1129+Z1131+Z1133+Z1135+Z1137+Z1139+Z1141+Z1143</f>
        <v>0</v>
      </c>
      <c r="AA1145" s="962"/>
      <c r="AB1145" s="962"/>
      <c r="AC1145" s="962"/>
      <c r="AD1145" s="983">
        <f>AD1127+AD1129+AD1131+AD1133+AD1135+AD1137+AD1139+AD1141+AD1143</f>
        <v>0</v>
      </c>
      <c r="AE1145" s="962"/>
      <c r="AF1145" s="962"/>
      <c r="AG1145" s="962"/>
      <c r="AH1145" s="983">
        <f>AY1145</f>
        <v>0</v>
      </c>
      <c r="AI1145" s="962"/>
      <c r="AJ1145" s="962"/>
      <c r="AK1145" s="962"/>
      <c r="AL1145" s="742"/>
      <c r="AM1145" s="743"/>
      <c r="AN1145" s="983">
        <f>BB1145</f>
        <v>0</v>
      </c>
      <c r="AO1145" s="962"/>
      <c r="AP1145" s="962"/>
      <c r="AQ1145" s="962"/>
      <c r="AR1145" s="962"/>
      <c r="AS1145" s="793"/>
      <c r="AW1145" s="25"/>
      <c r="AY1145" s="779">
        <f>AY1127+AY1129+AY1131+AY1133+AY1135+AY1137+AY1139+AY1141+AY1143</f>
        <v>0</v>
      </c>
      <c r="AZ1145" s="780"/>
      <c r="BA1145" s="780"/>
      <c r="BB1145" s="781">
        <f>BB1144</f>
        <v>0</v>
      </c>
      <c r="BC1145" s="782"/>
    </row>
    <row r="1146" spans="2:74" ht="18" customHeight="1">
      <c r="B1146" s="993"/>
      <c r="C1146" s="994"/>
      <c r="D1146" s="994"/>
      <c r="E1146" s="995"/>
      <c r="F1146" s="1071"/>
      <c r="G1146" s="1002"/>
      <c r="H1146" s="1002"/>
      <c r="I1146" s="1002"/>
      <c r="J1146" s="1002"/>
      <c r="K1146" s="1002"/>
      <c r="L1146" s="1002"/>
      <c r="M1146" s="1002"/>
      <c r="N1146" s="1003"/>
      <c r="O1146" s="993"/>
      <c r="P1146" s="994"/>
      <c r="Q1146" s="994"/>
      <c r="R1146" s="994"/>
      <c r="S1146" s="994"/>
      <c r="T1146" s="994"/>
      <c r="U1146" s="995"/>
      <c r="V1146" s="966"/>
      <c r="W1146" s="967"/>
      <c r="X1146" s="967"/>
      <c r="Y1146" s="987"/>
      <c r="Z1146" s="966"/>
      <c r="AA1146" s="967"/>
      <c r="AB1146" s="967"/>
      <c r="AC1146" s="967"/>
      <c r="AD1146" s="966"/>
      <c r="AE1146" s="967"/>
      <c r="AF1146" s="967"/>
      <c r="AG1146" s="967"/>
      <c r="AH1146" s="966">
        <f>AZ1146</f>
        <v>0</v>
      </c>
      <c r="AI1146" s="967"/>
      <c r="AJ1146" s="967"/>
      <c r="AK1146" s="987"/>
      <c r="AL1146" s="686"/>
      <c r="AM1146" s="687"/>
      <c r="AN1146" s="966">
        <f>BC1146</f>
        <v>0</v>
      </c>
      <c r="AO1146" s="967"/>
      <c r="AP1146" s="967"/>
      <c r="AQ1146" s="967"/>
      <c r="AR1146" s="967"/>
      <c r="AS1146" s="685"/>
      <c r="AU1146" s="222"/>
      <c r="AW1146" s="25"/>
      <c r="AY1146" s="464"/>
      <c r="AZ1146" s="465">
        <f>IF(AZ1127+AZ1129+AZ1131+AZ1133+AZ1135+AZ1137+AZ1139+AZ1141+AZ1143=AY1145,0,ROUNDDOWN(AZ1127+AZ1129+AZ1131+AZ1133+AZ1135+AZ1137+AZ1139+AZ1141+AZ1143,0))</f>
        <v>0</v>
      </c>
      <c r="BA1146" s="463"/>
      <c r="BB1146" s="463"/>
      <c r="BC1146" s="465">
        <f>IF(BC1144=BB1145,0,BC1144)</f>
        <v>0</v>
      </c>
    </row>
    <row r="1147" spans="2:74" ht="18" customHeight="1">
      <c r="AD1147" s="1" t="str">
        <f>IF(AND($F1144="",$V1144+$V1145&gt;0),"事業の種類を選択してください。","")</f>
        <v/>
      </c>
      <c r="AN1147" s="867">
        <f>IF(AN1144=0,0,AN1144+IF(AN1146=0,AN1145,AN1146))</f>
        <v>0</v>
      </c>
      <c r="AO1147" s="867"/>
      <c r="AP1147" s="867"/>
      <c r="AQ1147" s="867"/>
      <c r="AR1147" s="867"/>
      <c r="AW1147" s="25"/>
    </row>
    <row r="1148" spans="2:74" ht="31.95" customHeight="1">
      <c r="AN1148" s="30"/>
      <c r="AO1148" s="30"/>
      <c r="AP1148" s="30"/>
      <c r="AQ1148" s="30"/>
      <c r="AR1148" s="30"/>
      <c r="AW1148" s="25"/>
    </row>
    <row r="1149" spans="2:74" ht="7.5" customHeight="1">
      <c r="X1149" s="3"/>
      <c r="Y1149" s="3"/>
      <c r="AW1149" s="25"/>
    </row>
    <row r="1150" spans="2:74" ht="10.5" customHeight="1">
      <c r="X1150" s="3"/>
      <c r="Y1150" s="3"/>
      <c r="AW1150" s="25"/>
    </row>
    <row r="1151" spans="2:74" ht="5.25" customHeight="1">
      <c r="X1151" s="3"/>
      <c r="Y1151" s="3"/>
      <c r="AW1151" s="25"/>
    </row>
    <row r="1152" spans="2:74" ht="5.25" customHeight="1">
      <c r="X1152" s="3"/>
      <c r="Y1152" s="3"/>
      <c r="AW1152" s="25"/>
    </row>
    <row r="1153" spans="2:74" ht="5.25" customHeight="1">
      <c r="X1153" s="3"/>
      <c r="Y1153" s="3"/>
      <c r="AW1153" s="25"/>
    </row>
    <row r="1154" spans="2:74" ht="5.25" customHeight="1">
      <c r="X1154" s="3"/>
      <c r="Y1154" s="3"/>
      <c r="AW1154" s="25"/>
    </row>
    <row r="1155" spans="2:74" ht="17.25" customHeight="1">
      <c r="B1155" s="2" t="s">
        <v>42</v>
      </c>
      <c r="S1155" s="9"/>
      <c r="T1155" s="9"/>
      <c r="U1155" s="9"/>
      <c r="V1155" s="9"/>
      <c r="W1155" s="9"/>
      <c r="AL1155" s="26"/>
      <c r="AW1155" s="25"/>
    </row>
    <row r="1156" spans="2:74" ht="12.75" customHeight="1">
      <c r="M1156" s="27"/>
      <c r="N1156" s="27"/>
      <c r="O1156" s="27"/>
      <c r="P1156" s="27"/>
      <c r="Q1156" s="27"/>
      <c r="R1156" s="27"/>
      <c r="S1156" s="27"/>
      <c r="T1156" s="28"/>
      <c r="U1156" s="28"/>
      <c r="V1156" s="28"/>
      <c r="W1156" s="28"/>
      <c r="X1156" s="28"/>
      <c r="Y1156" s="28"/>
      <c r="Z1156" s="28"/>
      <c r="AA1156" s="27"/>
      <c r="AB1156" s="27"/>
      <c r="AC1156" s="27"/>
      <c r="AL1156" s="26"/>
      <c r="AM1156" s="859" t="s">
        <v>860</v>
      </c>
      <c r="AN1156" s="860"/>
      <c r="AO1156" s="860"/>
      <c r="AP1156" s="861"/>
      <c r="AW1156" s="25"/>
    </row>
    <row r="1157" spans="2:74" ht="12.75" customHeight="1">
      <c r="M1157" s="27"/>
      <c r="N1157" s="27"/>
      <c r="O1157" s="27"/>
      <c r="P1157" s="27"/>
      <c r="Q1157" s="27"/>
      <c r="R1157" s="27"/>
      <c r="S1157" s="27"/>
      <c r="T1157" s="28"/>
      <c r="U1157" s="28"/>
      <c r="V1157" s="28"/>
      <c r="W1157" s="28"/>
      <c r="X1157" s="28"/>
      <c r="Y1157" s="28"/>
      <c r="Z1157" s="28"/>
      <c r="AA1157" s="27"/>
      <c r="AB1157" s="27"/>
      <c r="AC1157" s="27"/>
      <c r="AL1157" s="26"/>
      <c r="AM1157" s="862"/>
      <c r="AN1157" s="863"/>
      <c r="AO1157" s="863"/>
      <c r="AP1157" s="864"/>
      <c r="AW1157" s="25"/>
    </row>
    <row r="1158" spans="2:74" ht="12.75" customHeight="1">
      <c r="M1158" s="27"/>
      <c r="N1158" s="27"/>
      <c r="O1158" s="27"/>
      <c r="P1158" s="27"/>
      <c r="Q1158" s="27"/>
      <c r="R1158" s="27"/>
      <c r="S1158" s="27"/>
      <c r="T1158" s="27"/>
      <c r="U1158" s="27"/>
      <c r="V1158" s="27"/>
      <c r="W1158" s="27"/>
      <c r="X1158" s="27"/>
      <c r="Y1158" s="27"/>
      <c r="Z1158" s="27"/>
      <c r="AA1158" s="27"/>
      <c r="AB1158" s="27"/>
      <c r="AC1158" s="27"/>
      <c r="AL1158" s="26"/>
      <c r="AM1158" s="698"/>
      <c r="AN1158" s="698"/>
      <c r="AW1158" s="25"/>
    </row>
    <row r="1159" spans="2:74" ht="6" customHeight="1">
      <c r="M1159" s="27"/>
      <c r="N1159" s="27"/>
      <c r="O1159" s="27"/>
      <c r="P1159" s="27"/>
      <c r="Q1159" s="27"/>
      <c r="R1159" s="27"/>
      <c r="S1159" s="27"/>
      <c r="T1159" s="27"/>
      <c r="U1159" s="27"/>
      <c r="V1159" s="27"/>
      <c r="W1159" s="27"/>
      <c r="X1159" s="27"/>
      <c r="Y1159" s="27"/>
      <c r="Z1159" s="27"/>
      <c r="AA1159" s="27"/>
      <c r="AB1159" s="27"/>
      <c r="AC1159" s="27"/>
      <c r="AL1159" s="26"/>
      <c r="AM1159" s="26"/>
      <c r="AW1159" s="25"/>
    </row>
    <row r="1160" spans="2:74" ht="12.75" customHeight="1">
      <c r="B1160" s="873" t="s">
        <v>9</v>
      </c>
      <c r="C1160" s="874"/>
      <c r="D1160" s="874"/>
      <c r="E1160" s="874"/>
      <c r="F1160" s="874"/>
      <c r="G1160" s="874"/>
      <c r="H1160" s="874"/>
      <c r="I1160" s="874"/>
      <c r="J1160" s="878" t="s">
        <v>17</v>
      </c>
      <c r="K1160" s="878"/>
      <c r="L1160" s="724" t="s">
        <v>10</v>
      </c>
      <c r="M1160" s="878" t="s">
        <v>18</v>
      </c>
      <c r="N1160" s="878"/>
      <c r="O1160" s="879" t="s">
        <v>19</v>
      </c>
      <c r="P1160" s="878"/>
      <c r="Q1160" s="878"/>
      <c r="R1160" s="878"/>
      <c r="S1160" s="878"/>
      <c r="T1160" s="878"/>
      <c r="U1160" s="878" t="s">
        <v>20</v>
      </c>
      <c r="V1160" s="878"/>
      <c r="W1160" s="878"/>
      <c r="AD1160" s="11"/>
      <c r="AE1160" s="11"/>
      <c r="AF1160" s="11"/>
      <c r="AG1160" s="11"/>
      <c r="AH1160" s="11"/>
      <c r="AI1160" s="11"/>
      <c r="AJ1160" s="11"/>
      <c r="AL1160" s="1013">
        <f ca="1">$AL$9</f>
        <v>30</v>
      </c>
      <c r="AM1160" s="881"/>
      <c r="AN1160" s="948" t="s">
        <v>11</v>
      </c>
      <c r="AO1160" s="948"/>
      <c r="AP1160" s="881">
        <v>29</v>
      </c>
      <c r="AQ1160" s="881"/>
      <c r="AR1160" s="948" t="s">
        <v>12</v>
      </c>
      <c r="AS1160" s="951"/>
      <c r="AW1160" s="25"/>
    </row>
    <row r="1161" spans="2:74" ht="13.95" customHeight="1">
      <c r="B1161" s="874"/>
      <c r="C1161" s="874"/>
      <c r="D1161" s="874"/>
      <c r="E1161" s="874"/>
      <c r="F1161" s="874"/>
      <c r="G1161" s="874"/>
      <c r="H1161" s="874"/>
      <c r="I1161" s="874"/>
      <c r="J1161" s="1061">
        <f>$J$10</f>
        <v>0</v>
      </c>
      <c r="K1161" s="1049">
        <f>$K$10</f>
        <v>0</v>
      </c>
      <c r="L1161" s="1063">
        <f>$L$10</f>
        <v>0</v>
      </c>
      <c r="M1161" s="1052">
        <f>$M$10</f>
        <v>0</v>
      </c>
      <c r="N1161" s="1049">
        <f>$N$10</f>
        <v>0</v>
      </c>
      <c r="O1161" s="1052">
        <f>$O$10</f>
        <v>0</v>
      </c>
      <c r="P1161" s="1014">
        <f>$P$10</f>
        <v>0</v>
      </c>
      <c r="Q1161" s="1014">
        <f>$Q$10</f>
        <v>0</v>
      </c>
      <c r="R1161" s="1014">
        <f>$R$10</f>
        <v>0</v>
      </c>
      <c r="S1161" s="1014">
        <f>$S$10</f>
        <v>0</v>
      </c>
      <c r="T1161" s="1049">
        <f>$T$10</f>
        <v>0</v>
      </c>
      <c r="U1161" s="1052">
        <f>$U$10</f>
        <v>0</v>
      </c>
      <c r="V1161" s="1014">
        <f>$V$10</f>
        <v>0</v>
      </c>
      <c r="W1161" s="1049">
        <f>$W$10</f>
        <v>0</v>
      </c>
      <c r="AD1161" s="11"/>
      <c r="AE1161" s="11"/>
      <c r="AF1161" s="11"/>
      <c r="AG1161" s="11"/>
      <c r="AH1161" s="11"/>
      <c r="AI1161" s="11"/>
      <c r="AJ1161" s="11"/>
      <c r="AL1161" s="882"/>
      <c r="AM1161" s="883"/>
      <c r="AN1161" s="949"/>
      <c r="AO1161" s="949"/>
      <c r="AP1161" s="883"/>
      <c r="AQ1161" s="883"/>
      <c r="AR1161" s="949"/>
      <c r="AS1161" s="952"/>
      <c r="AW1161" s="25"/>
    </row>
    <row r="1162" spans="2:74" ht="9" customHeight="1">
      <c r="B1162" s="874"/>
      <c r="C1162" s="874"/>
      <c r="D1162" s="874"/>
      <c r="E1162" s="874"/>
      <c r="F1162" s="874"/>
      <c r="G1162" s="874"/>
      <c r="H1162" s="874"/>
      <c r="I1162" s="874"/>
      <c r="J1162" s="1062"/>
      <c r="K1162" s="1050"/>
      <c r="L1162" s="1064"/>
      <c r="M1162" s="1053"/>
      <c r="N1162" s="1050"/>
      <c r="O1162" s="1053"/>
      <c r="P1162" s="1015"/>
      <c r="Q1162" s="1015"/>
      <c r="R1162" s="1015"/>
      <c r="S1162" s="1015"/>
      <c r="T1162" s="1050"/>
      <c r="U1162" s="1053"/>
      <c r="V1162" s="1015"/>
      <c r="W1162" s="1050"/>
      <c r="AD1162" s="11"/>
      <c r="AE1162" s="11"/>
      <c r="AF1162" s="11"/>
      <c r="AG1162" s="11"/>
      <c r="AH1162" s="11"/>
      <c r="AI1162" s="11"/>
      <c r="AJ1162" s="11"/>
      <c r="AL1162" s="884"/>
      <c r="AM1162" s="885"/>
      <c r="AN1162" s="950"/>
      <c r="AO1162" s="950"/>
      <c r="AP1162" s="885"/>
      <c r="AQ1162" s="885"/>
      <c r="AR1162" s="950"/>
      <c r="AS1162" s="953"/>
      <c r="AW1162" s="25"/>
    </row>
    <row r="1163" spans="2:74" ht="6" customHeight="1">
      <c r="B1163" s="876"/>
      <c r="C1163" s="876"/>
      <c r="D1163" s="876"/>
      <c r="E1163" s="876"/>
      <c r="F1163" s="876"/>
      <c r="G1163" s="876"/>
      <c r="H1163" s="876"/>
      <c r="I1163" s="876"/>
      <c r="J1163" s="1062"/>
      <c r="K1163" s="1051"/>
      <c r="L1163" s="1065"/>
      <c r="M1163" s="1054"/>
      <c r="N1163" s="1051"/>
      <c r="O1163" s="1054"/>
      <c r="P1163" s="1016"/>
      <c r="Q1163" s="1016"/>
      <c r="R1163" s="1016"/>
      <c r="S1163" s="1016"/>
      <c r="T1163" s="1051"/>
      <c r="U1163" s="1054"/>
      <c r="V1163" s="1016"/>
      <c r="W1163" s="1051"/>
      <c r="AW1163" s="25"/>
    </row>
    <row r="1164" spans="2:74" ht="15" customHeight="1">
      <c r="B1164" s="927" t="s">
        <v>43</v>
      </c>
      <c r="C1164" s="928"/>
      <c r="D1164" s="928"/>
      <c r="E1164" s="928"/>
      <c r="F1164" s="928"/>
      <c r="G1164" s="928"/>
      <c r="H1164" s="928"/>
      <c r="I1164" s="929"/>
      <c r="J1164" s="927" t="s">
        <v>13</v>
      </c>
      <c r="K1164" s="928"/>
      <c r="L1164" s="928"/>
      <c r="M1164" s="928"/>
      <c r="N1164" s="936"/>
      <c r="O1164" s="939" t="s">
        <v>44</v>
      </c>
      <c r="P1164" s="928"/>
      <c r="Q1164" s="928"/>
      <c r="R1164" s="928"/>
      <c r="S1164" s="928"/>
      <c r="T1164" s="928"/>
      <c r="U1164" s="929"/>
      <c r="V1164" s="725" t="s">
        <v>843</v>
      </c>
      <c r="W1164" s="726"/>
      <c r="X1164" s="726"/>
      <c r="Y1164" s="942" t="s">
        <v>543</v>
      </c>
      <c r="Z1164" s="942"/>
      <c r="AA1164" s="942"/>
      <c r="AB1164" s="942"/>
      <c r="AC1164" s="942"/>
      <c r="AD1164" s="942"/>
      <c r="AE1164" s="942"/>
      <c r="AF1164" s="942"/>
      <c r="AG1164" s="942"/>
      <c r="AH1164" s="942"/>
      <c r="AI1164" s="726"/>
      <c r="AJ1164" s="726"/>
      <c r="AK1164" s="727"/>
      <c r="AL1164" s="1066" t="s">
        <v>497</v>
      </c>
      <c r="AM1164" s="1066"/>
      <c r="AN1164" s="943" t="s">
        <v>845</v>
      </c>
      <c r="AO1164" s="943"/>
      <c r="AP1164" s="943"/>
      <c r="AQ1164" s="943"/>
      <c r="AR1164" s="943"/>
      <c r="AS1164" s="944"/>
      <c r="AW1164" s="25"/>
    </row>
    <row r="1165" spans="2:74" ht="13.95" customHeight="1">
      <c r="B1165" s="930"/>
      <c r="C1165" s="931"/>
      <c r="D1165" s="931"/>
      <c r="E1165" s="931"/>
      <c r="F1165" s="931"/>
      <c r="G1165" s="931"/>
      <c r="H1165" s="931"/>
      <c r="I1165" s="932"/>
      <c r="J1165" s="930"/>
      <c r="K1165" s="931"/>
      <c r="L1165" s="931"/>
      <c r="M1165" s="931"/>
      <c r="N1165" s="937"/>
      <c r="O1165" s="940"/>
      <c r="P1165" s="931"/>
      <c r="Q1165" s="931"/>
      <c r="R1165" s="931"/>
      <c r="S1165" s="931"/>
      <c r="T1165" s="931"/>
      <c r="U1165" s="932"/>
      <c r="V1165" s="890" t="s">
        <v>14</v>
      </c>
      <c r="W1165" s="1076"/>
      <c r="X1165" s="1076"/>
      <c r="Y1165" s="1077"/>
      <c r="Z1165" s="896" t="s">
        <v>23</v>
      </c>
      <c r="AA1165" s="897"/>
      <c r="AB1165" s="897"/>
      <c r="AC1165" s="898"/>
      <c r="AD1165" s="1081" t="s">
        <v>24</v>
      </c>
      <c r="AE1165" s="1082"/>
      <c r="AF1165" s="1082"/>
      <c r="AG1165" s="1083"/>
      <c r="AH1165" s="908" t="s">
        <v>170</v>
      </c>
      <c r="AI1165" s="909"/>
      <c r="AJ1165" s="909"/>
      <c r="AK1165" s="910"/>
      <c r="AL1165" s="1067" t="s">
        <v>498</v>
      </c>
      <c r="AM1165" s="1067"/>
      <c r="AN1165" s="918" t="s">
        <v>26</v>
      </c>
      <c r="AO1165" s="919"/>
      <c r="AP1165" s="919"/>
      <c r="AQ1165" s="919"/>
      <c r="AR1165" s="920"/>
      <c r="AS1165" s="921"/>
      <c r="AW1165" s="25"/>
      <c r="AY1165" s="749" t="s">
        <v>524</v>
      </c>
      <c r="AZ1165" s="749" t="s">
        <v>524</v>
      </c>
      <c r="BA1165" s="749" t="s">
        <v>522</v>
      </c>
      <c r="BB1165" s="922" t="s">
        <v>523</v>
      </c>
      <c r="BC1165" s="923"/>
    </row>
    <row r="1166" spans="2:74" ht="13.95" customHeight="1">
      <c r="B1166" s="933"/>
      <c r="C1166" s="934"/>
      <c r="D1166" s="934"/>
      <c r="E1166" s="934"/>
      <c r="F1166" s="934"/>
      <c r="G1166" s="934"/>
      <c r="H1166" s="934"/>
      <c r="I1166" s="935"/>
      <c r="J1166" s="933"/>
      <c r="K1166" s="934"/>
      <c r="L1166" s="934"/>
      <c r="M1166" s="934"/>
      <c r="N1166" s="938"/>
      <c r="O1166" s="941"/>
      <c r="P1166" s="934"/>
      <c r="Q1166" s="934"/>
      <c r="R1166" s="934"/>
      <c r="S1166" s="934"/>
      <c r="T1166" s="934"/>
      <c r="U1166" s="935"/>
      <c r="V1166" s="1078"/>
      <c r="W1166" s="1079"/>
      <c r="X1166" s="1079"/>
      <c r="Y1166" s="1080"/>
      <c r="Z1166" s="899"/>
      <c r="AA1166" s="900"/>
      <c r="AB1166" s="900"/>
      <c r="AC1166" s="901"/>
      <c r="AD1166" s="1084"/>
      <c r="AE1166" s="1085"/>
      <c r="AF1166" s="1085"/>
      <c r="AG1166" s="1086"/>
      <c r="AH1166" s="911"/>
      <c r="AI1166" s="912"/>
      <c r="AJ1166" s="912"/>
      <c r="AK1166" s="913"/>
      <c r="AL1166" s="1068"/>
      <c r="AM1166" s="1068"/>
      <c r="AN1166" s="924"/>
      <c r="AO1166" s="924"/>
      <c r="AP1166" s="924"/>
      <c r="AQ1166" s="924"/>
      <c r="AR1166" s="924"/>
      <c r="AS1166" s="925"/>
      <c r="AW1166" s="25"/>
      <c r="AY1166" s="459"/>
      <c r="AZ1166" s="460" t="s">
        <v>518</v>
      </c>
      <c r="BA1166" s="460" t="s">
        <v>521</v>
      </c>
      <c r="BB1166" s="750" t="s">
        <v>519</v>
      </c>
      <c r="BC1166" s="460" t="s">
        <v>518</v>
      </c>
      <c r="BL1166" s="22" t="s">
        <v>529</v>
      </c>
      <c r="BM1166" s="22" t="s">
        <v>246</v>
      </c>
    </row>
    <row r="1167" spans="2:74" ht="18" customHeight="1">
      <c r="B1167" s="968"/>
      <c r="C1167" s="969"/>
      <c r="D1167" s="969"/>
      <c r="E1167" s="969"/>
      <c r="F1167" s="969"/>
      <c r="G1167" s="969"/>
      <c r="H1167" s="969"/>
      <c r="I1167" s="970"/>
      <c r="J1167" s="968"/>
      <c r="K1167" s="969"/>
      <c r="L1167" s="969"/>
      <c r="M1167" s="969"/>
      <c r="N1167" s="974"/>
      <c r="O1167" s="753"/>
      <c r="P1167" s="731" t="s">
        <v>38</v>
      </c>
      <c r="Q1167" s="754"/>
      <c r="R1167" s="731" t="s">
        <v>8</v>
      </c>
      <c r="S1167" s="755"/>
      <c r="T1167" s="976" t="s">
        <v>46</v>
      </c>
      <c r="U1167" s="1075"/>
      <c r="V1167" s="977"/>
      <c r="W1167" s="978"/>
      <c r="X1167" s="978"/>
      <c r="Y1167" s="787" t="s">
        <v>15</v>
      </c>
      <c r="Z1167" s="757"/>
      <c r="AA1167" s="758"/>
      <c r="AB1167" s="758"/>
      <c r="AC1167" s="756" t="s">
        <v>15</v>
      </c>
      <c r="AD1167" s="757"/>
      <c r="AE1167" s="758"/>
      <c r="AF1167" s="758"/>
      <c r="AG1167" s="759" t="s">
        <v>15</v>
      </c>
      <c r="AH1167" s="979">
        <f>IF(V1167="賃金で算定",V1168+Z1168-AD1168,0)</f>
        <v>0</v>
      </c>
      <c r="AI1167" s="980"/>
      <c r="AJ1167" s="980"/>
      <c r="AK1167" s="981"/>
      <c r="AL1167" s="733"/>
      <c r="AM1167" s="736"/>
      <c r="AN1167" s="865"/>
      <c r="AO1167" s="866"/>
      <c r="AP1167" s="866"/>
      <c r="AQ1167" s="866"/>
      <c r="AR1167" s="866"/>
      <c r="AS1167" s="759" t="s">
        <v>15</v>
      </c>
      <c r="AV1167" s="24" t="str">
        <f>IF(OR(O1167="",Q1167=""),"", IF(O1167&lt;20,DATE(O1167+118,Q1167,IF(S1167="",1,S1167)),DATE(O1167+88,Q1167,IF(S1167="",1,S1167))))</f>
        <v/>
      </c>
      <c r="AW1167" s="821" t="str">
        <f>IF(AV1167&lt;=設定シート!C$15,"昔",IF(OR(LEFT($F$1185,2)="31",LEFT($F$1185,2)="34",LEFT($F$1185,2)="36",LEFT($F$1185,2)="37"),IF(AV1167&lt;=設定シート!E$23,"1",IF(AV1167&lt;=設定シート!G$23,"2",IF(AV1167&lt;=設定シート!M$23,"3","4"))),IF(AV1167&lt;=設定シート!E$15,"1",IF(AV1167&lt;=設定シート!G$15,"2","3"))))</f>
        <v>3</v>
      </c>
      <c r="AX1167" s="822">
        <f>IF(OR(LEFT($F$1185,2)="31",LEFT($F$1185,2)="34",LEFT($F$1185,2)="36",LEFT($F$1185,2)="37"),IF(AV1167&lt;=設定シート!$C$23,5,IF(AV1167&lt;=設定シート!$E$23,7,IF(AV1167&lt;=設定シート!$G$23,9,IF(AND(AV1167&lt;=設定シート!$I$23,V1167=""),11,IF(AND(AV1167&lt;=設定シート!$I$23,V1167="賃金で算定"),13,IF(AV1167&lt;=設定シート!$K$23,15,IF(AV1167&lt;=設定シート!$M$23,17,19))))))),IF(AV1167&lt;=設定シート!$C$23,5,IF(AV1167&lt;=設定シート!$E$15,7,IF(AV1167&lt;=設定シート!$G$15,9,11))))</f>
        <v>11</v>
      </c>
      <c r="AY1167" s="760"/>
      <c r="AZ1167" s="761"/>
      <c r="BA1167" s="762">
        <f>AN1167</f>
        <v>0</v>
      </c>
      <c r="BB1167" s="761"/>
      <c r="BC1167" s="761"/>
      <c r="BO1167" s="1">
        <f>IF(O1167&lt;=VALUE(概算年度),O1167+2018,O1167+1988)</f>
        <v>2018</v>
      </c>
      <c r="BP1167" s="1" t="b">
        <f>IF(BO1167=2019,1)</f>
        <v>0</v>
      </c>
      <c r="BQ1167" s="3">
        <f>IF(BO1167&lt;=2018,1)</f>
        <v>1</v>
      </c>
      <c r="BR1167" s="3" t="b">
        <f>IF(BO1167&gt;=2020,1)</f>
        <v>0</v>
      </c>
      <c r="BS1167" s="3" t="b">
        <f>IF(AND(O1167=31,Q1167=1,O1168=31),1,IF(AND(O1167=31,Q1167=2,O1168=31),2,IF(AND(O1167=31,Q1167=3,O1168=31),3,IF(AND(O1167=31,Q1167=4,O1168=31),4,IF(AND(O1167&gt;VALUE(概算年度),O1167&lt;31,O1168=31),5)))))</f>
        <v>0</v>
      </c>
      <c r="BT1167" s="3" t="b">
        <f>IF(OR(O1167=31,O1167=1),IF(AND(O1168=1,OR(Q1167=1,Q1167=2,Q1167=3,Q1167=4,Q1167=5)),1,IF(AND(O1168=1,Q1167=6),6,IF(AND(O1168=1,Q1167=7),7,IF(AND(O1168=1,Q1167=8),8,IF(AND(O1168=1,Q1167=9),9,IF(AND(O1168=1,Q1167=10),10,IF(AND(O1168=1,Q1167=11),11,IF(AND(O1168=1,Q1167=12),12)))))))),IF(O1168=1,13))</f>
        <v>0</v>
      </c>
      <c r="BU1167" s="3" t="b">
        <f>IF(AND(VALUE(概算年度)='報告書（事業主控）'!O1167,VALUE(概算年度)='報告書（事業主控）'!O1168),IF('報告書（事業主控）'!Q1167=1,1,IF('報告書（事業主控）'!Q1167=2,2,IF('報告書（事業主控）'!Q1167=3,3))))</f>
        <v>0</v>
      </c>
      <c r="BV1167" s="3" t="b">
        <f>IF(BS1167=1,"平31_1",IF(BS1167=2,"平31_2",IF(BS1167=3,"平31_3",IF(BS1167=4,"平31_4",IF(BS1167=5,"平31_1",IF(BT1167=1,"_5月",IF(BT1167=6,"_6月",IF(BT1167=7,"_7月",IF(BT1167=8,"_8月",IF(BT1167=9,"_9月",IF(BT1167=10,"_10月",IF(BT1167=11,"_11月",IF(BT1167=12,"_12月",IF(BT1167=13,"_5月",IF(AND(O1167=O1168,O1168&lt;&gt;VALUE(概算年度)),IF(Q1167=1,"_1月",IF(Q1167=2,"_2月",IF(Q1167=3,"_3月",IF(Q1167=4,"_4月",IF(Q1167=5,"_5月",IF(Q1167=6,"_6月",IF(Q1167=7,"_7月",IF(Q1167=8,"_8月",IF(Q1167=9,"_9月",IF(Q1167=10,"_10月",IF(Q1167=11,"_11月",IF(Q1167=12,"_12月")))))))))))),IF(BU1167=1,"対象年1_3月",IF(BU1167=2,"対象年2_3月",IF(BU1167=3,"対象年3月",IF(O1168=VALUE(概算年度),"対象年1_3月","_1月")))))))))))))))))))</f>
        <v>0</v>
      </c>
    </row>
    <row r="1168" spans="2:74" ht="18" customHeight="1">
      <c r="B1168" s="971"/>
      <c r="C1168" s="972"/>
      <c r="D1168" s="972"/>
      <c r="E1168" s="972"/>
      <c r="F1168" s="972"/>
      <c r="G1168" s="972"/>
      <c r="H1168" s="972"/>
      <c r="I1168" s="973"/>
      <c r="J1168" s="971"/>
      <c r="K1168" s="972"/>
      <c r="L1168" s="972"/>
      <c r="M1168" s="972"/>
      <c r="N1168" s="975"/>
      <c r="O1168" s="219"/>
      <c r="P1168" s="11" t="s">
        <v>7</v>
      </c>
      <c r="Q1168" s="23"/>
      <c r="R1168" s="11" t="s">
        <v>8</v>
      </c>
      <c r="S1168" s="220"/>
      <c r="T1168" s="982" t="s">
        <v>28</v>
      </c>
      <c r="U1168" s="982"/>
      <c r="V1168" s="956"/>
      <c r="W1168" s="957"/>
      <c r="X1168" s="957"/>
      <c r="Y1168" s="958"/>
      <c r="Z1168" s="959"/>
      <c r="AA1168" s="960"/>
      <c r="AB1168" s="960"/>
      <c r="AC1168" s="960"/>
      <c r="AD1168" s="956">
        <v>0</v>
      </c>
      <c r="AE1168" s="957"/>
      <c r="AF1168" s="957"/>
      <c r="AG1168" s="958"/>
      <c r="AH1168" s="962">
        <f>IF(V1167="賃金で算定",0,V1168+Z1168-AD1168)</f>
        <v>0</v>
      </c>
      <c r="AI1168" s="962"/>
      <c r="AJ1168" s="962"/>
      <c r="AK1168" s="963"/>
      <c r="AL1168" s="964">
        <f>IF(V1167="賃金で算定","賃金で算定",IF(OR(V1168=0,$F$1185="",AV1167=""),0,IF(OR(LEFT($F$1185,2)="31",LEFT($F$1185,2)="34",LEFT($F$1185,2)="36",LEFT($F$1185,2)="37"),VLOOKUP($F$1185,労務比率2,AX1167,FALSE),VLOOKUP($F$1185,労務比率,AX1167,FALSE))))</f>
        <v>0</v>
      </c>
      <c r="AM1168" s="965"/>
      <c r="AN1168" s="966">
        <f>IF(V1167="賃金で算定",0,INT(AH1168*AL1168/100))</f>
        <v>0</v>
      </c>
      <c r="AO1168" s="967"/>
      <c r="AP1168" s="967"/>
      <c r="AQ1168" s="967"/>
      <c r="AR1168" s="967"/>
      <c r="AS1168" s="685"/>
      <c r="AV1168" s="24"/>
      <c r="AW1168" s="25"/>
      <c r="AY1168" s="462">
        <f>AH1168</f>
        <v>0</v>
      </c>
      <c r="AZ1168" s="461">
        <f>IF(AV1167&lt;=設定シート!C$101,AH1168,IF(AND(AV1167&gt;=設定シート!E$101,AV1167&lt;=設定シート!G$101),AH1168*105/108,AH1168))</f>
        <v>0</v>
      </c>
      <c r="BA1168" s="460"/>
      <c r="BB1168" s="461">
        <f>IF($AL1168="賃金で算定",0,INT(AY1168*$AL1168/100))</f>
        <v>0</v>
      </c>
      <c r="BC1168" s="461">
        <f>IF(AY1168=AZ1168,BB1168,AZ1168*$AL1168/100)</f>
        <v>0</v>
      </c>
      <c r="BL1168" s="22">
        <f>IF(AY1168=AZ1168,0,1)</f>
        <v>0</v>
      </c>
      <c r="BM1168" s="22" t="str">
        <f>IF(BL1168=1,AL1168,"")</f>
        <v/>
      </c>
    </row>
    <row r="1169" spans="2:74" ht="18" customHeight="1">
      <c r="B1169" s="968"/>
      <c r="C1169" s="969"/>
      <c r="D1169" s="969"/>
      <c r="E1169" s="969"/>
      <c r="F1169" s="969"/>
      <c r="G1169" s="969"/>
      <c r="H1169" s="969"/>
      <c r="I1169" s="970"/>
      <c r="J1169" s="968"/>
      <c r="K1169" s="969"/>
      <c r="L1169" s="969"/>
      <c r="M1169" s="969"/>
      <c r="N1169" s="974"/>
      <c r="O1169" s="753"/>
      <c r="P1169" s="731" t="s">
        <v>38</v>
      </c>
      <c r="Q1169" s="754"/>
      <c r="R1169" s="731" t="s">
        <v>8</v>
      </c>
      <c r="S1169" s="755"/>
      <c r="T1169" s="976" t="s">
        <v>40</v>
      </c>
      <c r="U1169" s="1075"/>
      <c r="V1169" s="977"/>
      <c r="W1169" s="978"/>
      <c r="X1169" s="978"/>
      <c r="Y1169" s="792"/>
      <c r="Z1169" s="769"/>
      <c r="AA1169" s="770"/>
      <c r="AB1169" s="770"/>
      <c r="AC1169" s="768"/>
      <c r="AD1169" s="769"/>
      <c r="AE1169" s="770"/>
      <c r="AF1169" s="770"/>
      <c r="AG1169" s="771"/>
      <c r="AH1169" s="979">
        <f>IF(V1169="賃金で算定",V1170+Z1170-AD1170,0)</f>
        <v>0</v>
      </c>
      <c r="AI1169" s="980"/>
      <c r="AJ1169" s="980"/>
      <c r="AK1169" s="981"/>
      <c r="AL1169" s="733"/>
      <c r="AM1169" s="736"/>
      <c r="AN1169" s="865"/>
      <c r="AO1169" s="866"/>
      <c r="AP1169" s="866"/>
      <c r="AQ1169" s="866"/>
      <c r="AR1169" s="866"/>
      <c r="AS1169" s="772"/>
      <c r="AV1169" s="24" t="str">
        <f>IF(OR(O1169="",Q1169=""),"", IF(O1169&lt;20,DATE(O1169+118,Q1169,IF(S1169="",1,S1169)),DATE(O1169+88,Q1169,IF(S1169="",1,S1169))))</f>
        <v/>
      </c>
      <c r="AW1169" s="821" t="str">
        <f>IF(AV1169&lt;=設定シート!C$15,"昔",IF(OR(LEFT($F$1185,2)="31",LEFT($F$1185,2)="34",LEFT($F$1185,2)="36",LEFT($F$1185,2)="37"),IF(AV1169&lt;=設定シート!E$23,"1",IF(AV1169&lt;=設定シート!G$23,"2",IF(AV1169&lt;=設定シート!M$23,"3","4"))),IF(AV1169&lt;=設定シート!E$15,"1",IF(AV1169&lt;=設定シート!G$15,"2","3"))))</f>
        <v>3</v>
      </c>
      <c r="AX1169" s="822">
        <f>IF(OR(LEFT($F$1185,2)="31",LEFT($F$1185,2)="34",LEFT($F$1185,2)="36",LEFT($F$1185,2)="37"),IF(AV1169&lt;=設定シート!$C$23,5,IF(AV1169&lt;=設定シート!$E$23,7,IF(AV1169&lt;=設定シート!$G$23,9,IF(AND(AV1169&lt;=設定シート!$I$23,V1169=""),11,IF(AND(AV1169&lt;=設定シート!$I$23,V1169="賃金で算定"),13,IF(AV1169&lt;=設定シート!$K$23,15,IF(AV1169&lt;=設定シート!$M$23,17,19))))))),IF(AV1169&lt;=設定シート!$C$23,5,IF(AV1169&lt;=設定シート!$E$15,7,IF(AV1169&lt;=設定シート!$G$15,9,11))))</f>
        <v>11</v>
      </c>
      <c r="AY1169" s="760"/>
      <c r="AZ1169" s="761"/>
      <c r="BA1169" s="762">
        <f t="shared" ref="BA1169" si="658">AN1169</f>
        <v>0</v>
      </c>
      <c r="BB1169" s="761"/>
      <c r="BC1169" s="761"/>
      <c r="BL1169" s="22"/>
      <c r="BM1169" s="22"/>
      <c r="BO1169" s="1">
        <f>IF(O1169&lt;=VALUE(概算年度),O1169+2018,O1169+1988)</f>
        <v>2018</v>
      </c>
      <c r="BP1169" s="1" t="b">
        <f>IF(BO1169=2019,1)</f>
        <v>0</v>
      </c>
      <c r="BQ1169" s="3">
        <f>IF(BO1169&lt;=2018,1)</f>
        <v>1</v>
      </c>
      <c r="BR1169" s="3" t="b">
        <f>IF(BO1169&gt;=2020,1)</f>
        <v>0</v>
      </c>
      <c r="BS1169" s="3" t="b">
        <f>IF(AND(O1169=31,Q1169=1,O1170=31),1,IF(AND(O1169=31,Q1169=2,O1170=31),2,IF(AND(O1169=31,Q1169=3,O1170=31),3,IF(AND(O1169=31,Q1169=4,O1170=31),4,IF(AND(O1169&gt;VALUE(概算年度),O1169&lt;31,O1170=31),5)))))</f>
        <v>0</v>
      </c>
      <c r="BT1169" s="3" t="b">
        <f>IF(OR(O1169=31,O1169=1),IF(AND(O1170=1,OR(Q1169=1,Q1169=2,Q1169=3,Q1169=4,Q1169=5)),1,IF(AND(O1170=1,Q1169=6),6,IF(AND(O1170=1,Q1169=7),7,IF(AND(O1170=1,Q1169=8),8,IF(AND(O1170=1,Q1169=9),9,IF(AND(O1170=1,Q1169=10),10,IF(AND(O1170=1,Q1169=11),11,IF(AND(O1170=1,Q1169=12),12)))))))),IF(O1170=1,13))</f>
        <v>0</v>
      </c>
      <c r="BU1169" s="3" t="b">
        <f>IF(AND(VALUE(概算年度)='報告書（事業主控）'!O1169,VALUE(概算年度)='報告書（事業主控）'!O1170),IF('報告書（事業主控）'!Q1169=1,1,IF('報告書（事業主控）'!Q1169=2,2,IF('報告書（事業主控）'!Q1169=3,3))))</f>
        <v>0</v>
      </c>
      <c r="BV1169" s="3" t="b">
        <f>IF(BS1169=1,"平31_1",IF(BS1169=2,"平31_2",IF(BS1169=3,"平31_3",IF(BS1169=4,"平31_4",IF(BS1169=5,"平31_1",IF(BT1169=1,"_5月",IF(BT1169=6,"_6月",IF(BT1169=7,"_7月",IF(BT1169=8,"_8月",IF(BT1169=9,"_9月",IF(BT1169=10,"_10月",IF(BT1169=11,"_11月",IF(BT1169=12,"_12月",IF(BT1169=13,"_5月",IF(AND(O1169=O1170,O1170&lt;&gt;VALUE(概算年度)),IF(Q1169=1,"_1月",IF(Q1169=2,"_2月",IF(Q1169=3,"_3月",IF(Q1169=4,"_4月",IF(Q1169=5,"_5月",IF(Q1169=6,"_6月",IF(Q1169=7,"_7月",IF(Q1169=8,"_8月",IF(Q1169=9,"_9月",IF(Q1169=10,"_10月",IF(Q1169=11,"_11月",IF(Q1169=12,"_12月")))))))))))),IF(BU1169=1,"対象年1_3月",IF(BU1169=2,"対象年2_3月",IF(BU1169=3,"対象年3月",IF(O1170=VALUE(概算年度),"対象年1_3月","_1月")))))))))))))))))))</f>
        <v>0</v>
      </c>
    </row>
    <row r="1170" spans="2:74" ht="18" customHeight="1">
      <c r="B1170" s="971"/>
      <c r="C1170" s="972"/>
      <c r="D1170" s="972"/>
      <c r="E1170" s="972"/>
      <c r="F1170" s="972"/>
      <c r="G1170" s="972"/>
      <c r="H1170" s="972"/>
      <c r="I1170" s="973"/>
      <c r="J1170" s="971"/>
      <c r="K1170" s="972"/>
      <c r="L1170" s="972"/>
      <c r="M1170" s="972"/>
      <c r="N1170" s="975"/>
      <c r="O1170" s="219"/>
      <c r="P1170" s="11" t="s">
        <v>7</v>
      </c>
      <c r="Q1170" s="23"/>
      <c r="R1170" s="11" t="s">
        <v>8</v>
      </c>
      <c r="S1170" s="220"/>
      <c r="T1170" s="982" t="s">
        <v>28</v>
      </c>
      <c r="U1170" s="982"/>
      <c r="V1170" s="956"/>
      <c r="W1170" s="957"/>
      <c r="X1170" s="957"/>
      <c r="Y1170" s="958"/>
      <c r="Z1170" s="959"/>
      <c r="AA1170" s="960"/>
      <c r="AB1170" s="960"/>
      <c r="AC1170" s="960"/>
      <c r="AD1170" s="956">
        <v>0</v>
      </c>
      <c r="AE1170" s="957"/>
      <c r="AF1170" s="957"/>
      <c r="AG1170" s="958"/>
      <c r="AH1170" s="962">
        <f>IF(V1169="賃金で算定",0,V1170+Z1170-AD1170)</f>
        <v>0</v>
      </c>
      <c r="AI1170" s="962"/>
      <c r="AJ1170" s="962"/>
      <c r="AK1170" s="963"/>
      <c r="AL1170" s="964">
        <f>IF(V1169="賃金で算定","賃金で算定",IF(OR(V1170=0,$F$1185="",AV1169=""),0,IF(OR(LEFT($F$1185,2)="31",LEFT($F$1185,2)="34",LEFT($F$1185,2)="36",LEFT($F$1185,2)="37"),VLOOKUP($F$1185,労務比率2,AX1169,FALSE),VLOOKUP($F$1185,労務比率,AX1169,FALSE))))</f>
        <v>0</v>
      </c>
      <c r="AM1170" s="965"/>
      <c r="AN1170" s="966">
        <f>IF(V1169="賃金で算定",0,INT(AH1170*AL1170/100))</f>
        <v>0</v>
      </c>
      <c r="AO1170" s="967"/>
      <c r="AP1170" s="967"/>
      <c r="AQ1170" s="967"/>
      <c r="AR1170" s="967"/>
      <c r="AS1170" s="685"/>
      <c r="AV1170" s="24"/>
      <c r="AW1170" s="25"/>
      <c r="AY1170" s="462">
        <f t="shared" ref="AY1170" si="659">AH1170</f>
        <v>0</v>
      </c>
      <c r="AZ1170" s="461">
        <f>IF(AV1169&lt;=設定シート!C$101,AH1170,IF(AND(AV1169&gt;=設定シート!E$101,AV1169&lt;=設定シート!G$101),AH1170*105/108,AH1170))</f>
        <v>0</v>
      </c>
      <c r="BA1170" s="460"/>
      <c r="BB1170" s="461">
        <f t="shared" ref="BB1170" si="660">IF($AL1170="賃金で算定",0,INT(AY1170*$AL1170/100))</f>
        <v>0</v>
      </c>
      <c r="BC1170" s="461">
        <f>IF(AY1170=AZ1170,BB1170,AZ1170*$AL1170/100)</f>
        <v>0</v>
      </c>
      <c r="BL1170" s="22">
        <f>IF(AY1170=AZ1170,0,1)</f>
        <v>0</v>
      </c>
      <c r="BM1170" s="22" t="str">
        <f>IF(BL1170=1,AL1170,"")</f>
        <v/>
      </c>
    </row>
    <row r="1171" spans="2:74" ht="18" customHeight="1">
      <c r="B1171" s="968"/>
      <c r="C1171" s="969"/>
      <c r="D1171" s="969"/>
      <c r="E1171" s="969"/>
      <c r="F1171" s="969"/>
      <c r="G1171" s="969"/>
      <c r="H1171" s="969"/>
      <c r="I1171" s="970"/>
      <c r="J1171" s="968"/>
      <c r="K1171" s="969"/>
      <c r="L1171" s="969"/>
      <c r="M1171" s="969"/>
      <c r="N1171" s="974"/>
      <c r="O1171" s="753"/>
      <c r="P1171" s="731" t="s">
        <v>38</v>
      </c>
      <c r="Q1171" s="754"/>
      <c r="R1171" s="731" t="s">
        <v>8</v>
      </c>
      <c r="S1171" s="755"/>
      <c r="T1171" s="976" t="s">
        <v>40</v>
      </c>
      <c r="U1171" s="1075"/>
      <c r="V1171" s="977"/>
      <c r="W1171" s="978"/>
      <c r="X1171" s="978"/>
      <c r="Y1171" s="792"/>
      <c r="Z1171" s="769"/>
      <c r="AA1171" s="770"/>
      <c r="AB1171" s="770"/>
      <c r="AC1171" s="768"/>
      <c r="AD1171" s="769"/>
      <c r="AE1171" s="770"/>
      <c r="AF1171" s="770"/>
      <c r="AG1171" s="771"/>
      <c r="AH1171" s="979">
        <f>IF(V1171="賃金で算定",V1172+Z1172-AD1172,0)</f>
        <v>0</v>
      </c>
      <c r="AI1171" s="980"/>
      <c r="AJ1171" s="980"/>
      <c r="AK1171" s="981"/>
      <c r="AL1171" s="733"/>
      <c r="AM1171" s="736"/>
      <c r="AN1171" s="865"/>
      <c r="AO1171" s="866"/>
      <c r="AP1171" s="866"/>
      <c r="AQ1171" s="866"/>
      <c r="AR1171" s="866"/>
      <c r="AS1171" s="772"/>
      <c r="AV1171" s="24" t="str">
        <f>IF(OR(O1171="",Q1171=""),"", IF(O1171&lt;20,DATE(O1171+118,Q1171,IF(S1171="",1,S1171)),DATE(O1171+88,Q1171,IF(S1171="",1,S1171))))</f>
        <v/>
      </c>
      <c r="AW1171" s="821" t="str">
        <f>IF(AV1171&lt;=設定シート!C$15,"昔",IF(OR(LEFT($F$1185,2)="31",LEFT($F$1185,2)="34",LEFT($F$1185,2)="36",LEFT($F$1185,2)="37"),IF(AV1171&lt;=設定シート!E$23,"1",IF(AV1171&lt;=設定シート!G$23,"2",IF(AV1171&lt;=設定シート!M$23,"3","4"))),IF(AV1171&lt;=設定シート!E$15,"1",IF(AV1171&lt;=設定シート!G$15,"2","3"))))</f>
        <v>3</v>
      </c>
      <c r="AX1171" s="822">
        <f>IF(OR(LEFT($F$1185,2)="31",LEFT($F$1185,2)="34",LEFT($F$1185,2)="36",LEFT($F$1185,2)="37"),IF(AV1171&lt;=設定シート!$C$23,5,IF(AV1171&lt;=設定シート!$E$23,7,IF(AV1171&lt;=設定シート!$G$23,9,IF(AND(AV1171&lt;=設定シート!$I$23,V1171=""),11,IF(AND(AV1171&lt;=設定シート!$I$23,V1171="賃金で算定"),13,IF(AV1171&lt;=設定シート!$K$23,15,IF(AV1171&lt;=設定シート!$M$23,17,19))))))),IF(AV1171&lt;=設定シート!$C$23,5,IF(AV1171&lt;=設定シート!$E$15,7,IF(AV1171&lt;=設定シート!$G$15,9,11))))</f>
        <v>11</v>
      </c>
      <c r="AY1171" s="760"/>
      <c r="AZ1171" s="761"/>
      <c r="BA1171" s="762">
        <f t="shared" ref="BA1171" si="661">AN1171</f>
        <v>0</v>
      </c>
      <c r="BB1171" s="761"/>
      <c r="BC1171" s="761"/>
      <c r="BO1171" s="1">
        <f>IF(O1171&lt;=VALUE(概算年度),O1171+2018,O1171+1988)</f>
        <v>2018</v>
      </c>
      <c r="BP1171" s="1" t="b">
        <f>IF(BO1171=2019,1)</f>
        <v>0</v>
      </c>
      <c r="BQ1171" s="3">
        <f>IF(BO1171&lt;=2018,1)</f>
        <v>1</v>
      </c>
      <c r="BR1171" s="3" t="b">
        <f>IF(BO1171&gt;=2020,1)</f>
        <v>0</v>
      </c>
      <c r="BS1171" s="3" t="b">
        <f>IF(AND(O1171=31,Q1171=1,O1172=31),1,IF(AND(O1171=31,Q1171=2,O1172=31),2,IF(AND(O1171=31,Q1171=3,O1172=31),3,IF(AND(O1171=31,Q1171=4,O1172=31),4,IF(AND(O1171&gt;VALUE(概算年度),O1171&lt;31,O1172=31),5)))))</f>
        <v>0</v>
      </c>
      <c r="BT1171" s="3" t="b">
        <f>IF(OR(O1171=31,O1171=1),IF(AND(O1172=1,OR(Q1171=1,Q1171=2,Q1171=3,Q1171=4,Q1171=5)),1,IF(AND(O1172=1,Q1171=6),6,IF(AND(O1172=1,Q1171=7),7,IF(AND(O1172=1,Q1171=8),8,IF(AND(O1172=1,Q1171=9),9,IF(AND(O1172=1,Q1171=10),10,IF(AND(O1172=1,Q1171=11),11,IF(AND(O1172=1,Q1171=12),12)))))))),IF(O1172=1,13))</f>
        <v>0</v>
      </c>
      <c r="BU1171" s="3" t="b">
        <f>IF(AND(VALUE(概算年度)='報告書（事業主控）'!O1171,VALUE(概算年度)='報告書（事業主控）'!O1172),IF('報告書（事業主控）'!Q1171=1,1,IF('報告書（事業主控）'!Q1171=2,2,IF('報告書（事業主控）'!Q1171=3,3))))</f>
        <v>0</v>
      </c>
      <c r="BV1171" s="3" t="b">
        <f>IF(BS1171=1,"平31_1",IF(BS1171=2,"平31_2",IF(BS1171=3,"平31_3",IF(BS1171=4,"平31_4",IF(BS1171=5,"平31_1",IF(BT1171=1,"_5月",IF(BT1171=6,"_6月",IF(BT1171=7,"_7月",IF(BT1171=8,"_8月",IF(BT1171=9,"_9月",IF(BT1171=10,"_10月",IF(BT1171=11,"_11月",IF(BT1171=12,"_12月",IF(BT1171=13,"_5月",IF(AND(O1171=O1172,O1172&lt;&gt;VALUE(概算年度)),IF(Q1171=1,"_1月",IF(Q1171=2,"_2月",IF(Q1171=3,"_3月",IF(Q1171=4,"_4月",IF(Q1171=5,"_5月",IF(Q1171=6,"_6月",IF(Q1171=7,"_7月",IF(Q1171=8,"_8月",IF(Q1171=9,"_9月",IF(Q1171=10,"_10月",IF(Q1171=11,"_11月",IF(Q1171=12,"_12月")))))))))))),IF(BU1171=1,"対象年1_3月",IF(BU1171=2,"対象年2_3月",IF(BU1171=3,"対象年3月",IF(O1172=VALUE(概算年度),"対象年1_3月","_1月")))))))))))))))))))</f>
        <v>0</v>
      </c>
    </row>
    <row r="1172" spans="2:74" ht="18" customHeight="1">
      <c r="B1172" s="971"/>
      <c r="C1172" s="972"/>
      <c r="D1172" s="972"/>
      <c r="E1172" s="972"/>
      <c r="F1172" s="972"/>
      <c r="G1172" s="972"/>
      <c r="H1172" s="972"/>
      <c r="I1172" s="973"/>
      <c r="J1172" s="971"/>
      <c r="K1172" s="972"/>
      <c r="L1172" s="972"/>
      <c r="M1172" s="972"/>
      <c r="N1172" s="975"/>
      <c r="O1172" s="219"/>
      <c r="P1172" s="11" t="s">
        <v>7</v>
      </c>
      <c r="Q1172" s="23"/>
      <c r="R1172" s="11" t="s">
        <v>8</v>
      </c>
      <c r="S1172" s="220"/>
      <c r="T1172" s="982" t="s">
        <v>28</v>
      </c>
      <c r="U1172" s="982"/>
      <c r="V1172" s="956"/>
      <c r="W1172" s="957"/>
      <c r="X1172" s="957"/>
      <c r="Y1172" s="958"/>
      <c r="Z1172" s="956"/>
      <c r="AA1172" s="957"/>
      <c r="AB1172" s="957"/>
      <c r="AC1172" s="957"/>
      <c r="AD1172" s="956">
        <v>0</v>
      </c>
      <c r="AE1172" s="957"/>
      <c r="AF1172" s="957"/>
      <c r="AG1172" s="958"/>
      <c r="AH1172" s="962">
        <f>IF(V1171="賃金で算定",0,V1172+Z1172-AD1172)</f>
        <v>0</v>
      </c>
      <c r="AI1172" s="962"/>
      <c r="AJ1172" s="962"/>
      <c r="AK1172" s="963"/>
      <c r="AL1172" s="964">
        <f>IF(V1171="賃金で算定","賃金で算定",IF(OR(V1172=0,$F$1185="",AV1171=""),0,IF(OR(LEFT($F$1185,2)="31",LEFT($F$1185,2)="34",LEFT($F$1185,2)="36",LEFT($F$1185,2)="37"),VLOOKUP($F$1185,労務比率2,AX1171,FALSE),VLOOKUP($F$1185,労務比率,AX1171,FALSE))))</f>
        <v>0</v>
      </c>
      <c r="AM1172" s="965"/>
      <c r="AN1172" s="966">
        <f>IF(V1171="賃金で算定",0,INT(AH1172*AL1172/100))</f>
        <v>0</v>
      </c>
      <c r="AO1172" s="967"/>
      <c r="AP1172" s="967"/>
      <c r="AQ1172" s="967"/>
      <c r="AR1172" s="967"/>
      <c r="AS1172" s="685"/>
      <c r="AV1172" s="24"/>
      <c r="AW1172" s="25"/>
      <c r="AY1172" s="462">
        <f t="shared" ref="AY1172" si="662">AH1172</f>
        <v>0</v>
      </c>
      <c r="AZ1172" s="461">
        <f>IF(AV1171&lt;=設定シート!C$101,AH1172,IF(AND(AV1171&gt;=設定シート!E$101,AV1171&lt;=設定シート!G$101),AH1172*105/108,AH1172))</f>
        <v>0</v>
      </c>
      <c r="BA1172" s="460"/>
      <c r="BB1172" s="461">
        <f t="shared" ref="BB1172" si="663">IF($AL1172="賃金で算定",0,INT(AY1172*$AL1172/100))</f>
        <v>0</v>
      </c>
      <c r="BC1172" s="461">
        <f>IF(AY1172=AZ1172,BB1172,AZ1172*$AL1172/100)</f>
        <v>0</v>
      </c>
      <c r="BL1172" s="22">
        <f>IF(AY1172=AZ1172,0,1)</f>
        <v>0</v>
      </c>
      <c r="BM1172" s="22" t="str">
        <f>IF(BL1172=1,AL1172,"")</f>
        <v/>
      </c>
    </row>
    <row r="1173" spans="2:74" ht="18" customHeight="1">
      <c r="B1173" s="968"/>
      <c r="C1173" s="969"/>
      <c r="D1173" s="969"/>
      <c r="E1173" s="969"/>
      <c r="F1173" s="969"/>
      <c r="G1173" s="969"/>
      <c r="H1173" s="969"/>
      <c r="I1173" s="970"/>
      <c r="J1173" s="968"/>
      <c r="K1173" s="969"/>
      <c r="L1173" s="969"/>
      <c r="M1173" s="969"/>
      <c r="N1173" s="974"/>
      <c r="O1173" s="753"/>
      <c r="P1173" s="731" t="s">
        <v>38</v>
      </c>
      <c r="Q1173" s="754"/>
      <c r="R1173" s="731" t="s">
        <v>8</v>
      </c>
      <c r="S1173" s="755"/>
      <c r="T1173" s="976" t="s">
        <v>40</v>
      </c>
      <c r="U1173" s="1075"/>
      <c r="V1173" s="977"/>
      <c r="W1173" s="978"/>
      <c r="X1173" s="978"/>
      <c r="Y1173" s="29"/>
      <c r="Z1173" s="775"/>
      <c r="AA1173" s="683"/>
      <c r="AB1173" s="683"/>
      <c r="AC1173" s="21"/>
      <c r="AD1173" s="775"/>
      <c r="AE1173" s="683"/>
      <c r="AF1173" s="683"/>
      <c r="AG1173" s="776"/>
      <c r="AH1173" s="979">
        <f>IF(V1173="賃金で算定",V1174+Z1174-AD1174,0)</f>
        <v>0</v>
      </c>
      <c r="AI1173" s="980"/>
      <c r="AJ1173" s="980"/>
      <c r="AK1173" s="981"/>
      <c r="AL1173" s="733"/>
      <c r="AM1173" s="736"/>
      <c r="AN1173" s="865"/>
      <c r="AO1173" s="866"/>
      <c r="AP1173" s="866"/>
      <c r="AQ1173" s="866"/>
      <c r="AR1173" s="866"/>
      <c r="AS1173" s="772"/>
      <c r="AV1173" s="24" t="str">
        <f>IF(OR(O1173="",Q1173=""),"", IF(O1173&lt;20,DATE(O1173+118,Q1173,IF(S1173="",1,S1173)),DATE(O1173+88,Q1173,IF(S1173="",1,S1173))))</f>
        <v/>
      </c>
      <c r="AW1173" s="821" t="str">
        <f>IF(AV1173&lt;=設定シート!C$15,"昔",IF(OR(LEFT($F$1185,2)="31",LEFT($F$1185,2)="34",LEFT($F$1185,2)="36",LEFT($F$1185,2)="37"),IF(AV1173&lt;=設定シート!E$23,"1",IF(AV1173&lt;=設定シート!G$23,"2",IF(AV1173&lt;=設定シート!M$23,"3","4"))),IF(AV1173&lt;=設定シート!E$15,"1",IF(AV1173&lt;=設定シート!G$15,"2","3"))))</f>
        <v>3</v>
      </c>
      <c r="AX1173" s="822">
        <f>IF(OR(LEFT($F$1185,2)="31",LEFT($F$1185,2)="34",LEFT($F$1185,2)="36",LEFT($F$1185,2)="37"),IF(AV1173&lt;=設定シート!$C$23,5,IF(AV1173&lt;=設定シート!$E$23,7,IF(AV1173&lt;=設定シート!$G$23,9,IF(AND(AV1173&lt;=設定シート!$I$23,V1173=""),11,IF(AND(AV1173&lt;=設定シート!$I$23,V1173="賃金で算定"),13,IF(AV1173&lt;=設定シート!$K$23,15,IF(AV1173&lt;=設定シート!$M$23,17,19))))))),IF(AV1173&lt;=設定シート!$C$23,5,IF(AV1173&lt;=設定シート!$E$15,7,IF(AV1173&lt;=設定シート!$G$15,9,11))))</f>
        <v>11</v>
      </c>
      <c r="AY1173" s="760"/>
      <c r="AZ1173" s="761"/>
      <c r="BA1173" s="762">
        <f t="shared" ref="BA1173" si="664">AN1173</f>
        <v>0</v>
      </c>
      <c r="BB1173" s="761"/>
      <c r="BC1173" s="761"/>
      <c r="BO1173" s="1">
        <f>IF(O1173&lt;=VALUE(概算年度),O1173+2018,O1173+1988)</f>
        <v>2018</v>
      </c>
      <c r="BP1173" s="1" t="b">
        <f>IF(BO1173=2019,1)</f>
        <v>0</v>
      </c>
      <c r="BQ1173" s="3">
        <f>IF(BO1173&lt;=2018,1)</f>
        <v>1</v>
      </c>
      <c r="BR1173" s="3" t="b">
        <f>IF(BO1173&gt;=2020,1)</f>
        <v>0</v>
      </c>
      <c r="BS1173" s="3" t="b">
        <f>IF(AND(O1173=31,Q1173=1,O1174=31),1,IF(AND(O1173=31,Q1173=2,O1174=31),2,IF(AND(O1173=31,Q1173=3,O1174=31),3,IF(AND(O1173=31,Q1173=4,O1174=31),4,IF(AND(O1173&gt;VALUE(概算年度),O1173&lt;31,O1174=31),5)))))</f>
        <v>0</v>
      </c>
      <c r="BT1173" s="3" t="b">
        <f>IF(OR(O1173=31,O1173=1),IF(AND(O1174=1,OR(Q1173=1,Q1173=2,Q1173=3,Q1173=4,Q1173=5)),1,IF(AND(O1174=1,Q1173=6),6,IF(AND(O1174=1,Q1173=7),7,IF(AND(O1174=1,Q1173=8),8,IF(AND(O1174=1,Q1173=9),9,IF(AND(O1174=1,Q1173=10),10,IF(AND(O1174=1,Q1173=11),11,IF(AND(O1174=1,Q1173=12),12)))))))),IF(O1174=1,13))</f>
        <v>0</v>
      </c>
      <c r="BU1173" s="3" t="b">
        <f>IF(AND(VALUE(概算年度)='報告書（事業主控）'!O1173,VALUE(概算年度)='報告書（事業主控）'!O1174),IF('報告書（事業主控）'!Q1173=1,1,IF('報告書（事業主控）'!Q1173=2,2,IF('報告書（事業主控）'!Q1173=3,3))))</f>
        <v>0</v>
      </c>
      <c r="BV1173" s="3" t="b">
        <f>IF(BS1173=1,"平31_1",IF(BS1173=2,"平31_2",IF(BS1173=3,"平31_3",IF(BS1173=4,"平31_4",IF(BS1173=5,"平31_1",IF(BT1173=1,"_5月",IF(BT1173=6,"_6月",IF(BT1173=7,"_7月",IF(BT1173=8,"_8月",IF(BT1173=9,"_9月",IF(BT1173=10,"_10月",IF(BT1173=11,"_11月",IF(BT1173=12,"_12月",IF(BT1173=13,"_5月",IF(AND(O1173=O1174,O1174&lt;&gt;VALUE(概算年度)),IF(Q1173=1,"_1月",IF(Q1173=2,"_2月",IF(Q1173=3,"_3月",IF(Q1173=4,"_4月",IF(Q1173=5,"_5月",IF(Q1173=6,"_6月",IF(Q1173=7,"_7月",IF(Q1173=8,"_8月",IF(Q1173=9,"_9月",IF(Q1173=10,"_10月",IF(Q1173=11,"_11月",IF(Q1173=12,"_12月")))))))))))),IF(BU1173=1,"対象年1_3月",IF(BU1173=2,"対象年2_3月",IF(BU1173=3,"対象年3月",IF(O1174=VALUE(概算年度),"対象年1_3月","_1月")))))))))))))))))))</f>
        <v>0</v>
      </c>
    </row>
    <row r="1174" spans="2:74" ht="18" customHeight="1">
      <c r="B1174" s="971"/>
      <c r="C1174" s="972"/>
      <c r="D1174" s="972"/>
      <c r="E1174" s="972"/>
      <c r="F1174" s="972"/>
      <c r="G1174" s="972"/>
      <c r="H1174" s="972"/>
      <c r="I1174" s="973"/>
      <c r="J1174" s="971"/>
      <c r="K1174" s="972"/>
      <c r="L1174" s="972"/>
      <c r="M1174" s="972"/>
      <c r="N1174" s="975"/>
      <c r="O1174" s="219"/>
      <c r="P1174" s="11" t="s">
        <v>7</v>
      </c>
      <c r="Q1174" s="23"/>
      <c r="R1174" s="11" t="s">
        <v>8</v>
      </c>
      <c r="S1174" s="220"/>
      <c r="T1174" s="982" t="s">
        <v>28</v>
      </c>
      <c r="U1174" s="982"/>
      <c r="V1174" s="956"/>
      <c r="W1174" s="957"/>
      <c r="X1174" s="957"/>
      <c r="Y1174" s="958"/>
      <c r="Z1174" s="959"/>
      <c r="AA1174" s="960"/>
      <c r="AB1174" s="960"/>
      <c r="AC1174" s="960"/>
      <c r="AD1174" s="956">
        <v>0</v>
      </c>
      <c r="AE1174" s="957"/>
      <c r="AF1174" s="957"/>
      <c r="AG1174" s="958"/>
      <c r="AH1174" s="962">
        <f>IF(V1173="賃金で算定",0,V1174+Z1174-AD1174)</f>
        <v>0</v>
      </c>
      <c r="AI1174" s="962"/>
      <c r="AJ1174" s="962"/>
      <c r="AK1174" s="963"/>
      <c r="AL1174" s="964">
        <f>IF(V1173="賃金で算定","賃金で算定",IF(OR(V1174=0,$F$1185="",AV1173=""),0,IF(OR(LEFT($F$1185,2)="31",LEFT($F$1185,2)="34",LEFT($F$1185,2)="36",LEFT($F$1185,2)="37"),VLOOKUP($F$1185,労務比率2,AX1173,FALSE),VLOOKUP($F$1185,労務比率,AX1173,FALSE))))</f>
        <v>0</v>
      </c>
      <c r="AM1174" s="965"/>
      <c r="AN1174" s="966">
        <f>IF(V1173="賃金で算定",0,INT(AH1174*AL1174/100))</f>
        <v>0</v>
      </c>
      <c r="AO1174" s="967"/>
      <c r="AP1174" s="967"/>
      <c r="AQ1174" s="967"/>
      <c r="AR1174" s="967"/>
      <c r="AS1174" s="685"/>
      <c r="AV1174" s="24"/>
      <c r="AW1174" s="25"/>
      <c r="AY1174" s="462">
        <f t="shared" ref="AY1174" si="665">AH1174</f>
        <v>0</v>
      </c>
      <c r="AZ1174" s="461">
        <f>IF(AV1173&lt;=設定シート!C$101,AH1174,IF(AND(AV1173&gt;=設定シート!E$101,AV1173&lt;=設定シート!G$101),AH1174*105/108,AH1174))</f>
        <v>0</v>
      </c>
      <c r="BA1174" s="460"/>
      <c r="BB1174" s="461">
        <f t="shared" ref="BB1174" si="666">IF($AL1174="賃金で算定",0,INT(AY1174*$AL1174/100))</f>
        <v>0</v>
      </c>
      <c r="BC1174" s="461">
        <f>IF(AY1174=AZ1174,BB1174,AZ1174*$AL1174/100)</f>
        <v>0</v>
      </c>
      <c r="BL1174" s="22">
        <f>IF(AY1174=AZ1174,0,1)</f>
        <v>0</v>
      </c>
      <c r="BM1174" s="22" t="str">
        <f>IF(BL1174=1,AL1174,"")</f>
        <v/>
      </c>
    </row>
    <row r="1175" spans="2:74" ht="18" customHeight="1">
      <c r="B1175" s="968"/>
      <c r="C1175" s="969"/>
      <c r="D1175" s="969"/>
      <c r="E1175" s="969"/>
      <c r="F1175" s="969"/>
      <c r="G1175" s="969"/>
      <c r="H1175" s="969"/>
      <c r="I1175" s="970"/>
      <c r="J1175" s="968"/>
      <c r="K1175" s="969"/>
      <c r="L1175" s="969"/>
      <c r="M1175" s="969"/>
      <c r="N1175" s="974"/>
      <c r="O1175" s="753"/>
      <c r="P1175" s="731" t="s">
        <v>38</v>
      </c>
      <c r="Q1175" s="754"/>
      <c r="R1175" s="731" t="s">
        <v>8</v>
      </c>
      <c r="S1175" s="755"/>
      <c r="T1175" s="976" t="s">
        <v>40</v>
      </c>
      <c r="U1175" s="1075"/>
      <c r="V1175" s="977"/>
      <c r="W1175" s="978"/>
      <c r="X1175" s="978"/>
      <c r="Y1175" s="792"/>
      <c r="Z1175" s="769"/>
      <c r="AA1175" s="770"/>
      <c r="AB1175" s="770"/>
      <c r="AC1175" s="768"/>
      <c r="AD1175" s="769"/>
      <c r="AE1175" s="770"/>
      <c r="AF1175" s="770"/>
      <c r="AG1175" s="771"/>
      <c r="AH1175" s="979">
        <f>IF(V1175="賃金で算定",V1176+Z1176-AD1176,0)</f>
        <v>0</v>
      </c>
      <c r="AI1175" s="980"/>
      <c r="AJ1175" s="980"/>
      <c r="AK1175" s="981"/>
      <c r="AL1175" s="733"/>
      <c r="AM1175" s="736"/>
      <c r="AN1175" s="865"/>
      <c r="AO1175" s="866"/>
      <c r="AP1175" s="866"/>
      <c r="AQ1175" s="866"/>
      <c r="AR1175" s="866"/>
      <c r="AS1175" s="772"/>
      <c r="AV1175" s="24" t="str">
        <f>IF(OR(O1175="",Q1175=""),"", IF(O1175&lt;20,DATE(O1175+118,Q1175,IF(S1175="",1,S1175)),DATE(O1175+88,Q1175,IF(S1175="",1,S1175))))</f>
        <v/>
      </c>
      <c r="AW1175" s="821" t="str">
        <f>IF(AV1175&lt;=設定シート!C$15,"昔",IF(OR(LEFT($F$1185,2)="31",LEFT($F$1185,2)="34",LEFT($F$1185,2)="36",LEFT($F$1185,2)="37"),IF(AV1175&lt;=設定シート!E$23,"1",IF(AV1175&lt;=設定シート!G$23,"2",IF(AV1175&lt;=設定シート!M$23,"3","4"))),IF(AV1175&lt;=設定シート!E$15,"1",IF(AV1175&lt;=設定シート!G$15,"2","3"))))</f>
        <v>3</v>
      </c>
      <c r="AX1175" s="822">
        <f>IF(OR(LEFT($F$1185,2)="31",LEFT($F$1185,2)="34",LEFT($F$1185,2)="36",LEFT($F$1185,2)="37"),IF(AV1175&lt;=設定シート!$C$23,5,IF(AV1175&lt;=設定シート!$E$23,7,IF(AV1175&lt;=設定シート!$G$23,9,IF(AND(AV1175&lt;=設定シート!$I$23,V1175=""),11,IF(AND(AV1175&lt;=設定シート!$I$23,V1175="賃金で算定"),13,IF(AV1175&lt;=設定シート!$K$23,15,IF(AV1175&lt;=設定シート!$M$23,17,19))))))),IF(AV1175&lt;=設定シート!$C$23,5,IF(AV1175&lt;=設定シート!$E$15,7,IF(AV1175&lt;=設定シート!$G$15,9,11))))</f>
        <v>11</v>
      </c>
      <c r="AY1175" s="760"/>
      <c r="AZ1175" s="761"/>
      <c r="BA1175" s="762">
        <f t="shared" ref="BA1175" si="667">AN1175</f>
        <v>0</v>
      </c>
      <c r="BB1175" s="761"/>
      <c r="BC1175" s="761"/>
      <c r="BO1175" s="1">
        <f>IF(O1175&lt;=VALUE(概算年度),O1175+2018,O1175+1988)</f>
        <v>2018</v>
      </c>
      <c r="BP1175" s="1" t="b">
        <f>IF(BO1175=2019,1)</f>
        <v>0</v>
      </c>
      <c r="BQ1175" s="3">
        <f>IF(BO1175&lt;=2018,1)</f>
        <v>1</v>
      </c>
      <c r="BR1175" s="3" t="b">
        <f>IF(BO1175&gt;=2020,1)</f>
        <v>0</v>
      </c>
      <c r="BS1175" s="3" t="b">
        <f>IF(AND(O1175=31,Q1175=1,O1176=31),1,IF(AND(O1175=31,Q1175=2,O1176=31),2,IF(AND(O1175=31,Q1175=3,O1176=31),3,IF(AND(O1175=31,Q1175=4,O1176=31),4,IF(AND(O1175&gt;VALUE(概算年度),O1175&lt;31,O1176=31),5)))))</f>
        <v>0</v>
      </c>
      <c r="BT1175" s="3" t="b">
        <f>IF(OR(O1175=31,O1175=1),IF(AND(O1176=1,OR(Q1175=1,Q1175=2,Q1175=3,Q1175=4,Q1175=5)),1,IF(AND(O1176=1,Q1175=6),6,IF(AND(O1176=1,Q1175=7),7,IF(AND(O1176=1,Q1175=8),8,IF(AND(O1176=1,Q1175=9),9,IF(AND(O1176=1,Q1175=10),10,IF(AND(O1176=1,Q1175=11),11,IF(AND(O1176=1,Q1175=12),12)))))))),IF(O1176=1,13))</f>
        <v>0</v>
      </c>
      <c r="BU1175" s="3" t="b">
        <f>IF(AND(VALUE(概算年度)='報告書（事業主控）'!O1175,VALUE(概算年度)='報告書（事業主控）'!O1176),IF('報告書（事業主控）'!Q1175=1,1,IF('報告書（事業主控）'!Q1175=2,2,IF('報告書（事業主控）'!Q1175=3,3))))</f>
        <v>0</v>
      </c>
      <c r="BV1175" s="3" t="b">
        <f>IF(BS1175=1,"平31_1",IF(BS1175=2,"平31_2",IF(BS1175=3,"平31_3",IF(BS1175=4,"平31_4",IF(BS1175=5,"平31_1",IF(BT1175=1,"_5月",IF(BT1175=6,"_6月",IF(BT1175=7,"_7月",IF(BT1175=8,"_8月",IF(BT1175=9,"_9月",IF(BT1175=10,"_10月",IF(BT1175=11,"_11月",IF(BT1175=12,"_12月",IF(BT1175=13,"_5月",IF(AND(O1175=O1176,O1176&lt;&gt;VALUE(概算年度)),IF(Q1175=1,"_1月",IF(Q1175=2,"_2月",IF(Q1175=3,"_3月",IF(Q1175=4,"_4月",IF(Q1175=5,"_5月",IF(Q1175=6,"_6月",IF(Q1175=7,"_7月",IF(Q1175=8,"_8月",IF(Q1175=9,"_9月",IF(Q1175=10,"_10月",IF(Q1175=11,"_11月",IF(Q1175=12,"_12月")))))))))))),IF(BU1175=1,"対象年1_3月",IF(BU1175=2,"対象年2_3月",IF(BU1175=3,"対象年3月",IF(O1176=VALUE(概算年度),"対象年1_3月","_1月")))))))))))))))))))</f>
        <v>0</v>
      </c>
    </row>
    <row r="1176" spans="2:74" ht="18" customHeight="1">
      <c r="B1176" s="971"/>
      <c r="C1176" s="972"/>
      <c r="D1176" s="972"/>
      <c r="E1176" s="972"/>
      <c r="F1176" s="972"/>
      <c r="G1176" s="972"/>
      <c r="H1176" s="972"/>
      <c r="I1176" s="973"/>
      <c r="J1176" s="971"/>
      <c r="K1176" s="972"/>
      <c r="L1176" s="972"/>
      <c r="M1176" s="972"/>
      <c r="N1176" s="975"/>
      <c r="O1176" s="219"/>
      <c r="P1176" s="11" t="s">
        <v>7</v>
      </c>
      <c r="Q1176" s="23"/>
      <c r="R1176" s="11" t="s">
        <v>8</v>
      </c>
      <c r="S1176" s="220"/>
      <c r="T1176" s="982" t="s">
        <v>28</v>
      </c>
      <c r="U1176" s="982"/>
      <c r="V1176" s="956"/>
      <c r="W1176" s="957"/>
      <c r="X1176" s="957"/>
      <c r="Y1176" s="958"/>
      <c r="Z1176" s="956"/>
      <c r="AA1176" s="957"/>
      <c r="AB1176" s="957"/>
      <c r="AC1176" s="957"/>
      <c r="AD1176" s="956">
        <v>0</v>
      </c>
      <c r="AE1176" s="957"/>
      <c r="AF1176" s="957"/>
      <c r="AG1176" s="958"/>
      <c r="AH1176" s="962">
        <f>IF(V1175="賃金で算定",0,V1176+Z1176-AD1176)</f>
        <v>0</v>
      </c>
      <c r="AI1176" s="962"/>
      <c r="AJ1176" s="962"/>
      <c r="AK1176" s="963"/>
      <c r="AL1176" s="964">
        <f>IF(V1175="賃金で算定","賃金で算定",IF(OR(V1176=0,$F$1185="",AV1175=""),0,IF(OR(LEFT($F$1185,2)="31",LEFT($F$1185,2)="34",LEFT($F$1185,2)="36",LEFT($F$1185,2)="37"),VLOOKUP($F$1185,労務比率2,AX1175,FALSE),VLOOKUP($F$1185,労務比率,AX1175,FALSE))))</f>
        <v>0</v>
      </c>
      <c r="AM1176" s="965"/>
      <c r="AN1176" s="966">
        <f>IF(V1175="賃金で算定",0,INT(AH1176*AL1176/100))</f>
        <v>0</v>
      </c>
      <c r="AO1176" s="967"/>
      <c r="AP1176" s="967"/>
      <c r="AQ1176" s="967"/>
      <c r="AR1176" s="967"/>
      <c r="AS1176" s="685"/>
      <c r="AV1176" s="24"/>
      <c r="AW1176" s="25"/>
      <c r="AY1176" s="462">
        <f t="shared" ref="AY1176" si="668">AH1176</f>
        <v>0</v>
      </c>
      <c r="AZ1176" s="461">
        <f>IF(AV1175&lt;=設定シート!C$101,AH1176,IF(AND(AV1175&gt;=設定シート!E$101,AV1175&lt;=設定シート!G$101),AH1176*105/108,AH1176))</f>
        <v>0</v>
      </c>
      <c r="BA1176" s="460"/>
      <c r="BB1176" s="461">
        <f t="shared" ref="BB1176" si="669">IF($AL1176="賃金で算定",0,INT(AY1176*$AL1176/100))</f>
        <v>0</v>
      </c>
      <c r="BC1176" s="461">
        <f>IF(AY1176=AZ1176,BB1176,AZ1176*$AL1176/100)</f>
        <v>0</v>
      </c>
      <c r="BL1176" s="22">
        <f>IF(AY1176=AZ1176,0,1)</f>
        <v>0</v>
      </c>
      <c r="BM1176" s="22" t="str">
        <f>IF(BL1176=1,AL1176,"")</f>
        <v/>
      </c>
    </row>
    <row r="1177" spans="2:74" ht="18" customHeight="1">
      <c r="B1177" s="968"/>
      <c r="C1177" s="969"/>
      <c r="D1177" s="969"/>
      <c r="E1177" s="969"/>
      <c r="F1177" s="969"/>
      <c r="G1177" s="969"/>
      <c r="H1177" s="969"/>
      <c r="I1177" s="970"/>
      <c r="J1177" s="968"/>
      <c r="K1177" s="969"/>
      <c r="L1177" s="969"/>
      <c r="M1177" s="969"/>
      <c r="N1177" s="974"/>
      <c r="O1177" s="753"/>
      <c r="P1177" s="731" t="s">
        <v>38</v>
      </c>
      <c r="Q1177" s="754"/>
      <c r="R1177" s="731" t="s">
        <v>8</v>
      </c>
      <c r="S1177" s="755"/>
      <c r="T1177" s="976" t="s">
        <v>40</v>
      </c>
      <c r="U1177" s="1075"/>
      <c r="V1177" s="977"/>
      <c r="W1177" s="978"/>
      <c r="X1177" s="978"/>
      <c r="Y1177" s="792"/>
      <c r="Z1177" s="769"/>
      <c r="AA1177" s="770"/>
      <c r="AB1177" s="770"/>
      <c r="AC1177" s="768"/>
      <c r="AD1177" s="769"/>
      <c r="AE1177" s="770"/>
      <c r="AF1177" s="770"/>
      <c r="AG1177" s="771"/>
      <c r="AH1177" s="979">
        <f>IF(V1177="賃金で算定",V1178+Z1178-AD1178,0)</f>
        <v>0</v>
      </c>
      <c r="AI1177" s="980"/>
      <c r="AJ1177" s="980"/>
      <c r="AK1177" s="981"/>
      <c r="AL1177" s="733"/>
      <c r="AM1177" s="736"/>
      <c r="AN1177" s="865"/>
      <c r="AO1177" s="866"/>
      <c r="AP1177" s="866"/>
      <c r="AQ1177" s="866"/>
      <c r="AR1177" s="866"/>
      <c r="AS1177" s="772"/>
      <c r="AV1177" s="24" t="str">
        <f>IF(OR(O1177="",Q1177=""),"", IF(O1177&lt;20,DATE(O1177+118,Q1177,IF(S1177="",1,S1177)),DATE(O1177+88,Q1177,IF(S1177="",1,S1177))))</f>
        <v/>
      </c>
      <c r="AW1177" s="821" t="str">
        <f>IF(AV1177&lt;=設定シート!C$15,"昔",IF(OR(LEFT($F$1185,2)="31",LEFT($F$1185,2)="34",LEFT($F$1185,2)="36",LEFT($F$1185,2)="37"),IF(AV1177&lt;=設定シート!E$23,"1",IF(AV1177&lt;=設定シート!G$23,"2",IF(AV1177&lt;=設定シート!M$23,"3","4"))),IF(AV1177&lt;=設定シート!E$15,"1",IF(AV1177&lt;=設定シート!G$15,"2","3"))))</f>
        <v>3</v>
      </c>
      <c r="AX1177" s="822">
        <f>IF(OR(LEFT($F$1185,2)="31",LEFT($F$1185,2)="34",LEFT($F$1185,2)="36",LEFT($F$1185,2)="37"),IF(AV1177&lt;=設定シート!$C$23,5,IF(AV1177&lt;=設定シート!$E$23,7,IF(AV1177&lt;=設定シート!$G$23,9,IF(AND(AV1177&lt;=設定シート!$I$23,V1177=""),11,IF(AND(AV1177&lt;=設定シート!$I$23,V1177="賃金で算定"),13,IF(AV1177&lt;=設定シート!$K$23,15,IF(AV1177&lt;=設定シート!$M$23,17,19))))))),IF(AV1177&lt;=設定シート!$C$23,5,IF(AV1177&lt;=設定シート!$E$15,7,IF(AV1177&lt;=設定シート!$G$15,9,11))))</f>
        <v>11</v>
      </c>
      <c r="AY1177" s="760"/>
      <c r="AZ1177" s="761"/>
      <c r="BA1177" s="762">
        <f t="shared" ref="BA1177" si="670">AN1177</f>
        <v>0</v>
      </c>
      <c r="BB1177" s="761"/>
      <c r="BC1177" s="761"/>
      <c r="BO1177" s="1">
        <f>IF(O1177&lt;=VALUE(概算年度),O1177+2018,O1177+1988)</f>
        <v>2018</v>
      </c>
      <c r="BP1177" s="1" t="b">
        <f>IF(BO1177=2019,1)</f>
        <v>0</v>
      </c>
      <c r="BQ1177" s="3">
        <f>IF(BO1177&lt;=2018,1)</f>
        <v>1</v>
      </c>
      <c r="BR1177" s="3" t="b">
        <f>IF(BO1177&gt;=2020,1)</f>
        <v>0</v>
      </c>
      <c r="BS1177" s="3" t="b">
        <f>IF(AND(O1177=31,Q1177=1,O1178=31),1,IF(AND(O1177=31,Q1177=2,O1178=31),2,IF(AND(O1177=31,Q1177=3,O1178=31),3,IF(AND(O1177=31,Q1177=4,O1178=31),4,IF(AND(O1177&gt;VALUE(概算年度),O1177&lt;31,O1178=31),5)))))</f>
        <v>0</v>
      </c>
      <c r="BT1177" s="3" t="b">
        <f>IF(OR(O1177=31,O1177=1),IF(AND(O1178=1,OR(Q1177=1,Q1177=2,Q1177=3,Q1177=4,Q1177=5)),1,IF(AND(O1178=1,Q1177=6),6,IF(AND(O1178=1,Q1177=7),7,IF(AND(O1178=1,Q1177=8),8,IF(AND(O1178=1,Q1177=9),9,IF(AND(O1178=1,Q1177=10),10,IF(AND(O1178=1,Q1177=11),11,IF(AND(O1178=1,Q1177=12),12)))))))),IF(O1178=1,13))</f>
        <v>0</v>
      </c>
      <c r="BU1177" s="3" t="b">
        <f>IF(AND(VALUE(概算年度)='報告書（事業主控）'!O1177,VALUE(概算年度)='報告書（事業主控）'!O1178),IF('報告書（事業主控）'!Q1177=1,1,IF('報告書（事業主控）'!Q1177=2,2,IF('報告書（事業主控）'!Q1177=3,3))))</f>
        <v>0</v>
      </c>
      <c r="BV1177" s="3" t="b">
        <f>IF(BS1177=1,"平31_1",IF(BS1177=2,"平31_2",IF(BS1177=3,"平31_3",IF(BS1177=4,"平31_4",IF(BS1177=5,"平31_1",IF(BT1177=1,"_5月",IF(BT1177=6,"_6月",IF(BT1177=7,"_7月",IF(BT1177=8,"_8月",IF(BT1177=9,"_9月",IF(BT1177=10,"_10月",IF(BT1177=11,"_11月",IF(BT1177=12,"_12月",IF(BT1177=13,"_5月",IF(AND(O1177=O1178,O1178&lt;&gt;VALUE(概算年度)),IF(Q1177=1,"_1月",IF(Q1177=2,"_2月",IF(Q1177=3,"_3月",IF(Q1177=4,"_4月",IF(Q1177=5,"_5月",IF(Q1177=6,"_6月",IF(Q1177=7,"_7月",IF(Q1177=8,"_8月",IF(Q1177=9,"_9月",IF(Q1177=10,"_10月",IF(Q1177=11,"_11月",IF(Q1177=12,"_12月")))))))))))),IF(BU1177=1,"対象年1_3月",IF(BU1177=2,"対象年2_3月",IF(BU1177=3,"対象年3月",IF(O1178=VALUE(概算年度),"対象年1_3月","_1月")))))))))))))))))))</f>
        <v>0</v>
      </c>
    </row>
    <row r="1178" spans="2:74" ht="18" customHeight="1">
      <c r="B1178" s="971"/>
      <c r="C1178" s="972"/>
      <c r="D1178" s="972"/>
      <c r="E1178" s="972"/>
      <c r="F1178" s="972"/>
      <c r="G1178" s="972"/>
      <c r="H1178" s="972"/>
      <c r="I1178" s="973"/>
      <c r="J1178" s="971"/>
      <c r="K1178" s="972"/>
      <c r="L1178" s="972"/>
      <c r="M1178" s="972"/>
      <c r="N1178" s="975"/>
      <c r="O1178" s="219"/>
      <c r="P1178" s="11" t="s">
        <v>7</v>
      </c>
      <c r="Q1178" s="23"/>
      <c r="R1178" s="11" t="s">
        <v>8</v>
      </c>
      <c r="S1178" s="220"/>
      <c r="T1178" s="982" t="s">
        <v>28</v>
      </c>
      <c r="U1178" s="982"/>
      <c r="V1178" s="956"/>
      <c r="W1178" s="957"/>
      <c r="X1178" s="957"/>
      <c r="Y1178" s="958"/>
      <c r="Z1178" s="956"/>
      <c r="AA1178" s="957"/>
      <c r="AB1178" s="957"/>
      <c r="AC1178" s="957"/>
      <c r="AD1178" s="956"/>
      <c r="AE1178" s="957"/>
      <c r="AF1178" s="957"/>
      <c r="AG1178" s="958"/>
      <c r="AH1178" s="962">
        <f>IF(V1177="賃金で算定",0,V1178+Z1178-AD1178)</f>
        <v>0</v>
      </c>
      <c r="AI1178" s="962"/>
      <c r="AJ1178" s="962"/>
      <c r="AK1178" s="963"/>
      <c r="AL1178" s="964">
        <f>IF(V1177="賃金で算定","賃金で算定",IF(OR(V1178=0,$F$1185="",AV1177=""),0,IF(OR(LEFT($F$1185,2)="31",LEFT($F$1185,2)="34",LEFT($F$1185,2)="36",LEFT($F$1185,2)="37"),VLOOKUP($F$1185,労務比率2,AX1177,FALSE),VLOOKUP($F$1185,労務比率,AX1177,FALSE))))</f>
        <v>0</v>
      </c>
      <c r="AM1178" s="965"/>
      <c r="AN1178" s="966">
        <f>IF(V1177="賃金で算定",0,INT(AH1178*AL1178/100))</f>
        <v>0</v>
      </c>
      <c r="AO1178" s="967"/>
      <c r="AP1178" s="967"/>
      <c r="AQ1178" s="967"/>
      <c r="AR1178" s="967"/>
      <c r="AS1178" s="685"/>
      <c r="AV1178" s="24"/>
      <c r="AW1178" s="25"/>
      <c r="AY1178" s="462">
        <f t="shared" ref="AY1178" si="671">AH1178</f>
        <v>0</v>
      </c>
      <c r="AZ1178" s="461">
        <f>IF(AV1177&lt;=設定シート!C$101,AH1178,IF(AND(AV1177&gt;=設定シート!E$101,AV1177&lt;=設定シート!G$101),AH1178*105/108,AH1178))</f>
        <v>0</v>
      </c>
      <c r="BA1178" s="460"/>
      <c r="BB1178" s="461">
        <f t="shared" ref="BB1178" si="672">IF($AL1178="賃金で算定",0,INT(AY1178*$AL1178/100))</f>
        <v>0</v>
      </c>
      <c r="BC1178" s="461">
        <f>IF(AY1178=AZ1178,BB1178,AZ1178*$AL1178/100)</f>
        <v>0</v>
      </c>
      <c r="BL1178" s="22">
        <f>IF(AY1178=AZ1178,0,1)</f>
        <v>0</v>
      </c>
      <c r="BM1178" s="22" t="str">
        <f>IF(BL1178=1,AL1178,"")</f>
        <v/>
      </c>
    </row>
    <row r="1179" spans="2:74" ht="18" customHeight="1">
      <c r="B1179" s="968"/>
      <c r="C1179" s="969"/>
      <c r="D1179" s="969"/>
      <c r="E1179" s="969"/>
      <c r="F1179" s="969"/>
      <c r="G1179" s="969"/>
      <c r="H1179" s="969"/>
      <c r="I1179" s="970"/>
      <c r="J1179" s="968"/>
      <c r="K1179" s="969"/>
      <c r="L1179" s="969"/>
      <c r="M1179" s="969"/>
      <c r="N1179" s="974"/>
      <c r="O1179" s="753"/>
      <c r="P1179" s="731" t="s">
        <v>38</v>
      </c>
      <c r="Q1179" s="754"/>
      <c r="R1179" s="731" t="s">
        <v>8</v>
      </c>
      <c r="S1179" s="755"/>
      <c r="T1179" s="976" t="s">
        <v>40</v>
      </c>
      <c r="U1179" s="1075"/>
      <c r="V1179" s="977"/>
      <c r="W1179" s="978"/>
      <c r="X1179" s="978"/>
      <c r="Y1179" s="792"/>
      <c r="Z1179" s="769"/>
      <c r="AA1179" s="770"/>
      <c r="AB1179" s="770"/>
      <c r="AC1179" s="768"/>
      <c r="AD1179" s="769"/>
      <c r="AE1179" s="770"/>
      <c r="AF1179" s="770"/>
      <c r="AG1179" s="771"/>
      <c r="AH1179" s="979">
        <f>IF(V1179="賃金で算定",V1180+Z1180-AD1180,0)</f>
        <v>0</v>
      </c>
      <c r="AI1179" s="980"/>
      <c r="AJ1179" s="980"/>
      <c r="AK1179" s="981"/>
      <c r="AL1179" s="733"/>
      <c r="AM1179" s="736"/>
      <c r="AN1179" s="865"/>
      <c r="AO1179" s="866"/>
      <c r="AP1179" s="866"/>
      <c r="AQ1179" s="866"/>
      <c r="AR1179" s="866"/>
      <c r="AS1179" s="772"/>
      <c r="AV1179" s="24" t="str">
        <f>IF(OR(O1179="",Q1179=""),"", IF(O1179&lt;20,DATE(O1179+118,Q1179,IF(S1179="",1,S1179)),DATE(O1179+88,Q1179,IF(S1179="",1,S1179))))</f>
        <v/>
      </c>
      <c r="AW1179" s="821" t="str">
        <f>IF(AV1179&lt;=設定シート!C$15,"昔",IF(OR(LEFT($F$1185,2)="31",LEFT($F$1185,2)="34",LEFT($F$1185,2)="36",LEFT($F$1185,2)="37"),IF(AV1179&lt;=設定シート!E$23,"1",IF(AV1179&lt;=設定シート!G$23,"2",IF(AV1179&lt;=設定シート!M$23,"3","4"))),IF(AV1179&lt;=設定シート!E$15,"1",IF(AV1179&lt;=設定シート!G$15,"2","3"))))</f>
        <v>3</v>
      </c>
      <c r="AX1179" s="822">
        <f>IF(OR(LEFT($F$1185,2)="31",LEFT($F$1185,2)="34",LEFT($F$1185,2)="36",LEFT($F$1185,2)="37"),IF(AV1179&lt;=設定シート!$C$23,5,IF(AV1179&lt;=設定シート!$E$23,7,IF(AV1179&lt;=設定シート!$G$23,9,IF(AND(AV1179&lt;=設定シート!$I$23,V1179=""),11,IF(AND(AV1179&lt;=設定シート!$I$23,V1179="賃金で算定"),13,IF(AV1179&lt;=設定シート!$K$23,15,IF(AV1179&lt;=設定シート!$M$23,17,19))))))),IF(AV1179&lt;=設定シート!$C$23,5,IF(AV1179&lt;=設定シート!$E$15,7,IF(AV1179&lt;=設定シート!$G$15,9,11))))</f>
        <v>11</v>
      </c>
      <c r="AY1179" s="760"/>
      <c r="AZ1179" s="761"/>
      <c r="BA1179" s="762">
        <f t="shared" ref="BA1179" si="673">AN1179</f>
        <v>0</v>
      </c>
      <c r="BB1179" s="761"/>
      <c r="BC1179" s="761"/>
      <c r="BO1179" s="1">
        <f>IF(O1179&lt;=VALUE(概算年度),O1179+2018,O1179+1988)</f>
        <v>2018</v>
      </c>
      <c r="BP1179" s="1" t="b">
        <f>IF(BO1179=2019,1)</f>
        <v>0</v>
      </c>
      <c r="BQ1179" s="3">
        <f>IF(BO1179&lt;=2018,1)</f>
        <v>1</v>
      </c>
      <c r="BR1179" s="3" t="b">
        <f>IF(BO1179&gt;=2020,1)</f>
        <v>0</v>
      </c>
      <c r="BS1179" s="3" t="b">
        <f>IF(AND(O1179=31,Q1179=1,O1180=31),1,IF(AND(O1179=31,Q1179=2,O1180=31),2,IF(AND(O1179=31,Q1179=3,O1180=31),3,IF(AND(O1179=31,Q1179=4,O1180=31),4,IF(AND(O1179&gt;VALUE(概算年度),O1179&lt;31,O1180=31),5)))))</f>
        <v>0</v>
      </c>
      <c r="BT1179" s="3" t="b">
        <f>IF(OR(O1179=31,O1179=1),IF(AND(O1180=1,OR(Q1179=1,Q1179=2,Q1179=3,Q1179=4,Q1179=5)),1,IF(AND(O1180=1,Q1179=6),6,IF(AND(O1180=1,Q1179=7),7,IF(AND(O1180=1,Q1179=8),8,IF(AND(O1180=1,Q1179=9),9,IF(AND(O1180=1,Q1179=10),10,IF(AND(O1180=1,Q1179=11),11,IF(AND(O1180=1,Q1179=12),12)))))))),IF(O1180=1,13))</f>
        <v>0</v>
      </c>
      <c r="BU1179" s="3" t="b">
        <f>IF(AND(VALUE(概算年度)='報告書（事業主控）'!O1179,VALUE(概算年度)='報告書（事業主控）'!O1180),IF('報告書（事業主控）'!Q1179=1,1,IF('報告書（事業主控）'!Q1179=2,2,IF('報告書（事業主控）'!Q1179=3,3))))</f>
        <v>0</v>
      </c>
      <c r="BV1179" s="3" t="b">
        <f>IF(BS1179=1,"平31_1",IF(BS1179=2,"平31_2",IF(BS1179=3,"平31_3",IF(BS1179=4,"平31_4",IF(BS1179=5,"平31_1",IF(BT1179=1,"_5月",IF(BT1179=6,"_6月",IF(BT1179=7,"_7月",IF(BT1179=8,"_8月",IF(BT1179=9,"_9月",IF(BT1179=10,"_10月",IF(BT1179=11,"_11月",IF(BT1179=12,"_12月",IF(BT1179=13,"_5月",IF(AND(O1179=O1180,O1180&lt;&gt;VALUE(概算年度)),IF(Q1179=1,"_1月",IF(Q1179=2,"_2月",IF(Q1179=3,"_3月",IF(Q1179=4,"_4月",IF(Q1179=5,"_5月",IF(Q1179=6,"_6月",IF(Q1179=7,"_7月",IF(Q1179=8,"_8月",IF(Q1179=9,"_9月",IF(Q1179=10,"_10月",IF(Q1179=11,"_11月",IF(Q1179=12,"_12月")))))))))))),IF(BU1179=1,"対象年1_3月",IF(BU1179=2,"対象年2_3月",IF(BU1179=3,"対象年3月",IF(O1180=VALUE(概算年度),"対象年1_3月","_1月")))))))))))))))))))</f>
        <v>0</v>
      </c>
    </row>
    <row r="1180" spans="2:74" ht="18" customHeight="1">
      <c r="B1180" s="971"/>
      <c r="C1180" s="972"/>
      <c r="D1180" s="972"/>
      <c r="E1180" s="972"/>
      <c r="F1180" s="972"/>
      <c r="G1180" s="972"/>
      <c r="H1180" s="972"/>
      <c r="I1180" s="973"/>
      <c r="J1180" s="971"/>
      <c r="K1180" s="972"/>
      <c r="L1180" s="972"/>
      <c r="M1180" s="972"/>
      <c r="N1180" s="975"/>
      <c r="O1180" s="219"/>
      <c r="P1180" s="11" t="s">
        <v>7</v>
      </c>
      <c r="Q1180" s="23"/>
      <c r="R1180" s="11" t="s">
        <v>8</v>
      </c>
      <c r="S1180" s="220"/>
      <c r="T1180" s="982" t="s">
        <v>28</v>
      </c>
      <c r="U1180" s="982"/>
      <c r="V1180" s="956"/>
      <c r="W1180" s="957"/>
      <c r="X1180" s="957"/>
      <c r="Y1180" s="958"/>
      <c r="Z1180" s="956"/>
      <c r="AA1180" s="957"/>
      <c r="AB1180" s="957"/>
      <c r="AC1180" s="957"/>
      <c r="AD1180" s="956">
        <v>0</v>
      </c>
      <c r="AE1180" s="957"/>
      <c r="AF1180" s="957"/>
      <c r="AG1180" s="958"/>
      <c r="AH1180" s="962">
        <f>IF(V1179="賃金で算定",0,V1180+Z1180-AD1180)</f>
        <v>0</v>
      </c>
      <c r="AI1180" s="962"/>
      <c r="AJ1180" s="962"/>
      <c r="AK1180" s="963"/>
      <c r="AL1180" s="964">
        <f>IF(V1179="賃金で算定","賃金で算定",IF(OR(V1180=0,$F$1185="",AV1179=""),0,IF(OR(LEFT($F$1185,2)="31",LEFT($F$1185,2)="34",LEFT($F$1185,2)="36",LEFT($F$1185,2)="37"),VLOOKUP($F$1185,労務比率2,AX1179,FALSE),VLOOKUP($F$1185,労務比率,AX1179,FALSE))))</f>
        <v>0</v>
      </c>
      <c r="AM1180" s="965"/>
      <c r="AN1180" s="966">
        <f>IF(V1179="賃金で算定",0,INT(AH1180*AL1180/100))</f>
        <v>0</v>
      </c>
      <c r="AO1180" s="967"/>
      <c r="AP1180" s="967"/>
      <c r="AQ1180" s="967"/>
      <c r="AR1180" s="967"/>
      <c r="AS1180" s="685"/>
      <c r="AV1180" s="24"/>
      <c r="AW1180" s="25"/>
      <c r="AY1180" s="462">
        <f t="shared" ref="AY1180" si="674">AH1180</f>
        <v>0</v>
      </c>
      <c r="AZ1180" s="461">
        <f>IF(AV1179&lt;=設定シート!C$101,AH1180,IF(AND(AV1179&gt;=設定シート!E$101,AV1179&lt;=設定シート!G$101),AH1180*105/108,AH1180))</f>
        <v>0</v>
      </c>
      <c r="BA1180" s="460"/>
      <c r="BB1180" s="461">
        <f t="shared" ref="BB1180" si="675">IF($AL1180="賃金で算定",0,INT(AY1180*$AL1180/100))</f>
        <v>0</v>
      </c>
      <c r="BC1180" s="461">
        <f>IF(AY1180=AZ1180,BB1180,AZ1180*$AL1180/100)</f>
        <v>0</v>
      </c>
      <c r="BL1180" s="22">
        <f>IF(AY1180=AZ1180,0,1)</f>
        <v>0</v>
      </c>
      <c r="BM1180" s="22" t="str">
        <f>IF(BL1180=1,AL1180,"")</f>
        <v/>
      </c>
    </row>
    <row r="1181" spans="2:74" ht="18" customHeight="1">
      <c r="B1181" s="968"/>
      <c r="C1181" s="969"/>
      <c r="D1181" s="969"/>
      <c r="E1181" s="969"/>
      <c r="F1181" s="969"/>
      <c r="G1181" s="969"/>
      <c r="H1181" s="969"/>
      <c r="I1181" s="970"/>
      <c r="J1181" s="968"/>
      <c r="K1181" s="969"/>
      <c r="L1181" s="969"/>
      <c r="M1181" s="969"/>
      <c r="N1181" s="974"/>
      <c r="O1181" s="753"/>
      <c r="P1181" s="731" t="s">
        <v>38</v>
      </c>
      <c r="Q1181" s="754"/>
      <c r="R1181" s="731" t="s">
        <v>8</v>
      </c>
      <c r="S1181" s="755"/>
      <c r="T1181" s="976" t="s">
        <v>40</v>
      </c>
      <c r="U1181" s="1075"/>
      <c r="V1181" s="977"/>
      <c r="W1181" s="978"/>
      <c r="X1181" s="978"/>
      <c r="Y1181" s="792"/>
      <c r="Z1181" s="769"/>
      <c r="AA1181" s="770"/>
      <c r="AB1181" s="770"/>
      <c r="AC1181" s="768"/>
      <c r="AD1181" s="769"/>
      <c r="AE1181" s="770"/>
      <c r="AF1181" s="770"/>
      <c r="AG1181" s="771"/>
      <c r="AH1181" s="979">
        <f>IF(V1181="賃金で算定",V1182+Z1182-AD1182,0)</f>
        <v>0</v>
      </c>
      <c r="AI1181" s="980"/>
      <c r="AJ1181" s="980"/>
      <c r="AK1181" s="981"/>
      <c r="AL1181" s="733"/>
      <c r="AM1181" s="736"/>
      <c r="AN1181" s="865"/>
      <c r="AO1181" s="866"/>
      <c r="AP1181" s="866"/>
      <c r="AQ1181" s="866"/>
      <c r="AR1181" s="866"/>
      <c r="AS1181" s="772"/>
      <c r="AV1181" s="24" t="str">
        <f>IF(OR(O1181="",Q1181=""),"", IF(O1181&lt;20,DATE(O1181+118,Q1181,IF(S1181="",1,S1181)),DATE(O1181+88,Q1181,IF(S1181="",1,S1181))))</f>
        <v/>
      </c>
      <c r="AW1181" s="821" t="str">
        <f>IF(AV1181&lt;=設定シート!C$15,"昔",IF(OR(LEFT($F$1185,2)="31",LEFT($F$1185,2)="34",LEFT($F$1185,2)="36",LEFT($F$1185,2)="37"),IF(AV1181&lt;=設定シート!E$23,"1",IF(AV1181&lt;=設定シート!G$23,"2",IF(AV1181&lt;=設定シート!M$23,"3","4"))),IF(AV1181&lt;=設定シート!E$15,"1",IF(AV1181&lt;=設定シート!G$15,"2","3"))))</f>
        <v>3</v>
      </c>
      <c r="AX1181" s="822">
        <f>IF(OR(LEFT($F$1185,2)="31",LEFT($F$1185,2)="34",LEFT($F$1185,2)="36",LEFT($F$1185,2)="37"),IF(AV1181&lt;=設定シート!$C$23,5,IF(AV1181&lt;=設定シート!$E$23,7,IF(AV1181&lt;=設定シート!$G$23,9,IF(AND(AV1181&lt;=設定シート!$I$23,V1181=""),11,IF(AND(AV1181&lt;=設定シート!$I$23,V1181="賃金で算定"),13,IF(AV1181&lt;=設定シート!$K$23,15,IF(AV1181&lt;=設定シート!$M$23,17,19))))))),IF(AV1181&lt;=設定シート!$C$23,5,IF(AV1181&lt;=設定シート!$E$15,7,IF(AV1181&lt;=設定シート!$G$15,9,11))))</f>
        <v>11</v>
      </c>
      <c r="AY1181" s="760"/>
      <c r="AZ1181" s="761"/>
      <c r="BA1181" s="762">
        <f t="shared" ref="BA1181" si="676">AN1181</f>
        <v>0</v>
      </c>
      <c r="BB1181" s="761"/>
      <c r="BC1181" s="761"/>
      <c r="BO1181" s="1">
        <f>IF(O1181&lt;=VALUE(概算年度),O1181+2018,O1181+1988)</f>
        <v>2018</v>
      </c>
      <c r="BP1181" s="1" t="b">
        <f>IF(BO1181=2019,1)</f>
        <v>0</v>
      </c>
      <c r="BQ1181" s="3">
        <f>IF(BO1181&lt;=2018,1)</f>
        <v>1</v>
      </c>
      <c r="BR1181" s="3" t="b">
        <f>IF(BO1181&gt;=2020,1)</f>
        <v>0</v>
      </c>
      <c r="BS1181" s="3" t="b">
        <f>IF(AND(O1181=31,Q1181=1,O1182=31),1,IF(AND(O1181=31,Q1181=2,O1182=31),2,IF(AND(O1181=31,Q1181=3,O1182=31),3,IF(AND(O1181=31,Q1181=4,O1182=31),4,IF(AND(O1181&gt;VALUE(概算年度),O1181&lt;31,O1182=31),5)))))</f>
        <v>0</v>
      </c>
      <c r="BT1181" s="3" t="b">
        <f>IF(OR(O1181=31,O1181=1),IF(AND(O1182=1,OR(Q1181=1,Q1181=2,Q1181=3,Q1181=4,Q1181=5)),1,IF(AND(O1182=1,Q1181=6),6,IF(AND(O1182=1,Q1181=7),7,IF(AND(O1182=1,Q1181=8),8,IF(AND(O1182=1,Q1181=9),9,IF(AND(O1182=1,Q1181=10),10,IF(AND(O1182=1,Q1181=11),11,IF(AND(O1182=1,Q1181=12),12)))))))),IF(O1182=1,13))</f>
        <v>0</v>
      </c>
      <c r="BU1181" s="3" t="b">
        <f>IF(AND(VALUE(概算年度)='報告書（事業主控）'!O1181,VALUE(概算年度)='報告書（事業主控）'!O1182),IF('報告書（事業主控）'!Q1181=1,1,IF('報告書（事業主控）'!Q1181=2,2,IF('報告書（事業主控）'!Q1181=3,3))))</f>
        <v>0</v>
      </c>
      <c r="BV1181" s="3" t="b">
        <f>IF(BS1181=1,"平31_1",IF(BS1181=2,"平31_2",IF(BS1181=3,"平31_3",IF(BS1181=4,"平31_4",IF(BS1181=5,"平31_1",IF(BT1181=1,"_5月",IF(BT1181=6,"_6月",IF(BT1181=7,"_7月",IF(BT1181=8,"_8月",IF(BT1181=9,"_9月",IF(BT1181=10,"_10月",IF(BT1181=11,"_11月",IF(BT1181=12,"_12月",IF(BT1181=13,"_5月",IF(AND(O1181=O1182,O1182&lt;&gt;VALUE(概算年度)),IF(Q1181=1,"_1月",IF(Q1181=2,"_2月",IF(Q1181=3,"_3月",IF(Q1181=4,"_4月",IF(Q1181=5,"_5月",IF(Q1181=6,"_6月",IF(Q1181=7,"_7月",IF(Q1181=8,"_8月",IF(Q1181=9,"_9月",IF(Q1181=10,"_10月",IF(Q1181=11,"_11月",IF(Q1181=12,"_12月")))))))))))),IF(BU1181=1,"対象年1_3月",IF(BU1181=2,"対象年2_3月",IF(BU1181=3,"対象年3月",IF(O1182=VALUE(概算年度),"対象年1_3月","_1月")))))))))))))))))))</f>
        <v>0</v>
      </c>
    </row>
    <row r="1182" spans="2:74" ht="18" customHeight="1">
      <c r="B1182" s="971"/>
      <c r="C1182" s="972"/>
      <c r="D1182" s="972"/>
      <c r="E1182" s="972"/>
      <c r="F1182" s="972"/>
      <c r="G1182" s="972"/>
      <c r="H1182" s="972"/>
      <c r="I1182" s="973"/>
      <c r="J1182" s="971"/>
      <c r="K1182" s="972"/>
      <c r="L1182" s="972"/>
      <c r="M1182" s="972"/>
      <c r="N1182" s="975"/>
      <c r="O1182" s="219"/>
      <c r="P1182" s="11" t="s">
        <v>7</v>
      </c>
      <c r="Q1182" s="23"/>
      <c r="R1182" s="11" t="s">
        <v>8</v>
      </c>
      <c r="S1182" s="220"/>
      <c r="T1182" s="982" t="s">
        <v>28</v>
      </c>
      <c r="U1182" s="982"/>
      <c r="V1182" s="956"/>
      <c r="W1182" s="957"/>
      <c r="X1182" s="957"/>
      <c r="Y1182" s="958"/>
      <c r="Z1182" s="956"/>
      <c r="AA1182" s="957"/>
      <c r="AB1182" s="957"/>
      <c r="AC1182" s="957"/>
      <c r="AD1182" s="956">
        <v>0</v>
      </c>
      <c r="AE1182" s="957"/>
      <c r="AF1182" s="957"/>
      <c r="AG1182" s="958"/>
      <c r="AH1182" s="962">
        <f>IF(V1181="賃金で算定",0,V1182+Z1182-AD1182)</f>
        <v>0</v>
      </c>
      <c r="AI1182" s="962"/>
      <c r="AJ1182" s="962"/>
      <c r="AK1182" s="963"/>
      <c r="AL1182" s="964">
        <f>IF(V1181="賃金で算定","賃金で算定",IF(OR(V1182=0,$F$1185="",AV1181=""),0,IF(OR(LEFT($F$1185,2)="31",LEFT($F$1185,2)="34",LEFT($F$1185,2)="36",LEFT($F$1185,2)="37"),VLOOKUP($F$1185,労務比率2,AX1181,FALSE),VLOOKUP($F$1185,労務比率,AX1181,FALSE))))</f>
        <v>0</v>
      </c>
      <c r="AM1182" s="965"/>
      <c r="AN1182" s="966">
        <f>IF(V1181="賃金で算定",0,INT(AH1182*AL1182/100))</f>
        <v>0</v>
      </c>
      <c r="AO1182" s="967"/>
      <c r="AP1182" s="967"/>
      <c r="AQ1182" s="967"/>
      <c r="AR1182" s="967"/>
      <c r="AS1182" s="685"/>
      <c r="AV1182" s="24"/>
      <c r="AW1182" s="25"/>
      <c r="AY1182" s="462">
        <f t="shared" ref="AY1182" si="677">AH1182</f>
        <v>0</v>
      </c>
      <c r="AZ1182" s="461">
        <f>IF(AV1181&lt;=設定シート!C$101,AH1182,IF(AND(AV1181&gt;=設定シート!E$101,AV1181&lt;=設定シート!G$101),AH1182*105/108,AH1182))</f>
        <v>0</v>
      </c>
      <c r="BA1182" s="460"/>
      <c r="BB1182" s="461">
        <f t="shared" ref="BB1182" si="678">IF($AL1182="賃金で算定",0,INT(AY1182*$AL1182/100))</f>
        <v>0</v>
      </c>
      <c r="BC1182" s="461">
        <f>IF(AY1182=AZ1182,BB1182,AZ1182*$AL1182/100)</f>
        <v>0</v>
      </c>
      <c r="BL1182" s="22">
        <f>IF(AY1182=AZ1182,0,1)</f>
        <v>0</v>
      </c>
      <c r="BM1182" s="22" t="str">
        <f>IF(BL1182=1,AL1182,"")</f>
        <v/>
      </c>
    </row>
    <row r="1183" spans="2:74" ht="18" customHeight="1">
      <c r="B1183" s="968"/>
      <c r="C1183" s="969"/>
      <c r="D1183" s="969"/>
      <c r="E1183" s="969"/>
      <c r="F1183" s="969"/>
      <c r="G1183" s="969"/>
      <c r="H1183" s="969"/>
      <c r="I1183" s="970"/>
      <c r="J1183" s="968"/>
      <c r="K1183" s="969"/>
      <c r="L1183" s="969"/>
      <c r="M1183" s="969"/>
      <c r="N1183" s="974"/>
      <c r="O1183" s="753"/>
      <c r="P1183" s="731" t="s">
        <v>38</v>
      </c>
      <c r="Q1183" s="754"/>
      <c r="R1183" s="731" t="s">
        <v>8</v>
      </c>
      <c r="S1183" s="755"/>
      <c r="T1183" s="976" t="s">
        <v>40</v>
      </c>
      <c r="U1183" s="1075"/>
      <c r="V1183" s="977"/>
      <c r="W1183" s="978"/>
      <c r="X1183" s="978"/>
      <c r="Y1183" s="792"/>
      <c r="Z1183" s="769"/>
      <c r="AA1183" s="770"/>
      <c r="AB1183" s="770"/>
      <c r="AC1183" s="768"/>
      <c r="AD1183" s="769"/>
      <c r="AE1183" s="770"/>
      <c r="AF1183" s="770"/>
      <c r="AG1183" s="771"/>
      <c r="AH1183" s="979">
        <f>IF(V1183="賃金で算定",V1184+Z1184-AD1184,0)</f>
        <v>0</v>
      </c>
      <c r="AI1183" s="980"/>
      <c r="AJ1183" s="980"/>
      <c r="AK1183" s="981"/>
      <c r="AL1183" s="733"/>
      <c r="AM1183" s="736"/>
      <c r="AN1183" s="865"/>
      <c r="AO1183" s="866"/>
      <c r="AP1183" s="866"/>
      <c r="AQ1183" s="866"/>
      <c r="AR1183" s="866"/>
      <c r="AS1183" s="772"/>
      <c r="AV1183" s="24" t="str">
        <f>IF(OR(O1183="",Q1183=""),"", IF(O1183&lt;20,DATE(O1183+118,Q1183,IF(S1183="",1,S1183)),DATE(O1183+88,Q1183,IF(S1183="",1,S1183))))</f>
        <v/>
      </c>
      <c r="AW1183" s="821" t="str">
        <f>IF(AV1183&lt;=設定シート!C$15,"昔",IF(OR(LEFT($F$1185,2)="31",LEFT($F$1185,2)="34",LEFT($F$1185,2)="36",LEFT($F$1185,2)="37"),IF(AV1183&lt;=設定シート!E$23,"1",IF(AV1183&lt;=設定シート!G$23,"2",IF(AV1183&lt;=設定シート!M$23,"3","4"))),IF(AV1183&lt;=設定シート!E$15,"1",IF(AV1183&lt;=設定シート!G$15,"2","3"))))</f>
        <v>3</v>
      </c>
      <c r="AX1183" s="822">
        <f>IF(OR(LEFT($F$1185,2)="31",LEFT($F$1185,2)="34",LEFT($F$1185,2)="36",LEFT($F$1185,2)="37"),IF(AV1183&lt;=設定シート!$C$23,5,IF(AV1183&lt;=設定シート!$E$23,7,IF(AV1183&lt;=設定シート!$G$23,9,IF(AND(AV1183&lt;=設定シート!$I$23,V1183=""),11,IF(AND(AV1183&lt;=設定シート!$I$23,V1183="賃金で算定"),13,IF(AV1183&lt;=設定シート!$K$23,15,IF(AV1183&lt;=設定シート!$M$23,17,19))))))),IF(AV1183&lt;=設定シート!$C$23,5,IF(AV1183&lt;=設定シート!$E$15,7,IF(AV1183&lt;=設定シート!$G$15,9,11))))</f>
        <v>11</v>
      </c>
      <c r="AY1183" s="760"/>
      <c r="AZ1183" s="761"/>
      <c r="BA1183" s="762">
        <f t="shared" ref="BA1183" si="679">AN1183</f>
        <v>0</v>
      </c>
      <c r="BB1183" s="761"/>
      <c r="BC1183" s="761"/>
      <c r="BO1183" s="1">
        <f>IF(O1183&lt;=VALUE(概算年度),O1183+2018,O1183+1988)</f>
        <v>2018</v>
      </c>
      <c r="BP1183" s="1" t="b">
        <f>IF(BO1183=2019,1)</f>
        <v>0</v>
      </c>
      <c r="BQ1183" s="3">
        <f>IF(BO1183&lt;=2018,1)</f>
        <v>1</v>
      </c>
      <c r="BR1183" s="3" t="b">
        <f>IF(BO1183&gt;=2020,1)</f>
        <v>0</v>
      </c>
      <c r="BS1183" s="3" t="b">
        <f>IF(AND(O1183=31,Q1183=1,O1184=31),1,IF(AND(O1183=31,Q1183=2,O1184=31),2,IF(AND(O1183=31,Q1183=3,O1184=31),3,IF(AND(O1183=31,Q1183=4,O1184=31),4,IF(AND(O1183&gt;VALUE(概算年度),O1183&lt;31,O1184=31),5)))))</f>
        <v>0</v>
      </c>
      <c r="BT1183" s="3" t="b">
        <f>IF(OR(O1183=31,O1183=1),IF(AND(O1184=1,OR(Q1183=1,Q1183=2,Q1183=3,Q1183=4,Q1183=5)),1,IF(AND(O1184=1,Q1183=6),6,IF(AND(O1184=1,Q1183=7),7,IF(AND(O1184=1,Q1183=8),8,IF(AND(O1184=1,Q1183=9),9,IF(AND(O1184=1,Q1183=10),10,IF(AND(O1184=1,Q1183=11),11,IF(AND(O1184=1,Q1183=12),12)))))))),IF(O1184=1,13))</f>
        <v>0</v>
      </c>
      <c r="BU1183" s="3" t="b">
        <f>IF(AND(VALUE(概算年度)='報告書（事業主控）'!O1183,VALUE(概算年度)='報告書（事業主控）'!O1184),IF('報告書（事業主控）'!Q1183=1,1,IF('報告書（事業主控）'!Q1183=2,2,IF('報告書（事業主控）'!Q1183=3,3))))</f>
        <v>0</v>
      </c>
      <c r="BV1183" s="3" t="b">
        <f>IF(BS1183=1,"平31_1",IF(BS1183=2,"平31_2",IF(BS1183=3,"平31_3",IF(BS1183=4,"平31_4",IF(BS1183=5,"平31_1",IF(BT1183=1,"_5月",IF(BT1183=6,"_6月",IF(BT1183=7,"_7月",IF(BT1183=8,"_8月",IF(BT1183=9,"_9月",IF(BT1183=10,"_10月",IF(BT1183=11,"_11月",IF(BT1183=12,"_12月",IF(BT1183=13,"_5月",IF(AND(O1183=O1184,O1184&lt;&gt;VALUE(概算年度)),IF(Q1183=1,"_1月",IF(Q1183=2,"_2月",IF(Q1183=3,"_3月",IF(Q1183=4,"_4月",IF(Q1183=5,"_5月",IF(Q1183=6,"_6月",IF(Q1183=7,"_7月",IF(Q1183=8,"_8月",IF(Q1183=9,"_9月",IF(Q1183=10,"_10月",IF(Q1183=11,"_11月",IF(Q1183=12,"_12月")))))))))))),IF(BU1183=1,"対象年1_3月",IF(BU1183=2,"対象年2_3月",IF(BU1183=3,"対象年3月",IF(O1184=VALUE(概算年度),"対象年1_3月","_1月")))))))))))))))))))</f>
        <v>0</v>
      </c>
    </row>
    <row r="1184" spans="2:74" ht="18" customHeight="1">
      <c r="B1184" s="971"/>
      <c r="C1184" s="972"/>
      <c r="D1184" s="972"/>
      <c r="E1184" s="972"/>
      <c r="F1184" s="972"/>
      <c r="G1184" s="972"/>
      <c r="H1184" s="972"/>
      <c r="I1184" s="973"/>
      <c r="J1184" s="971"/>
      <c r="K1184" s="972"/>
      <c r="L1184" s="972"/>
      <c r="M1184" s="972"/>
      <c r="N1184" s="975"/>
      <c r="O1184" s="219"/>
      <c r="P1184" s="11" t="s">
        <v>7</v>
      </c>
      <c r="Q1184" s="23"/>
      <c r="R1184" s="11" t="s">
        <v>8</v>
      </c>
      <c r="S1184" s="220"/>
      <c r="T1184" s="982" t="s">
        <v>28</v>
      </c>
      <c r="U1184" s="982"/>
      <c r="V1184" s="956"/>
      <c r="W1184" s="957"/>
      <c r="X1184" s="957"/>
      <c r="Y1184" s="958"/>
      <c r="Z1184" s="956"/>
      <c r="AA1184" s="957"/>
      <c r="AB1184" s="957"/>
      <c r="AC1184" s="957"/>
      <c r="AD1184" s="956">
        <v>0</v>
      </c>
      <c r="AE1184" s="957"/>
      <c r="AF1184" s="957"/>
      <c r="AG1184" s="958"/>
      <c r="AH1184" s="966">
        <f>IF(V1183="賃金で算定",0,V1184+Z1184-AD1184)</f>
        <v>0</v>
      </c>
      <c r="AI1184" s="967"/>
      <c r="AJ1184" s="967"/>
      <c r="AK1184" s="987"/>
      <c r="AL1184" s="964">
        <f>IF(V1183="賃金で算定","賃金で算定",IF(OR(V1184=0,$F$1185="",AV1183=""),0,IF(OR(LEFT($F$1185,2)="31",LEFT($F$1185,2)="34",LEFT($F$1185,2)="36",LEFT($F$1185,2)="37"),VLOOKUP($F$1185,労務比率2,AX1183,FALSE),VLOOKUP($F$1185,労務比率,AX1183,FALSE))))</f>
        <v>0</v>
      </c>
      <c r="AM1184" s="965"/>
      <c r="AN1184" s="966">
        <f>IF(V1183="賃金で算定",0,INT(AH1184*AL1184/100))</f>
        <v>0</v>
      </c>
      <c r="AO1184" s="967"/>
      <c r="AP1184" s="967"/>
      <c r="AQ1184" s="967"/>
      <c r="AR1184" s="967"/>
      <c r="AS1184" s="685"/>
      <c r="AV1184" s="24"/>
      <c r="AW1184" s="25"/>
      <c r="AY1184" s="462">
        <f t="shared" ref="AY1184" si="680">AH1184</f>
        <v>0</v>
      </c>
      <c r="AZ1184" s="461">
        <f>IF(AV1183&lt;=設定シート!C$101,AH1184,IF(AND(AV1183&gt;=設定シート!E$101,AV1183&lt;=設定シート!G$101),AH1184*105/108,AH1184))</f>
        <v>0</v>
      </c>
      <c r="BA1184" s="460"/>
      <c r="BB1184" s="461">
        <f t="shared" ref="BB1184" si="681">IF($AL1184="賃金で算定",0,INT(AY1184*$AL1184/100))</f>
        <v>0</v>
      </c>
      <c r="BC1184" s="461">
        <f>IF(AY1184=AZ1184,BB1184,AZ1184*$AL1184/100)</f>
        <v>0</v>
      </c>
      <c r="BL1184" s="22">
        <f>IF(AY1184=AZ1184,0,1)</f>
        <v>0</v>
      </c>
      <c r="BM1184" s="22" t="str">
        <f>IF(BL1184=1,AL1184,"")</f>
        <v/>
      </c>
    </row>
    <row r="1185" spans="2:65" ht="18" customHeight="1">
      <c r="B1185" s="877" t="s">
        <v>832</v>
      </c>
      <c r="C1185" s="988"/>
      <c r="D1185" s="988"/>
      <c r="E1185" s="989"/>
      <c r="F1185" s="1069"/>
      <c r="G1185" s="997"/>
      <c r="H1185" s="997"/>
      <c r="I1185" s="997"/>
      <c r="J1185" s="997"/>
      <c r="K1185" s="997"/>
      <c r="L1185" s="997"/>
      <c r="M1185" s="997"/>
      <c r="N1185" s="998"/>
      <c r="O1185" s="877" t="s">
        <v>833</v>
      </c>
      <c r="P1185" s="988"/>
      <c r="Q1185" s="988"/>
      <c r="R1185" s="988"/>
      <c r="S1185" s="988"/>
      <c r="T1185" s="988"/>
      <c r="U1185" s="989"/>
      <c r="V1185" s="1072">
        <f>AH1185</f>
        <v>0</v>
      </c>
      <c r="W1185" s="1073"/>
      <c r="X1185" s="1073"/>
      <c r="Y1185" s="1074"/>
      <c r="Z1185" s="769"/>
      <c r="AA1185" s="770"/>
      <c r="AB1185" s="770"/>
      <c r="AC1185" s="768"/>
      <c r="AD1185" s="769"/>
      <c r="AE1185" s="770"/>
      <c r="AF1185" s="770"/>
      <c r="AG1185" s="768"/>
      <c r="AH1185" s="979">
        <f>AH1167+AH1169+AH1171+AH1173+AH1175+AH1177+AH1179+AH1181+AH1183</f>
        <v>0</v>
      </c>
      <c r="AI1185" s="980"/>
      <c r="AJ1185" s="980"/>
      <c r="AK1185" s="981"/>
      <c r="AL1185" s="738"/>
      <c r="AM1185" s="740"/>
      <c r="AN1185" s="979">
        <f>AN1167+AN1169+AN1171+AN1173+AN1175+AN1177+AN1179+AN1181+AN1183</f>
        <v>0</v>
      </c>
      <c r="AO1185" s="980"/>
      <c r="AP1185" s="980"/>
      <c r="AQ1185" s="980"/>
      <c r="AR1185" s="980"/>
      <c r="AS1185" s="772"/>
      <c r="AW1185" s="25"/>
      <c r="AY1185" s="760"/>
      <c r="AZ1185" s="777"/>
      <c r="BA1185" s="778">
        <f>BA1167+BA1169+BA1171+BA1173+BA1175+BA1177+BA1179+BA1181+BA1183</f>
        <v>0</v>
      </c>
      <c r="BB1185" s="762">
        <f>BB1168+BB1170+BB1172+BB1174+BB1176+BB1178+BB1180+BB1182+BB1184</f>
        <v>0</v>
      </c>
      <c r="BC1185" s="762">
        <f>SUMIF(BL1168:BL1184,0,BC1168:BC1184)+ROUNDDOWN(ROUNDDOWN(BL1185*105/108,0)*BM1185/100,0)</f>
        <v>0</v>
      </c>
      <c r="BL1185" s="22">
        <f>SUMIF(BL1168:BL1184,1,AH1168:AK1184)</f>
        <v>0</v>
      </c>
      <c r="BM1185" s="22">
        <f>IF(COUNT(BM1168:BM1184)=0,0,SUM(BM1168:BM1184)/COUNT(BM1168:BM1184))</f>
        <v>0</v>
      </c>
    </row>
    <row r="1186" spans="2:65" ht="18" customHeight="1">
      <c r="B1186" s="990"/>
      <c r="C1186" s="991"/>
      <c r="D1186" s="991"/>
      <c r="E1186" s="992"/>
      <c r="F1186" s="1070"/>
      <c r="G1186" s="1000"/>
      <c r="H1186" s="1000"/>
      <c r="I1186" s="1000"/>
      <c r="J1186" s="1000"/>
      <c r="K1186" s="1000"/>
      <c r="L1186" s="1000"/>
      <c r="M1186" s="1000"/>
      <c r="N1186" s="1001"/>
      <c r="O1186" s="990"/>
      <c r="P1186" s="991"/>
      <c r="Q1186" s="991"/>
      <c r="R1186" s="991"/>
      <c r="S1186" s="991"/>
      <c r="T1186" s="991"/>
      <c r="U1186" s="992"/>
      <c r="V1186" s="983">
        <f>V1168+V1170+V1172+V1174+V1176+V1178+V1180+V1182+V1184-V1185</f>
        <v>0</v>
      </c>
      <c r="W1186" s="962"/>
      <c r="X1186" s="962"/>
      <c r="Y1186" s="963"/>
      <c r="Z1186" s="983">
        <f>Z1168+Z1170+Z1172+Z1174+Z1176+Z1178+Z1180+Z1182+Z1184</f>
        <v>0</v>
      </c>
      <c r="AA1186" s="962"/>
      <c r="AB1186" s="962"/>
      <c r="AC1186" s="962"/>
      <c r="AD1186" s="983">
        <f>AD1168+AD1170+AD1172+AD1174+AD1176+AD1178+AD1180+AD1182+AD1184</f>
        <v>0</v>
      </c>
      <c r="AE1186" s="962"/>
      <c r="AF1186" s="962"/>
      <c r="AG1186" s="962"/>
      <c r="AH1186" s="983">
        <f>AY1186</f>
        <v>0</v>
      </c>
      <c r="AI1186" s="962"/>
      <c r="AJ1186" s="962"/>
      <c r="AK1186" s="962"/>
      <c r="AL1186" s="742"/>
      <c r="AM1186" s="743"/>
      <c r="AN1186" s="983">
        <f>BB1186</f>
        <v>0</v>
      </c>
      <c r="AO1186" s="962"/>
      <c r="AP1186" s="962"/>
      <c r="AQ1186" s="962"/>
      <c r="AR1186" s="962"/>
      <c r="AS1186" s="793"/>
      <c r="AW1186" s="25"/>
      <c r="AY1186" s="779">
        <f>AY1168+AY1170+AY1172+AY1174+AY1176+AY1178+AY1180+AY1182+AY1184</f>
        <v>0</v>
      </c>
      <c r="AZ1186" s="780"/>
      <c r="BA1186" s="780"/>
      <c r="BB1186" s="781">
        <f>BB1185</f>
        <v>0</v>
      </c>
      <c r="BC1186" s="782"/>
    </row>
    <row r="1187" spans="2:65" ht="18" customHeight="1">
      <c r="B1187" s="993"/>
      <c r="C1187" s="994"/>
      <c r="D1187" s="994"/>
      <c r="E1187" s="995"/>
      <c r="F1187" s="1071"/>
      <c r="G1187" s="1002"/>
      <c r="H1187" s="1002"/>
      <c r="I1187" s="1002"/>
      <c r="J1187" s="1002"/>
      <c r="K1187" s="1002"/>
      <c r="L1187" s="1002"/>
      <c r="M1187" s="1002"/>
      <c r="N1187" s="1003"/>
      <c r="O1187" s="993"/>
      <c r="P1187" s="994"/>
      <c r="Q1187" s="994"/>
      <c r="R1187" s="994"/>
      <c r="S1187" s="994"/>
      <c r="T1187" s="994"/>
      <c r="U1187" s="995"/>
      <c r="V1187" s="966"/>
      <c r="W1187" s="967"/>
      <c r="X1187" s="967"/>
      <c r="Y1187" s="987"/>
      <c r="Z1187" s="966"/>
      <c r="AA1187" s="967"/>
      <c r="AB1187" s="967"/>
      <c r="AC1187" s="967"/>
      <c r="AD1187" s="966"/>
      <c r="AE1187" s="967"/>
      <c r="AF1187" s="967"/>
      <c r="AG1187" s="967"/>
      <c r="AH1187" s="966">
        <f>AZ1187</f>
        <v>0</v>
      </c>
      <c r="AI1187" s="967"/>
      <c r="AJ1187" s="967"/>
      <c r="AK1187" s="987"/>
      <c r="AL1187" s="686"/>
      <c r="AM1187" s="687"/>
      <c r="AN1187" s="966">
        <f>BC1187</f>
        <v>0</v>
      </c>
      <c r="AO1187" s="967"/>
      <c r="AP1187" s="967"/>
      <c r="AQ1187" s="967"/>
      <c r="AR1187" s="967"/>
      <c r="AS1187" s="685"/>
      <c r="AU1187" s="222"/>
      <c r="AW1187" s="25"/>
      <c r="AY1187" s="464"/>
      <c r="AZ1187" s="465">
        <f>IF(AZ1168+AZ1170+AZ1172+AZ1174+AZ1176+AZ1178+AZ1180+AZ1182+AZ1184=AY1186,0,ROUNDDOWN(AZ1168+AZ1170+AZ1172+AZ1174+AZ1176+AZ1178+AZ1180+AZ1182+AZ1184,0))</f>
        <v>0</v>
      </c>
      <c r="BA1187" s="463"/>
      <c r="BB1187" s="463"/>
      <c r="BC1187" s="465">
        <f>IF(BC1185=BB1186,0,BC1185)</f>
        <v>0</v>
      </c>
    </row>
    <row r="1188" spans="2:65" ht="18" customHeight="1">
      <c r="AD1188" s="1" t="str">
        <f>IF(AND($F1185="",$V1185+$V1186&gt;0),"事業の種類を選択してください。","")</f>
        <v/>
      </c>
      <c r="AN1188" s="867">
        <f>IF(AN1185=0,0,AN1185+IF(AN1187=0,AN1186,AN1187))</f>
        <v>0</v>
      </c>
      <c r="AO1188" s="867"/>
      <c r="AP1188" s="867"/>
      <c r="AQ1188" s="867"/>
      <c r="AR1188" s="867"/>
      <c r="AW1188" s="25"/>
    </row>
    <row r="1189" spans="2:65" ht="31.95" customHeight="1">
      <c r="AN1189" s="30"/>
      <c r="AO1189" s="30"/>
      <c r="AP1189" s="30"/>
      <c r="AQ1189" s="30"/>
      <c r="AR1189" s="30"/>
      <c r="AW1189" s="25"/>
    </row>
    <row r="1190" spans="2:65" ht="7.5" customHeight="1">
      <c r="X1190" s="3"/>
      <c r="Y1190" s="3"/>
      <c r="AW1190" s="25"/>
    </row>
    <row r="1191" spans="2:65" ht="10.5" customHeight="1">
      <c r="X1191" s="3"/>
      <c r="Y1191" s="3"/>
      <c r="AW1191" s="25"/>
    </row>
    <row r="1192" spans="2:65" ht="5.25" customHeight="1">
      <c r="X1192" s="3"/>
      <c r="Y1192" s="3"/>
      <c r="AW1192" s="25"/>
    </row>
    <row r="1193" spans="2:65" ht="5.25" customHeight="1">
      <c r="X1193" s="3"/>
      <c r="Y1193" s="3"/>
      <c r="AW1193" s="25"/>
    </row>
    <row r="1194" spans="2:65" ht="5.25" customHeight="1">
      <c r="X1194" s="3"/>
      <c r="Y1194" s="3"/>
      <c r="AW1194" s="25"/>
    </row>
    <row r="1195" spans="2:65" ht="5.25" customHeight="1">
      <c r="X1195" s="3"/>
      <c r="Y1195" s="3"/>
      <c r="AW1195" s="25"/>
    </row>
    <row r="1196" spans="2:65" ht="17.25" customHeight="1">
      <c r="B1196" s="2" t="s">
        <v>42</v>
      </c>
      <c r="S1196" s="9"/>
      <c r="T1196" s="9"/>
      <c r="U1196" s="9"/>
      <c r="V1196" s="9"/>
      <c r="W1196" s="9"/>
      <c r="AL1196" s="26"/>
      <c r="AW1196" s="25"/>
    </row>
    <row r="1197" spans="2:65" ht="12.75" customHeight="1">
      <c r="M1197" s="27"/>
      <c r="N1197" s="27"/>
      <c r="O1197" s="27"/>
      <c r="P1197" s="27"/>
      <c r="Q1197" s="27"/>
      <c r="R1197" s="27"/>
      <c r="S1197" s="27"/>
      <c r="T1197" s="28"/>
      <c r="U1197" s="28"/>
      <c r="V1197" s="28"/>
      <c r="W1197" s="28"/>
      <c r="X1197" s="28"/>
      <c r="Y1197" s="28"/>
      <c r="Z1197" s="28"/>
      <c r="AA1197" s="27"/>
      <c r="AB1197" s="27"/>
      <c r="AC1197" s="27"/>
      <c r="AL1197" s="26"/>
      <c r="AM1197" s="859" t="s">
        <v>860</v>
      </c>
      <c r="AN1197" s="860"/>
      <c r="AO1197" s="860"/>
      <c r="AP1197" s="861"/>
      <c r="AW1197" s="25"/>
    </row>
    <row r="1198" spans="2:65" ht="12.75" customHeight="1">
      <c r="M1198" s="27"/>
      <c r="N1198" s="27"/>
      <c r="O1198" s="27"/>
      <c r="P1198" s="27"/>
      <c r="Q1198" s="27"/>
      <c r="R1198" s="27"/>
      <c r="S1198" s="27"/>
      <c r="T1198" s="28"/>
      <c r="U1198" s="28"/>
      <c r="V1198" s="28"/>
      <c r="W1198" s="28"/>
      <c r="X1198" s="28"/>
      <c r="Y1198" s="28"/>
      <c r="Z1198" s="28"/>
      <c r="AA1198" s="27"/>
      <c r="AB1198" s="27"/>
      <c r="AC1198" s="27"/>
      <c r="AL1198" s="26"/>
      <c r="AM1198" s="862"/>
      <c r="AN1198" s="863"/>
      <c r="AO1198" s="863"/>
      <c r="AP1198" s="864"/>
      <c r="AW1198" s="25"/>
    </row>
    <row r="1199" spans="2:65" ht="12.75" customHeight="1">
      <c r="M1199" s="27"/>
      <c r="N1199" s="27"/>
      <c r="O1199" s="27"/>
      <c r="P1199" s="27"/>
      <c r="Q1199" s="27"/>
      <c r="R1199" s="27"/>
      <c r="S1199" s="27"/>
      <c r="T1199" s="27"/>
      <c r="U1199" s="27"/>
      <c r="V1199" s="27"/>
      <c r="W1199" s="27"/>
      <c r="X1199" s="27"/>
      <c r="Y1199" s="27"/>
      <c r="Z1199" s="27"/>
      <c r="AA1199" s="27"/>
      <c r="AB1199" s="27"/>
      <c r="AC1199" s="27"/>
      <c r="AL1199" s="26"/>
      <c r="AM1199" s="698"/>
      <c r="AN1199" s="698"/>
      <c r="AW1199" s="25"/>
    </row>
    <row r="1200" spans="2:65" ht="6" customHeight="1">
      <c r="M1200" s="27"/>
      <c r="N1200" s="27"/>
      <c r="O1200" s="27"/>
      <c r="P1200" s="27"/>
      <c r="Q1200" s="27"/>
      <c r="R1200" s="27"/>
      <c r="S1200" s="27"/>
      <c r="T1200" s="27"/>
      <c r="U1200" s="27"/>
      <c r="V1200" s="27"/>
      <c r="W1200" s="27"/>
      <c r="X1200" s="27"/>
      <c r="Y1200" s="27"/>
      <c r="Z1200" s="27"/>
      <c r="AA1200" s="27"/>
      <c r="AB1200" s="27"/>
      <c r="AC1200" s="27"/>
      <c r="AL1200" s="26"/>
      <c r="AM1200" s="26"/>
      <c r="AW1200" s="25"/>
    </row>
    <row r="1201" spans="2:74" ht="12.75" customHeight="1">
      <c r="B1201" s="873" t="s">
        <v>9</v>
      </c>
      <c r="C1201" s="874"/>
      <c r="D1201" s="874"/>
      <c r="E1201" s="874"/>
      <c r="F1201" s="874"/>
      <c r="G1201" s="874"/>
      <c r="H1201" s="874"/>
      <c r="I1201" s="874"/>
      <c r="J1201" s="878" t="s">
        <v>17</v>
      </c>
      <c r="K1201" s="878"/>
      <c r="L1201" s="724" t="s">
        <v>10</v>
      </c>
      <c r="M1201" s="878" t="s">
        <v>18</v>
      </c>
      <c r="N1201" s="878"/>
      <c r="O1201" s="879" t="s">
        <v>19</v>
      </c>
      <c r="P1201" s="878"/>
      <c r="Q1201" s="878"/>
      <c r="R1201" s="878"/>
      <c r="S1201" s="878"/>
      <c r="T1201" s="878"/>
      <c r="U1201" s="878" t="s">
        <v>20</v>
      </c>
      <c r="V1201" s="878"/>
      <c r="W1201" s="878"/>
      <c r="AD1201" s="11"/>
      <c r="AE1201" s="11"/>
      <c r="AF1201" s="11"/>
      <c r="AG1201" s="11"/>
      <c r="AH1201" s="11"/>
      <c r="AI1201" s="11"/>
      <c r="AJ1201" s="11"/>
      <c r="AL1201" s="1013">
        <f ca="1">$AL$9</f>
        <v>30</v>
      </c>
      <c r="AM1201" s="881"/>
      <c r="AN1201" s="948" t="s">
        <v>11</v>
      </c>
      <c r="AO1201" s="948"/>
      <c r="AP1201" s="881">
        <v>30</v>
      </c>
      <c r="AQ1201" s="881"/>
      <c r="AR1201" s="948" t="s">
        <v>12</v>
      </c>
      <c r="AS1201" s="951"/>
      <c r="AW1201" s="25"/>
    </row>
    <row r="1202" spans="2:74" ht="13.95" customHeight="1">
      <c r="B1202" s="874"/>
      <c r="C1202" s="874"/>
      <c r="D1202" s="874"/>
      <c r="E1202" s="874"/>
      <c r="F1202" s="874"/>
      <c r="G1202" s="874"/>
      <c r="H1202" s="874"/>
      <c r="I1202" s="874"/>
      <c r="J1202" s="1061">
        <f>$J$10</f>
        <v>0</v>
      </c>
      <c r="K1202" s="1049">
        <f>$K$10</f>
        <v>0</v>
      </c>
      <c r="L1202" s="1063">
        <f>$L$10</f>
        <v>0</v>
      </c>
      <c r="M1202" s="1052">
        <f>$M$10</f>
        <v>0</v>
      </c>
      <c r="N1202" s="1049">
        <f>$N$10</f>
        <v>0</v>
      </c>
      <c r="O1202" s="1052">
        <f>$O$10</f>
        <v>0</v>
      </c>
      <c r="P1202" s="1014">
        <f>$P$10</f>
        <v>0</v>
      </c>
      <c r="Q1202" s="1014">
        <f>$Q$10</f>
        <v>0</v>
      </c>
      <c r="R1202" s="1014">
        <f>$R$10</f>
        <v>0</v>
      </c>
      <c r="S1202" s="1014">
        <f>$S$10</f>
        <v>0</v>
      </c>
      <c r="T1202" s="1049">
        <f>$T$10</f>
        <v>0</v>
      </c>
      <c r="U1202" s="1052">
        <f>$U$10</f>
        <v>0</v>
      </c>
      <c r="V1202" s="1014">
        <f>$V$10</f>
        <v>0</v>
      </c>
      <c r="W1202" s="1049">
        <f>$W$10</f>
        <v>0</v>
      </c>
      <c r="AD1202" s="11"/>
      <c r="AE1202" s="11"/>
      <c r="AF1202" s="11"/>
      <c r="AG1202" s="11"/>
      <c r="AH1202" s="11"/>
      <c r="AI1202" s="11"/>
      <c r="AJ1202" s="11"/>
      <c r="AL1202" s="882"/>
      <c r="AM1202" s="883"/>
      <c r="AN1202" s="949"/>
      <c r="AO1202" s="949"/>
      <c r="AP1202" s="883"/>
      <c r="AQ1202" s="883"/>
      <c r="AR1202" s="949"/>
      <c r="AS1202" s="952"/>
      <c r="AW1202" s="25"/>
    </row>
    <row r="1203" spans="2:74" ht="9" customHeight="1">
      <c r="B1203" s="874"/>
      <c r="C1203" s="874"/>
      <c r="D1203" s="874"/>
      <c r="E1203" s="874"/>
      <c r="F1203" s="874"/>
      <c r="G1203" s="874"/>
      <c r="H1203" s="874"/>
      <c r="I1203" s="874"/>
      <c r="J1203" s="1062"/>
      <c r="K1203" s="1050"/>
      <c r="L1203" s="1064"/>
      <c r="M1203" s="1053"/>
      <c r="N1203" s="1050"/>
      <c r="O1203" s="1053"/>
      <c r="P1203" s="1015"/>
      <c r="Q1203" s="1015"/>
      <c r="R1203" s="1015"/>
      <c r="S1203" s="1015"/>
      <c r="T1203" s="1050"/>
      <c r="U1203" s="1053"/>
      <c r="V1203" s="1015"/>
      <c r="W1203" s="1050"/>
      <c r="AD1203" s="11"/>
      <c r="AE1203" s="11"/>
      <c r="AF1203" s="11"/>
      <c r="AG1203" s="11"/>
      <c r="AH1203" s="11"/>
      <c r="AI1203" s="11"/>
      <c r="AJ1203" s="11"/>
      <c r="AL1203" s="884"/>
      <c r="AM1203" s="885"/>
      <c r="AN1203" s="950"/>
      <c r="AO1203" s="950"/>
      <c r="AP1203" s="885"/>
      <c r="AQ1203" s="885"/>
      <c r="AR1203" s="950"/>
      <c r="AS1203" s="953"/>
      <c r="AW1203" s="25"/>
    </row>
    <row r="1204" spans="2:74" ht="6" customHeight="1">
      <c r="B1204" s="876"/>
      <c r="C1204" s="876"/>
      <c r="D1204" s="876"/>
      <c r="E1204" s="876"/>
      <c r="F1204" s="876"/>
      <c r="G1204" s="876"/>
      <c r="H1204" s="876"/>
      <c r="I1204" s="876"/>
      <c r="J1204" s="1062"/>
      <c r="K1204" s="1051"/>
      <c r="L1204" s="1065"/>
      <c r="M1204" s="1054"/>
      <c r="N1204" s="1051"/>
      <c r="O1204" s="1054"/>
      <c r="P1204" s="1016"/>
      <c r="Q1204" s="1016"/>
      <c r="R1204" s="1016"/>
      <c r="S1204" s="1016"/>
      <c r="T1204" s="1051"/>
      <c r="U1204" s="1054"/>
      <c r="V1204" s="1016"/>
      <c r="W1204" s="1051"/>
      <c r="AW1204" s="25"/>
    </row>
    <row r="1205" spans="2:74" ht="15" customHeight="1">
      <c r="B1205" s="927" t="s">
        <v>43</v>
      </c>
      <c r="C1205" s="928"/>
      <c r="D1205" s="928"/>
      <c r="E1205" s="928"/>
      <c r="F1205" s="928"/>
      <c r="G1205" s="928"/>
      <c r="H1205" s="928"/>
      <c r="I1205" s="929"/>
      <c r="J1205" s="927" t="s">
        <v>13</v>
      </c>
      <c r="K1205" s="928"/>
      <c r="L1205" s="928"/>
      <c r="M1205" s="928"/>
      <c r="N1205" s="936"/>
      <c r="O1205" s="939" t="s">
        <v>44</v>
      </c>
      <c r="P1205" s="928"/>
      <c r="Q1205" s="928"/>
      <c r="R1205" s="928"/>
      <c r="S1205" s="928"/>
      <c r="T1205" s="928"/>
      <c r="U1205" s="929"/>
      <c r="V1205" s="725" t="s">
        <v>843</v>
      </c>
      <c r="W1205" s="726"/>
      <c r="X1205" s="726"/>
      <c r="Y1205" s="942" t="s">
        <v>844</v>
      </c>
      <c r="Z1205" s="942"/>
      <c r="AA1205" s="942"/>
      <c r="AB1205" s="942"/>
      <c r="AC1205" s="942"/>
      <c r="AD1205" s="942"/>
      <c r="AE1205" s="942"/>
      <c r="AF1205" s="942"/>
      <c r="AG1205" s="942"/>
      <c r="AH1205" s="942"/>
      <c r="AI1205" s="726"/>
      <c r="AJ1205" s="726"/>
      <c r="AK1205" s="727"/>
      <c r="AL1205" s="1066" t="s">
        <v>497</v>
      </c>
      <c r="AM1205" s="1066"/>
      <c r="AN1205" s="943" t="s">
        <v>845</v>
      </c>
      <c r="AO1205" s="943"/>
      <c r="AP1205" s="943"/>
      <c r="AQ1205" s="943"/>
      <c r="AR1205" s="943"/>
      <c r="AS1205" s="944"/>
      <c r="AW1205" s="25"/>
    </row>
    <row r="1206" spans="2:74" ht="13.95" customHeight="1">
      <c r="B1206" s="930"/>
      <c r="C1206" s="931"/>
      <c r="D1206" s="931"/>
      <c r="E1206" s="931"/>
      <c r="F1206" s="931"/>
      <c r="G1206" s="931"/>
      <c r="H1206" s="931"/>
      <c r="I1206" s="932"/>
      <c r="J1206" s="930"/>
      <c r="K1206" s="931"/>
      <c r="L1206" s="931"/>
      <c r="M1206" s="931"/>
      <c r="N1206" s="937"/>
      <c r="O1206" s="940"/>
      <c r="P1206" s="931"/>
      <c r="Q1206" s="931"/>
      <c r="R1206" s="931"/>
      <c r="S1206" s="931"/>
      <c r="T1206" s="931"/>
      <c r="U1206" s="932"/>
      <c r="V1206" s="890" t="s">
        <v>14</v>
      </c>
      <c r="W1206" s="1076"/>
      <c r="X1206" s="1076"/>
      <c r="Y1206" s="1077"/>
      <c r="Z1206" s="896" t="s">
        <v>23</v>
      </c>
      <c r="AA1206" s="897"/>
      <c r="AB1206" s="897"/>
      <c r="AC1206" s="898"/>
      <c r="AD1206" s="1081" t="s">
        <v>24</v>
      </c>
      <c r="AE1206" s="1082"/>
      <c r="AF1206" s="1082"/>
      <c r="AG1206" s="1083"/>
      <c r="AH1206" s="908" t="s">
        <v>170</v>
      </c>
      <c r="AI1206" s="909"/>
      <c r="AJ1206" s="909"/>
      <c r="AK1206" s="910"/>
      <c r="AL1206" s="1067" t="s">
        <v>498</v>
      </c>
      <c r="AM1206" s="1067"/>
      <c r="AN1206" s="918" t="s">
        <v>26</v>
      </c>
      <c r="AO1206" s="919"/>
      <c r="AP1206" s="919"/>
      <c r="AQ1206" s="919"/>
      <c r="AR1206" s="920"/>
      <c r="AS1206" s="921"/>
      <c r="AW1206" s="25"/>
      <c r="AY1206" s="749" t="s">
        <v>524</v>
      </c>
      <c r="AZ1206" s="749" t="s">
        <v>524</v>
      </c>
      <c r="BA1206" s="749" t="s">
        <v>522</v>
      </c>
      <c r="BB1206" s="922" t="s">
        <v>523</v>
      </c>
      <c r="BC1206" s="923"/>
    </row>
    <row r="1207" spans="2:74" ht="13.95" customHeight="1">
      <c r="B1207" s="933"/>
      <c r="C1207" s="934"/>
      <c r="D1207" s="934"/>
      <c r="E1207" s="934"/>
      <c r="F1207" s="934"/>
      <c r="G1207" s="934"/>
      <c r="H1207" s="934"/>
      <c r="I1207" s="935"/>
      <c r="J1207" s="933"/>
      <c r="K1207" s="934"/>
      <c r="L1207" s="934"/>
      <c r="M1207" s="934"/>
      <c r="N1207" s="938"/>
      <c r="O1207" s="941"/>
      <c r="P1207" s="934"/>
      <c r="Q1207" s="934"/>
      <c r="R1207" s="934"/>
      <c r="S1207" s="934"/>
      <c r="T1207" s="934"/>
      <c r="U1207" s="935"/>
      <c r="V1207" s="1078"/>
      <c r="W1207" s="1079"/>
      <c r="X1207" s="1079"/>
      <c r="Y1207" s="1080"/>
      <c r="Z1207" s="899"/>
      <c r="AA1207" s="900"/>
      <c r="AB1207" s="900"/>
      <c r="AC1207" s="901"/>
      <c r="AD1207" s="1084"/>
      <c r="AE1207" s="1085"/>
      <c r="AF1207" s="1085"/>
      <c r="AG1207" s="1086"/>
      <c r="AH1207" s="911"/>
      <c r="AI1207" s="912"/>
      <c r="AJ1207" s="912"/>
      <c r="AK1207" s="913"/>
      <c r="AL1207" s="1068"/>
      <c r="AM1207" s="1068"/>
      <c r="AN1207" s="924"/>
      <c r="AO1207" s="924"/>
      <c r="AP1207" s="924"/>
      <c r="AQ1207" s="924"/>
      <c r="AR1207" s="924"/>
      <c r="AS1207" s="925"/>
      <c r="AW1207" s="25"/>
      <c r="AY1207" s="459"/>
      <c r="AZ1207" s="460" t="s">
        <v>518</v>
      </c>
      <c r="BA1207" s="460" t="s">
        <v>521</v>
      </c>
      <c r="BB1207" s="750" t="s">
        <v>519</v>
      </c>
      <c r="BC1207" s="460" t="s">
        <v>518</v>
      </c>
      <c r="BL1207" s="22" t="s">
        <v>529</v>
      </c>
      <c r="BM1207" s="22" t="s">
        <v>246</v>
      </c>
    </row>
    <row r="1208" spans="2:74" ht="18" customHeight="1">
      <c r="B1208" s="968"/>
      <c r="C1208" s="969"/>
      <c r="D1208" s="969"/>
      <c r="E1208" s="969"/>
      <c r="F1208" s="969"/>
      <c r="G1208" s="969"/>
      <c r="H1208" s="969"/>
      <c r="I1208" s="970"/>
      <c r="J1208" s="968"/>
      <c r="K1208" s="969"/>
      <c r="L1208" s="969"/>
      <c r="M1208" s="969"/>
      <c r="N1208" s="974"/>
      <c r="O1208" s="753"/>
      <c r="P1208" s="731" t="s">
        <v>38</v>
      </c>
      <c r="Q1208" s="754"/>
      <c r="R1208" s="731" t="s">
        <v>8</v>
      </c>
      <c r="S1208" s="755"/>
      <c r="T1208" s="976" t="s">
        <v>46</v>
      </c>
      <c r="U1208" s="1075"/>
      <c r="V1208" s="977"/>
      <c r="W1208" s="978"/>
      <c r="X1208" s="978"/>
      <c r="Y1208" s="787" t="s">
        <v>15</v>
      </c>
      <c r="Z1208" s="757"/>
      <c r="AA1208" s="758"/>
      <c r="AB1208" s="758"/>
      <c r="AC1208" s="756" t="s">
        <v>15</v>
      </c>
      <c r="AD1208" s="757"/>
      <c r="AE1208" s="758"/>
      <c r="AF1208" s="758"/>
      <c r="AG1208" s="759" t="s">
        <v>15</v>
      </c>
      <c r="AH1208" s="979">
        <f>IF(V1208="賃金で算定",V1209+Z1209-AD1209,0)</f>
        <v>0</v>
      </c>
      <c r="AI1208" s="980"/>
      <c r="AJ1208" s="980"/>
      <c r="AK1208" s="981"/>
      <c r="AL1208" s="733"/>
      <c r="AM1208" s="736"/>
      <c r="AN1208" s="865"/>
      <c r="AO1208" s="866"/>
      <c r="AP1208" s="866"/>
      <c r="AQ1208" s="866"/>
      <c r="AR1208" s="866"/>
      <c r="AS1208" s="759" t="s">
        <v>15</v>
      </c>
      <c r="AV1208" s="24" t="str">
        <f>IF(OR(O1208="",Q1208=""),"", IF(O1208&lt;20,DATE(O1208+118,Q1208,IF(S1208="",1,S1208)),DATE(O1208+88,Q1208,IF(S1208="",1,S1208))))</f>
        <v/>
      </c>
      <c r="AW1208" s="821" t="str">
        <f>IF(AV1208&lt;=設定シート!C$15,"昔",IF(OR(LEFT($F$1226,2)="31",LEFT($F$1226,2)="34",LEFT($F$1226,2)="36",LEFT($F$1226,2)="37"),IF(AV1208&lt;=設定シート!E$23,"1",IF(AV1208&lt;=設定シート!G$23,"2",IF(AV1208&lt;=設定シート!M$23,"3","4"))),IF(AV1208&lt;=設定シート!E$15,"1",IF(AV1208&lt;=設定シート!G$15,"2","3"))))</f>
        <v>3</v>
      </c>
      <c r="AX1208" s="822">
        <f>IF(OR(LEFT($F$1226,2)="31",LEFT($F$1226,2)="34",LEFT($F$1226,2)="36",LEFT($F$1226,2)="37"),IF(AV1208&lt;=設定シート!$C$23,5,IF(AV1208&lt;=設定シート!$E$23,7,IF(AV1208&lt;=設定シート!$G$23,9,IF(AND(AV1208&lt;=設定シート!$I$23,V1208=""),11,IF(AND(AV1208&lt;=設定シート!$I$23,V1208="賃金で算定"),13,IF(AV1208&lt;=設定シート!$K$23,15,IF(AV1208&lt;=設定シート!$M$23,17,19))))))),IF(AV1208&lt;=設定シート!$C$23,5,IF(AV1208&lt;=設定シート!$E$15,7,IF(AV1208&lt;=設定シート!$G$15,9,11))))</f>
        <v>11</v>
      </c>
      <c r="AY1208" s="760"/>
      <c r="AZ1208" s="761"/>
      <c r="BA1208" s="762">
        <f>AN1208</f>
        <v>0</v>
      </c>
      <c r="BB1208" s="761"/>
      <c r="BC1208" s="761"/>
      <c r="BO1208" s="1">
        <f>IF(O1208&lt;=VALUE(概算年度),O1208+2018,O1208+1988)</f>
        <v>2018</v>
      </c>
      <c r="BP1208" s="1" t="b">
        <f>IF(BO1208=2019,1)</f>
        <v>0</v>
      </c>
      <c r="BQ1208" s="3">
        <f>IF(BO1208&lt;=2018,1)</f>
        <v>1</v>
      </c>
      <c r="BR1208" s="3" t="b">
        <f>IF(BO1208&gt;=2020,1)</f>
        <v>0</v>
      </c>
      <c r="BS1208" s="3" t="b">
        <f>IF(AND(O1208=31,Q1208=1,O1209=31),1,IF(AND(O1208=31,Q1208=2,O1209=31),2,IF(AND(O1208=31,Q1208=3,O1209=31),3,IF(AND(O1208=31,Q1208=4,O1209=31),4,IF(AND(O1208&gt;VALUE(概算年度),O1208&lt;31,O1209=31),5)))))</f>
        <v>0</v>
      </c>
      <c r="BT1208" s="3" t="b">
        <f>IF(OR(O1208=31,O1208=1),IF(AND(O1209=1,OR(Q1208=1,Q1208=2,Q1208=3,Q1208=4,Q1208=5)),1,IF(AND(O1209=1,Q1208=6),6,IF(AND(O1209=1,Q1208=7),7,IF(AND(O1209=1,Q1208=8),8,IF(AND(O1209=1,Q1208=9),9,IF(AND(O1209=1,Q1208=10),10,IF(AND(O1209=1,Q1208=11),11,IF(AND(O1209=1,Q1208=12),12)))))))),IF(O1209=1,13))</f>
        <v>0</v>
      </c>
      <c r="BU1208" s="3" t="b">
        <f>IF(AND(VALUE(概算年度)='報告書（事業主控）'!O1208,VALUE(概算年度)='報告書（事業主控）'!O1209),IF('報告書（事業主控）'!Q1208=1,1,IF('報告書（事業主控）'!Q1208=2,2,IF('報告書（事業主控）'!Q1208=3,3))))</f>
        <v>0</v>
      </c>
      <c r="BV1208" s="3" t="b">
        <f>IF(BS1208=1,"平31_1",IF(BS1208=2,"平31_2",IF(BS1208=3,"平31_3",IF(BS1208=4,"平31_4",IF(BS1208=5,"平31_1",IF(BT1208=1,"_5月",IF(BT1208=6,"_6月",IF(BT1208=7,"_7月",IF(BT1208=8,"_8月",IF(BT1208=9,"_9月",IF(BT1208=10,"_10月",IF(BT1208=11,"_11月",IF(BT1208=12,"_12月",IF(BT1208=13,"_5月",IF(AND(O1208=O1209,O1209&lt;&gt;VALUE(概算年度)),IF(Q1208=1,"_1月",IF(Q1208=2,"_2月",IF(Q1208=3,"_3月",IF(Q1208=4,"_4月",IF(Q1208=5,"_5月",IF(Q1208=6,"_6月",IF(Q1208=7,"_7月",IF(Q1208=8,"_8月",IF(Q1208=9,"_9月",IF(Q1208=10,"_10月",IF(Q1208=11,"_11月",IF(Q1208=12,"_12月")))))))))))),IF(BU1208=1,"対象年1_3月",IF(BU1208=2,"対象年2_3月",IF(BU1208=3,"対象年3月",IF(O1209=VALUE(概算年度),"対象年1_3月","_1月")))))))))))))))))))</f>
        <v>0</v>
      </c>
    </row>
    <row r="1209" spans="2:74" ht="18" customHeight="1">
      <c r="B1209" s="971"/>
      <c r="C1209" s="972"/>
      <c r="D1209" s="972"/>
      <c r="E1209" s="972"/>
      <c r="F1209" s="972"/>
      <c r="G1209" s="972"/>
      <c r="H1209" s="972"/>
      <c r="I1209" s="973"/>
      <c r="J1209" s="971"/>
      <c r="K1209" s="972"/>
      <c r="L1209" s="972"/>
      <c r="M1209" s="972"/>
      <c r="N1209" s="975"/>
      <c r="O1209" s="219"/>
      <c r="P1209" s="11" t="s">
        <v>7</v>
      </c>
      <c r="Q1209" s="23"/>
      <c r="R1209" s="11" t="s">
        <v>8</v>
      </c>
      <c r="S1209" s="220"/>
      <c r="T1209" s="982" t="s">
        <v>28</v>
      </c>
      <c r="U1209" s="982"/>
      <c r="V1209" s="956"/>
      <c r="W1209" s="957"/>
      <c r="X1209" s="957"/>
      <c r="Y1209" s="958"/>
      <c r="Z1209" s="959"/>
      <c r="AA1209" s="960"/>
      <c r="AB1209" s="960"/>
      <c r="AC1209" s="960"/>
      <c r="AD1209" s="956">
        <v>0</v>
      </c>
      <c r="AE1209" s="957"/>
      <c r="AF1209" s="957"/>
      <c r="AG1209" s="958"/>
      <c r="AH1209" s="962">
        <f>IF(V1208="賃金で算定",0,V1209+Z1209-AD1209)</f>
        <v>0</v>
      </c>
      <c r="AI1209" s="962"/>
      <c r="AJ1209" s="962"/>
      <c r="AK1209" s="963"/>
      <c r="AL1209" s="964">
        <f>IF(V1208="賃金で算定","賃金で算定",IF(OR(V1209=0,$F$1226="",AV1208=""),0,IF(OR(LEFT($F$1226,2)="31",LEFT($F$1226,2)="34",LEFT($F$1226,2)="36",LEFT($F$1226,2)="37"),VLOOKUP($F$1226,労務比率2,AX1208,FALSE),VLOOKUP($F$1226,労務比率,AX1208,FALSE))))</f>
        <v>0</v>
      </c>
      <c r="AM1209" s="965"/>
      <c r="AN1209" s="966">
        <f>IF(V1208="賃金で算定",0,INT(AH1209*AL1209/100))</f>
        <v>0</v>
      </c>
      <c r="AO1209" s="967"/>
      <c r="AP1209" s="967"/>
      <c r="AQ1209" s="967"/>
      <c r="AR1209" s="967"/>
      <c r="AS1209" s="685"/>
      <c r="AV1209" s="24"/>
      <c r="AW1209" s="25"/>
      <c r="AY1209" s="462">
        <f>AH1209</f>
        <v>0</v>
      </c>
      <c r="AZ1209" s="461">
        <f>IF(AV1208&lt;=設定シート!C$101,AH1209,IF(AND(AV1208&gt;=設定シート!E$101,AV1208&lt;=設定シート!G$101),AH1209*105/108,AH1209))</f>
        <v>0</v>
      </c>
      <c r="BA1209" s="460"/>
      <c r="BB1209" s="461">
        <f>IF($AL1209="賃金で算定",0,INT(AY1209*$AL1209/100))</f>
        <v>0</v>
      </c>
      <c r="BC1209" s="461">
        <f>IF(AY1209=AZ1209,BB1209,AZ1209*$AL1209/100)</f>
        <v>0</v>
      </c>
      <c r="BL1209" s="22">
        <f>IF(AY1209=AZ1209,0,1)</f>
        <v>0</v>
      </c>
      <c r="BM1209" s="22" t="str">
        <f>IF(BL1209=1,AL1209,"")</f>
        <v/>
      </c>
    </row>
    <row r="1210" spans="2:74" ht="18" customHeight="1">
      <c r="B1210" s="968"/>
      <c r="C1210" s="969"/>
      <c r="D1210" s="969"/>
      <c r="E1210" s="969"/>
      <c r="F1210" s="969"/>
      <c r="G1210" s="969"/>
      <c r="H1210" s="969"/>
      <c r="I1210" s="970"/>
      <c r="J1210" s="968"/>
      <c r="K1210" s="969"/>
      <c r="L1210" s="969"/>
      <c r="M1210" s="969"/>
      <c r="N1210" s="974"/>
      <c r="O1210" s="753"/>
      <c r="P1210" s="731" t="s">
        <v>38</v>
      </c>
      <c r="Q1210" s="754"/>
      <c r="R1210" s="731" t="s">
        <v>8</v>
      </c>
      <c r="S1210" s="755"/>
      <c r="T1210" s="976" t="s">
        <v>40</v>
      </c>
      <c r="U1210" s="1075"/>
      <c r="V1210" s="977"/>
      <c r="W1210" s="978"/>
      <c r="X1210" s="978"/>
      <c r="Y1210" s="792"/>
      <c r="Z1210" s="769"/>
      <c r="AA1210" s="770"/>
      <c r="AB1210" s="770"/>
      <c r="AC1210" s="768"/>
      <c r="AD1210" s="769"/>
      <c r="AE1210" s="770"/>
      <c r="AF1210" s="770"/>
      <c r="AG1210" s="771"/>
      <c r="AH1210" s="979">
        <f>IF(V1210="賃金で算定",V1211+Z1211-AD1211,0)</f>
        <v>0</v>
      </c>
      <c r="AI1210" s="980"/>
      <c r="AJ1210" s="980"/>
      <c r="AK1210" s="981"/>
      <c r="AL1210" s="733"/>
      <c r="AM1210" s="736"/>
      <c r="AN1210" s="865"/>
      <c r="AO1210" s="866"/>
      <c r="AP1210" s="866"/>
      <c r="AQ1210" s="866"/>
      <c r="AR1210" s="866"/>
      <c r="AS1210" s="772"/>
      <c r="AV1210" s="24" t="str">
        <f>IF(OR(O1210="",Q1210=""),"", IF(O1210&lt;20,DATE(O1210+118,Q1210,IF(S1210="",1,S1210)),DATE(O1210+88,Q1210,IF(S1210="",1,S1210))))</f>
        <v/>
      </c>
      <c r="AW1210" s="821" t="str">
        <f>IF(AV1210&lt;=設定シート!C$15,"昔",IF(OR(LEFT($F$1226,2)="31",LEFT($F$1226,2)="34",LEFT($F$1226,2)="36",LEFT($F$1226,2)="37"),IF(AV1210&lt;=設定シート!E$23,"1",IF(AV1210&lt;=設定シート!G$23,"2",IF(AV1210&lt;=設定シート!M$23,"3","4"))),IF(AV1210&lt;=設定シート!E$15,"1",IF(AV1210&lt;=設定シート!G$15,"2","3"))))</f>
        <v>3</v>
      </c>
      <c r="AX1210" s="822">
        <f>IF(OR(LEFT($F$1226,2)="31",LEFT($F$1226,2)="34",LEFT($F$1226,2)="36",LEFT($F$1226,2)="37"),IF(AV1210&lt;=設定シート!$C$23,5,IF(AV1210&lt;=設定シート!$E$23,7,IF(AV1210&lt;=設定シート!$G$23,9,IF(AND(AV1210&lt;=設定シート!$I$23,V1210=""),11,IF(AND(AV1210&lt;=設定シート!$I$23,V1210="賃金で算定"),13,IF(AV1210&lt;=設定シート!$K$23,15,IF(AV1210&lt;=設定シート!$M$23,17,19))))))),IF(AV1210&lt;=設定シート!$C$23,5,IF(AV1210&lt;=設定シート!$E$15,7,IF(AV1210&lt;=設定シート!$G$15,9,11))))</f>
        <v>11</v>
      </c>
      <c r="AY1210" s="760"/>
      <c r="AZ1210" s="761"/>
      <c r="BA1210" s="762">
        <f t="shared" ref="BA1210" si="682">AN1210</f>
        <v>0</v>
      </c>
      <c r="BB1210" s="761"/>
      <c r="BC1210" s="761"/>
      <c r="BL1210" s="22"/>
      <c r="BM1210" s="22"/>
      <c r="BO1210" s="1">
        <f>IF(O1210&lt;=VALUE(概算年度),O1210+2018,O1210+1988)</f>
        <v>2018</v>
      </c>
      <c r="BP1210" s="1" t="b">
        <f>IF(BO1210=2019,1)</f>
        <v>0</v>
      </c>
      <c r="BQ1210" s="3">
        <f>IF(BO1210&lt;=2018,1)</f>
        <v>1</v>
      </c>
      <c r="BR1210" s="3" t="b">
        <f>IF(BO1210&gt;=2020,1)</f>
        <v>0</v>
      </c>
      <c r="BS1210" s="3" t="b">
        <f>IF(AND(O1210=31,Q1210=1,O1211=31),1,IF(AND(O1210=31,Q1210=2,O1211=31),2,IF(AND(O1210=31,Q1210=3,O1211=31),3,IF(AND(O1210=31,Q1210=4,O1211=31),4,IF(AND(O1210&gt;VALUE(概算年度),O1210&lt;31,O1211=31),5)))))</f>
        <v>0</v>
      </c>
      <c r="BT1210" s="3" t="b">
        <f>IF(OR(O1210=31,O1210=1),IF(AND(O1211=1,OR(Q1210=1,Q1210=2,Q1210=3,Q1210=4,Q1210=5)),1,IF(AND(O1211=1,Q1210=6),6,IF(AND(O1211=1,Q1210=7),7,IF(AND(O1211=1,Q1210=8),8,IF(AND(O1211=1,Q1210=9),9,IF(AND(O1211=1,Q1210=10),10,IF(AND(O1211=1,Q1210=11),11,IF(AND(O1211=1,Q1210=12),12)))))))),IF(O1211=1,13))</f>
        <v>0</v>
      </c>
      <c r="BU1210" s="3" t="b">
        <f>IF(AND(VALUE(概算年度)='報告書（事業主控）'!O1210,VALUE(概算年度)='報告書（事業主控）'!O1211),IF('報告書（事業主控）'!Q1210=1,1,IF('報告書（事業主控）'!Q1210=2,2,IF('報告書（事業主控）'!Q1210=3,3))))</f>
        <v>0</v>
      </c>
      <c r="BV1210" s="3" t="b">
        <f>IF(BS1210=1,"平31_1",IF(BS1210=2,"平31_2",IF(BS1210=3,"平31_3",IF(BS1210=4,"平31_4",IF(BS1210=5,"平31_1",IF(BT1210=1,"_5月",IF(BT1210=6,"_6月",IF(BT1210=7,"_7月",IF(BT1210=8,"_8月",IF(BT1210=9,"_9月",IF(BT1210=10,"_10月",IF(BT1210=11,"_11月",IF(BT1210=12,"_12月",IF(BT1210=13,"_5月",IF(AND(O1210=O1211,O1211&lt;&gt;VALUE(概算年度)),IF(Q1210=1,"_1月",IF(Q1210=2,"_2月",IF(Q1210=3,"_3月",IF(Q1210=4,"_4月",IF(Q1210=5,"_5月",IF(Q1210=6,"_6月",IF(Q1210=7,"_7月",IF(Q1210=8,"_8月",IF(Q1210=9,"_9月",IF(Q1210=10,"_10月",IF(Q1210=11,"_11月",IF(Q1210=12,"_12月")))))))))))),IF(BU1210=1,"対象年1_3月",IF(BU1210=2,"対象年2_3月",IF(BU1210=3,"対象年3月",IF(O1211=VALUE(概算年度),"対象年1_3月","_1月")))))))))))))))))))</f>
        <v>0</v>
      </c>
    </row>
    <row r="1211" spans="2:74" ht="18" customHeight="1">
      <c r="B1211" s="971"/>
      <c r="C1211" s="972"/>
      <c r="D1211" s="972"/>
      <c r="E1211" s="972"/>
      <c r="F1211" s="972"/>
      <c r="G1211" s="972"/>
      <c r="H1211" s="972"/>
      <c r="I1211" s="973"/>
      <c r="J1211" s="971"/>
      <c r="K1211" s="972"/>
      <c r="L1211" s="972"/>
      <c r="M1211" s="972"/>
      <c r="N1211" s="975"/>
      <c r="O1211" s="219"/>
      <c r="P1211" s="11" t="s">
        <v>7</v>
      </c>
      <c r="Q1211" s="23"/>
      <c r="R1211" s="11" t="s">
        <v>8</v>
      </c>
      <c r="S1211" s="220"/>
      <c r="T1211" s="982" t="s">
        <v>28</v>
      </c>
      <c r="U1211" s="982"/>
      <c r="V1211" s="956"/>
      <c r="W1211" s="957"/>
      <c r="X1211" s="957"/>
      <c r="Y1211" s="958"/>
      <c r="Z1211" s="959"/>
      <c r="AA1211" s="960"/>
      <c r="AB1211" s="960"/>
      <c r="AC1211" s="960"/>
      <c r="AD1211" s="956">
        <v>0</v>
      </c>
      <c r="AE1211" s="957"/>
      <c r="AF1211" s="957"/>
      <c r="AG1211" s="958"/>
      <c r="AH1211" s="962">
        <f>IF(V1210="賃金で算定",0,V1211+Z1211-AD1211)</f>
        <v>0</v>
      </c>
      <c r="AI1211" s="962"/>
      <c r="AJ1211" s="962"/>
      <c r="AK1211" s="963"/>
      <c r="AL1211" s="964">
        <f>IF(V1210="賃金で算定","賃金で算定",IF(OR(V1211=0,$F$1226="",AV1210=""),0,IF(OR(LEFT($F$1226,2)="31",LEFT($F$1226,2)="34",LEFT($F$1226,2)="36",LEFT($F$1226,2)="37"),VLOOKUP($F$1226,労務比率2,AX1210,FALSE),VLOOKUP($F$1226,労務比率,AX1210,FALSE))))</f>
        <v>0</v>
      </c>
      <c r="AM1211" s="965"/>
      <c r="AN1211" s="966">
        <f>IF(V1210="賃金で算定",0,INT(AH1211*AL1211/100))</f>
        <v>0</v>
      </c>
      <c r="AO1211" s="967"/>
      <c r="AP1211" s="967"/>
      <c r="AQ1211" s="967"/>
      <c r="AR1211" s="967"/>
      <c r="AS1211" s="685"/>
      <c r="AV1211" s="24"/>
      <c r="AW1211" s="25"/>
      <c r="AY1211" s="462">
        <f t="shared" ref="AY1211" si="683">AH1211</f>
        <v>0</v>
      </c>
      <c r="AZ1211" s="461">
        <f>IF(AV1210&lt;=設定シート!C$101,AH1211,IF(AND(AV1210&gt;=設定シート!E$101,AV1210&lt;=設定シート!G$101),AH1211*105/108,AH1211))</f>
        <v>0</v>
      </c>
      <c r="BA1211" s="460"/>
      <c r="BB1211" s="461">
        <f t="shared" ref="BB1211" si="684">IF($AL1211="賃金で算定",0,INT(AY1211*$AL1211/100))</f>
        <v>0</v>
      </c>
      <c r="BC1211" s="461">
        <f>IF(AY1211=AZ1211,BB1211,AZ1211*$AL1211/100)</f>
        <v>0</v>
      </c>
      <c r="BL1211" s="22">
        <f>IF(AY1211=AZ1211,0,1)</f>
        <v>0</v>
      </c>
      <c r="BM1211" s="22" t="str">
        <f>IF(BL1211=1,AL1211,"")</f>
        <v/>
      </c>
    </row>
    <row r="1212" spans="2:74" ht="18" customHeight="1">
      <c r="B1212" s="968"/>
      <c r="C1212" s="969"/>
      <c r="D1212" s="969"/>
      <c r="E1212" s="969"/>
      <c r="F1212" s="969"/>
      <c r="G1212" s="969"/>
      <c r="H1212" s="969"/>
      <c r="I1212" s="970"/>
      <c r="J1212" s="968"/>
      <c r="K1212" s="969"/>
      <c r="L1212" s="969"/>
      <c r="M1212" s="969"/>
      <c r="N1212" s="974"/>
      <c r="O1212" s="753"/>
      <c r="P1212" s="731" t="s">
        <v>38</v>
      </c>
      <c r="Q1212" s="754"/>
      <c r="R1212" s="731" t="s">
        <v>8</v>
      </c>
      <c r="S1212" s="755"/>
      <c r="T1212" s="976" t="s">
        <v>40</v>
      </c>
      <c r="U1212" s="1075"/>
      <c r="V1212" s="977"/>
      <c r="W1212" s="978"/>
      <c r="X1212" s="978"/>
      <c r="Y1212" s="792"/>
      <c r="Z1212" s="769"/>
      <c r="AA1212" s="770"/>
      <c r="AB1212" s="770"/>
      <c r="AC1212" s="768"/>
      <c r="AD1212" s="769"/>
      <c r="AE1212" s="770"/>
      <c r="AF1212" s="770"/>
      <c r="AG1212" s="771"/>
      <c r="AH1212" s="979">
        <f>IF(V1212="賃金で算定",V1213+Z1213-AD1213,0)</f>
        <v>0</v>
      </c>
      <c r="AI1212" s="980"/>
      <c r="AJ1212" s="980"/>
      <c r="AK1212" s="981"/>
      <c r="AL1212" s="733"/>
      <c r="AM1212" s="736"/>
      <c r="AN1212" s="865"/>
      <c r="AO1212" s="866"/>
      <c r="AP1212" s="866"/>
      <c r="AQ1212" s="866"/>
      <c r="AR1212" s="866"/>
      <c r="AS1212" s="772"/>
      <c r="AV1212" s="24" t="str">
        <f>IF(OR(O1212="",Q1212=""),"", IF(O1212&lt;20,DATE(O1212+118,Q1212,IF(S1212="",1,S1212)),DATE(O1212+88,Q1212,IF(S1212="",1,S1212))))</f>
        <v/>
      </c>
      <c r="AW1212" s="821" t="str">
        <f>IF(AV1212&lt;=設定シート!C$15,"昔",IF(OR(LEFT($F$1226,2)="31",LEFT($F$1226,2)="34",LEFT($F$1226,2)="36",LEFT($F$1226,2)="37"),IF(AV1212&lt;=設定シート!E$23,"1",IF(AV1212&lt;=設定シート!G$23,"2",IF(AV1212&lt;=設定シート!M$23,"3","4"))),IF(AV1212&lt;=設定シート!E$15,"1",IF(AV1212&lt;=設定シート!G$15,"2","3"))))</f>
        <v>3</v>
      </c>
      <c r="AX1212" s="822">
        <f>IF(OR(LEFT($F$1226,2)="31",LEFT($F$1226,2)="34",LEFT($F$1226,2)="36",LEFT($F$1226,2)="37"),IF(AV1212&lt;=設定シート!$C$23,5,IF(AV1212&lt;=設定シート!$E$23,7,IF(AV1212&lt;=設定シート!$G$23,9,IF(AND(AV1212&lt;=設定シート!$I$23,V1212=""),11,IF(AND(AV1212&lt;=設定シート!$I$23,V1212="賃金で算定"),13,IF(AV1212&lt;=設定シート!$K$23,15,IF(AV1212&lt;=設定シート!$M$23,17,19))))))),IF(AV1212&lt;=設定シート!$C$23,5,IF(AV1212&lt;=設定シート!$E$15,7,IF(AV1212&lt;=設定シート!$G$15,9,11))))</f>
        <v>11</v>
      </c>
      <c r="AY1212" s="760"/>
      <c r="AZ1212" s="761"/>
      <c r="BA1212" s="762">
        <f t="shared" ref="BA1212" si="685">AN1212</f>
        <v>0</v>
      </c>
      <c r="BB1212" s="761"/>
      <c r="BC1212" s="761"/>
      <c r="BO1212" s="1">
        <f>IF(O1212&lt;=VALUE(概算年度),O1212+2018,O1212+1988)</f>
        <v>2018</v>
      </c>
      <c r="BP1212" s="1" t="b">
        <f>IF(BO1212=2019,1)</f>
        <v>0</v>
      </c>
      <c r="BQ1212" s="3">
        <f>IF(BO1212&lt;=2018,1)</f>
        <v>1</v>
      </c>
      <c r="BR1212" s="3" t="b">
        <f>IF(BO1212&gt;=2020,1)</f>
        <v>0</v>
      </c>
      <c r="BS1212" s="3" t="b">
        <f>IF(AND(O1212=31,Q1212=1,O1213=31),1,IF(AND(O1212=31,Q1212=2,O1213=31),2,IF(AND(O1212=31,Q1212=3,O1213=31),3,IF(AND(O1212=31,Q1212=4,O1213=31),4,IF(AND(O1212&gt;VALUE(概算年度),O1212&lt;31,O1213=31),5)))))</f>
        <v>0</v>
      </c>
      <c r="BT1212" s="3" t="b">
        <f>IF(OR(O1212=31,O1212=1),IF(AND(O1213=1,OR(Q1212=1,Q1212=2,Q1212=3,Q1212=4,Q1212=5)),1,IF(AND(O1213=1,Q1212=6),6,IF(AND(O1213=1,Q1212=7),7,IF(AND(O1213=1,Q1212=8),8,IF(AND(O1213=1,Q1212=9),9,IF(AND(O1213=1,Q1212=10),10,IF(AND(O1213=1,Q1212=11),11,IF(AND(O1213=1,Q1212=12),12)))))))),IF(O1213=1,13))</f>
        <v>0</v>
      </c>
      <c r="BU1212" s="3" t="b">
        <f>IF(AND(VALUE(概算年度)='報告書（事業主控）'!O1212,VALUE(概算年度)='報告書（事業主控）'!O1213),IF('報告書（事業主控）'!Q1212=1,1,IF('報告書（事業主控）'!Q1212=2,2,IF('報告書（事業主控）'!Q1212=3,3))))</f>
        <v>0</v>
      </c>
      <c r="BV1212" s="3" t="b">
        <f>IF(BS1212=1,"平31_1",IF(BS1212=2,"平31_2",IF(BS1212=3,"平31_3",IF(BS1212=4,"平31_4",IF(BS1212=5,"平31_1",IF(BT1212=1,"_5月",IF(BT1212=6,"_6月",IF(BT1212=7,"_7月",IF(BT1212=8,"_8月",IF(BT1212=9,"_9月",IF(BT1212=10,"_10月",IF(BT1212=11,"_11月",IF(BT1212=12,"_12月",IF(BT1212=13,"_5月",IF(AND(O1212=O1213,O1213&lt;&gt;VALUE(概算年度)),IF(Q1212=1,"_1月",IF(Q1212=2,"_2月",IF(Q1212=3,"_3月",IF(Q1212=4,"_4月",IF(Q1212=5,"_5月",IF(Q1212=6,"_6月",IF(Q1212=7,"_7月",IF(Q1212=8,"_8月",IF(Q1212=9,"_9月",IF(Q1212=10,"_10月",IF(Q1212=11,"_11月",IF(Q1212=12,"_12月")))))))))))),IF(BU1212=1,"対象年1_3月",IF(BU1212=2,"対象年2_3月",IF(BU1212=3,"対象年3月",IF(O1213=VALUE(概算年度),"対象年1_3月","_1月")))))))))))))))))))</f>
        <v>0</v>
      </c>
    </row>
    <row r="1213" spans="2:74" ht="18" customHeight="1">
      <c r="B1213" s="971"/>
      <c r="C1213" s="972"/>
      <c r="D1213" s="972"/>
      <c r="E1213" s="972"/>
      <c r="F1213" s="972"/>
      <c r="G1213" s="972"/>
      <c r="H1213" s="972"/>
      <c r="I1213" s="973"/>
      <c r="J1213" s="971"/>
      <c r="K1213" s="972"/>
      <c r="L1213" s="972"/>
      <c r="M1213" s="972"/>
      <c r="N1213" s="975"/>
      <c r="O1213" s="219"/>
      <c r="P1213" s="11" t="s">
        <v>7</v>
      </c>
      <c r="Q1213" s="23"/>
      <c r="R1213" s="11" t="s">
        <v>8</v>
      </c>
      <c r="S1213" s="220"/>
      <c r="T1213" s="982" t="s">
        <v>28</v>
      </c>
      <c r="U1213" s="982"/>
      <c r="V1213" s="956"/>
      <c r="W1213" s="957"/>
      <c r="X1213" s="957"/>
      <c r="Y1213" s="958"/>
      <c r="Z1213" s="956"/>
      <c r="AA1213" s="957"/>
      <c r="AB1213" s="957"/>
      <c r="AC1213" s="957"/>
      <c r="AD1213" s="956">
        <v>0</v>
      </c>
      <c r="AE1213" s="957"/>
      <c r="AF1213" s="957"/>
      <c r="AG1213" s="958"/>
      <c r="AH1213" s="962">
        <f>IF(V1212="賃金で算定",0,V1213+Z1213-AD1213)</f>
        <v>0</v>
      </c>
      <c r="AI1213" s="962"/>
      <c r="AJ1213" s="962"/>
      <c r="AK1213" s="963"/>
      <c r="AL1213" s="964">
        <f>IF(V1212="賃金で算定","賃金で算定",IF(OR(V1213=0,$F$1226="",AV1212=""),0,IF(OR(LEFT($F$1226,2)="31",LEFT($F$1226,2)="34",LEFT($F$1226,2)="36",LEFT($F$1226,2)="37"),VLOOKUP($F$1226,労務比率2,AX1212,FALSE),VLOOKUP($F$1226,労務比率,AX1212,FALSE))))</f>
        <v>0</v>
      </c>
      <c r="AM1213" s="965"/>
      <c r="AN1213" s="966">
        <f>IF(V1212="賃金で算定",0,INT(AH1213*AL1213/100))</f>
        <v>0</v>
      </c>
      <c r="AO1213" s="967"/>
      <c r="AP1213" s="967"/>
      <c r="AQ1213" s="967"/>
      <c r="AR1213" s="967"/>
      <c r="AS1213" s="685"/>
      <c r="AV1213" s="24"/>
      <c r="AW1213" s="25"/>
      <c r="AY1213" s="462">
        <f t="shared" ref="AY1213" si="686">AH1213</f>
        <v>0</v>
      </c>
      <c r="AZ1213" s="461">
        <f>IF(AV1212&lt;=設定シート!C$101,AH1213,IF(AND(AV1212&gt;=設定シート!E$101,AV1212&lt;=設定シート!G$101),AH1213*105/108,AH1213))</f>
        <v>0</v>
      </c>
      <c r="BA1213" s="460"/>
      <c r="BB1213" s="461">
        <f t="shared" ref="BB1213" si="687">IF($AL1213="賃金で算定",0,INT(AY1213*$AL1213/100))</f>
        <v>0</v>
      </c>
      <c r="BC1213" s="461">
        <f>IF(AY1213=AZ1213,BB1213,AZ1213*$AL1213/100)</f>
        <v>0</v>
      </c>
      <c r="BL1213" s="22">
        <f>IF(AY1213=AZ1213,0,1)</f>
        <v>0</v>
      </c>
      <c r="BM1213" s="22" t="str">
        <f>IF(BL1213=1,AL1213,"")</f>
        <v/>
      </c>
    </row>
    <row r="1214" spans="2:74" ht="18" customHeight="1">
      <c r="B1214" s="968"/>
      <c r="C1214" s="969"/>
      <c r="D1214" s="969"/>
      <c r="E1214" s="969"/>
      <c r="F1214" s="969"/>
      <c r="G1214" s="969"/>
      <c r="H1214" s="969"/>
      <c r="I1214" s="970"/>
      <c r="J1214" s="968"/>
      <c r="K1214" s="969"/>
      <c r="L1214" s="969"/>
      <c r="M1214" s="969"/>
      <c r="N1214" s="974"/>
      <c r="O1214" s="753"/>
      <c r="P1214" s="731" t="s">
        <v>38</v>
      </c>
      <c r="Q1214" s="754"/>
      <c r="R1214" s="731" t="s">
        <v>8</v>
      </c>
      <c r="S1214" s="755"/>
      <c r="T1214" s="976" t="s">
        <v>40</v>
      </c>
      <c r="U1214" s="1075"/>
      <c r="V1214" s="977"/>
      <c r="W1214" s="978"/>
      <c r="X1214" s="978"/>
      <c r="Y1214" s="29"/>
      <c r="Z1214" s="775"/>
      <c r="AA1214" s="683"/>
      <c r="AB1214" s="683"/>
      <c r="AC1214" s="21"/>
      <c r="AD1214" s="775"/>
      <c r="AE1214" s="683"/>
      <c r="AF1214" s="683"/>
      <c r="AG1214" s="776"/>
      <c r="AH1214" s="979">
        <f>IF(V1214="賃金で算定",V1215+Z1215-AD1215,0)</f>
        <v>0</v>
      </c>
      <c r="AI1214" s="980"/>
      <c r="AJ1214" s="980"/>
      <c r="AK1214" s="981"/>
      <c r="AL1214" s="733"/>
      <c r="AM1214" s="736"/>
      <c r="AN1214" s="865"/>
      <c r="AO1214" s="866"/>
      <c r="AP1214" s="866"/>
      <c r="AQ1214" s="866"/>
      <c r="AR1214" s="866"/>
      <c r="AS1214" s="772"/>
      <c r="AV1214" s="24" t="str">
        <f>IF(OR(O1214="",Q1214=""),"", IF(O1214&lt;20,DATE(O1214+118,Q1214,IF(S1214="",1,S1214)),DATE(O1214+88,Q1214,IF(S1214="",1,S1214))))</f>
        <v/>
      </c>
      <c r="AW1214" s="821" t="str">
        <f>IF(AV1214&lt;=設定シート!C$15,"昔",IF(OR(LEFT($F$1226,2)="31",LEFT($F$1226,2)="34",LEFT($F$1226,2)="36",LEFT($F$1226,2)="37"),IF(AV1214&lt;=設定シート!E$23,"1",IF(AV1214&lt;=設定シート!G$23,"2",IF(AV1214&lt;=設定シート!M$23,"3","4"))),IF(AV1214&lt;=設定シート!E$15,"1",IF(AV1214&lt;=設定シート!G$15,"2","3"))))</f>
        <v>3</v>
      </c>
      <c r="AX1214" s="822">
        <f>IF(OR(LEFT($F$1226,2)="31",LEFT($F$1226,2)="34",LEFT($F$1226,2)="36",LEFT($F$1226,2)="37"),IF(AV1214&lt;=設定シート!$C$23,5,IF(AV1214&lt;=設定シート!$E$23,7,IF(AV1214&lt;=設定シート!$G$23,9,IF(AND(AV1214&lt;=設定シート!$I$23,V1214=""),11,IF(AND(AV1214&lt;=設定シート!$I$23,V1214="賃金で算定"),13,IF(AV1214&lt;=設定シート!$K$23,15,IF(AV1214&lt;=設定シート!$M$23,17,19))))))),IF(AV1214&lt;=設定シート!$C$23,5,IF(AV1214&lt;=設定シート!$E$15,7,IF(AV1214&lt;=設定シート!$G$15,9,11))))</f>
        <v>11</v>
      </c>
      <c r="AY1214" s="760"/>
      <c r="AZ1214" s="761"/>
      <c r="BA1214" s="762">
        <f t="shared" ref="BA1214" si="688">AN1214</f>
        <v>0</v>
      </c>
      <c r="BB1214" s="761"/>
      <c r="BC1214" s="761"/>
      <c r="BO1214" s="1">
        <f>IF(O1214&lt;=VALUE(概算年度),O1214+2018,O1214+1988)</f>
        <v>2018</v>
      </c>
      <c r="BP1214" s="1" t="b">
        <f>IF(BO1214=2019,1)</f>
        <v>0</v>
      </c>
      <c r="BQ1214" s="3">
        <f>IF(BO1214&lt;=2018,1)</f>
        <v>1</v>
      </c>
      <c r="BR1214" s="3" t="b">
        <f>IF(BO1214&gt;=2020,1)</f>
        <v>0</v>
      </c>
      <c r="BS1214" s="3" t="b">
        <f>IF(AND(O1214=31,Q1214=1,O1215=31),1,IF(AND(O1214=31,Q1214=2,O1215=31),2,IF(AND(O1214=31,Q1214=3,O1215=31),3,IF(AND(O1214=31,Q1214=4,O1215=31),4,IF(AND(O1214&gt;VALUE(概算年度),O1214&lt;31,O1215=31),5)))))</f>
        <v>0</v>
      </c>
      <c r="BT1214" s="3" t="b">
        <f>IF(OR(O1214=31,O1214=1),IF(AND(O1215=1,OR(Q1214=1,Q1214=2,Q1214=3,Q1214=4,Q1214=5)),1,IF(AND(O1215=1,Q1214=6),6,IF(AND(O1215=1,Q1214=7),7,IF(AND(O1215=1,Q1214=8),8,IF(AND(O1215=1,Q1214=9),9,IF(AND(O1215=1,Q1214=10),10,IF(AND(O1215=1,Q1214=11),11,IF(AND(O1215=1,Q1214=12),12)))))))),IF(O1215=1,13))</f>
        <v>0</v>
      </c>
      <c r="BU1214" s="3" t="b">
        <f>IF(AND(VALUE(概算年度)='報告書（事業主控）'!O1214,VALUE(概算年度)='報告書（事業主控）'!O1215),IF('報告書（事業主控）'!Q1214=1,1,IF('報告書（事業主控）'!Q1214=2,2,IF('報告書（事業主控）'!Q1214=3,3))))</f>
        <v>0</v>
      </c>
      <c r="BV1214" s="3" t="b">
        <f>IF(BS1214=1,"平31_1",IF(BS1214=2,"平31_2",IF(BS1214=3,"平31_3",IF(BS1214=4,"平31_4",IF(BS1214=5,"平31_1",IF(BT1214=1,"_5月",IF(BT1214=6,"_6月",IF(BT1214=7,"_7月",IF(BT1214=8,"_8月",IF(BT1214=9,"_9月",IF(BT1214=10,"_10月",IF(BT1214=11,"_11月",IF(BT1214=12,"_12月",IF(BT1214=13,"_5月",IF(AND(O1214=O1215,O1215&lt;&gt;VALUE(概算年度)),IF(Q1214=1,"_1月",IF(Q1214=2,"_2月",IF(Q1214=3,"_3月",IF(Q1214=4,"_4月",IF(Q1214=5,"_5月",IF(Q1214=6,"_6月",IF(Q1214=7,"_7月",IF(Q1214=8,"_8月",IF(Q1214=9,"_9月",IF(Q1214=10,"_10月",IF(Q1214=11,"_11月",IF(Q1214=12,"_12月")))))))))))),IF(BU1214=1,"対象年1_3月",IF(BU1214=2,"対象年2_3月",IF(BU1214=3,"対象年3月",IF(O1215=VALUE(概算年度),"対象年1_3月","_1月")))))))))))))))))))</f>
        <v>0</v>
      </c>
    </row>
    <row r="1215" spans="2:74" ht="18" customHeight="1">
      <c r="B1215" s="971"/>
      <c r="C1215" s="972"/>
      <c r="D1215" s="972"/>
      <c r="E1215" s="972"/>
      <c r="F1215" s="972"/>
      <c r="G1215" s="972"/>
      <c r="H1215" s="972"/>
      <c r="I1215" s="973"/>
      <c r="J1215" s="971"/>
      <c r="K1215" s="972"/>
      <c r="L1215" s="972"/>
      <c r="M1215" s="972"/>
      <c r="N1215" s="975"/>
      <c r="O1215" s="219"/>
      <c r="P1215" s="11" t="s">
        <v>7</v>
      </c>
      <c r="Q1215" s="23"/>
      <c r="R1215" s="11" t="s">
        <v>8</v>
      </c>
      <c r="S1215" s="220"/>
      <c r="T1215" s="982" t="s">
        <v>28</v>
      </c>
      <c r="U1215" s="982"/>
      <c r="V1215" s="956"/>
      <c r="W1215" s="957"/>
      <c r="X1215" s="957"/>
      <c r="Y1215" s="958"/>
      <c r="Z1215" s="959"/>
      <c r="AA1215" s="960"/>
      <c r="AB1215" s="960"/>
      <c r="AC1215" s="960"/>
      <c r="AD1215" s="956"/>
      <c r="AE1215" s="957"/>
      <c r="AF1215" s="957"/>
      <c r="AG1215" s="958"/>
      <c r="AH1215" s="962">
        <f>IF(V1214="賃金で算定",0,V1215+Z1215-AD1215)</f>
        <v>0</v>
      </c>
      <c r="AI1215" s="962"/>
      <c r="AJ1215" s="962"/>
      <c r="AK1215" s="963"/>
      <c r="AL1215" s="964">
        <f>IF(V1214="賃金で算定","賃金で算定",IF(OR(V1215=0,$F$1226="",AV1214=""),0,IF(OR(LEFT($F$1226,2)="31",LEFT($F$1226,2)="34",LEFT($F$1226,2)="36",LEFT($F$1226,2)="37"),VLOOKUP($F$1226,労務比率2,AX1214,FALSE),VLOOKUP($F$1226,労務比率,AX1214,FALSE))))</f>
        <v>0</v>
      </c>
      <c r="AM1215" s="965"/>
      <c r="AN1215" s="966">
        <f>IF(V1214="賃金で算定",0,INT(AH1215*AL1215/100))</f>
        <v>0</v>
      </c>
      <c r="AO1215" s="967"/>
      <c r="AP1215" s="967"/>
      <c r="AQ1215" s="967"/>
      <c r="AR1215" s="967"/>
      <c r="AS1215" s="685"/>
      <c r="AV1215" s="24"/>
      <c r="AW1215" s="25"/>
      <c r="AY1215" s="462">
        <f t="shared" ref="AY1215" si="689">AH1215</f>
        <v>0</v>
      </c>
      <c r="AZ1215" s="461">
        <f>IF(AV1214&lt;=設定シート!C$101,AH1215,IF(AND(AV1214&gt;=設定シート!E$101,AV1214&lt;=設定シート!G$101),AH1215*105/108,AH1215))</f>
        <v>0</v>
      </c>
      <c r="BA1215" s="460"/>
      <c r="BB1215" s="461">
        <f t="shared" ref="BB1215" si="690">IF($AL1215="賃金で算定",0,INT(AY1215*$AL1215/100))</f>
        <v>0</v>
      </c>
      <c r="BC1215" s="461">
        <f>IF(AY1215=AZ1215,BB1215,AZ1215*$AL1215/100)</f>
        <v>0</v>
      </c>
      <c r="BL1215" s="22">
        <f>IF(AY1215=AZ1215,0,1)</f>
        <v>0</v>
      </c>
      <c r="BM1215" s="22" t="str">
        <f>IF(BL1215=1,AL1215,"")</f>
        <v/>
      </c>
    </row>
    <row r="1216" spans="2:74" ht="18" customHeight="1">
      <c r="B1216" s="968"/>
      <c r="C1216" s="969"/>
      <c r="D1216" s="969"/>
      <c r="E1216" s="969"/>
      <c r="F1216" s="969"/>
      <c r="G1216" s="969"/>
      <c r="H1216" s="969"/>
      <c r="I1216" s="970"/>
      <c r="J1216" s="968"/>
      <c r="K1216" s="969"/>
      <c r="L1216" s="969"/>
      <c r="M1216" s="969"/>
      <c r="N1216" s="974"/>
      <c r="O1216" s="753"/>
      <c r="P1216" s="731" t="s">
        <v>38</v>
      </c>
      <c r="Q1216" s="754"/>
      <c r="R1216" s="731" t="s">
        <v>8</v>
      </c>
      <c r="S1216" s="755"/>
      <c r="T1216" s="976" t="s">
        <v>40</v>
      </c>
      <c r="U1216" s="1075"/>
      <c r="V1216" s="977"/>
      <c r="W1216" s="978"/>
      <c r="X1216" s="978"/>
      <c r="Y1216" s="792"/>
      <c r="Z1216" s="769"/>
      <c r="AA1216" s="770"/>
      <c r="AB1216" s="770"/>
      <c r="AC1216" s="768"/>
      <c r="AD1216" s="769"/>
      <c r="AE1216" s="770"/>
      <c r="AF1216" s="770"/>
      <c r="AG1216" s="771"/>
      <c r="AH1216" s="979">
        <f>IF(V1216="賃金で算定",V1217+Z1217-AD1217,0)</f>
        <v>0</v>
      </c>
      <c r="AI1216" s="980"/>
      <c r="AJ1216" s="980"/>
      <c r="AK1216" s="981"/>
      <c r="AL1216" s="733"/>
      <c r="AM1216" s="736"/>
      <c r="AN1216" s="865"/>
      <c r="AO1216" s="866"/>
      <c r="AP1216" s="866"/>
      <c r="AQ1216" s="866"/>
      <c r="AR1216" s="866"/>
      <c r="AS1216" s="772"/>
      <c r="AV1216" s="24" t="str">
        <f>IF(OR(O1216="",Q1216=""),"", IF(O1216&lt;20,DATE(O1216+118,Q1216,IF(S1216="",1,S1216)),DATE(O1216+88,Q1216,IF(S1216="",1,S1216))))</f>
        <v/>
      </c>
      <c r="AW1216" s="821" t="str">
        <f>IF(AV1216&lt;=設定シート!C$15,"昔",IF(OR(LEFT($F$1226,2)="31",LEFT($F$1226,2)="34",LEFT($F$1226,2)="36",LEFT($F$1226,2)="37"),IF(AV1216&lt;=設定シート!E$23,"1",IF(AV1216&lt;=設定シート!G$23,"2",IF(AV1216&lt;=設定シート!M$23,"3","4"))),IF(AV1216&lt;=設定シート!E$15,"1",IF(AV1216&lt;=設定シート!G$15,"2","3"))))</f>
        <v>3</v>
      </c>
      <c r="AX1216" s="822">
        <f>IF(OR(LEFT($F$1226,2)="31",LEFT($F$1226,2)="34",LEFT($F$1226,2)="36",LEFT($F$1226,2)="37"),IF(AV1216&lt;=設定シート!$C$23,5,IF(AV1216&lt;=設定シート!$E$23,7,IF(AV1216&lt;=設定シート!$G$23,9,IF(AND(AV1216&lt;=設定シート!$I$23,V1216=""),11,IF(AND(AV1216&lt;=設定シート!$I$23,V1216="賃金で算定"),13,IF(AV1216&lt;=設定シート!$K$23,15,IF(AV1216&lt;=設定シート!$M$23,17,19))))))),IF(AV1216&lt;=設定シート!$C$23,5,IF(AV1216&lt;=設定シート!$E$15,7,IF(AV1216&lt;=設定シート!$G$15,9,11))))</f>
        <v>11</v>
      </c>
      <c r="AY1216" s="760"/>
      <c r="AZ1216" s="761"/>
      <c r="BA1216" s="762">
        <f t="shared" ref="BA1216" si="691">AN1216</f>
        <v>0</v>
      </c>
      <c r="BB1216" s="761"/>
      <c r="BC1216" s="761"/>
      <c r="BO1216" s="1">
        <f>IF(O1216&lt;=VALUE(概算年度),O1216+2018,O1216+1988)</f>
        <v>2018</v>
      </c>
      <c r="BP1216" s="1" t="b">
        <f>IF(BO1216=2019,1)</f>
        <v>0</v>
      </c>
      <c r="BQ1216" s="3">
        <f>IF(BO1216&lt;=2018,1)</f>
        <v>1</v>
      </c>
      <c r="BR1216" s="3" t="b">
        <f>IF(BO1216&gt;=2020,1)</f>
        <v>0</v>
      </c>
      <c r="BS1216" s="3" t="b">
        <f>IF(AND(O1216=31,Q1216=1,O1217=31),1,IF(AND(O1216=31,Q1216=2,O1217=31),2,IF(AND(O1216=31,Q1216=3,O1217=31),3,IF(AND(O1216=31,Q1216=4,O1217=31),4,IF(AND(O1216&gt;VALUE(概算年度),O1216&lt;31,O1217=31),5)))))</f>
        <v>0</v>
      </c>
      <c r="BT1216" s="3" t="b">
        <f>IF(OR(O1216=31,O1216=1),IF(AND(O1217=1,OR(Q1216=1,Q1216=2,Q1216=3,Q1216=4,Q1216=5)),1,IF(AND(O1217=1,Q1216=6),6,IF(AND(O1217=1,Q1216=7),7,IF(AND(O1217=1,Q1216=8),8,IF(AND(O1217=1,Q1216=9),9,IF(AND(O1217=1,Q1216=10),10,IF(AND(O1217=1,Q1216=11),11,IF(AND(O1217=1,Q1216=12),12)))))))),IF(O1217=1,13))</f>
        <v>0</v>
      </c>
      <c r="BU1216" s="3" t="b">
        <f>IF(AND(VALUE(概算年度)='報告書（事業主控）'!O1216,VALUE(概算年度)='報告書（事業主控）'!O1217),IF('報告書（事業主控）'!Q1216=1,1,IF('報告書（事業主控）'!Q1216=2,2,IF('報告書（事業主控）'!Q1216=3,3))))</f>
        <v>0</v>
      </c>
      <c r="BV1216" s="3" t="b">
        <f>IF(BS1216=1,"平31_1",IF(BS1216=2,"平31_2",IF(BS1216=3,"平31_3",IF(BS1216=4,"平31_4",IF(BS1216=5,"平31_1",IF(BT1216=1,"_5月",IF(BT1216=6,"_6月",IF(BT1216=7,"_7月",IF(BT1216=8,"_8月",IF(BT1216=9,"_9月",IF(BT1216=10,"_10月",IF(BT1216=11,"_11月",IF(BT1216=12,"_12月",IF(BT1216=13,"_5月",IF(AND(O1216=O1217,O1217&lt;&gt;VALUE(概算年度)),IF(Q1216=1,"_1月",IF(Q1216=2,"_2月",IF(Q1216=3,"_3月",IF(Q1216=4,"_4月",IF(Q1216=5,"_5月",IF(Q1216=6,"_6月",IF(Q1216=7,"_7月",IF(Q1216=8,"_8月",IF(Q1216=9,"_9月",IF(Q1216=10,"_10月",IF(Q1216=11,"_11月",IF(Q1216=12,"_12月")))))))))))),IF(BU1216=1,"対象年1_3月",IF(BU1216=2,"対象年2_3月",IF(BU1216=3,"対象年3月",IF(O1217=VALUE(概算年度),"対象年1_3月","_1月")))))))))))))))))))</f>
        <v>0</v>
      </c>
    </row>
    <row r="1217" spans="2:74" ht="18" customHeight="1">
      <c r="B1217" s="971"/>
      <c r="C1217" s="972"/>
      <c r="D1217" s="972"/>
      <c r="E1217" s="972"/>
      <c r="F1217" s="972"/>
      <c r="G1217" s="972"/>
      <c r="H1217" s="972"/>
      <c r="I1217" s="973"/>
      <c r="J1217" s="971"/>
      <c r="K1217" s="972"/>
      <c r="L1217" s="972"/>
      <c r="M1217" s="972"/>
      <c r="N1217" s="975"/>
      <c r="O1217" s="219"/>
      <c r="P1217" s="11" t="s">
        <v>7</v>
      </c>
      <c r="Q1217" s="23"/>
      <c r="R1217" s="11" t="s">
        <v>8</v>
      </c>
      <c r="S1217" s="220"/>
      <c r="T1217" s="982" t="s">
        <v>28</v>
      </c>
      <c r="U1217" s="982"/>
      <c r="V1217" s="956"/>
      <c r="W1217" s="957"/>
      <c r="X1217" s="957"/>
      <c r="Y1217" s="958"/>
      <c r="Z1217" s="956"/>
      <c r="AA1217" s="957"/>
      <c r="AB1217" s="957"/>
      <c r="AC1217" s="957"/>
      <c r="AD1217" s="956">
        <v>0</v>
      </c>
      <c r="AE1217" s="957"/>
      <c r="AF1217" s="957"/>
      <c r="AG1217" s="958"/>
      <c r="AH1217" s="962">
        <f>IF(V1216="賃金で算定",0,V1217+Z1217-AD1217)</f>
        <v>0</v>
      </c>
      <c r="AI1217" s="962"/>
      <c r="AJ1217" s="962"/>
      <c r="AK1217" s="963"/>
      <c r="AL1217" s="964">
        <f>IF(V1216="賃金で算定","賃金で算定",IF(OR(V1217=0,$F$1226="",AV1216=""),0,IF(OR(LEFT($F$1226,2)="31",LEFT($F$1226,2)="34",LEFT($F$1226,2)="36",LEFT($F$1226,2)="37"),VLOOKUP($F$1226,労務比率2,AX1216,FALSE),VLOOKUP($F$1226,労務比率,AX1216,FALSE))))</f>
        <v>0</v>
      </c>
      <c r="AM1217" s="965"/>
      <c r="AN1217" s="966">
        <f>IF(V1216="賃金で算定",0,INT(AH1217*AL1217/100))</f>
        <v>0</v>
      </c>
      <c r="AO1217" s="967"/>
      <c r="AP1217" s="967"/>
      <c r="AQ1217" s="967"/>
      <c r="AR1217" s="967"/>
      <c r="AS1217" s="685"/>
      <c r="AV1217" s="24"/>
      <c r="AW1217" s="25"/>
      <c r="AY1217" s="462">
        <f t="shared" ref="AY1217" si="692">AH1217</f>
        <v>0</v>
      </c>
      <c r="AZ1217" s="461">
        <f>IF(AV1216&lt;=設定シート!C$101,AH1217,IF(AND(AV1216&gt;=設定シート!E$101,AV1216&lt;=設定シート!G$101),AH1217*105/108,AH1217))</f>
        <v>0</v>
      </c>
      <c r="BA1217" s="460"/>
      <c r="BB1217" s="461">
        <f t="shared" ref="BB1217" si="693">IF($AL1217="賃金で算定",0,INT(AY1217*$AL1217/100))</f>
        <v>0</v>
      </c>
      <c r="BC1217" s="461">
        <f>IF(AY1217=AZ1217,BB1217,AZ1217*$AL1217/100)</f>
        <v>0</v>
      </c>
      <c r="BL1217" s="22">
        <f>IF(AY1217=AZ1217,0,1)</f>
        <v>0</v>
      </c>
      <c r="BM1217" s="22" t="str">
        <f>IF(BL1217=1,AL1217,"")</f>
        <v/>
      </c>
    </row>
    <row r="1218" spans="2:74" ht="18" customHeight="1">
      <c r="B1218" s="968"/>
      <c r="C1218" s="969"/>
      <c r="D1218" s="969"/>
      <c r="E1218" s="969"/>
      <c r="F1218" s="969"/>
      <c r="G1218" s="969"/>
      <c r="H1218" s="969"/>
      <c r="I1218" s="970"/>
      <c r="J1218" s="968"/>
      <c r="K1218" s="969"/>
      <c r="L1218" s="969"/>
      <c r="M1218" s="969"/>
      <c r="N1218" s="974"/>
      <c r="O1218" s="753"/>
      <c r="P1218" s="731" t="s">
        <v>38</v>
      </c>
      <c r="Q1218" s="754"/>
      <c r="R1218" s="731" t="s">
        <v>8</v>
      </c>
      <c r="S1218" s="755"/>
      <c r="T1218" s="976" t="s">
        <v>40</v>
      </c>
      <c r="U1218" s="1075"/>
      <c r="V1218" s="977"/>
      <c r="W1218" s="978"/>
      <c r="X1218" s="978"/>
      <c r="Y1218" s="792"/>
      <c r="Z1218" s="769"/>
      <c r="AA1218" s="770"/>
      <c r="AB1218" s="770"/>
      <c r="AC1218" s="768"/>
      <c r="AD1218" s="769"/>
      <c r="AE1218" s="770"/>
      <c r="AF1218" s="770"/>
      <c r="AG1218" s="771"/>
      <c r="AH1218" s="979">
        <f>IF(V1218="賃金で算定",V1219+Z1219-AD1219,0)</f>
        <v>0</v>
      </c>
      <c r="AI1218" s="980"/>
      <c r="AJ1218" s="980"/>
      <c r="AK1218" s="981"/>
      <c r="AL1218" s="733"/>
      <c r="AM1218" s="736"/>
      <c r="AN1218" s="865"/>
      <c r="AO1218" s="866"/>
      <c r="AP1218" s="866"/>
      <c r="AQ1218" s="866"/>
      <c r="AR1218" s="866"/>
      <c r="AS1218" s="772"/>
      <c r="AV1218" s="24" t="str">
        <f>IF(OR(O1218="",Q1218=""),"", IF(O1218&lt;20,DATE(O1218+118,Q1218,IF(S1218="",1,S1218)),DATE(O1218+88,Q1218,IF(S1218="",1,S1218))))</f>
        <v/>
      </c>
      <c r="AW1218" s="821" t="str">
        <f>IF(AV1218&lt;=設定シート!C$15,"昔",IF(OR(LEFT($F$1226,2)="31",LEFT($F$1226,2)="34",LEFT($F$1226,2)="36",LEFT($F$1226,2)="37"),IF(AV1218&lt;=設定シート!E$23,"1",IF(AV1218&lt;=設定シート!G$23,"2",IF(AV1218&lt;=設定シート!M$23,"3","4"))),IF(AV1218&lt;=設定シート!E$15,"1",IF(AV1218&lt;=設定シート!G$15,"2","3"))))</f>
        <v>3</v>
      </c>
      <c r="AX1218" s="822">
        <f>IF(OR(LEFT($F$1226,2)="31",LEFT($F$1226,2)="34",LEFT($F$1226,2)="36",LEFT($F$1226,2)="37"),IF(AV1218&lt;=設定シート!$C$23,5,IF(AV1218&lt;=設定シート!$E$23,7,IF(AV1218&lt;=設定シート!$G$23,9,IF(AND(AV1218&lt;=設定シート!$I$23,V1218=""),11,IF(AND(AV1218&lt;=設定シート!$I$23,V1218="賃金で算定"),13,IF(AV1218&lt;=設定シート!$K$23,15,IF(AV1218&lt;=設定シート!$M$23,17,19))))))),IF(AV1218&lt;=設定シート!$C$23,5,IF(AV1218&lt;=設定シート!$E$15,7,IF(AV1218&lt;=設定シート!$G$15,9,11))))</f>
        <v>11</v>
      </c>
      <c r="AY1218" s="760"/>
      <c r="AZ1218" s="761"/>
      <c r="BA1218" s="762">
        <f t="shared" ref="BA1218" si="694">AN1218</f>
        <v>0</v>
      </c>
      <c r="BB1218" s="761"/>
      <c r="BC1218" s="761"/>
      <c r="BO1218" s="1">
        <f>IF(O1218&lt;=VALUE(概算年度),O1218+2018,O1218+1988)</f>
        <v>2018</v>
      </c>
      <c r="BP1218" s="1" t="b">
        <f>IF(BO1218=2019,1)</f>
        <v>0</v>
      </c>
      <c r="BQ1218" s="3">
        <f>IF(BO1218&lt;=2018,1)</f>
        <v>1</v>
      </c>
      <c r="BR1218" s="3" t="b">
        <f>IF(BO1218&gt;=2020,1)</f>
        <v>0</v>
      </c>
      <c r="BS1218" s="3" t="b">
        <f>IF(AND(O1218=31,Q1218=1,O1219=31),1,IF(AND(O1218=31,Q1218=2,O1219=31),2,IF(AND(O1218=31,Q1218=3,O1219=31),3,IF(AND(O1218=31,Q1218=4,O1219=31),4,IF(AND(O1218&gt;VALUE(概算年度),O1218&lt;31,O1219=31),5)))))</f>
        <v>0</v>
      </c>
      <c r="BT1218" s="3" t="b">
        <f>IF(OR(O1218=31,O1218=1),IF(AND(O1219=1,OR(Q1218=1,Q1218=2,Q1218=3,Q1218=4,Q1218=5)),1,IF(AND(O1219=1,Q1218=6),6,IF(AND(O1219=1,Q1218=7),7,IF(AND(O1219=1,Q1218=8),8,IF(AND(O1219=1,Q1218=9),9,IF(AND(O1219=1,Q1218=10),10,IF(AND(O1219=1,Q1218=11),11,IF(AND(O1219=1,Q1218=12),12)))))))),IF(O1219=1,13))</f>
        <v>0</v>
      </c>
      <c r="BU1218" s="3" t="b">
        <f>IF(AND(VALUE(概算年度)='報告書（事業主控）'!O1218,VALUE(概算年度)='報告書（事業主控）'!O1219),IF('報告書（事業主控）'!Q1218=1,1,IF('報告書（事業主控）'!Q1218=2,2,IF('報告書（事業主控）'!Q1218=3,3))))</f>
        <v>0</v>
      </c>
      <c r="BV1218" s="3" t="b">
        <f>IF(BS1218=1,"平31_1",IF(BS1218=2,"平31_2",IF(BS1218=3,"平31_3",IF(BS1218=4,"平31_4",IF(BS1218=5,"平31_1",IF(BT1218=1,"_5月",IF(BT1218=6,"_6月",IF(BT1218=7,"_7月",IF(BT1218=8,"_8月",IF(BT1218=9,"_9月",IF(BT1218=10,"_10月",IF(BT1218=11,"_11月",IF(BT1218=12,"_12月",IF(BT1218=13,"_5月",IF(AND(O1218=O1219,O1219&lt;&gt;VALUE(概算年度)),IF(Q1218=1,"_1月",IF(Q1218=2,"_2月",IF(Q1218=3,"_3月",IF(Q1218=4,"_4月",IF(Q1218=5,"_5月",IF(Q1218=6,"_6月",IF(Q1218=7,"_7月",IF(Q1218=8,"_8月",IF(Q1218=9,"_9月",IF(Q1218=10,"_10月",IF(Q1218=11,"_11月",IF(Q1218=12,"_12月")))))))))))),IF(BU1218=1,"対象年1_3月",IF(BU1218=2,"対象年2_3月",IF(BU1218=3,"対象年3月",IF(O1219=VALUE(概算年度),"対象年1_3月","_1月")))))))))))))))))))</f>
        <v>0</v>
      </c>
    </row>
    <row r="1219" spans="2:74" ht="18" customHeight="1">
      <c r="B1219" s="971"/>
      <c r="C1219" s="972"/>
      <c r="D1219" s="972"/>
      <c r="E1219" s="972"/>
      <c r="F1219" s="972"/>
      <c r="G1219" s="972"/>
      <c r="H1219" s="972"/>
      <c r="I1219" s="973"/>
      <c r="J1219" s="971"/>
      <c r="K1219" s="972"/>
      <c r="L1219" s="972"/>
      <c r="M1219" s="972"/>
      <c r="N1219" s="975"/>
      <c r="O1219" s="219"/>
      <c r="P1219" s="11" t="s">
        <v>7</v>
      </c>
      <c r="Q1219" s="23"/>
      <c r="R1219" s="11" t="s">
        <v>8</v>
      </c>
      <c r="S1219" s="220"/>
      <c r="T1219" s="982" t="s">
        <v>28</v>
      </c>
      <c r="U1219" s="982"/>
      <c r="V1219" s="956"/>
      <c r="W1219" s="957"/>
      <c r="X1219" s="957"/>
      <c r="Y1219" s="958"/>
      <c r="Z1219" s="956"/>
      <c r="AA1219" s="957"/>
      <c r="AB1219" s="957"/>
      <c r="AC1219" s="957"/>
      <c r="AD1219" s="956">
        <v>0</v>
      </c>
      <c r="AE1219" s="957"/>
      <c r="AF1219" s="957"/>
      <c r="AG1219" s="958"/>
      <c r="AH1219" s="962">
        <f>IF(V1218="賃金で算定",0,V1219+Z1219-AD1219)</f>
        <v>0</v>
      </c>
      <c r="AI1219" s="962"/>
      <c r="AJ1219" s="962"/>
      <c r="AK1219" s="963"/>
      <c r="AL1219" s="964">
        <f>IF(V1218="賃金で算定","賃金で算定",IF(OR(V1219=0,$F$1226="",AV1218=""),0,IF(OR(LEFT($F$1226,2)="31",LEFT($F$1226,2)="34",LEFT($F$1226,2)="36",LEFT($F$1226,2)="37"),VLOOKUP($F$1226,労務比率2,AX1218,FALSE),VLOOKUP($F$1226,労務比率,AX1218,FALSE))))</f>
        <v>0</v>
      </c>
      <c r="AM1219" s="965"/>
      <c r="AN1219" s="966">
        <f>IF(V1218="賃金で算定",0,INT(AH1219*AL1219/100))</f>
        <v>0</v>
      </c>
      <c r="AO1219" s="967"/>
      <c r="AP1219" s="967"/>
      <c r="AQ1219" s="967"/>
      <c r="AR1219" s="967"/>
      <c r="AS1219" s="685"/>
      <c r="AV1219" s="24"/>
      <c r="AW1219" s="25"/>
      <c r="AY1219" s="462">
        <f t="shared" ref="AY1219" si="695">AH1219</f>
        <v>0</v>
      </c>
      <c r="AZ1219" s="461">
        <f>IF(AV1218&lt;=設定シート!C$101,AH1219,IF(AND(AV1218&gt;=設定シート!E$101,AV1218&lt;=設定シート!G$101),AH1219*105/108,AH1219))</f>
        <v>0</v>
      </c>
      <c r="BA1219" s="460"/>
      <c r="BB1219" s="461">
        <f t="shared" ref="BB1219" si="696">IF($AL1219="賃金で算定",0,INT(AY1219*$AL1219/100))</f>
        <v>0</v>
      </c>
      <c r="BC1219" s="461">
        <f>IF(AY1219=AZ1219,BB1219,AZ1219*$AL1219/100)</f>
        <v>0</v>
      </c>
      <c r="BL1219" s="22">
        <f>IF(AY1219=AZ1219,0,1)</f>
        <v>0</v>
      </c>
      <c r="BM1219" s="22" t="str">
        <f>IF(BL1219=1,AL1219,"")</f>
        <v/>
      </c>
    </row>
    <row r="1220" spans="2:74" ht="18" customHeight="1">
      <c r="B1220" s="968"/>
      <c r="C1220" s="969"/>
      <c r="D1220" s="969"/>
      <c r="E1220" s="969"/>
      <c r="F1220" s="969"/>
      <c r="G1220" s="969"/>
      <c r="H1220" s="969"/>
      <c r="I1220" s="970"/>
      <c r="J1220" s="968"/>
      <c r="K1220" s="969"/>
      <c r="L1220" s="969"/>
      <c r="M1220" s="969"/>
      <c r="N1220" s="974"/>
      <c r="O1220" s="753"/>
      <c r="P1220" s="731" t="s">
        <v>38</v>
      </c>
      <c r="Q1220" s="754"/>
      <c r="R1220" s="731" t="s">
        <v>8</v>
      </c>
      <c r="S1220" s="755"/>
      <c r="T1220" s="976" t="s">
        <v>40</v>
      </c>
      <c r="U1220" s="1075"/>
      <c r="V1220" s="977"/>
      <c r="W1220" s="978"/>
      <c r="X1220" s="978"/>
      <c r="Y1220" s="792"/>
      <c r="Z1220" s="769"/>
      <c r="AA1220" s="770"/>
      <c r="AB1220" s="770"/>
      <c r="AC1220" s="768"/>
      <c r="AD1220" s="769"/>
      <c r="AE1220" s="770"/>
      <c r="AF1220" s="770"/>
      <c r="AG1220" s="771"/>
      <c r="AH1220" s="979">
        <f>IF(V1220="賃金で算定",V1221+Z1221-AD1221,0)</f>
        <v>0</v>
      </c>
      <c r="AI1220" s="980"/>
      <c r="AJ1220" s="980"/>
      <c r="AK1220" s="981"/>
      <c r="AL1220" s="733"/>
      <c r="AM1220" s="736"/>
      <c r="AN1220" s="865"/>
      <c r="AO1220" s="866"/>
      <c r="AP1220" s="866"/>
      <c r="AQ1220" s="866"/>
      <c r="AR1220" s="866"/>
      <c r="AS1220" s="772"/>
      <c r="AV1220" s="24" t="str">
        <f>IF(OR(O1220="",Q1220=""),"", IF(O1220&lt;20,DATE(O1220+118,Q1220,IF(S1220="",1,S1220)),DATE(O1220+88,Q1220,IF(S1220="",1,S1220))))</f>
        <v/>
      </c>
      <c r="AW1220" s="821" t="str">
        <f>IF(AV1220&lt;=設定シート!C$15,"昔",IF(OR(LEFT($F$1226,2)="31",LEFT($F$1226,2)="34",LEFT($F$1226,2)="36",LEFT($F$1226,2)="37"),IF(AV1220&lt;=設定シート!E$23,"1",IF(AV1220&lt;=設定シート!G$23,"2",IF(AV1220&lt;=設定シート!M$23,"3","4"))),IF(AV1220&lt;=設定シート!E$15,"1",IF(AV1220&lt;=設定シート!G$15,"2","3"))))</f>
        <v>3</v>
      </c>
      <c r="AX1220" s="822">
        <f>IF(OR(LEFT($F$1226,2)="31",LEFT($F$1226,2)="34",LEFT($F$1226,2)="36",LEFT($F$1226,2)="37"),IF(AV1220&lt;=設定シート!$C$23,5,IF(AV1220&lt;=設定シート!$E$23,7,IF(AV1220&lt;=設定シート!$G$23,9,IF(AND(AV1220&lt;=設定シート!$I$23,V1220=""),11,IF(AND(AV1220&lt;=設定シート!$I$23,V1220="賃金で算定"),13,IF(AV1220&lt;=設定シート!$K$23,15,IF(AV1220&lt;=設定シート!$M$23,17,19))))))),IF(AV1220&lt;=設定シート!$C$23,5,IF(AV1220&lt;=設定シート!$E$15,7,IF(AV1220&lt;=設定シート!$G$15,9,11))))</f>
        <v>11</v>
      </c>
      <c r="AY1220" s="760"/>
      <c r="AZ1220" s="761"/>
      <c r="BA1220" s="762">
        <f t="shared" ref="BA1220" si="697">AN1220</f>
        <v>0</v>
      </c>
      <c r="BB1220" s="761"/>
      <c r="BC1220" s="761"/>
      <c r="BO1220" s="1">
        <f>IF(O1220&lt;=VALUE(概算年度),O1220+2018,O1220+1988)</f>
        <v>2018</v>
      </c>
      <c r="BP1220" s="1" t="b">
        <f>IF(BO1220=2019,1)</f>
        <v>0</v>
      </c>
      <c r="BQ1220" s="3">
        <f>IF(BO1220&lt;=2018,1)</f>
        <v>1</v>
      </c>
      <c r="BR1220" s="3" t="b">
        <f>IF(BO1220&gt;=2020,1)</f>
        <v>0</v>
      </c>
      <c r="BS1220" s="3" t="b">
        <f>IF(AND(O1220=31,Q1220=1,O1221=31),1,IF(AND(O1220=31,Q1220=2,O1221=31),2,IF(AND(O1220=31,Q1220=3,O1221=31),3,IF(AND(O1220=31,Q1220=4,O1221=31),4,IF(AND(O1220&gt;VALUE(概算年度),O1220&lt;31,O1221=31),5)))))</f>
        <v>0</v>
      </c>
      <c r="BT1220" s="3" t="b">
        <f>IF(OR(O1220=31,O1220=1),IF(AND(O1221=1,OR(Q1220=1,Q1220=2,Q1220=3,Q1220=4,Q1220=5)),1,IF(AND(O1221=1,Q1220=6),6,IF(AND(O1221=1,Q1220=7),7,IF(AND(O1221=1,Q1220=8),8,IF(AND(O1221=1,Q1220=9),9,IF(AND(O1221=1,Q1220=10),10,IF(AND(O1221=1,Q1220=11),11,IF(AND(O1221=1,Q1220=12),12)))))))),IF(O1221=1,13))</f>
        <v>0</v>
      </c>
      <c r="BU1220" s="3" t="b">
        <f>IF(AND(VALUE(概算年度)='報告書（事業主控）'!O1220,VALUE(概算年度)='報告書（事業主控）'!O1221),IF('報告書（事業主控）'!Q1220=1,1,IF('報告書（事業主控）'!Q1220=2,2,IF('報告書（事業主控）'!Q1220=3,3))))</f>
        <v>0</v>
      </c>
      <c r="BV1220" s="3" t="b">
        <f>IF(BS1220=1,"平31_1",IF(BS1220=2,"平31_2",IF(BS1220=3,"平31_3",IF(BS1220=4,"平31_4",IF(BS1220=5,"平31_1",IF(BT1220=1,"_5月",IF(BT1220=6,"_6月",IF(BT1220=7,"_7月",IF(BT1220=8,"_8月",IF(BT1220=9,"_9月",IF(BT1220=10,"_10月",IF(BT1220=11,"_11月",IF(BT1220=12,"_12月",IF(BT1220=13,"_5月",IF(AND(O1220=O1221,O1221&lt;&gt;VALUE(概算年度)),IF(Q1220=1,"_1月",IF(Q1220=2,"_2月",IF(Q1220=3,"_3月",IF(Q1220=4,"_4月",IF(Q1220=5,"_5月",IF(Q1220=6,"_6月",IF(Q1220=7,"_7月",IF(Q1220=8,"_8月",IF(Q1220=9,"_9月",IF(Q1220=10,"_10月",IF(Q1220=11,"_11月",IF(Q1220=12,"_12月")))))))))))),IF(BU1220=1,"対象年1_3月",IF(BU1220=2,"対象年2_3月",IF(BU1220=3,"対象年3月",IF(O1221=VALUE(概算年度),"対象年1_3月","_1月")))))))))))))))))))</f>
        <v>0</v>
      </c>
    </row>
    <row r="1221" spans="2:74" ht="18" customHeight="1">
      <c r="B1221" s="971"/>
      <c r="C1221" s="972"/>
      <c r="D1221" s="972"/>
      <c r="E1221" s="972"/>
      <c r="F1221" s="972"/>
      <c r="G1221" s="972"/>
      <c r="H1221" s="972"/>
      <c r="I1221" s="973"/>
      <c r="J1221" s="971"/>
      <c r="K1221" s="972"/>
      <c r="L1221" s="972"/>
      <c r="M1221" s="972"/>
      <c r="N1221" s="975"/>
      <c r="O1221" s="219"/>
      <c r="P1221" s="11" t="s">
        <v>7</v>
      </c>
      <c r="Q1221" s="23"/>
      <c r="R1221" s="11" t="s">
        <v>8</v>
      </c>
      <c r="S1221" s="220"/>
      <c r="T1221" s="982" t="s">
        <v>28</v>
      </c>
      <c r="U1221" s="982"/>
      <c r="V1221" s="956"/>
      <c r="W1221" s="957"/>
      <c r="X1221" s="957"/>
      <c r="Y1221" s="958"/>
      <c r="Z1221" s="956"/>
      <c r="AA1221" s="957"/>
      <c r="AB1221" s="957"/>
      <c r="AC1221" s="957"/>
      <c r="AD1221" s="956">
        <v>0</v>
      </c>
      <c r="AE1221" s="957"/>
      <c r="AF1221" s="957"/>
      <c r="AG1221" s="958"/>
      <c r="AH1221" s="962">
        <f>IF(V1220="賃金で算定",0,V1221+Z1221-AD1221)</f>
        <v>0</v>
      </c>
      <c r="AI1221" s="962"/>
      <c r="AJ1221" s="962"/>
      <c r="AK1221" s="963"/>
      <c r="AL1221" s="964">
        <f>IF(V1220="賃金で算定","賃金で算定",IF(OR(V1221=0,$F$1226="",AV1220=""),0,IF(OR(LEFT($F$1226,2)="31",LEFT($F$1226,2)="34",LEFT($F$1226,2)="36",LEFT($F$1226,2)="37"),VLOOKUP($F$1226,労務比率2,AX1220,FALSE),VLOOKUP($F$1226,労務比率,AX1220,FALSE))))</f>
        <v>0</v>
      </c>
      <c r="AM1221" s="965"/>
      <c r="AN1221" s="966">
        <f>IF(V1220="賃金で算定",0,INT(AH1221*AL1221/100))</f>
        <v>0</v>
      </c>
      <c r="AO1221" s="967"/>
      <c r="AP1221" s="967"/>
      <c r="AQ1221" s="967"/>
      <c r="AR1221" s="967"/>
      <c r="AS1221" s="685"/>
      <c r="AV1221" s="24"/>
      <c r="AW1221" s="25"/>
      <c r="AY1221" s="462">
        <f t="shared" ref="AY1221" si="698">AH1221</f>
        <v>0</v>
      </c>
      <c r="AZ1221" s="461">
        <f>IF(AV1220&lt;=設定シート!C$101,AH1221,IF(AND(AV1220&gt;=設定シート!E$101,AV1220&lt;=設定シート!G$101),AH1221*105/108,AH1221))</f>
        <v>0</v>
      </c>
      <c r="BA1221" s="460"/>
      <c r="BB1221" s="461">
        <f t="shared" ref="BB1221" si="699">IF($AL1221="賃金で算定",0,INT(AY1221*$AL1221/100))</f>
        <v>0</v>
      </c>
      <c r="BC1221" s="461">
        <f>IF(AY1221=AZ1221,BB1221,AZ1221*$AL1221/100)</f>
        <v>0</v>
      </c>
      <c r="BL1221" s="22">
        <f>IF(AY1221=AZ1221,0,1)</f>
        <v>0</v>
      </c>
      <c r="BM1221" s="22" t="str">
        <f>IF(BL1221=1,AL1221,"")</f>
        <v/>
      </c>
    </row>
    <row r="1222" spans="2:74" ht="18" customHeight="1">
      <c r="B1222" s="968"/>
      <c r="C1222" s="969"/>
      <c r="D1222" s="969"/>
      <c r="E1222" s="969"/>
      <c r="F1222" s="969"/>
      <c r="G1222" s="969"/>
      <c r="H1222" s="969"/>
      <c r="I1222" s="970"/>
      <c r="J1222" s="968"/>
      <c r="K1222" s="969"/>
      <c r="L1222" s="969"/>
      <c r="M1222" s="969"/>
      <c r="N1222" s="974"/>
      <c r="O1222" s="753"/>
      <c r="P1222" s="731" t="s">
        <v>38</v>
      </c>
      <c r="Q1222" s="754"/>
      <c r="R1222" s="731" t="s">
        <v>8</v>
      </c>
      <c r="S1222" s="755"/>
      <c r="T1222" s="976" t="s">
        <v>40</v>
      </c>
      <c r="U1222" s="1075"/>
      <c r="V1222" s="977"/>
      <c r="W1222" s="978"/>
      <c r="X1222" s="978"/>
      <c r="Y1222" s="792"/>
      <c r="Z1222" s="769"/>
      <c r="AA1222" s="770"/>
      <c r="AB1222" s="770"/>
      <c r="AC1222" s="768"/>
      <c r="AD1222" s="769"/>
      <c r="AE1222" s="770"/>
      <c r="AF1222" s="770"/>
      <c r="AG1222" s="771"/>
      <c r="AH1222" s="979">
        <f>IF(V1222="賃金で算定",V1223+Z1223-AD1223,0)</f>
        <v>0</v>
      </c>
      <c r="AI1222" s="980"/>
      <c r="AJ1222" s="980"/>
      <c r="AK1222" s="981"/>
      <c r="AL1222" s="733"/>
      <c r="AM1222" s="736"/>
      <c r="AN1222" s="865"/>
      <c r="AO1222" s="866"/>
      <c r="AP1222" s="866"/>
      <c r="AQ1222" s="866"/>
      <c r="AR1222" s="866"/>
      <c r="AS1222" s="772"/>
      <c r="AV1222" s="24" t="str">
        <f>IF(OR(O1222="",Q1222=""),"", IF(O1222&lt;20,DATE(O1222+118,Q1222,IF(S1222="",1,S1222)),DATE(O1222+88,Q1222,IF(S1222="",1,S1222))))</f>
        <v/>
      </c>
      <c r="AW1222" s="821" t="str">
        <f>IF(AV1222&lt;=設定シート!C$15,"昔",IF(OR(LEFT($F$1226,2)="31",LEFT($F$1226,2)="34",LEFT($F$1226,2)="36",LEFT($F$1226,2)="37"),IF(AV1222&lt;=設定シート!E$23,"1",IF(AV1222&lt;=設定シート!G$23,"2",IF(AV1222&lt;=設定シート!M$23,"3","4"))),IF(AV1222&lt;=設定シート!E$15,"1",IF(AV1222&lt;=設定シート!G$15,"2","3"))))</f>
        <v>3</v>
      </c>
      <c r="AX1222" s="822">
        <f>IF(OR(LEFT($F$1226,2)="31",LEFT($F$1226,2)="34",LEFT($F$1226,2)="36",LEFT($F$1226,2)="37"),IF(AV1222&lt;=設定シート!$C$23,5,IF(AV1222&lt;=設定シート!$E$23,7,IF(AV1222&lt;=設定シート!$G$23,9,IF(AND(AV1222&lt;=設定シート!$I$23,V1222=""),11,IF(AND(AV1222&lt;=設定シート!$I$23,V1222="賃金で算定"),13,IF(AV1222&lt;=設定シート!$K$23,15,IF(AV1222&lt;=設定シート!$M$23,17,19))))))),IF(AV1222&lt;=設定シート!$C$23,5,IF(AV1222&lt;=設定シート!$E$15,7,IF(AV1222&lt;=設定シート!$G$15,9,11))))</f>
        <v>11</v>
      </c>
      <c r="AY1222" s="760"/>
      <c r="AZ1222" s="761"/>
      <c r="BA1222" s="762">
        <f t="shared" ref="BA1222" si="700">AN1222</f>
        <v>0</v>
      </c>
      <c r="BB1222" s="761"/>
      <c r="BC1222" s="761"/>
      <c r="BO1222" s="1">
        <f>IF(O1222&lt;=VALUE(概算年度),O1222+2018,O1222+1988)</f>
        <v>2018</v>
      </c>
      <c r="BP1222" s="1" t="b">
        <f>IF(BO1222=2019,1)</f>
        <v>0</v>
      </c>
      <c r="BQ1222" s="3">
        <f>IF(BO1222&lt;=2018,1)</f>
        <v>1</v>
      </c>
      <c r="BR1222" s="3" t="b">
        <f>IF(BO1222&gt;=2020,1)</f>
        <v>0</v>
      </c>
      <c r="BS1222" s="3" t="b">
        <f>IF(AND(O1222=31,Q1222=1,O1223=31),1,IF(AND(O1222=31,Q1222=2,O1223=31),2,IF(AND(O1222=31,Q1222=3,O1223=31),3,IF(AND(O1222=31,Q1222=4,O1223=31),4,IF(AND(O1222&gt;VALUE(概算年度),O1222&lt;31,O1223=31),5)))))</f>
        <v>0</v>
      </c>
      <c r="BT1222" s="3" t="b">
        <f>IF(OR(O1222=31,O1222=1),IF(AND(O1223=1,OR(Q1222=1,Q1222=2,Q1222=3,Q1222=4,Q1222=5)),1,IF(AND(O1223=1,Q1222=6),6,IF(AND(O1223=1,Q1222=7),7,IF(AND(O1223=1,Q1222=8),8,IF(AND(O1223=1,Q1222=9),9,IF(AND(O1223=1,Q1222=10),10,IF(AND(O1223=1,Q1222=11),11,IF(AND(O1223=1,Q1222=12),12)))))))),IF(O1223=1,13))</f>
        <v>0</v>
      </c>
      <c r="BU1222" s="3" t="b">
        <f>IF(AND(VALUE(概算年度)='報告書（事業主控）'!O1222,VALUE(概算年度)='報告書（事業主控）'!O1223),IF('報告書（事業主控）'!Q1222=1,1,IF('報告書（事業主控）'!Q1222=2,2,IF('報告書（事業主控）'!Q1222=3,3))))</f>
        <v>0</v>
      </c>
      <c r="BV1222" s="3" t="b">
        <f>IF(BS1222=1,"平31_1",IF(BS1222=2,"平31_2",IF(BS1222=3,"平31_3",IF(BS1222=4,"平31_4",IF(BS1222=5,"平31_1",IF(BT1222=1,"_5月",IF(BT1222=6,"_6月",IF(BT1222=7,"_7月",IF(BT1222=8,"_8月",IF(BT1222=9,"_9月",IF(BT1222=10,"_10月",IF(BT1222=11,"_11月",IF(BT1222=12,"_12月",IF(BT1222=13,"_5月",IF(AND(O1222=O1223,O1223&lt;&gt;VALUE(概算年度)),IF(Q1222=1,"_1月",IF(Q1222=2,"_2月",IF(Q1222=3,"_3月",IF(Q1222=4,"_4月",IF(Q1222=5,"_5月",IF(Q1222=6,"_6月",IF(Q1222=7,"_7月",IF(Q1222=8,"_8月",IF(Q1222=9,"_9月",IF(Q1222=10,"_10月",IF(Q1222=11,"_11月",IF(Q1222=12,"_12月")))))))))))),IF(BU1222=1,"対象年1_3月",IF(BU1222=2,"対象年2_3月",IF(BU1222=3,"対象年3月",IF(O1223=VALUE(概算年度),"対象年1_3月","_1月")))))))))))))))))))</f>
        <v>0</v>
      </c>
    </row>
    <row r="1223" spans="2:74" ht="18" customHeight="1">
      <c r="B1223" s="971"/>
      <c r="C1223" s="972"/>
      <c r="D1223" s="972"/>
      <c r="E1223" s="972"/>
      <c r="F1223" s="972"/>
      <c r="G1223" s="972"/>
      <c r="H1223" s="972"/>
      <c r="I1223" s="973"/>
      <c r="J1223" s="971"/>
      <c r="K1223" s="972"/>
      <c r="L1223" s="972"/>
      <c r="M1223" s="972"/>
      <c r="N1223" s="975"/>
      <c r="O1223" s="219"/>
      <c r="P1223" s="11" t="s">
        <v>7</v>
      </c>
      <c r="Q1223" s="23"/>
      <c r="R1223" s="11" t="s">
        <v>8</v>
      </c>
      <c r="S1223" s="220"/>
      <c r="T1223" s="982" t="s">
        <v>28</v>
      </c>
      <c r="U1223" s="982"/>
      <c r="V1223" s="956"/>
      <c r="W1223" s="957"/>
      <c r="X1223" s="957"/>
      <c r="Y1223" s="958"/>
      <c r="Z1223" s="956"/>
      <c r="AA1223" s="957"/>
      <c r="AB1223" s="957"/>
      <c r="AC1223" s="957"/>
      <c r="AD1223" s="956">
        <v>0</v>
      </c>
      <c r="AE1223" s="957"/>
      <c r="AF1223" s="957"/>
      <c r="AG1223" s="958"/>
      <c r="AH1223" s="962">
        <f>IF(V1222="賃金で算定",0,V1223+Z1223-AD1223)</f>
        <v>0</v>
      </c>
      <c r="AI1223" s="962"/>
      <c r="AJ1223" s="962"/>
      <c r="AK1223" s="963"/>
      <c r="AL1223" s="964">
        <f>IF(V1222="賃金で算定","賃金で算定",IF(OR(V1223=0,$F$1226="",AV1222=""),0,IF(OR(LEFT($F$1226,2)="31",LEFT($F$1226,2)="34",LEFT($F$1226,2)="36",LEFT($F$1226,2)="37"),VLOOKUP($F$1226,労務比率2,AX1222,FALSE),VLOOKUP($F$1226,労務比率,AX1222,FALSE))))</f>
        <v>0</v>
      </c>
      <c r="AM1223" s="965"/>
      <c r="AN1223" s="966">
        <f>IF(V1222="賃金で算定",0,INT(AH1223*AL1223/100))</f>
        <v>0</v>
      </c>
      <c r="AO1223" s="967"/>
      <c r="AP1223" s="967"/>
      <c r="AQ1223" s="967"/>
      <c r="AR1223" s="967"/>
      <c r="AS1223" s="685"/>
      <c r="AV1223" s="24"/>
      <c r="AW1223" s="25"/>
      <c r="AY1223" s="462">
        <f t="shared" ref="AY1223" si="701">AH1223</f>
        <v>0</v>
      </c>
      <c r="AZ1223" s="461">
        <f>IF(AV1222&lt;=設定シート!C$101,AH1223,IF(AND(AV1222&gt;=設定シート!E$101,AV1222&lt;=設定シート!G$101),AH1223*105/108,AH1223))</f>
        <v>0</v>
      </c>
      <c r="BA1223" s="460"/>
      <c r="BB1223" s="461">
        <f t="shared" ref="BB1223" si="702">IF($AL1223="賃金で算定",0,INT(AY1223*$AL1223/100))</f>
        <v>0</v>
      </c>
      <c r="BC1223" s="461">
        <f>IF(AY1223=AZ1223,BB1223,AZ1223*$AL1223/100)</f>
        <v>0</v>
      </c>
      <c r="BL1223" s="22">
        <f>IF(AY1223=AZ1223,0,1)</f>
        <v>0</v>
      </c>
      <c r="BM1223" s="22" t="str">
        <f>IF(BL1223=1,AL1223,"")</f>
        <v/>
      </c>
    </row>
    <row r="1224" spans="2:74" ht="18" customHeight="1">
      <c r="B1224" s="968"/>
      <c r="C1224" s="969"/>
      <c r="D1224" s="969"/>
      <c r="E1224" s="969"/>
      <c r="F1224" s="969"/>
      <c r="G1224" s="969"/>
      <c r="H1224" s="969"/>
      <c r="I1224" s="970"/>
      <c r="J1224" s="968"/>
      <c r="K1224" s="969"/>
      <c r="L1224" s="969"/>
      <c r="M1224" s="969"/>
      <c r="N1224" s="974"/>
      <c r="O1224" s="753"/>
      <c r="P1224" s="731" t="s">
        <v>38</v>
      </c>
      <c r="Q1224" s="754"/>
      <c r="R1224" s="731" t="s">
        <v>8</v>
      </c>
      <c r="S1224" s="755"/>
      <c r="T1224" s="976" t="s">
        <v>40</v>
      </c>
      <c r="U1224" s="1075"/>
      <c r="V1224" s="977"/>
      <c r="W1224" s="978"/>
      <c r="X1224" s="978"/>
      <c r="Y1224" s="792"/>
      <c r="Z1224" s="769"/>
      <c r="AA1224" s="770"/>
      <c r="AB1224" s="770"/>
      <c r="AC1224" s="768"/>
      <c r="AD1224" s="769"/>
      <c r="AE1224" s="770"/>
      <c r="AF1224" s="770"/>
      <c r="AG1224" s="771"/>
      <c r="AH1224" s="979">
        <f>IF(V1224="賃金で算定",V1225+Z1225-AD1225,0)</f>
        <v>0</v>
      </c>
      <c r="AI1224" s="980"/>
      <c r="AJ1224" s="980"/>
      <c r="AK1224" s="981"/>
      <c r="AL1224" s="733"/>
      <c r="AM1224" s="736"/>
      <c r="AN1224" s="865"/>
      <c r="AO1224" s="866"/>
      <c r="AP1224" s="866"/>
      <c r="AQ1224" s="866"/>
      <c r="AR1224" s="866"/>
      <c r="AS1224" s="772"/>
      <c r="AV1224" s="24" t="str">
        <f>IF(OR(O1224="",Q1224=""),"", IF(O1224&lt;20,DATE(O1224+118,Q1224,IF(S1224="",1,S1224)),DATE(O1224+88,Q1224,IF(S1224="",1,S1224))))</f>
        <v/>
      </c>
      <c r="AW1224" s="821" t="str">
        <f>IF(AV1224&lt;=設定シート!C$15,"昔",IF(OR(LEFT($F$1226,2)="31",LEFT($F$1226,2)="34",LEFT($F$1226,2)="36",LEFT($F$1226,2)="37"),IF(AV1224&lt;=設定シート!E$23,"1",IF(AV1224&lt;=設定シート!G$23,"2",IF(AV1224&lt;=設定シート!M$23,"3","4"))),IF(AV1224&lt;=設定シート!E$15,"1",IF(AV1224&lt;=設定シート!G$15,"2","3"))))</f>
        <v>3</v>
      </c>
      <c r="AX1224" s="822">
        <f>IF(OR(LEFT($F$1226,2)="31",LEFT($F$1226,2)="34",LEFT($F$1226,2)="36",LEFT($F$1226,2)="37"),IF(AV1224&lt;=設定シート!$C$23,5,IF(AV1224&lt;=設定シート!$E$23,7,IF(AV1224&lt;=設定シート!$G$23,9,IF(AND(AV1224&lt;=設定シート!$I$23,V1224=""),11,IF(AND(AV1224&lt;=設定シート!$I$23,V1224="賃金で算定"),13,IF(AV1224&lt;=設定シート!$K$23,15,IF(AV1224&lt;=設定シート!$M$23,17,19))))))),IF(AV1224&lt;=設定シート!$C$23,5,IF(AV1224&lt;=設定シート!$E$15,7,IF(AV1224&lt;=設定シート!$G$15,9,11))))</f>
        <v>11</v>
      </c>
      <c r="AY1224" s="760"/>
      <c r="AZ1224" s="761"/>
      <c r="BA1224" s="762">
        <f t="shared" ref="BA1224" si="703">AN1224</f>
        <v>0</v>
      </c>
      <c r="BB1224" s="761"/>
      <c r="BC1224" s="761"/>
      <c r="BO1224" s="1">
        <f>IF(O1224&lt;=VALUE(概算年度),O1224+2018,O1224+1988)</f>
        <v>2018</v>
      </c>
      <c r="BP1224" s="1" t="b">
        <f>IF(BO1224=2019,1)</f>
        <v>0</v>
      </c>
      <c r="BQ1224" s="3">
        <f>IF(BO1224&lt;=2018,1)</f>
        <v>1</v>
      </c>
      <c r="BR1224" s="3" t="b">
        <f>IF(BO1224&gt;=2020,1)</f>
        <v>0</v>
      </c>
      <c r="BS1224" s="3" t="b">
        <f>IF(AND(O1224=31,Q1224=1,O1225=31),1,IF(AND(O1224=31,Q1224=2,O1225=31),2,IF(AND(O1224=31,Q1224=3,O1225=31),3,IF(AND(O1224=31,Q1224=4,O1225=31),4,IF(AND(O1224&gt;VALUE(概算年度),O1224&lt;31,O1225=31),5)))))</f>
        <v>0</v>
      </c>
      <c r="BT1224" s="3" t="b">
        <f>IF(OR(O1224=31,O1224=1),IF(AND(O1225=1,OR(Q1224=1,Q1224=2,Q1224=3,Q1224=4,Q1224=5)),1,IF(AND(O1225=1,Q1224=6),6,IF(AND(O1225=1,Q1224=7),7,IF(AND(O1225=1,Q1224=8),8,IF(AND(O1225=1,Q1224=9),9,IF(AND(O1225=1,Q1224=10),10,IF(AND(O1225=1,Q1224=11),11,IF(AND(O1225=1,Q1224=12),12)))))))),IF(O1225=1,13))</f>
        <v>0</v>
      </c>
      <c r="BU1224" s="3" t="b">
        <f>IF(AND(VALUE(概算年度)='報告書（事業主控）'!O1224,VALUE(概算年度)='報告書（事業主控）'!O1225),IF('報告書（事業主控）'!Q1224=1,1,IF('報告書（事業主控）'!Q1224=2,2,IF('報告書（事業主控）'!Q1224=3,3))))</f>
        <v>0</v>
      </c>
      <c r="BV1224" s="3" t="b">
        <f>IF(BS1224=1,"平31_1",IF(BS1224=2,"平31_2",IF(BS1224=3,"平31_3",IF(BS1224=4,"平31_4",IF(BS1224=5,"平31_1",IF(BT1224=1,"_5月",IF(BT1224=6,"_6月",IF(BT1224=7,"_7月",IF(BT1224=8,"_8月",IF(BT1224=9,"_9月",IF(BT1224=10,"_10月",IF(BT1224=11,"_11月",IF(BT1224=12,"_12月",IF(BT1224=13,"_5月",IF(AND(O1224=O1225,O1225&lt;&gt;VALUE(概算年度)),IF(Q1224=1,"_1月",IF(Q1224=2,"_2月",IF(Q1224=3,"_3月",IF(Q1224=4,"_4月",IF(Q1224=5,"_5月",IF(Q1224=6,"_6月",IF(Q1224=7,"_7月",IF(Q1224=8,"_8月",IF(Q1224=9,"_9月",IF(Q1224=10,"_10月",IF(Q1224=11,"_11月",IF(Q1224=12,"_12月")))))))))))),IF(BU1224=1,"対象年1_3月",IF(BU1224=2,"対象年2_3月",IF(BU1224=3,"対象年3月",IF(O1225=VALUE(概算年度),"対象年1_3月","_1月")))))))))))))))))))</f>
        <v>0</v>
      </c>
    </row>
    <row r="1225" spans="2:74" ht="18" customHeight="1">
      <c r="B1225" s="971"/>
      <c r="C1225" s="972"/>
      <c r="D1225" s="972"/>
      <c r="E1225" s="972"/>
      <c r="F1225" s="972"/>
      <c r="G1225" s="972"/>
      <c r="H1225" s="972"/>
      <c r="I1225" s="973"/>
      <c r="J1225" s="971"/>
      <c r="K1225" s="972"/>
      <c r="L1225" s="972"/>
      <c r="M1225" s="972"/>
      <c r="N1225" s="975"/>
      <c r="O1225" s="219"/>
      <c r="P1225" s="11" t="s">
        <v>7</v>
      </c>
      <c r="Q1225" s="23"/>
      <c r="R1225" s="11" t="s">
        <v>8</v>
      </c>
      <c r="S1225" s="220"/>
      <c r="T1225" s="982" t="s">
        <v>28</v>
      </c>
      <c r="U1225" s="982"/>
      <c r="V1225" s="956"/>
      <c r="W1225" s="957"/>
      <c r="X1225" s="957"/>
      <c r="Y1225" s="958"/>
      <c r="Z1225" s="956"/>
      <c r="AA1225" s="957"/>
      <c r="AB1225" s="957"/>
      <c r="AC1225" s="957"/>
      <c r="AD1225" s="956">
        <v>0</v>
      </c>
      <c r="AE1225" s="957"/>
      <c r="AF1225" s="957"/>
      <c r="AG1225" s="958"/>
      <c r="AH1225" s="966">
        <f>IF(V1224="賃金で算定",0,V1225+Z1225-AD1225)</f>
        <v>0</v>
      </c>
      <c r="AI1225" s="967"/>
      <c r="AJ1225" s="967"/>
      <c r="AK1225" s="987"/>
      <c r="AL1225" s="964">
        <f>IF(V1224="賃金で算定","賃金で算定",IF(OR(V1225=0,$F$1226="",AV1224=""),0,IF(OR(LEFT($F$1226,2)="31",LEFT($F$1226,2)="34",LEFT($F$1226,2)="36",LEFT($F$1226,2)="37"),VLOOKUP($F$1226,労務比率2,AX1224,FALSE),VLOOKUP($F$1226,労務比率,AX1224,FALSE))))</f>
        <v>0</v>
      </c>
      <c r="AM1225" s="965"/>
      <c r="AN1225" s="966">
        <f>IF(V1224="賃金で算定",0,INT(AH1225*AL1225/100))</f>
        <v>0</v>
      </c>
      <c r="AO1225" s="967"/>
      <c r="AP1225" s="967"/>
      <c r="AQ1225" s="967"/>
      <c r="AR1225" s="967"/>
      <c r="AS1225" s="685"/>
      <c r="AV1225" s="24"/>
      <c r="AW1225" s="25"/>
      <c r="AY1225" s="462">
        <f t="shared" ref="AY1225" si="704">AH1225</f>
        <v>0</v>
      </c>
      <c r="AZ1225" s="461">
        <f>IF(AV1224&lt;=設定シート!C$101,AH1225,IF(AND(AV1224&gt;=設定シート!E$101,AV1224&lt;=設定シート!G$101),AH1225*105/108,AH1225))</f>
        <v>0</v>
      </c>
      <c r="BA1225" s="460"/>
      <c r="BB1225" s="461">
        <f t="shared" ref="BB1225" si="705">IF($AL1225="賃金で算定",0,INT(AY1225*$AL1225/100))</f>
        <v>0</v>
      </c>
      <c r="BC1225" s="461">
        <f>IF(AY1225=AZ1225,BB1225,AZ1225*$AL1225/100)</f>
        <v>0</v>
      </c>
      <c r="BL1225" s="22">
        <f>IF(AY1225=AZ1225,0,1)</f>
        <v>0</v>
      </c>
      <c r="BM1225" s="22" t="str">
        <f>IF(BL1225=1,AL1225,"")</f>
        <v/>
      </c>
    </row>
    <row r="1226" spans="2:74" ht="18" customHeight="1">
      <c r="B1226" s="877" t="s">
        <v>832</v>
      </c>
      <c r="C1226" s="988"/>
      <c r="D1226" s="988"/>
      <c r="E1226" s="989"/>
      <c r="F1226" s="1069"/>
      <c r="G1226" s="997"/>
      <c r="H1226" s="997"/>
      <c r="I1226" s="997"/>
      <c r="J1226" s="997"/>
      <c r="K1226" s="997"/>
      <c r="L1226" s="997"/>
      <c r="M1226" s="997"/>
      <c r="N1226" s="998"/>
      <c r="O1226" s="877" t="s">
        <v>833</v>
      </c>
      <c r="P1226" s="988"/>
      <c r="Q1226" s="988"/>
      <c r="R1226" s="988"/>
      <c r="S1226" s="988"/>
      <c r="T1226" s="988"/>
      <c r="U1226" s="989"/>
      <c r="V1226" s="1072">
        <f>AH1226</f>
        <v>0</v>
      </c>
      <c r="W1226" s="1073"/>
      <c r="X1226" s="1073"/>
      <c r="Y1226" s="1074"/>
      <c r="Z1226" s="769"/>
      <c r="AA1226" s="770"/>
      <c r="AB1226" s="770"/>
      <c r="AC1226" s="768"/>
      <c r="AD1226" s="769"/>
      <c r="AE1226" s="770"/>
      <c r="AF1226" s="770"/>
      <c r="AG1226" s="768"/>
      <c r="AH1226" s="979">
        <f>AH1208+AH1210+AH1212+AH1214+AH1216+AH1218+AH1220+AH1222+AH1224</f>
        <v>0</v>
      </c>
      <c r="AI1226" s="980"/>
      <c r="AJ1226" s="980"/>
      <c r="AK1226" s="981"/>
      <c r="AL1226" s="738"/>
      <c r="AM1226" s="740"/>
      <c r="AN1226" s="979">
        <f>AN1208+AN1210+AN1212+AN1214+AN1216+AN1218+AN1220+AN1222+AN1224</f>
        <v>0</v>
      </c>
      <c r="AO1226" s="980"/>
      <c r="AP1226" s="980"/>
      <c r="AQ1226" s="980"/>
      <c r="AR1226" s="980"/>
      <c r="AS1226" s="772"/>
      <c r="AY1226" s="760"/>
      <c r="AZ1226" s="777"/>
      <c r="BA1226" s="778">
        <f>BA1208+BA1210+BA1212+BA1214+BA1216+BA1218+BA1220+BA1222+BA1224</f>
        <v>0</v>
      </c>
      <c r="BB1226" s="762">
        <f>BB1209+BB1211+BB1213+BB1215+BB1217+BB1219+BB1221+BB1223+BB1225</f>
        <v>0</v>
      </c>
      <c r="BC1226" s="762">
        <f>SUMIF(BL1209:BL1225,0,BC1209:BC1225)+ROUNDDOWN(ROUNDDOWN(BL1226*105/108,0)*BM1226/100,0)</f>
        <v>0</v>
      </c>
      <c r="BL1226" s="22">
        <f>SUMIF(BL1209:BL1225,1,AH1209:AK1225)</f>
        <v>0</v>
      </c>
      <c r="BM1226" s="22">
        <f>IF(COUNT(BM1209:BM1225)=0,0,SUM(BM1209:BM1225)/COUNT(BM1209:BM1225))</f>
        <v>0</v>
      </c>
    </row>
    <row r="1227" spans="2:74" ht="18" customHeight="1">
      <c r="B1227" s="990"/>
      <c r="C1227" s="991"/>
      <c r="D1227" s="991"/>
      <c r="E1227" s="992"/>
      <c r="F1227" s="1070"/>
      <c r="G1227" s="1000"/>
      <c r="H1227" s="1000"/>
      <c r="I1227" s="1000"/>
      <c r="J1227" s="1000"/>
      <c r="K1227" s="1000"/>
      <c r="L1227" s="1000"/>
      <c r="M1227" s="1000"/>
      <c r="N1227" s="1001"/>
      <c r="O1227" s="990"/>
      <c r="P1227" s="991"/>
      <c r="Q1227" s="991"/>
      <c r="R1227" s="991"/>
      <c r="S1227" s="991"/>
      <c r="T1227" s="991"/>
      <c r="U1227" s="992"/>
      <c r="V1227" s="983">
        <f>V1209+V1211+V1213+V1215+V1217+V1219+V1221+V1223+V1225-V1226</f>
        <v>0</v>
      </c>
      <c r="W1227" s="962"/>
      <c r="X1227" s="962"/>
      <c r="Y1227" s="963"/>
      <c r="Z1227" s="983">
        <f>Z1209+Z1211+Z1213+Z1215+Z1217+Z1219+Z1221+Z1223+Z1225</f>
        <v>0</v>
      </c>
      <c r="AA1227" s="962"/>
      <c r="AB1227" s="962"/>
      <c r="AC1227" s="962"/>
      <c r="AD1227" s="983">
        <f>AD1209+AD1211+AD1213+AD1215+AD1217+AD1219+AD1221+AD1223+AD1225</f>
        <v>0</v>
      </c>
      <c r="AE1227" s="962"/>
      <c r="AF1227" s="962"/>
      <c r="AG1227" s="962"/>
      <c r="AH1227" s="983">
        <f>AY1227</f>
        <v>0</v>
      </c>
      <c r="AI1227" s="962"/>
      <c r="AJ1227" s="962"/>
      <c r="AK1227" s="962"/>
      <c r="AL1227" s="742"/>
      <c r="AM1227" s="743"/>
      <c r="AN1227" s="983">
        <f>BB1227</f>
        <v>0</v>
      </c>
      <c r="AO1227" s="962"/>
      <c r="AP1227" s="962"/>
      <c r="AQ1227" s="962"/>
      <c r="AR1227" s="962"/>
      <c r="AS1227" s="793"/>
      <c r="AY1227" s="779">
        <f>AY1209+AY1211+AY1213+AY1215+AY1217+AY1219+AY1221+AY1223+AY1225</f>
        <v>0</v>
      </c>
      <c r="AZ1227" s="780"/>
      <c r="BA1227" s="780"/>
      <c r="BB1227" s="781">
        <f>BB1226</f>
        <v>0</v>
      </c>
      <c r="BC1227" s="782"/>
    </row>
    <row r="1228" spans="2:74" ht="18" customHeight="1">
      <c r="B1228" s="993"/>
      <c r="C1228" s="994"/>
      <c r="D1228" s="994"/>
      <c r="E1228" s="995"/>
      <c r="F1228" s="1071"/>
      <c r="G1228" s="1002"/>
      <c r="H1228" s="1002"/>
      <c r="I1228" s="1002"/>
      <c r="J1228" s="1002"/>
      <c r="K1228" s="1002"/>
      <c r="L1228" s="1002"/>
      <c r="M1228" s="1002"/>
      <c r="N1228" s="1003"/>
      <c r="O1228" s="993"/>
      <c r="P1228" s="994"/>
      <c r="Q1228" s="994"/>
      <c r="R1228" s="994"/>
      <c r="S1228" s="994"/>
      <c r="T1228" s="994"/>
      <c r="U1228" s="995"/>
      <c r="V1228" s="966"/>
      <c r="W1228" s="967"/>
      <c r="X1228" s="967"/>
      <c r="Y1228" s="987"/>
      <c r="Z1228" s="966"/>
      <c r="AA1228" s="967"/>
      <c r="AB1228" s="967"/>
      <c r="AC1228" s="967"/>
      <c r="AD1228" s="966"/>
      <c r="AE1228" s="967"/>
      <c r="AF1228" s="967"/>
      <c r="AG1228" s="967"/>
      <c r="AH1228" s="966">
        <f>AZ1228</f>
        <v>0</v>
      </c>
      <c r="AI1228" s="967"/>
      <c r="AJ1228" s="967"/>
      <c r="AK1228" s="987"/>
      <c r="AL1228" s="686"/>
      <c r="AM1228" s="687"/>
      <c r="AN1228" s="966">
        <f>BC1228</f>
        <v>0</v>
      </c>
      <c r="AO1228" s="967"/>
      <c r="AP1228" s="967"/>
      <c r="AQ1228" s="967"/>
      <c r="AR1228" s="967"/>
      <c r="AS1228" s="685"/>
      <c r="AU1228" s="222"/>
      <c r="AY1228" s="464"/>
      <c r="AZ1228" s="465">
        <f>IF(AZ1209+AZ1211+AZ1213+AZ1215+AZ1217+AZ1219+AZ1221+AZ1223+AZ1225=AY1227,0,ROUNDDOWN(AZ1209+AZ1211+AZ1213+AZ1215+AZ1217+AZ1219+AZ1221+AZ1223+AZ1225,0))</f>
        <v>0</v>
      </c>
      <c r="BA1228" s="463"/>
      <c r="BB1228" s="463"/>
      <c r="BC1228" s="465">
        <f>IF(BC1226=BB1227,0,BC1226)</f>
        <v>0</v>
      </c>
    </row>
    <row r="1229" spans="2:74" ht="19.2" customHeight="1">
      <c r="AD1229" s="1" t="str">
        <f>IF(AND($F1226="",$V1226+$V1227&gt;0),"事業の種類を選択してください。","")</f>
        <v/>
      </c>
      <c r="AN1229" s="867">
        <f>IF(AN1226=0,0,AN1226+IF(AN1228=0,AN1227,AN1228))</f>
        <v>0</v>
      </c>
      <c r="AO1229" s="867"/>
      <c r="AP1229" s="867"/>
      <c r="AQ1229" s="867"/>
      <c r="AR1229" s="867"/>
    </row>
    <row r="1230" spans="2:74" ht="19.2" customHeight="1">
      <c r="AN1230" s="30"/>
      <c r="AO1230" s="30"/>
      <c r="AP1230" s="30"/>
      <c r="AQ1230" s="30"/>
      <c r="AR1230" s="30"/>
    </row>
  </sheetData>
  <sheetProtection sheet="1" objects="1" scenarios="1" selectLockedCells="1"/>
  <dataConsolidate/>
  <mergeCells count="5134">
    <mergeCell ref="AN1229:AR1229"/>
    <mergeCell ref="Z1227:AC1227"/>
    <mergeCell ref="AD1227:AG1227"/>
    <mergeCell ref="AH1227:AK1227"/>
    <mergeCell ref="AN1227:AR1227"/>
    <mergeCell ref="V1228:Y1228"/>
    <mergeCell ref="Z1228:AC1228"/>
    <mergeCell ref="AD1228:AG1228"/>
    <mergeCell ref="AH1228:AK1228"/>
    <mergeCell ref="AN1228:AR1228"/>
    <mergeCell ref="AH1225:AK1225"/>
    <mergeCell ref="AL1225:AM1225"/>
    <mergeCell ref="AN1225:AR1225"/>
    <mergeCell ref="B1226:E1228"/>
    <mergeCell ref="F1226:N1228"/>
    <mergeCell ref="O1226:U1228"/>
    <mergeCell ref="V1226:Y1226"/>
    <mergeCell ref="AH1226:AK1226"/>
    <mergeCell ref="AN1226:AR1226"/>
    <mergeCell ref="V1227:Y1227"/>
    <mergeCell ref="B1224:I1225"/>
    <mergeCell ref="J1224:N1225"/>
    <mergeCell ref="T1224:U1224"/>
    <mergeCell ref="V1224:X1224"/>
    <mergeCell ref="AH1224:AK1224"/>
    <mergeCell ref="AN1224:AR1224"/>
    <mergeCell ref="T1225:U1225"/>
    <mergeCell ref="V1225:Y1225"/>
    <mergeCell ref="Z1225:AC1225"/>
    <mergeCell ref="AD1225:AG1225"/>
    <mergeCell ref="V1223:Y1223"/>
    <mergeCell ref="Z1223:AC1223"/>
    <mergeCell ref="AD1223:AG1223"/>
    <mergeCell ref="AH1223:AK1223"/>
    <mergeCell ref="AL1223:AM1223"/>
    <mergeCell ref="AN1223:AR1223"/>
    <mergeCell ref="AH1221:AK1221"/>
    <mergeCell ref="AL1221:AM1221"/>
    <mergeCell ref="AN1221:AR1221"/>
    <mergeCell ref="B1222:I1223"/>
    <mergeCell ref="J1222:N1223"/>
    <mergeCell ref="T1222:U1222"/>
    <mergeCell ref="V1222:X1222"/>
    <mergeCell ref="AH1222:AK1222"/>
    <mergeCell ref="AN1222:AR1222"/>
    <mergeCell ref="T1223:U1223"/>
    <mergeCell ref="B1220:I1221"/>
    <mergeCell ref="J1220:N1221"/>
    <mergeCell ref="T1220:U1220"/>
    <mergeCell ref="V1220:X1220"/>
    <mergeCell ref="AH1220:AK1220"/>
    <mergeCell ref="AN1220:AR1220"/>
    <mergeCell ref="T1221:U1221"/>
    <mergeCell ref="V1221:Y1221"/>
    <mergeCell ref="Z1221:AC1221"/>
    <mergeCell ref="AD1221:AG1221"/>
    <mergeCell ref="V1219:Y1219"/>
    <mergeCell ref="Z1219:AC1219"/>
    <mergeCell ref="AD1219:AG1219"/>
    <mergeCell ref="AH1219:AK1219"/>
    <mergeCell ref="AL1219:AM1219"/>
    <mergeCell ref="AN1219:AR1219"/>
    <mergeCell ref="AH1217:AK1217"/>
    <mergeCell ref="AL1217:AM1217"/>
    <mergeCell ref="AN1217:AR1217"/>
    <mergeCell ref="B1218:I1219"/>
    <mergeCell ref="J1218:N1219"/>
    <mergeCell ref="T1218:U1218"/>
    <mergeCell ref="V1218:X1218"/>
    <mergeCell ref="AH1218:AK1218"/>
    <mergeCell ref="AN1218:AR1218"/>
    <mergeCell ref="T1219:U1219"/>
    <mergeCell ref="B1216:I1217"/>
    <mergeCell ref="J1216:N1217"/>
    <mergeCell ref="T1216:U1216"/>
    <mergeCell ref="V1216:X1216"/>
    <mergeCell ref="AH1216:AK1216"/>
    <mergeCell ref="AN1216:AR1216"/>
    <mergeCell ref="T1217:U1217"/>
    <mergeCell ref="V1217:Y1217"/>
    <mergeCell ref="Z1217:AC1217"/>
    <mergeCell ref="AD1217:AG1217"/>
    <mergeCell ref="V1215:Y1215"/>
    <mergeCell ref="Z1215:AC1215"/>
    <mergeCell ref="AD1215:AG1215"/>
    <mergeCell ref="AH1215:AK1215"/>
    <mergeCell ref="AL1215:AM1215"/>
    <mergeCell ref="AN1215:AR1215"/>
    <mergeCell ref="AH1213:AK1213"/>
    <mergeCell ref="AL1213:AM1213"/>
    <mergeCell ref="AN1213:AR1213"/>
    <mergeCell ref="B1214:I1215"/>
    <mergeCell ref="J1214:N1215"/>
    <mergeCell ref="T1214:U1214"/>
    <mergeCell ref="V1214:X1214"/>
    <mergeCell ref="AH1214:AK1214"/>
    <mergeCell ref="AN1214:AR1214"/>
    <mergeCell ref="T1215:U1215"/>
    <mergeCell ref="B1212:I1213"/>
    <mergeCell ref="J1212:N1213"/>
    <mergeCell ref="T1212:U1212"/>
    <mergeCell ref="V1212:X1212"/>
    <mergeCell ref="AH1212:AK1212"/>
    <mergeCell ref="AN1212:AR1212"/>
    <mergeCell ref="T1213:U1213"/>
    <mergeCell ref="V1213:Y1213"/>
    <mergeCell ref="Z1213:AC1213"/>
    <mergeCell ref="AD1213:AG1213"/>
    <mergeCell ref="AN1210:AR1210"/>
    <mergeCell ref="T1211:U1211"/>
    <mergeCell ref="V1211:Y1211"/>
    <mergeCell ref="Z1211:AC1211"/>
    <mergeCell ref="AD1211:AG1211"/>
    <mergeCell ref="AH1211:AK1211"/>
    <mergeCell ref="AL1211:AM1211"/>
    <mergeCell ref="AN1211:AR1211"/>
    <mergeCell ref="Z1209:AC1209"/>
    <mergeCell ref="AD1209:AG1209"/>
    <mergeCell ref="AH1209:AK1209"/>
    <mergeCell ref="AL1209:AM1209"/>
    <mergeCell ref="AN1209:AR1209"/>
    <mergeCell ref="B1210:I1211"/>
    <mergeCell ref="J1210:N1211"/>
    <mergeCell ref="T1210:U1210"/>
    <mergeCell ref="V1210:X1210"/>
    <mergeCell ref="AH1210:AK1210"/>
    <mergeCell ref="B1205:I1207"/>
    <mergeCell ref="J1205:N1207"/>
    <mergeCell ref="O1205:U1207"/>
    <mergeCell ref="AR1201:AS1203"/>
    <mergeCell ref="J1202:J1204"/>
    <mergeCell ref="K1202:K1204"/>
    <mergeCell ref="L1202:L1204"/>
    <mergeCell ref="M1202:M1204"/>
    <mergeCell ref="N1202:N1204"/>
    <mergeCell ref="O1202:O1204"/>
    <mergeCell ref="P1202:P1204"/>
    <mergeCell ref="Q1202:Q1204"/>
    <mergeCell ref="R1202:R1204"/>
    <mergeCell ref="BB1206:BC1206"/>
    <mergeCell ref="AN1207:AS1207"/>
    <mergeCell ref="B1208:I1209"/>
    <mergeCell ref="J1208:N1209"/>
    <mergeCell ref="T1208:U1208"/>
    <mergeCell ref="V1208:X1208"/>
    <mergeCell ref="AH1208:AK1208"/>
    <mergeCell ref="AN1208:AR1208"/>
    <mergeCell ref="T1209:U1209"/>
    <mergeCell ref="V1209:Y1209"/>
    <mergeCell ref="Y1205:AH1205"/>
    <mergeCell ref="AL1205:AM1205"/>
    <mergeCell ref="AN1205:AS1205"/>
    <mergeCell ref="V1206:Y1207"/>
    <mergeCell ref="Z1206:AC1207"/>
    <mergeCell ref="AD1206:AG1207"/>
    <mergeCell ref="AH1206:AK1207"/>
    <mergeCell ref="AL1206:AM1207"/>
    <mergeCell ref="AN1206:AS1206"/>
    <mergeCell ref="AN1188:AR1188"/>
    <mergeCell ref="B1201:I1204"/>
    <mergeCell ref="J1201:K1201"/>
    <mergeCell ref="M1201:N1201"/>
    <mergeCell ref="O1201:T1201"/>
    <mergeCell ref="U1201:W1201"/>
    <mergeCell ref="AL1201:AM1203"/>
    <mergeCell ref="AN1201:AO1203"/>
    <mergeCell ref="AP1201:AQ1203"/>
    <mergeCell ref="Z1186:AC1186"/>
    <mergeCell ref="AD1186:AG1186"/>
    <mergeCell ref="AH1186:AK1186"/>
    <mergeCell ref="AN1186:AR1186"/>
    <mergeCell ref="V1187:Y1187"/>
    <mergeCell ref="Z1187:AC1187"/>
    <mergeCell ref="AD1187:AG1187"/>
    <mergeCell ref="AH1187:AK1187"/>
    <mergeCell ref="AN1187:AR1187"/>
    <mergeCell ref="S1202:S1204"/>
    <mergeCell ref="T1202:T1204"/>
    <mergeCell ref="U1202:U1204"/>
    <mergeCell ref="V1202:V1204"/>
    <mergeCell ref="W1202:W1204"/>
    <mergeCell ref="AM1197:AP1198"/>
    <mergeCell ref="AH1184:AK1184"/>
    <mergeCell ref="AL1184:AM1184"/>
    <mergeCell ref="AN1184:AR1184"/>
    <mergeCell ref="B1185:E1187"/>
    <mergeCell ref="F1185:N1187"/>
    <mergeCell ref="O1185:U1187"/>
    <mergeCell ref="V1185:Y1185"/>
    <mergeCell ref="AH1185:AK1185"/>
    <mergeCell ref="AN1185:AR1185"/>
    <mergeCell ref="V1186:Y1186"/>
    <mergeCell ref="B1183:I1184"/>
    <mergeCell ref="J1183:N1184"/>
    <mergeCell ref="T1183:U1183"/>
    <mergeCell ref="V1183:X1183"/>
    <mergeCell ref="AH1183:AK1183"/>
    <mergeCell ref="AN1183:AR1183"/>
    <mergeCell ref="T1184:U1184"/>
    <mergeCell ref="V1184:Y1184"/>
    <mergeCell ref="Z1184:AC1184"/>
    <mergeCell ref="AD1184:AG1184"/>
    <mergeCell ref="V1182:Y1182"/>
    <mergeCell ref="Z1182:AC1182"/>
    <mergeCell ref="AD1182:AG1182"/>
    <mergeCell ref="AH1182:AK1182"/>
    <mergeCell ref="AL1182:AM1182"/>
    <mergeCell ref="AN1182:AR1182"/>
    <mergeCell ref="AH1180:AK1180"/>
    <mergeCell ref="AL1180:AM1180"/>
    <mergeCell ref="AN1180:AR1180"/>
    <mergeCell ref="B1181:I1182"/>
    <mergeCell ref="J1181:N1182"/>
    <mergeCell ref="T1181:U1181"/>
    <mergeCell ref="V1181:X1181"/>
    <mergeCell ref="AH1181:AK1181"/>
    <mergeCell ref="AN1181:AR1181"/>
    <mergeCell ref="T1182:U1182"/>
    <mergeCell ref="B1179:I1180"/>
    <mergeCell ref="J1179:N1180"/>
    <mergeCell ref="T1179:U1179"/>
    <mergeCell ref="V1179:X1179"/>
    <mergeCell ref="AH1179:AK1179"/>
    <mergeCell ref="AN1179:AR1179"/>
    <mergeCell ref="T1180:U1180"/>
    <mergeCell ref="V1180:Y1180"/>
    <mergeCell ref="Z1180:AC1180"/>
    <mergeCell ref="AD1180:AG1180"/>
    <mergeCell ref="V1178:Y1178"/>
    <mergeCell ref="Z1178:AC1178"/>
    <mergeCell ref="AD1178:AG1178"/>
    <mergeCell ref="AH1178:AK1178"/>
    <mergeCell ref="AL1178:AM1178"/>
    <mergeCell ref="AN1178:AR1178"/>
    <mergeCell ref="AH1176:AK1176"/>
    <mergeCell ref="AL1176:AM1176"/>
    <mergeCell ref="AN1176:AR1176"/>
    <mergeCell ref="B1177:I1178"/>
    <mergeCell ref="J1177:N1178"/>
    <mergeCell ref="T1177:U1177"/>
    <mergeCell ref="V1177:X1177"/>
    <mergeCell ref="AH1177:AK1177"/>
    <mergeCell ref="AN1177:AR1177"/>
    <mergeCell ref="T1178:U1178"/>
    <mergeCell ref="B1175:I1176"/>
    <mergeCell ref="J1175:N1176"/>
    <mergeCell ref="T1175:U1175"/>
    <mergeCell ref="V1175:X1175"/>
    <mergeCell ref="AH1175:AK1175"/>
    <mergeCell ref="AN1175:AR1175"/>
    <mergeCell ref="T1176:U1176"/>
    <mergeCell ref="V1176:Y1176"/>
    <mergeCell ref="Z1176:AC1176"/>
    <mergeCell ref="AD1176:AG1176"/>
    <mergeCell ref="V1174:Y1174"/>
    <mergeCell ref="Z1174:AC1174"/>
    <mergeCell ref="AD1174:AG1174"/>
    <mergeCell ref="AH1174:AK1174"/>
    <mergeCell ref="AL1174:AM1174"/>
    <mergeCell ref="AN1174:AR1174"/>
    <mergeCell ref="AH1172:AK1172"/>
    <mergeCell ref="AL1172:AM1172"/>
    <mergeCell ref="AN1172:AR1172"/>
    <mergeCell ref="B1173:I1174"/>
    <mergeCell ref="J1173:N1174"/>
    <mergeCell ref="T1173:U1173"/>
    <mergeCell ref="V1173:X1173"/>
    <mergeCell ref="AH1173:AK1173"/>
    <mergeCell ref="AN1173:AR1173"/>
    <mergeCell ref="T1174:U1174"/>
    <mergeCell ref="B1171:I1172"/>
    <mergeCell ref="J1171:N1172"/>
    <mergeCell ref="T1171:U1171"/>
    <mergeCell ref="V1171:X1171"/>
    <mergeCell ref="AH1171:AK1171"/>
    <mergeCell ref="AN1171:AR1171"/>
    <mergeCell ref="T1172:U1172"/>
    <mergeCell ref="V1172:Y1172"/>
    <mergeCell ref="Z1172:AC1172"/>
    <mergeCell ref="AD1172:AG1172"/>
    <mergeCell ref="AN1169:AR1169"/>
    <mergeCell ref="T1170:U1170"/>
    <mergeCell ref="V1170:Y1170"/>
    <mergeCell ref="Z1170:AC1170"/>
    <mergeCell ref="AD1170:AG1170"/>
    <mergeCell ref="AH1170:AK1170"/>
    <mergeCell ref="AL1170:AM1170"/>
    <mergeCell ref="AN1170:AR1170"/>
    <mergeCell ref="Z1168:AC1168"/>
    <mergeCell ref="AD1168:AG1168"/>
    <mergeCell ref="AH1168:AK1168"/>
    <mergeCell ref="AL1168:AM1168"/>
    <mergeCell ref="AN1168:AR1168"/>
    <mergeCell ref="B1169:I1170"/>
    <mergeCell ref="J1169:N1170"/>
    <mergeCell ref="T1169:U1169"/>
    <mergeCell ref="V1169:X1169"/>
    <mergeCell ref="AH1169:AK1169"/>
    <mergeCell ref="B1164:I1166"/>
    <mergeCell ref="J1164:N1166"/>
    <mergeCell ref="O1164:U1166"/>
    <mergeCell ref="AR1160:AS1162"/>
    <mergeCell ref="J1161:J1163"/>
    <mergeCell ref="K1161:K1163"/>
    <mergeCell ref="L1161:L1163"/>
    <mergeCell ref="M1161:M1163"/>
    <mergeCell ref="N1161:N1163"/>
    <mergeCell ref="O1161:O1163"/>
    <mergeCell ref="P1161:P1163"/>
    <mergeCell ref="Q1161:Q1163"/>
    <mergeCell ref="R1161:R1163"/>
    <mergeCell ref="BB1165:BC1165"/>
    <mergeCell ref="AN1166:AS1166"/>
    <mergeCell ref="B1167:I1168"/>
    <mergeCell ref="J1167:N1168"/>
    <mergeCell ref="T1167:U1167"/>
    <mergeCell ref="V1167:X1167"/>
    <mergeCell ref="AH1167:AK1167"/>
    <mergeCell ref="AN1167:AR1167"/>
    <mergeCell ref="T1168:U1168"/>
    <mergeCell ref="V1168:Y1168"/>
    <mergeCell ref="Y1164:AH1164"/>
    <mergeCell ref="AL1164:AM1164"/>
    <mergeCell ref="AN1164:AS1164"/>
    <mergeCell ref="V1165:Y1166"/>
    <mergeCell ref="Z1165:AC1166"/>
    <mergeCell ref="AD1165:AG1166"/>
    <mergeCell ref="AH1165:AK1166"/>
    <mergeCell ref="AL1165:AM1166"/>
    <mergeCell ref="AN1165:AS1165"/>
    <mergeCell ref="AN1147:AR1147"/>
    <mergeCell ref="B1160:I1163"/>
    <mergeCell ref="J1160:K1160"/>
    <mergeCell ref="M1160:N1160"/>
    <mergeCell ref="O1160:T1160"/>
    <mergeCell ref="U1160:W1160"/>
    <mergeCell ref="AL1160:AM1162"/>
    <mergeCell ref="AN1160:AO1162"/>
    <mergeCell ref="AP1160:AQ1162"/>
    <mergeCell ref="Z1145:AC1145"/>
    <mergeCell ref="AD1145:AG1145"/>
    <mergeCell ref="AH1145:AK1145"/>
    <mergeCell ref="AN1145:AR1145"/>
    <mergeCell ref="V1146:Y1146"/>
    <mergeCell ref="Z1146:AC1146"/>
    <mergeCell ref="AD1146:AG1146"/>
    <mergeCell ref="AH1146:AK1146"/>
    <mergeCell ref="AN1146:AR1146"/>
    <mergeCell ref="S1161:S1163"/>
    <mergeCell ref="T1161:T1163"/>
    <mergeCell ref="U1161:U1163"/>
    <mergeCell ref="V1161:V1163"/>
    <mergeCell ref="W1161:W1163"/>
    <mergeCell ref="AM1156:AP1157"/>
    <mergeCell ref="AH1143:AK1143"/>
    <mergeCell ref="AL1143:AM1143"/>
    <mergeCell ref="AN1143:AR1143"/>
    <mergeCell ref="B1144:E1146"/>
    <mergeCell ref="F1144:N1146"/>
    <mergeCell ref="O1144:U1146"/>
    <mergeCell ref="V1144:Y1144"/>
    <mergeCell ref="AH1144:AK1144"/>
    <mergeCell ref="AN1144:AR1144"/>
    <mergeCell ref="V1145:Y1145"/>
    <mergeCell ref="B1142:I1143"/>
    <mergeCell ref="J1142:N1143"/>
    <mergeCell ref="T1142:U1142"/>
    <mergeCell ref="V1142:X1142"/>
    <mergeCell ref="AH1142:AK1142"/>
    <mergeCell ref="AN1142:AR1142"/>
    <mergeCell ref="T1143:U1143"/>
    <mergeCell ref="V1143:Y1143"/>
    <mergeCell ref="Z1143:AC1143"/>
    <mergeCell ref="AD1143:AG1143"/>
    <mergeCell ref="V1141:Y1141"/>
    <mergeCell ref="Z1141:AC1141"/>
    <mergeCell ref="AD1141:AG1141"/>
    <mergeCell ref="AH1141:AK1141"/>
    <mergeCell ref="AL1141:AM1141"/>
    <mergeCell ref="AN1141:AR1141"/>
    <mergeCell ref="AH1139:AK1139"/>
    <mergeCell ref="AL1139:AM1139"/>
    <mergeCell ref="AN1139:AR1139"/>
    <mergeCell ref="B1140:I1141"/>
    <mergeCell ref="J1140:N1141"/>
    <mergeCell ref="T1140:U1140"/>
    <mergeCell ref="V1140:X1140"/>
    <mergeCell ref="AH1140:AK1140"/>
    <mergeCell ref="AN1140:AR1140"/>
    <mergeCell ref="T1141:U1141"/>
    <mergeCell ref="B1138:I1139"/>
    <mergeCell ref="J1138:N1139"/>
    <mergeCell ref="T1138:U1138"/>
    <mergeCell ref="V1138:X1138"/>
    <mergeCell ref="AH1138:AK1138"/>
    <mergeCell ref="AN1138:AR1138"/>
    <mergeCell ref="T1139:U1139"/>
    <mergeCell ref="V1139:Y1139"/>
    <mergeCell ref="Z1139:AC1139"/>
    <mergeCell ref="AD1139:AG1139"/>
    <mergeCell ref="V1137:Y1137"/>
    <mergeCell ref="Z1137:AC1137"/>
    <mergeCell ref="AD1137:AG1137"/>
    <mergeCell ref="AH1137:AK1137"/>
    <mergeCell ref="AL1137:AM1137"/>
    <mergeCell ref="AN1137:AR1137"/>
    <mergeCell ref="AH1135:AK1135"/>
    <mergeCell ref="AL1135:AM1135"/>
    <mergeCell ref="AN1135:AR1135"/>
    <mergeCell ref="B1136:I1137"/>
    <mergeCell ref="J1136:N1137"/>
    <mergeCell ref="T1136:U1136"/>
    <mergeCell ref="V1136:X1136"/>
    <mergeCell ref="AH1136:AK1136"/>
    <mergeCell ref="AN1136:AR1136"/>
    <mergeCell ref="T1137:U1137"/>
    <mergeCell ref="B1134:I1135"/>
    <mergeCell ref="J1134:N1135"/>
    <mergeCell ref="T1134:U1134"/>
    <mergeCell ref="V1134:X1134"/>
    <mergeCell ref="AH1134:AK1134"/>
    <mergeCell ref="AN1134:AR1134"/>
    <mergeCell ref="T1135:U1135"/>
    <mergeCell ref="V1135:Y1135"/>
    <mergeCell ref="Z1135:AC1135"/>
    <mergeCell ref="AD1135:AG1135"/>
    <mergeCell ref="V1133:Y1133"/>
    <mergeCell ref="Z1133:AC1133"/>
    <mergeCell ref="AD1133:AG1133"/>
    <mergeCell ref="AH1133:AK1133"/>
    <mergeCell ref="AL1133:AM1133"/>
    <mergeCell ref="AN1133:AR1133"/>
    <mergeCell ref="AH1131:AK1131"/>
    <mergeCell ref="AL1131:AM1131"/>
    <mergeCell ref="AN1131:AR1131"/>
    <mergeCell ref="B1132:I1133"/>
    <mergeCell ref="J1132:N1133"/>
    <mergeCell ref="T1132:U1132"/>
    <mergeCell ref="V1132:X1132"/>
    <mergeCell ref="AH1132:AK1132"/>
    <mergeCell ref="AN1132:AR1132"/>
    <mergeCell ref="T1133:U1133"/>
    <mergeCell ref="B1130:I1131"/>
    <mergeCell ref="J1130:N1131"/>
    <mergeCell ref="T1130:U1130"/>
    <mergeCell ref="V1130:X1130"/>
    <mergeCell ref="AH1130:AK1130"/>
    <mergeCell ref="AN1130:AR1130"/>
    <mergeCell ref="T1131:U1131"/>
    <mergeCell ref="V1131:Y1131"/>
    <mergeCell ref="Z1131:AC1131"/>
    <mergeCell ref="AD1131:AG1131"/>
    <mergeCell ref="AN1128:AR1128"/>
    <mergeCell ref="T1129:U1129"/>
    <mergeCell ref="V1129:Y1129"/>
    <mergeCell ref="Z1129:AC1129"/>
    <mergeCell ref="AD1129:AG1129"/>
    <mergeCell ref="AH1129:AK1129"/>
    <mergeCell ref="AL1129:AM1129"/>
    <mergeCell ref="AN1129:AR1129"/>
    <mergeCell ref="Z1127:AC1127"/>
    <mergeCell ref="AD1127:AG1127"/>
    <mergeCell ref="AH1127:AK1127"/>
    <mergeCell ref="AL1127:AM1127"/>
    <mergeCell ref="AN1127:AR1127"/>
    <mergeCell ref="B1128:I1129"/>
    <mergeCell ref="J1128:N1129"/>
    <mergeCell ref="T1128:U1128"/>
    <mergeCell ref="V1128:X1128"/>
    <mergeCell ref="AH1128:AK1128"/>
    <mergeCell ref="B1123:I1125"/>
    <mergeCell ref="J1123:N1125"/>
    <mergeCell ref="O1123:U1125"/>
    <mergeCell ref="AR1119:AS1121"/>
    <mergeCell ref="J1120:J1122"/>
    <mergeCell ref="K1120:K1122"/>
    <mergeCell ref="L1120:L1122"/>
    <mergeCell ref="M1120:M1122"/>
    <mergeCell ref="N1120:N1122"/>
    <mergeCell ref="O1120:O1122"/>
    <mergeCell ref="P1120:P1122"/>
    <mergeCell ref="Q1120:Q1122"/>
    <mergeCell ref="R1120:R1122"/>
    <mergeCell ref="BB1124:BC1124"/>
    <mergeCell ref="AN1125:AS1125"/>
    <mergeCell ref="B1126:I1127"/>
    <mergeCell ref="J1126:N1127"/>
    <mergeCell ref="T1126:U1126"/>
    <mergeCell ref="V1126:X1126"/>
    <mergeCell ref="AH1126:AK1126"/>
    <mergeCell ref="AN1126:AR1126"/>
    <mergeCell ref="T1127:U1127"/>
    <mergeCell ref="V1127:Y1127"/>
    <mergeCell ref="Y1123:AH1123"/>
    <mergeCell ref="AL1123:AM1123"/>
    <mergeCell ref="AN1123:AS1123"/>
    <mergeCell ref="V1124:Y1125"/>
    <mergeCell ref="Z1124:AC1125"/>
    <mergeCell ref="AD1124:AG1125"/>
    <mergeCell ref="AH1124:AK1125"/>
    <mergeCell ref="AL1124:AM1125"/>
    <mergeCell ref="AN1124:AS1124"/>
    <mergeCell ref="AN1106:AR1106"/>
    <mergeCell ref="B1119:I1122"/>
    <mergeCell ref="J1119:K1119"/>
    <mergeCell ref="M1119:N1119"/>
    <mergeCell ref="O1119:T1119"/>
    <mergeCell ref="U1119:W1119"/>
    <mergeCell ref="AL1119:AM1121"/>
    <mergeCell ref="AN1119:AO1121"/>
    <mergeCell ref="AP1119:AQ1121"/>
    <mergeCell ref="Z1104:AC1104"/>
    <mergeCell ref="AD1104:AG1104"/>
    <mergeCell ref="AH1104:AK1104"/>
    <mergeCell ref="AN1104:AR1104"/>
    <mergeCell ref="V1105:Y1105"/>
    <mergeCell ref="Z1105:AC1105"/>
    <mergeCell ref="AD1105:AG1105"/>
    <mergeCell ref="AH1105:AK1105"/>
    <mergeCell ref="AN1105:AR1105"/>
    <mergeCell ref="S1120:S1122"/>
    <mergeCell ref="T1120:T1122"/>
    <mergeCell ref="U1120:U1122"/>
    <mergeCell ref="V1120:V1122"/>
    <mergeCell ref="W1120:W1122"/>
    <mergeCell ref="AM1115:AP1116"/>
    <mergeCell ref="AH1102:AK1102"/>
    <mergeCell ref="AL1102:AM1102"/>
    <mergeCell ref="AN1102:AR1102"/>
    <mergeCell ref="B1103:E1105"/>
    <mergeCell ref="F1103:N1105"/>
    <mergeCell ref="O1103:U1105"/>
    <mergeCell ref="V1103:Y1103"/>
    <mergeCell ref="AH1103:AK1103"/>
    <mergeCell ref="AN1103:AR1103"/>
    <mergeCell ref="V1104:Y1104"/>
    <mergeCell ref="B1101:I1102"/>
    <mergeCell ref="J1101:N1102"/>
    <mergeCell ref="T1101:U1101"/>
    <mergeCell ref="V1101:X1101"/>
    <mergeCell ref="AH1101:AK1101"/>
    <mergeCell ref="AN1101:AR1101"/>
    <mergeCell ref="T1102:U1102"/>
    <mergeCell ref="V1102:Y1102"/>
    <mergeCell ref="Z1102:AC1102"/>
    <mergeCell ref="AD1102:AG1102"/>
    <mergeCell ref="V1100:Y1100"/>
    <mergeCell ref="Z1100:AC1100"/>
    <mergeCell ref="AD1100:AG1100"/>
    <mergeCell ref="AH1100:AK1100"/>
    <mergeCell ref="AL1100:AM1100"/>
    <mergeCell ref="AN1100:AR1100"/>
    <mergeCell ref="AH1098:AK1098"/>
    <mergeCell ref="AL1098:AM1098"/>
    <mergeCell ref="AN1098:AR1098"/>
    <mergeCell ref="B1099:I1100"/>
    <mergeCell ref="J1099:N1100"/>
    <mergeCell ref="T1099:U1099"/>
    <mergeCell ref="V1099:X1099"/>
    <mergeCell ref="AH1099:AK1099"/>
    <mergeCell ref="AN1099:AR1099"/>
    <mergeCell ref="T1100:U1100"/>
    <mergeCell ref="B1097:I1098"/>
    <mergeCell ref="J1097:N1098"/>
    <mergeCell ref="T1097:U1097"/>
    <mergeCell ref="V1097:X1097"/>
    <mergeCell ref="AH1097:AK1097"/>
    <mergeCell ref="AN1097:AR1097"/>
    <mergeCell ref="T1098:U1098"/>
    <mergeCell ref="V1098:Y1098"/>
    <mergeCell ref="Z1098:AC1098"/>
    <mergeCell ref="AD1098:AG1098"/>
    <mergeCell ref="V1096:Y1096"/>
    <mergeCell ref="Z1096:AC1096"/>
    <mergeCell ref="AD1096:AG1096"/>
    <mergeCell ref="AH1096:AK1096"/>
    <mergeCell ref="AL1096:AM1096"/>
    <mergeCell ref="AN1096:AR1096"/>
    <mergeCell ref="AH1094:AK1094"/>
    <mergeCell ref="AL1094:AM1094"/>
    <mergeCell ref="AN1094:AR1094"/>
    <mergeCell ref="B1095:I1096"/>
    <mergeCell ref="J1095:N1096"/>
    <mergeCell ref="T1095:U1095"/>
    <mergeCell ref="V1095:X1095"/>
    <mergeCell ref="AH1095:AK1095"/>
    <mergeCell ref="AN1095:AR1095"/>
    <mergeCell ref="T1096:U1096"/>
    <mergeCell ref="B1093:I1094"/>
    <mergeCell ref="J1093:N1094"/>
    <mergeCell ref="T1093:U1093"/>
    <mergeCell ref="V1093:X1093"/>
    <mergeCell ref="AH1093:AK1093"/>
    <mergeCell ref="AN1093:AR1093"/>
    <mergeCell ref="T1094:U1094"/>
    <mergeCell ref="V1094:Y1094"/>
    <mergeCell ref="Z1094:AC1094"/>
    <mergeCell ref="AD1094:AG1094"/>
    <mergeCell ref="V1092:Y1092"/>
    <mergeCell ref="Z1092:AC1092"/>
    <mergeCell ref="AD1092:AG1092"/>
    <mergeCell ref="AH1092:AK1092"/>
    <mergeCell ref="AL1092:AM1092"/>
    <mergeCell ref="AN1092:AR1092"/>
    <mergeCell ref="AH1090:AK1090"/>
    <mergeCell ref="AL1090:AM1090"/>
    <mergeCell ref="AN1090:AR1090"/>
    <mergeCell ref="B1091:I1092"/>
    <mergeCell ref="J1091:N1092"/>
    <mergeCell ref="T1091:U1091"/>
    <mergeCell ref="V1091:X1091"/>
    <mergeCell ref="AH1091:AK1091"/>
    <mergeCell ref="AN1091:AR1091"/>
    <mergeCell ref="T1092:U1092"/>
    <mergeCell ref="B1089:I1090"/>
    <mergeCell ref="J1089:N1090"/>
    <mergeCell ref="T1089:U1089"/>
    <mergeCell ref="V1089:X1089"/>
    <mergeCell ref="AH1089:AK1089"/>
    <mergeCell ref="AN1089:AR1089"/>
    <mergeCell ref="T1090:U1090"/>
    <mergeCell ref="V1090:Y1090"/>
    <mergeCell ref="Z1090:AC1090"/>
    <mergeCell ref="AD1090:AG1090"/>
    <mergeCell ref="AN1087:AR1087"/>
    <mergeCell ref="T1088:U1088"/>
    <mergeCell ref="V1088:Y1088"/>
    <mergeCell ref="Z1088:AC1088"/>
    <mergeCell ref="AD1088:AG1088"/>
    <mergeCell ref="AH1088:AK1088"/>
    <mergeCell ref="AL1088:AM1088"/>
    <mergeCell ref="AN1088:AR1088"/>
    <mergeCell ref="Z1086:AC1086"/>
    <mergeCell ref="AD1086:AG1086"/>
    <mergeCell ref="AH1086:AK1086"/>
    <mergeCell ref="AL1086:AM1086"/>
    <mergeCell ref="AN1086:AR1086"/>
    <mergeCell ref="B1087:I1088"/>
    <mergeCell ref="J1087:N1088"/>
    <mergeCell ref="T1087:U1087"/>
    <mergeCell ref="V1087:X1087"/>
    <mergeCell ref="AH1087:AK1087"/>
    <mergeCell ref="B1082:I1084"/>
    <mergeCell ref="J1082:N1084"/>
    <mergeCell ref="O1082:U1084"/>
    <mergeCell ref="AR1078:AS1080"/>
    <mergeCell ref="J1079:J1081"/>
    <mergeCell ref="K1079:K1081"/>
    <mergeCell ref="L1079:L1081"/>
    <mergeCell ref="M1079:M1081"/>
    <mergeCell ref="N1079:N1081"/>
    <mergeCell ref="O1079:O1081"/>
    <mergeCell ref="P1079:P1081"/>
    <mergeCell ref="Q1079:Q1081"/>
    <mergeCell ref="R1079:R1081"/>
    <mergeCell ref="BB1083:BC1083"/>
    <mergeCell ref="AN1084:AS1084"/>
    <mergeCell ref="B1085:I1086"/>
    <mergeCell ref="J1085:N1086"/>
    <mergeCell ref="T1085:U1085"/>
    <mergeCell ref="V1085:X1085"/>
    <mergeCell ref="AH1085:AK1085"/>
    <mergeCell ref="AN1085:AR1085"/>
    <mergeCell ref="T1086:U1086"/>
    <mergeCell ref="V1086:Y1086"/>
    <mergeCell ref="Y1082:AH1082"/>
    <mergeCell ref="AL1082:AM1082"/>
    <mergeCell ref="AN1082:AS1082"/>
    <mergeCell ref="V1083:Y1084"/>
    <mergeCell ref="Z1083:AC1084"/>
    <mergeCell ref="AD1083:AG1084"/>
    <mergeCell ref="AH1083:AK1084"/>
    <mergeCell ref="AL1083:AM1084"/>
    <mergeCell ref="AN1083:AS1083"/>
    <mergeCell ref="AN1065:AR1065"/>
    <mergeCell ref="B1078:I1081"/>
    <mergeCell ref="J1078:K1078"/>
    <mergeCell ref="M1078:N1078"/>
    <mergeCell ref="O1078:T1078"/>
    <mergeCell ref="U1078:W1078"/>
    <mergeCell ref="AL1078:AM1080"/>
    <mergeCell ref="AN1078:AO1080"/>
    <mergeCell ref="AP1078:AQ1080"/>
    <mergeCell ref="Z1063:AC1063"/>
    <mergeCell ref="AD1063:AG1063"/>
    <mergeCell ref="AH1063:AK1063"/>
    <mergeCell ref="AN1063:AR1063"/>
    <mergeCell ref="V1064:Y1064"/>
    <mergeCell ref="Z1064:AC1064"/>
    <mergeCell ref="AD1064:AG1064"/>
    <mergeCell ref="AH1064:AK1064"/>
    <mergeCell ref="AN1064:AR1064"/>
    <mergeCell ref="S1079:S1081"/>
    <mergeCell ref="T1079:T1081"/>
    <mergeCell ref="U1079:U1081"/>
    <mergeCell ref="V1079:V1081"/>
    <mergeCell ref="W1079:W1081"/>
    <mergeCell ref="AM1074:AP1075"/>
    <mergeCell ref="AH1061:AK1061"/>
    <mergeCell ref="AL1061:AM1061"/>
    <mergeCell ref="AN1061:AR1061"/>
    <mergeCell ref="B1062:E1064"/>
    <mergeCell ref="F1062:N1064"/>
    <mergeCell ref="O1062:U1064"/>
    <mergeCell ref="V1062:Y1062"/>
    <mergeCell ref="AH1062:AK1062"/>
    <mergeCell ref="AN1062:AR1062"/>
    <mergeCell ref="V1063:Y1063"/>
    <mergeCell ref="B1060:I1061"/>
    <mergeCell ref="J1060:N1061"/>
    <mergeCell ref="T1060:U1060"/>
    <mergeCell ref="V1060:X1060"/>
    <mergeCell ref="AH1060:AK1060"/>
    <mergeCell ref="AN1060:AR1060"/>
    <mergeCell ref="T1061:U1061"/>
    <mergeCell ref="V1061:Y1061"/>
    <mergeCell ref="Z1061:AC1061"/>
    <mergeCell ref="AD1061:AG1061"/>
    <mergeCell ref="V1059:Y1059"/>
    <mergeCell ref="Z1059:AC1059"/>
    <mergeCell ref="AD1059:AG1059"/>
    <mergeCell ref="AH1059:AK1059"/>
    <mergeCell ref="AL1059:AM1059"/>
    <mergeCell ref="AN1059:AR1059"/>
    <mergeCell ref="AH1057:AK1057"/>
    <mergeCell ref="AL1057:AM1057"/>
    <mergeCell ref="AN1057:AR1057"/>
    <mergeCell ref="B1058:I1059"/>
    <mergeCell ref="J1058:N1059"/>
    <mergeCell ref="T1058:U1058"/>
    <mergeCell ref="V1058:X1058"/>
    <mergeCell ref="AH1058:AK1058"/>
    <mergeCell ref="AN1058:AR1058"/>
    <mergeCell ref="T1059:U1059"/>
    <mergeCell ref="B1056:I1057"/>
    <mergeCell ref="J1056:N1057"/>
    <mergeCell ref="T1056:U1056"/>
    <mergeCell ref="V1056:X1056"/>
    <mergeCell ref="AH1056:AK1056"/>
    <mergeCell ref="AN1056:AR1056"/>
    <mergeCell ref="T1057:U1057"/>
    <mergeCell ref="V1057:Y1057"/>
    <mergeCell ref="Z1057:AC1057"/>
    <mergeCell ref="AD1057:AG1057"/>
    <mergeCell ref="V1055:Y1055"/>
    <mergeCell ref="Z1055:AC1055"/>
    <mergeCell ref="AD1055:AG1055"/>
    <mergeCell ref="AH1055:AK1055"/>
    <mergeCell ref="AL1055:AM1055"/>
    <mergeCell ref="AN1055:AR1055"/>
    <mergeCell ref="AH1053:AK1053"/>
    <mergeCell ref="AL1053:AM1053"/>
    <mergeCell ref="AN1053:AR1053"/>
    <mergeCell ref="B1054:I1055"/>
    <mergeCell ref="J1054:N1055"/>
    <mergeCell ref="T1054:U1054"/>
    <mergeCell ref="V1054:X1054"/>
    <mergeCell ref="AH1054:AK1054"/>
    <mergeCell ref="AN1054:AR1054"/>
    <mergeCell ref="T1055:U1055"/>
    <mergeCell ref="B1052:I1053"/>
    <mergeCell ref="J1052:N1053"/>
    <mergeCell ref="T1052:U1052"/>
    <mergeCell ref="V1052:X1052"/>
    <mergeCell ref="AH1052:AK1052"/>
    <mergeCell ref="AN1052:AR1052"/>
    <mergeCell ref="T1053:U1053"/>
    <mergeCell ref="V1053:Y1053"/>
    <mergeCell ref="Z1053:AC1053"/>
    <mergeCell ref="AD1053:AG1053"/>
    <mergeCell ref="V1051:Y1051"/>
    <mergeCell ref="Z1051:AC1051"/>
    <mergeCell ref="AD1051:AG1051"/>
    <mergeCell ref="AH1051:AK1051"/>
    <mergeCell ref="AL1051:AM1051"/>
    <mergeCell ref="AN1051:AR1051"/>
    <mergeCell ref="AH1049:AK1049"/>
    <mergeCell ref="AL1049:AM1049"/>
    <mergeCell ref="AN1049:AR1049"/>
    <mergeCell ref="B1050:I1051"/>
    <mergeCell ref="J1050:N1051"/>
    <mergeCell ref="T1050:U1050"/>
    <mergeCell ref="V1050:X1050"/>
    <mergeCell ref="AH1050:AK1050"/>
    <mergeCell ref="AN1050:AR1050"/>
    <mergeCell ref="T1051:U1051"/>
    <mergeCell ref="B1048:I1049"/>
    <mergeCell ref="J1048:N1049"/>
    <mergeCell ref="T1048:U1048"/>
    <mergeCell ref="V1048:X1048"/>
    <mergeCell ref="AH1048:AK1048"/>
    <mergeCell ref="AN1048:AR1048"/>
    <mergeCell ref="T1049:U1049"/>
    <mergeCell ref="V1049:Y1049"/>
    <mergeCell ref="Z1049:AC1049"/>
    <mergeCell ref="AD1049:AG1049"/>
    <mergeCell ref="AN1046:AR1046"/>
    <mergeCell ref="T1047:U1047"/>
    <mergeCell ref="V1047:Y1047"/>
    <mergeCell ref="Z1047:AC1047"/>
    <mergeCell ref="AD1047:AG1047"/>
    <mergeCell ref="AH1047:AK1047"/>
    <mergeCell ref="AL1047:AM1047"/>
    <mergeCell ref="AN1047:AR1047"/>
    <mergeCell ref="Z1045:AC1045"/>
    <mergeCell ref="AD1045:AG1045"/>
    <mergeCell ref="AH1045:AK1045"/>
    <mergeCell ref="AL1045:AM1045"/>
    <mergeCell ref="AN1045:AR1045"/>
    <mergeCell ref="B1046:I1047"/>
    <mergeCell ref="J1046:N1047"/>
    <mergeCell ref="T1046:U1046"/>
    <mergeCell ref="V1046:X1046"/>
    <mergeCell ref="AH1046:AK1046"/>
    <mergeCell ref="B1041:I1043"/>
    <mergeCell ref="J1041:N1043"/>
    <mergeCell ref="O1041:U1043"/>
    <mergeCell ref="AR1037:AS1039"/>
    <mergeCell ref="J1038:J1040"/>
    <mergeCell ref="K1038:K1040"/>
    <mergeCell ref="L1038:L1040"/>
    <mergeCell ref="M1038:M1040"/>
    <mergeCell ref="N1038:N1040"/>
    <mergeCell ref="O1038:O1040"/>
    <mergeCell ref="P1038:P1040"/>
    <mergeCell ref="Q1038:Q1040"/>
    <mergeCell ref="R1038:R1040"/>
    <mergeCell ref="BB1042:BC1042"/>
    <mergeCell ref="AN1043:AS1043"/>
    <mergeCell ref="B1044:I1045"/>
    <mergeCell ref="J1044:N1045"/>
    <mergeCell ref="T1044:U1044"/>
    <mergeCell ref="V1044:X1044"/>
    <mergeCell ref="AH1044:AK1044"/>
    <mergeCell ref="AN1044:AR1044"/>
    <mergeCell ref="T1045:U1045"/>
    <mergeCell ref="V1045:Y1045"/>
    <mergeCell ref="Y1041:AH1041"/>
    <mergeCell ref="AL1041:AM1041"/>
    <mergeCell ref="AN1041:AS1041"/>
    <mergeCell ref="V1042:Y1043"/>
    <mergeCell ref="Z1042:AC1043"/>
    <mergeCell ref="AD1042:AG1043"/>
    <mergeCell ref="AH1042:AK1043"/>
    <mergeCell ref="AL1042:AM1043"/>
    <mergeCell ref="AN1042:AS1042"/>
    <mergeCell ref="AN1024:AR1024"/>
    <mergeCell ref="B1037:I1040"/>
    <mergeCell ref="J1037:K1037"/>
    <mergeCell ref="M1037:N1037"/>
    <mergeCell ref="O1037:T1037"/>
    <mergeCell ref="U1037:W1037"/>
    <mergeCell ref="AL1037:AM1039"/>
    <mergeCell ref="AN1037:AO1039"/>
    <mergeCell ref="AP1037:AQ1039"/>
    <mergeCell ref="Z1022:AC1022"/>
    <mergeCell ref="AD1022:AG1022"/>
    <mergeCell ref="AH1022:AK1022"/>
    <mergeCell ref="AN1022:AR1022"/>
    <mergeCell ref="V1023:Y1023"/>
    <mergeCell ref="Z1023:AC1023"/>
    <mergeCell ref="AD1023:AG1023"/>
    <mergeCell ref="AH1023:AK1023"/>
    <mergeCell ref="AN1023:AR1023"/>
    <mergeCell ref="S1038:S1040"/>
    <mergeCell ref="T1038:T1040"/>
    <mergeCell ref="U1038:U1040"/>
    <mergeCell ref="V1038:V1040"/>
    <mergeCell ref="W1038:W1040"/>
    <mergeCell ref="AM1033:AP1034"/>
    <mergeCell ref="AH1020:AK1020"/>
    <mergeCell ref="AL1020:AM1020"/>
    <mergeCell ref="AN1020:AR1020"/>
    <mergeCell ref="B1021:E1023"/>
    <mergeCell ref="F1021:N1023"/>
    <mergeCell ref="O1021:U1023"/>
    <mergeCell ref="V1021:Y1021"/>
    <mergeCell ref="AH1021:AK1021"/>
    <mergeCell ref="AN1021:AR1021"/>
    <mergeCell ref="V1022:Y1022"/>
    <mergeCell ref="B1019:I1020"/>
    <mergeCell ref="J1019:N1020"/>
    <mergeCell ref="T1019:U1019"/>
    <mergeCell ref="V1019:X1019"/>
    <mergeCell ref="AH1019:AK1019"/>
    <mergeCell ref="AN1019:AR1019"/>
    <mergeCell ref="T1020:U1020"/>
    <mergeCell ref="V1020:Y1020"/>
    <mergeCell ref="Z1020:AC1020"/>
    <mergeCell ref="AD1020:AG1020"/>
    <mergeCell ref="V1018:Y1018"/>
    <mergeCell ref="Z1018:AC1018"/>
    <mergeCell ref="AD1018:AG1018"/>
    <mergeCell ref="AH1018:AK1018"/>
    <mergeCell ref="AL1018:AM1018"/>
    <mergeCell ref="AN1018:AR1018"/>
    <mergeCell ref="AH1016:AK1016"/>
    <mergeCell ref="AL1016:AM1016"/>
    <mergeCell ref="AN1016:AR1016"/>
    <mergeCell ref="B1017:I1018"/>
    <mergeCell ref="J1017:N1018"/>
    <mergeCell ref="T1017:U1017"/>
    <mergeCell ref="V1017:X1017"/>
    <mergeCell ref="AH1017:AK1017"/>
    <mergeCell ref="AN1017:AR1017"/>
    <mergeCell ref="T1018:U1018"/>
    <mergeCell ref="B1015:I1016"/>
    <mergeCell ref="J1015:N1016"/>
    <mergeCell ref="T1015:U1015"/>
    <mergeCell ref="V1015:X1015"/>
    <mergeCell ref="AH1015:AK1015"/>
    <mergeCell ref="AN1015:AR1015"/>
    <mergeCell ref="T1016:U1016"/>
    <mergeCell ref="V1016:Y1016"/>
    <mergeCell ref="Z1016:AC1016"/>
    <mergeCell ref="AD1016:AG1016"/>
    <mergeCell ref="V1014:Y1014"/>
    <mergeCell ref="Z1014:AC1014"/>
    <mergeCell ref="AD1014:AG1014"/>
    <mergeCell ref="AH1014:AK1014"/>
    <mergeCell ref="AL1014:AM1014"/>
    <mergeCell ref="AN1014:AR1014"/>
    <mergeCell ref="AH1012:AK1012"/>
    <mergeCell ref="AL1012:AM1012"/>
    <mergeCell ref="AN1012:AR1012"/>
    <mergeCell ref="B1013:I1014"/>
    <mergeCell ref="J1013:N1014"/>
    <mergeCell ref="T1013:U1013"/>
    <mergeCell ref="V1013:X1013"/>
    <mergeCell ref="AH1013:AK1013"/>
    <mergeCell ref="AN1013:AR1013"/>
    <mergeCell ref="T1014:U1014"/>
    <mergeCell ref="B1011:I1012"/>
    <mergeCell ref="J1011:N1012"/>
    <mergeCell ref="T1011:U1011"/>
    <mergeCell ref="V1011:X1011"/>
    <mergeCell ref="AH1011:AK1011"/>
    <mergeCell ref="AN1011:AR1011"/>
    <mergeCell ref="T1012:U1012"/>
    <mergeCell ref="V1012:Y1012"/>
    <mergeCell ref="Z1012:AC1012"/>
    <mergeCell ref="AD1012:AG1012"/>
    <mergeCell ref="V1010:Y1010"/>
    <mergeCell ref="Z1010:AC1010"/>
    <mergeCell ref="AD1010:AG1010"/>
    <mergeCell ref="AH1010:AK1010"/>
    <mergeCell ref="AL1010:AM1010"/>
    <mergeCell ref="AN1010:AR1010"/>
    <mergeCell ref="AH1008:AK1008"/>
    <mergeCell ref="AL1008:AM1008"/>
    <mergeCell ref="AN1008:AR1008"/>
    <mergeCell ref="B1009:I1010"/>
    <mergeCell ref="J1009:N1010"/>
    <mergeCell ref="T1009:U1009"/>
    <mergeCell ref="V1009:X1009"/>
    <mergeCell ref="AH1009:AK1009"/>
    <mergeCell ref="AN1009:AR1009"/>
    <mergeCell ref="T1010:U1010"/>
    <mergeCell ref="B1007:I1008"/>
    <mergeCell ref="J1007:N1008"/>
    <mergeCell ref="T1007:U1007"/>
    <mergeCell ref="V1007:X1007"/>
    <mergeCell ref="AH1007:AK1007"/>
    <mergeCell ref="AN1007:AR1007"/>
    <mergeCell ref="T1008:U1008"/>
    <mergeCell ref="V1008:Y1008"/>
    <mergeCell ref="Z1008:AC1008"/>
    <mergeCell ref="AD1008:AG1008"/>
    <mergeCell ref="AN1005:AR1005"/>
    <mergeCell ref="T1006:U1006"/>
    <mergeCell ref="V1006:Y1006"/>
    <mergeCell ref="Z1006:AC1006"/>
    <mergeCell ref="AD1006:AG1006"/>
    <mergeCell ref="AH1006:AK1006"/>
    <mergeCell ref="AL1006:AM1006"/>
    <mergeCell ref="AN1006:AR1006"/>
    <mergeCell ref="Z1004:AC1004"/>
    <mergeCell ref="AD1004:AG1004"/>
    <mergeCell ref="AH1004:AK1004"/>
    <mergeCell ref="AL1004:AM1004"/>
    <mergeCell ref="AN1004:AR1004"/>
    <mergeCell ref="B1005:I1006"/>
    <mergeCell ref="J1005:N1006"/>
    <mergeCell ref="T1005:U1005"/>
    <mergeCell ref="V1005:X1005"/>
    <mergeCell ref="AH1005:AK1005"/>
    <mergeCell ref="B1000:I1002"/>
    <mergeCell ref="J1000:N1002"/>
    <mergeCell ref="O1000:U1002"/>
    <mergeCell ref="AR996:AS998"/>
    <mergeCell ref="J997:J999"/>
    <mergeCell ref="K997:K999"/>
    <mergeCell ref="L997:L999"/>
    <mergeCell ref="M997:M999"/>
    <mergeCell ref="N997:N999"/>
    <mergeCell ref="O997:O999"/>
    <mergeCell ref="P997:P999"/>
    <mergeCell ref="Q997:Q999"/>
    <mergeCell ref="R997:R999"/>
    <mergeCell ref="BB1001:BC1001"/>
    <mergeCell ref="AN1002:AS1002"/>
    <mergeCell ref="B1003:I1004"/>
    <mergeCell ref="J1003:N1004"/>
    <mergeCell ref="T1003:U1003"/>
    <mergeCell ref="V1003:X1003"/>
    <mergeCell ref="AH1003:AK1003"/>
    <mergeCell ref="AN1003:AR1003"/>
    <mergeCell ref="T1004:U1004"/>
    <mergeCell ref="V1004:Y1004"/>
    <mergeCell ref="Y1000:AH1000"/>
    <mergeCell ref="AL1000:AM1000"/>
    <mergeCell ref="AN1000:AS1000"/>
    <mergeCell ref="V1001:Y1002"/>
    <mergeCell ref="Z1001:AC1002"/>
    <mergeCell ref="AD1001:AG1002"/>
    <mergeCell ref="AH1001:AK1002"/>
    <mergeCell ref="AL1001:AM1002"/>
    <mergeCell ref="AN1001:AS1001"/>
    <mergeCell ref="AN983:AR983"/>
    <mergeCell ref="B996:I999"/>
    <mergeCell ref="J996:K996"/>
    <mergeCell ref="M996:N996"/>
    <mergeCell ref="O996:T996"/>
    <mergeCell ref="U996:W996"/>
    <mergeCell ref="AL996:AM998"/>
    <mergeCell ref="AN996:AO998"/>
    <mergeCell ref="AP996:AQ998"/>
    <mergeCell ref="Z981:AC981"/>
    <mergeCell ref="AD981:AG981"/>
    <mergeCell ref="AH981:AK981"/>
    <mergeCell ref="AN981:AR981"/>
    <mergeCell ref="V982:Y982"/>
    <mergeCell ref="Z982:AC982"/>
    <mergeCell ref="AD982:AG982"/>
    <mergeCell ref="AH982:AK982"/>
    <mergeCell ref="AN982:AR982"/>
    <mergeCell ref="S997:S999"/>
    <mergeCell ref="T997:T999"/>
    <mergeCell ref="U997:U999"/>
    <mergeCell ref="V997:V999"/>
    <mergeCell ref="W997:W999"/>
    <mergeCell ref="AM992:AP993"/>
    <mergeCell ref="AH979:AK979"/>
    <mergeCell ref="AL979:AM979"/>
    <mergeCell ref="AN979:AR979"/>
    <mergeCell ref="B980:E982"/>
    <mergeCell ref="F980:N982"/>
    <mergeCell ref="O980:U982"/>
    <mergeCell ref="V980:Y980"/>
    <mergeCell ref="AH980:AK980"/>
    <mergeCell ref="AN980:AR980"/>
    <mergeCell ref="V981:Y981"/>
    <mergeCell ref="B978:I979"/>
    <mergeCell ref="J978:N979"/>
    <mergeCell ref="T978:U978"/>
    <mergeCell ref="V978:X978"/>
    <mergeCell ref="AH978:AK978"/>
    <mergeCell ref="AN978:AR978"/>
    <mergeCell ref="T979:U979"/>
    <mergeCell ref="V979:Y979"/>
    <mergeCell ref="Z979:AC979"/>
    <mergeCell ref="AD979:AG979"/>
    <mergeCell ref="V977:Y977"/>
    <mergeCell ref="Z977:AC977"/>
    <mergeCell ref="AD977:AG977"/>
    <mergeCell ref="AH977:AK977"/>
    <mergeCell ref="AL977:AM977"/>
    <mergeCell ref="AN977:AR977"/>
    <mergeCell ref="AH975:AK975"/>
    <mergeCell ref="AL975:AM975"/>
    <mergeCell ref="AN975:AR975"/>
    <mergeCell ref="B976:I977"/>
    <mergeCell ref="J976:N977"/>
    <mergeCell ref="T976:U976"/>
    <mergeCell ref="V976:X976"/>
    <mergeCell ref="AH976:AK976"/>
    <mergeCell ref="AN976:AR976"/>
    <mergeCell ref="T977:U977"/>
    <mergeCell ref="B974:I975"/>
    <mergeCell ref="J974:N975"/>
    <mergeCell ref="T974:U974"/>
    <mergeCell ref="V974:X974"/>
    <mergeCell ref="AH974:AK974"/>
    <mergeCell ref="AN974:AR974"/>
    <mergeCell ref="T975:U975"/>
    <mergeCell ref="V975:Y975"/>
    <mergeCell ref="Z975:AC975"/>
    <mergeCell ref="AD975:AG975"/>
    <mergeCell ref="V973:Y973"/>
    <mergeCell ref="Z973:AC973"/>
    <mergeCell ref="AD973:AG973"/>
    <mergeCell ref="AH973:AK973"/>
    <mergeCell ref="AL973:AM973"/>
    <mergeCell ref="AN973:AR973"/>
    <mergeCell ref="AH971:AK971"/>
    <mergeCell ref="AL971:AM971"/>
    <mergeCell ref="AN971:AR971"/>
    <mergeCell ref="B972:I973"/>
    <mergeCell ref="J972:N973"/>
    <mergeCell ref="T972:U972"/>
    <mergeCell ref="V972:X972"/>
    <mergeCell ref="AH972:AK972"/>
    <mergeCell ref="AN972:AR972"/>
    <mergeCell ref="T973:U973"/>
    <mergeCell ref="B970:I971"/>
    <mergeCell ref="J970:N971"/>
    <mergeCell ref="T970:U970"/>
    <mergeCell ref="V970:X970"/>
    <mergeCell ref="AH970:AK970"/>
    <mergeCell ref="AN970:AR970"/>
    <mergeCell ref="T971:U971"/>
    <mergeCell ref="V971:Y971"/>
    <mergeCell ref="Z971:AC971"/>
    <mergeCell ref="AD971:AG971"/>
    <mergeCell ref="V969:Y969"/>
    <mergeCell ref="Z969:AC969"/>
    <mergeCell ref="AD969:AG969"/>
    <mergeCell ref="AH969:AK969"/>
    <mergeCell ref="AL969:AM969"/>
    <mergeCell ref="AN969:AR969"/>
    <mergeCell ref="AH967:AK967"/>
    <mergeCell ref="AL967:AM967"/>
    <mergeCell ref="AN967:AR967"/>
    <mergeCell ref="B968:I969"/>
    <mergeCell ref="J968:N969"/>
    <mergeCell ref="T968:U968"/>
    <mergeCell ref="V968:X968"/>
    <mergeCell ref="AH968:AK968"/>
    <mergeCell ref="AN968:AR968"/>
    <mergeCell ref="T969:U969"/>
    <mergeCell ref="B966:I967"/>
    <mergeCell ref="J966:N967"/>
    <mergeCell ref="T966:U966"/>
    <mergeCell ref="V966:X966"/>
    <mergeCell ref="AH966:AK966"/>
    <mergeCell ref="AN966:AR966"/>
    <mergeCell ref="T967:U967"/>
    <mergeCell ref="V967:Y967"/>
    <mergeCell ref="Z967:AC967"/>
    <mergeCell ref="AD967:AG967"/>
    <mergeCell ref="AN964:AR964"/>
    <mergeCell ref="T965:U965"/>
    <mergeCell ref="V965:Y965"/>
    <mergeCell ref="Z965:AC965"/>
    <mergeCell ref="AD965:AG965"/>
    <mergeCell ref="AH965:AK965"/>
    <mergeCell ref="AL965:AM965"/>
    <mergeCell ref="AN965:AR965"/>
    <mergeCell ref="Z963:AC963"/>
    <mergeCell ref="AD963:AG963"/>
    <mergeCell ref="AH963:AK963"/>
    <mergeCell ref="AL963:AM963"/>
    <mergeCell ref="AN963:AR963"/>
    <mergeCell ref="B964:I965"/>
    <mergeCell ref="J964:N965"/>
    <mergeCell ref="T964:U964"/>
    <mergeCell ref="V964:X964"/>
    <mergeCell ref="AH964:AK964"/>
    <mergeCell ref="B959:I961"/>
    <mergeCell ref="J959:N961"/>
    <mergeCell ref="O959:U961"/>
    <mergeCell ref="AR955:AS957"/>
    <mergeCell ref="J956:J958"/>
    <mergeCell ref="K956:K958"/>
    <mergeCell ref="L956:L958"/>
    <mergeCell ref="M956:M958"/>
    <mergeCell ref="N956:N958"/>
    <mergeCell ref="O956:O958"/>
    <mergeCell ref="P956:P958"/>
    <mergeCell ref="Q956:Q958"/>
    <mergeCell ref="R956:R958"/>
    <mergeCell ref="BB960:BC960"/>
    <mergeCell ref="AN961:AS961"/>
    <mergeCell ref="B962:I963"/>
    <mergeCell ref="J962:N963"/>
    <mergeCell ref="T962:U962"/>
    <mergeCell ref="V962:X962"/>
    <mergeCell ref="AH962:AK962"/>
    <mergeCell ref="AN962:AR962"/>
    <mergeCell ref="T963:U963"/>
    <mergeCell ref="V963:Y963"/>
    <mergeCell ref="Y959:AH959"/>
    <mergeCell ref="AL959:AM959"/>
    <mergeCell ref="AN959:AS959"/>
    <mergeCell ref="V960:Y961"/>
    <mergeCell ref="Z960:AC961"/>
    <mergeCell ref="AD960:AG961"/>
    <mergeCell ref="AH960:AK961"/>
    <mergeCell ref="AL960:AM961"/>
    <mergeCell ref="AN960:AS960"/>
    <mergeCell ref="AN942:AR942"/>
    <mergeCell ref="B955:I958"/>
    <mergeCell ref="J955:K955"/>
    <mergeCell ref="M955:N955"/>
    <mergeCell ref="O955:T955"/>
    <mergeCell ref="U955:W955"/>
    <mergeCell ref="AL955:AM957"/>
    <mergeCell ref="AN955:AO957"/>
    <mergeCell ref="AP955:AQ957"/>
    <mergeCell ref="Z940:AC940"/>
    <mergeCell ref="AD940:AG940"/>
    <mergeCell ref="AH940:AK940"/>
    <mergeCell ref="AN940:AR940"/>
    <mergeCell ref="V941:Y941"/>
    <mergeCell ref="Z941:AC941"/>
    <mergeCell ref="AD941:AG941"/>
    <mergeCell ref="AH941:AK941"/>
    <mergeCell ref="AN941:AR941"/>
    <mergeCell ref="S956:S958"/>
    <mergeCell ref="T956:T958"/>
    <mergeCell ref="U956:U958"/>
    <mergeCell ref="V956:V958"/>
    <mergeCell ref="W956:W958"/>
    <mergeCell ref="AM951:AP952"/>
    <mergeCell ref="AH938:AK938"/>
    <mergeCell ref="AL938:AM938"/>
    <mergeCell ref="AN938:AR938"/>
    <mergeCell ref="B939:E941"/>
    <mergeCell ref="F939:N941"/>
    <mergeCell ref="O939:U941"/>
    <mergeCell ref="V939:Y939"/>
    <mergeCell ref="AH939:AK939"/>
    <mergeCell ref="AN939:AR939"/>
    <mergeCell ref="V940:Y940"/>
    <mergeCell ref="B937:I938"/>
    <mergeCell ref="J937:N938"/>
    <mergeCell ref="T937:U937"/>
    <mergeCell ref="V937:X937"/>
    <mergeCell ref="AH937:AK937"/>
    <mergeCell ref="AN937:AR937"/>
    <mergeCell ref="T938:U938"/>
    <mergeCell ref="V938:Y938"/>
    <mergeCell ref="Z938:AC938"/>
    <mergeCell ref="AD938:AG938"/>
    <mergeCell ref="V936:Y936"/>
    <mergeCell ref="Z936:AC936"/>
    <mergeCell ref="AD936:AG936"/>
    <mergeCell ref="AH936:AK936"/>
    <mergeCell ref="AL936:AM936"/>
    <mergeCell ref="AN936:AR936"/>
    <mergeCell ref="AH934:AK934"/>
    <mergeCell ref="AL934:AM934"/>
    <mergeCell ref="AN934:AR934"/>
    <mergeCell ref="B935:I936"/>
    <mergeCell ref="J935:N936"/>
    <mergeCell ref="T935:U935"/>
    <mergeCell ref="V935:X935"/>
    <mergeCell ref="AH935:AK935"/>
    <mergeCell ref="AN935:AR935"/>
    <mergeCell ref="T936:U936"/>
    <mergeCell ref="B933:I934"/>
    <mergeCell ref="J933:N934"/>
    <mergeCell ref="T933:U933"/>
    <mergeCell ref="V933:X933"/>
    <mergeCell ref="AH933:AK933"/>
    <mergeCell ref="AN933:AR933"/>
    <mergeCell ref="T934:U934"/>
    <mergeCell ref="V934:Y934"/>
    <mergeCell ref="Z934:AC934"/>
    <mergeCell ref="AD934:AG934"/>
    <mergeCell ref="V932:Y932"/>
    <mergeCell ref="Z932:AC932"/>
    <mergeCell ref="AD932:AG932"/>
    <mergeCell ref="AH932:AK932"/>
    <mergeCell ref="AL932:AM932"/>
    <mergeCell ref="AN932:AR932"/>
    <mergeCell ref="AH930:AK930"/>
    <mergeCell ref="AL930:AM930"/>
    <mergeCell ref="AN930:AR930"/>
    <mergeCell ref="B931:I932"/>
    <mergeCell ref="J931:N932"/>
    <mergeCell ref="T931:U931"/>
    <mergeCell ref="V931:X931"/>
    <mergeCell ref="AH931:AK931"/>
    <mergeCell ref="AN931:AR931"/>
    <mergeCell ref="T932:U932"/>
    <mergeCell ref="B929:I930"/>
    <mergeCell ref="J929:N930"/>
    <mergeCell ref="T929:U929"/>
    <mergeCell ref="V929:X929"/>
    <mergeCell ref="AH929:AK929"/>
    <mergeCell ref="AN929:AR929"/>
    <mergeCell ref="T930:U930"/>
    <mergeCell ref="V930:Y930"/>
    <mergeCell ref="Z930:AC930"/>
    <mergeCell ref="AD930:AG930"/>
    <mergeCell ref="V928:Y928"/>
    <mergeCell ref="Z928:AC928"/>
    <mergeCell ref="AD928:AG928"/>
    <mergeCell ref="AH928:AK928"/>
    <mergeCell ref="AL928:AM928"/>
    <mergeCell ref="AN928:AR928"/>
    <mergeCell ref="AH926:AK926"/>
    <mergeCell ref="AL926:AM926"/>
    <mergeCell ref="AN926:AR926"/>
    <mergeCell ref="B927:I928"/>
    <mergeCell ref="J927:N928"/>
    <mergeCell ref="T927:U927"/>
    <mergeCell ref="V927:X927"/>
    <mergeCell ref="AH927:AK927"/>
    <mergeCell ref="AN927:AR927"/>
    <mergeCell ref="T928:U928"/>
    <mergeCell ref="B925:I926"/>
    <mergeCell ref="J925:N926"/>
    <mergeCell ref="T925:U925"/>
    <mergeCell ref="V925:X925"/>
    <mergeCell ref="AH925:AK925"/>
    <mergeCell ref="AN925:AR925"/>
    <mergeCell ref="T926:U926"/>
    <mergeCell ref="V926:Y926"/>
    <mergeCell ref="Z926:AC926"/>
    <mergeCell ref="AD926:AG926"/>
    <mergeCell ref="AN923:AR923"/>
    <mergeCell ref="T924:U924"/>
    <mergeCell ref="V924:Y924"/>
    <mergeCell ref="Z924:AC924"/>
    <mergeCell ref="AD924:AG924"/>
    <mergeCell ref="AH924:AK924"/>
    <mergeCell ref="AL924:AM924"/>
    <mergeCell ref="AN924:AR924"/>
    <mergeCell ref="Z922:AC922"/>
    <mergeCell ref="AD922:AG922"/>
    <mergeCell ref="AH922:AK922"/>
    <mergeCell ref="AL922:AM922"/>
    <mergeCell ref="AN922:AR922"/>
    <mergeCell ref="B923:I924"/>
    <mergeCell ref="J923:N924"/>
    <mergeCell ref="T923:U923"/>
    <mergeCell ref="V923:X923"/>
    <mergeCell ref="AH923:AK923"/>
    <mergeCell ref="B918:I920"/>
    <mergeCell ref="J918:N920"/>
    <mergeCell ref="O918:U920"/>
    <mergeCell ref="AR914:AS916"/>
    <mergeCell ref="J915:J917"/>
    <mergeCell ref="K915:K917"/>
    <mergeCell ref="L915:L917"/>
    <mergeCell ref="M915:M917"/>
    <mergeCell ref="N915:N917"/>
    <mergeCell ref="O915:O917"/>
    <mergeCell ref="P915:P917"/>
    <mergeCell ref="Q915:Q917"/>
    <mergeCell ref="R915:R917"/>
    <mergeCell ref="BB919:BC919"/>
    <mergeCell ref="AN920:AS920"/>
    <mergeCell ref="B921:I922"/>
    <mergeCell ref="J921:N922"/>
    <mergeCell ref="T921:U921"/>
    <mergeCell ref="V921:X921"/>
    <mergeCell ref="AH921:AK921"/>
    <mergeCell ref="AN921:AR921"/>
    <mergeCell ref="T922:U922"/>
    <mergeCell ref="V922:Y922"/>
    <mergeCell ref="Y918:AH918"/>
    <mergeCell ref="AL918:AM918"/>
    <mergeCell ref="AN918:AS918"/>
    <mergeCell ref="V919:Y920"/>
    <mergeCell ref="Z919:AC920"/>
    <mergeCell ref="AD919:AG920"/>
    <mergeCell ref="AH919:AK920"/>
    <mergeCell ref="AL919:AM920"/>
    <mergeCell ref="AN919:AS919"/>
    <mergeCell ref="AN901:AR901"/>
    <mergeCell ref="B914:I917"/>
    <mergeCell ref="J914:K914"/>
    <mergeCell ref="M914:N914"/>
    <mergeCell ref="O914:T914"/>
    <mergeCell ref="U914:W914"/>
    <mergeCell ref="AL914:AM916"/>
    <mergeCell ref="AN914:AO916"/>
    <mergeCell ref="AP914:AQ916"/>
    <mergeCell ref="Z899:AC899"/>
    <mergeCell ref="AD899:AG899"/>
    <mergeCell ref="AH899:AK899"/>
    <mergeCell ref="AN899:AR899"/>
    <mergeCell ref="V900:Y900"/>
    <mergeCell ref="Z900:AC900"/>
    <mergeCell ref="AD900:AG900"/>
    <mergeCell ref="AH900:AK900"/>
    <mergeCell ref="AN900:AR900"/>
    <mergeCell ref="S915:S917"/>
    <mergeCell ref="T915:T917"/>
    <mergeCell ref="U915:U917"/>
    <mergeCell ref="V915:V917"/>
    <mergeCell ref="W915:W917"/>
    <mergeCell ref="AM910:AP911"/>
    <mergeCell ref="AH897:AK897"/>
    <mergeCell ref="AL897:AM897"/>
    <mergeCell ref="AN897:AR897"/>
    <mergeCell ref="B898:E900"/>
    <mergeCell ref="F898:N900"/>
    <mergeCell ref="O898:U900"/>
    <mergeCell ref="V898:Y898"/>
    <mergeCell ref="AH898:AK898"/>
    <mergeCell ref="AN898:AR898"/>
    <mergeCell ref="V899:Y899"/>
    <mergeCell ref="B896:I897"/>
    <mergeCell ref="J896:N897"/>
    <mergeCell ref="T896:U896"/>
    <mergeCell ref="V896:X896"/>
    <mergeCell ref="AH896:AK896"/>
    <mergeCell ref="AN896:AR896"/>
    <mergeCell ref="T897:U897"/>
    <mergeCell ref="V897:Y897"/>
    <mergeCell ref="Z897:AC897"/>
    <mergeCell ref="AD897:AG897"/>
    <mergeCell ref="V895:Y895"/>
    <mergeCell ref="Z895:AC895"/>
    <mergeCell ref="AD895:AG895"/>
    <mergeCell ref="AH895:AK895"/>
    <mergeCell ref="AL895:AM895"/>
    <mergeCell ref="AN895:AR895"/>
    <mergeCell ref="AH893:AK893"/>
    <mergeCell ref="AL893:AM893"/>
    <mergeCell ref="AN893:AR893"/>
    <mergeCell ref="B894:I895"/>
    <mergeCell ref="J894:N895"/>
    <mergeCell ref="T894:U894"/>
    <mergeCell ref="V894:X894"/>
    <mergeCell ref="AH894:AK894"/>
    <mergeCell ref="AN894:AR894"/>
    <mergeCell ref="T895:U895"/>
    <mergeCell ref="B892:I893"/>
    <mergeCell ref="J892:N893"/>
    <mergeCell ref="T892:U892"/>
    <mergeCell ref="V892:X892"/>
    <mergeCell ref="AH892:AK892"/>
    <mergeCell ref="AN892:AR892"/>
    <mergeCell ref="T893:U893"/>
    <mergeCell ref="V893:Y893"/>
    <mergeCell ref="Z893:AC893"/>
    <mergeCell ref="AD893:AG893"/>
    <mergeCell ref="V891:Y891"/>
    <mergeCell ref="Z891:AC891"/>
    <mergeCell ref="AD891:AG891"/>
    <mergeCell ref="AH891:AK891"/>
    <mergeCell ref="AL891:AM891"/>
    <mergeCell ref="AN891:AR891"/>
    <mergeCell ref="AH889:AK889"/>
    <mergeCell ref="AL889:AM889"/>
    <mergeCell ref="AN889:AR889"/>
    <mergeCell ref="B890:I891"/>
    <mergeCell ref="J890:N891"/>
    <mergeCell ref="T890:U890"/>
    <mergeCell ref="V890:X890"/>
    <mergeCell ref="AH890:AK890"/>
    <mergeCell ref="AN890:AR890"/>
    <mergeCell ref="T891:U891"/>
    <mergeCell ref="B888:I889"/>
    <mergeCell ref="J888:N889"/>
    <mergeCell ref="T888:U888"/>
    <mergeCell ref="V888:X888"/>
    <mergeCell ref="AH888:AK888"/>
    <mergeCell ref="AN888:AR888"/>
    <mergeCell ref="T889:U889"/>
    <mergeCell ref="V889:Y889"/>
    <mergeCell ref="Z889:AC889"/>
    <mergeCell ref="AD889:AG889"/>
    <mergeCell ref="V887:Y887"/>
    <mergeCell ref="Z887:AC887"/>
    <mergeCell ref="AD887:AG887"/>
    <mergeCell ref="AH887:AK887"/>
    <mergeCell ref="AL887:AM887"/>
    <mergeCell ref="AN887:AR887"/>
    <mergeCell ref="AH885:AK885"/>
    <mergeCell ref="AL885:AM885"/>
    <mergeCell ref="AN885:AR885"/>
    <mergeCell ref="B886:I887"/>
    <mergeCell ref="J886:N887"/>
    <mergeCell ref="T886:U886"/>
    <mergeCell ref="V886:X886"/>
    <mergeCell ref="AH886:AK886"/>
    <mergeCell ref="AN886:AR886"/>
    <mergeCell ref="T887:U887"/>
    <mergeCell ref="B884:I885"/>
    <mergeCell ref="J884:N885"/>
    <mergeCell ref="T884:U884"/>
    <mergeCell ref="V884:X884"/>
    <mergeCell ref="AH884:AK884"/>
    <mergeCell ref="AN884:AR884"/>
    <mergeCell ref="T885:U885"/>
    <mergeCell ref="V885:Y885"/>
    <mergeCell ref="Z885:AC885"/>
    <mergeCell ref="AD885:AG885"/>
    <mergeCell ref="AN882:AR882"/>
    <mergeCell ref="T883:U883"/>
    <mergeCell ref="V883:Y883"/>
    <mergeCell ref="Z883:AC883"/>
    <mergeCell ref="AD883:AG883"/>
    <mergeCell ref="AH883:AK883"/>
    <mergeCell ref="AL883:AM883"/>
    <mergeCell ref="AN883:AR883"/>
    <mergeCell ref="Z881:AC881"/>
    <mergeCell ref="AD881:AG881"/>
    <mergeCell ref="AH881:AK881"/>
    <mergeCell ref="AL881:AM881"/>
    <mergeCell ref="AN881:AR881"/>
    <mergeCell ref="B882:I883"/>
    <mergeCell ref="J882:N883"/>
    <mergeCell ref="T882:U882"/>
    <mergeCell ref="V882:X882"/>
    <mergeCell ref="AH882:AK882"/>
    <mergeCell ref="B877:I879"/>
    <mergeCell ref="J877:N879"/>
    <mergeCell ref="O877:U879"/>
    <mergeCell ref="AR873:AS875"/>
    <mergeCell ref="J874:J876"/>
    <mergeCell ref="K874:K876"/>
    <mergeCell ref="L874:L876"/>
    <mergeCell ref="M874:M876"/>
    <mergeCell ref="N874:N876"/>
    <mergeCell ref="O874:O876"/>
    <mergeCell ref="P874:P876"/>
    <mergeCell ref="Q874:Q876"/>
    <mergeCell ref="R874:R876"/>
    <mergeCell ref="BB878:BC878"/>
    <mergeCell ref="AN879:AS879"/>
    <mergeCell ref="B880:I881"/>
    <mergeCell ref="J880:N881"/>
    <mergeCell ref="T880:U880"/>
    <mergeCell ref="V880:X880"/>
    <mergeCell ref="AH880:AK880"/>
    <mergeCell ref="AN880:AR880"/>
    <mergeCell ref="T881:U881"/>
    <mergeCell ref="V881:Y881"/>
    <mergeCell ref="Y877:AH877"/>
    <mergeCell ref="AL877:AM877"/>
    <mergeCell ref="AN877:AS877"/>
    <mergeCell ref="V878:Y879"/>
    <mergeCell ref="Z878:AC879"/>
    <mergeCell ref="AD878:AG879"/>
    <mergeCell ref="AH878:AK879"/>
    <mergeCell ref="AL878:AM879"/>
    <mergeCell ref="AN878:AS878"/>
    <mergeCell ref="AN860:AR860"/>
    <mergeCell ref="B873:I876"/>
    <mergeCell ref="J873:K873"/>
    <mergeCell ref="M873:N873"/>
    <mergeCell ref="O873:T873"/>
    <mergeCell ref="U873:W873"/>
    <mergeCell ref="AL873:AM875"/>
    <mergeCell ref="AN873:AO875"/>
    <mergeCell ref="AP873:AQ875"/>
    <mergeCell ref="Z858:AC858"/>
    <mergeCell ref="AD858:AG858"/>
    <mergeCell ref="AH858:AK858"/>
    <mergeCell ref="AN858:AR858"/>
    <mergeCell ref="V859:Y859"/>
    <mergeCell ref="Z859:AC859"/>
    <mergeCell ref="AD859:AG859"/>
    <mergeCell ref="AH859:AK859"/>
    <mergeCell ref="AN859:AR859"/>
    <mergeCell ref="S874:S876"/>
    <mergeCell ref="T874:T876"/>
    <mergeCell ref="U874:U876"/>
    <mergeCell ref="V874:V876"/>
    <mergeCell ref="W874:W876"/>
    <mergeCell ref="AM869:AP870"/>
    <mergeCell ref="AH856:AK856"/>
    <mergeCell ref="AL856:AM856"/>
    <mergeCell ref="AN856:AR856"/>
    <mergeCell ref="B857:E859"/>
    <mergeCell ref="F857:N859"/>
    <mergeCell ref="O857:U859"/>
    <mergeCell ref="V857:Y857"/>
    <mergeCell ref="AH857:AK857"/>
    <mergeCell ref="AN857:AR857"/>
    <mergeCell ref="V858:Y858"/>
    <mergeCell ref="B855:I856"/>
    <mergeCell ref="J855:N856"/>
    <mergeCell ref="T855:U855"/>
    <mergeCell ref="V855:X855"/>
    <mergeCell ref="AH855:AK855"/>
    <mergeCell ref="AN855:AR855"/>
    <mergeCell ref="T856:U856"/>
    <mergeCell ref="V856:Y856"/>
    <mergeCell ref="Z856:AC856"/>
    <mergeCell ref="AD856:AG856"/>
    <mergeCell ref="V854:Y854"/>
    <mergeCell ref="Z854:AC854"/>
    <mergeCell ref="AD854:AG854"/>
    <mergeCell ref="AH854:AK854"/>
    <mergeCell ref="AL854:AM854"/>
    <mergeCell ref="AN854:AR854"/>
    <mergeCell ref="AH852:AK852"/>
    <mergeCell ref="AL852:AM852"/>
    <mergeCell ref="AN852:AR852"/>
    <mergeCell ref="B853:I854"/>
    <mergeCell ref="J853:N854"/>
    <mergeCell ref="T853:U853"/>
    <mergeCell ref="V853:X853"/>
    <mergeCell ref="AH853:AK853"/>
    <mergeCell ref="AN853:AR853"/>
    <mergeCell ref="T854:U854"/>
    <mergeCell ref="B851:I852"/>
    <mergeCell ref="J851:N852"/>
    <mergeCell ref="T851:U851"/>
    <mergeCell ref="V851:X851"/>
    <mergeCell ref="AH851:AK851"/>
    <mergeCell ref="AN851:AR851"/>
    <mergeCell ref="T852:U852"/>
    <mergeCell ref="V852:Y852"/>
    <mergeCell ref="Z852:AC852"/>
    <mergeCell ref="AD852:AG852"/>
    <mergeCell ref="V850:Y850"/>
    <mergeCell ref="Z850:AC850"/>
    <mergeCell ref="AD850:AG850"/>
    <mergeCell ref="AH850:AK850"/>
    <mergeCell ref="AL850:AM850"/>
    <mergeCell ref="AN850:AR850"/>
    <mergeCell ref="AH848:AK848"/>
    <mergeCell ref="AL848:AM848"/>
    <mergeCell ref="AN848:AR848"/>
    <mergeCell ref="B849:I850"/>
    <mergeCell ref="J849:N850"/>
    <mergeCell ref="T849:U849"/>
    <mergeCell ref="V849:X849"/>
    <mergeCell ref="AH849:AK849"/>
    <mergeCell ref="AN849:AR849"/>
    <mergeCell ref="T850:U850"/>
    <mergeCell ref="B847:I848"/>
    <mergeCell ref="J847:N848"/>
    <mergeCell ref="T847:U847"/>
    <mergeCell ref="V847:X847"/>
    <mergeCell ref="AH847:AK847"/>
    <mergeCell ref="AN847:AR847"/>
    <mergeCell ref="T848:U848"/>
    <mergeCell ref="V848:Y848"/>
    <mergeCell ref="Z848:AC848"/>
    <mergeCell ref="AD848:AG848"/>
    <mergeCell ref="V846:Y846"/>
    <mergeCell ref="Z846:AC846"/>
    <mergeCell ref="AD846:AG846"/>
    <mergeCell ref="AH846:AK846"/>
    <mergeCell ref="AL846:AM846"/>
    <mergeCell ref="AN846:AR846"/>
    <mergeCell ref="AH844:AK844"/>
    <mergeCell ref="AL844:AM844"/>
    <mergeCell ref="AN844:AR844"/>
    <mergeCell ref="B845:I846"/>
    <mergeCell ref="J845:N846"/>
    <mergeCell ref="T845:U845"/>
    <mergeCell ref="V845:X845"/>
    <mergeCell ref="AH845:AK845"/>
    <mergeCell ref="AN845:AR845"/>
    <mergeCell ref="T846:U846"/>
    <mergeCell ref="B843:I844"/>
    <mergeCell ref="J843:N844"/>
    <mergeCell ref="T843:U843"/>
    <mergeCell ref="V843:X843"/>
    <mergeCell ref="AH843:AK843"/>
    <mergeCell ref="AN843:AR843"/>
    <mergeCell ref="T844:U844"/>
    <mergeCell ref="V844:Y844"/>
    <mergeCell ref="Z844:AC844"/>
    <mergeCell ref="AD844:AG844"/>
    <mergeCell ref="AN841:AR841"/>
    <mergeCell ref="T842:U842"/>
    <mergeCell ref="V842:Y842"/>
    <mergeCell ref="Z842:AC842"/>
    <mergeCell ref="AD842:AG842"/>
    <mergeCell ref="AH842:AK842"/>
    <mergeCell ref="AL842:AM842"/>
    <mergeCell ref="AN842:AR842"/>
    <mergeCell ref="Z840:AC840"/>
    <mergeCell ref="AD840:AG840"/>
    <mergeCell ref="AH840:AK840"/>
    <mergeCell ref="AL840:AM840"/>
    <mergeCell ref="AN840:AR840"/>
    <mergeCell ref="B841:I842"/>
    <mergeCell ref="J841:N842"/>
    <mergeCell ref="T841:U841"/>
    <mergeCell ref="V841:X841"/>
    <mergeCell ref="AH841:AK841"/>
    <mergeCell ref="B836:I838"/>
    <mergeCell ref="J836:N838"/>
    <mergeCell ref="O836:U838"/>
    <mergeCell ref="AR832:AS834"/>
    <mergeCell ref="J833:J835"/>
    <mergeCell ref="K833:K835"/>
    <mergeCell ref="L833:L835"/>
    <mergeCell ref="M833:M835"/>
    <mergeCell ref="N833:N835"/>
    <mergeCell ref="O833:O835"/>
    <mergeCell ref="P833:P835"/>
    <mergeCell ref="Q833:Q835"/>
    <mergeCell ref="R833:R835"/>
    <mergeCell ref="BB837:BC837"/>
    <mergeCell ref="AN838:AS838"/>
    <mergeCell ref="B839:I840"/>
    <mergeCell ref="J839:N840"/>
    <mergeCell ref="T839:U839"/>
    <mergeCell ref="V839:X839"/>
    <mergeCell ref="AH839:AK839"/>
    <mergeCell ref="AN839:AR839"/>
    <mergeCell ref="T840:U840"/>
    <mergeCell ref="V840:Y840"/>
    <mergeCell ref="Y836:AH836"/>
    <mergeCell ref="AL836:AM836"/>
    <mergeCell ref="AN836:AS836"/>
    <mergeCell ref="V837:Y838"/>
    <mergeCell ref="Z837:AC838"/>
    <mergeCell ref="AD837:AG838"/>
    <mergeCell ref="AH837:AK838"/>
    <mergeCell ref="AL837:AM838"/>
    <mergeCell ref="AN837:AS837"/>
    <mergeCell ref="AN819:AR819"/>
    <mergeCell ref="B832:I835"/>
    <mergeCell ref="J832:K832"/>
    <mergeCell ref="M832:N832"/>
    <mergeCell ref="O832:T832"/>
    <mergeCell ref="U832:W832"/>
    <mergeCell ref="AL832:AM834"/>
    <mergeCell ref="AN832:AO834"/>
    <mergeCell ref="AP832:AQ834"/>
    <mergeCell ref="Z817:AC817"/>
    <mergeCell ref="AD817:AG817"/>
    <mergeCell ref="AH817:AK817"/>
    <mergeCell ref="AN817:AR817"/>
    <mergeCell ref="V818:Y818"/>
    <mergeCell ref="Z818:AC818"/>
    <mergeCell ref="AD818:AG818"/>
    <mergeCell ref="AH818:AK818"/>
    <mergeCell ref="AN818:AR818"/>
    <mergeCell ref="S833:S835"/>
    <mergeCell ref="T833:T835"/>
    <mergeCell ref="U833:U835"/>
    <mergeCell ref="V833:V835"/>
    <mergeCell ref="W833:W835"/>
    <mergeCell ref="AM828:AP829"/>
    <mergeCell ref="AH815:AK815"/>
    <mergeCell ref="AL815:AM815"/>
    <mergeCell ref="AN815:AR815"/>
    <mergeCell ref="B816:E818"/>
    <mergeCell ref="F816:N818"/>
    <mergeCell ref="O816:U818"/>
    <mergeCell ref="V816:Y816"/>
    <mergeCell ref="AH816:AK816"/>
    <mergeCell ref="AN816:AR816"/>
    <mergeCell ref="V817:Y817"/>
    <mergeCell ref="B814:I815"/>
    <mergeCell ref="J814:N815"/>
    <mergeCell ref="T814:U814"/>
    <mergeCell ref="V814:X814"/>
    <mergeCell ref="AH814:AK814"/>
    <mergeCell ref="AN814:AR814"/>
    <mergeCell ref="T815:U815"/>
    <mergeCell ref="V815:Y815"/>
    <mergeCell ref="Z815:AC815"/>
    <mergeCell ref="AD815:AG815"/>
    <mergeCell ref="V813:Y813"/>
    <mergeCell ref="Z813:AC813"/>
    <mergeCell ref="AD813:AG813"/>
    <mergeCell ref="AH813:AK813"/>
    <mergeCell ref="AL813:AM813"/>
    <mergeCell ref="AN813:AR813"/>
    <mergeCell ref="AH811:AK811"/>
    <mergeCell ref="AL811:AM811"/>
    <mergeCell ref="AN811:AR811"/>
    <mergeCell ref="B812:I813"/>
    <mergeCell ref="J812:N813"/>
    <mergeCell ref="T812:U812"/>
    <mergeCell ref="V812:X812"/>
    <mergeCell ref="AH812:AK812"/>
    <mergeCell ref="AN812:AR812"/>
    <mergeCell ref="T813:U813"/>
    <mergeCell ref="B810:I811"/>
    <mergeCell ref="J810:N811"/>
    <mergeCell ref="T810:U810"/>
    <mergeCell ref="V810:X810"/>
    <mergeCell ref="AH810:AK810"/>
    <mergeCell ref="AN810:AR810"/>
    <mergeCell ref="T811:U811"/>
    <mergeCell ref="V811:Y811"/>
    <mergeCell ref="Z811:AC811"/>
    <mergeCell ref="AD811:AG811"/>
    <mergeCell ref="V809:Y809"/>
    <mergeCell ref="Z809:AC809"/>
    <mergeCell ref="AD809:AG809"/>
    <mergeCell ref="AH809:AK809"/>
    <mergeCell ref="AL809:AM809"/>
    <mergeCell ref="AN809:AR809"/>
    <mergeCell ref="AH807:AK807"/>
    <mergeCell ref="AL807:AM807"/>
    <mergeCell ref="AN807:AR807"/>
    <mergeCell ref="B808:I809"/>
    <mergeCell ref="J808:N809"/>
    <mergeCell ref="T808:U808"/>
    <mergeCell ref="V808:X808"/>
    <mergeCell ref="AH808:AK808"/>
    <mergeCell ref="AN808:AR808"/>
    <mergeCell ref="T809:U809"/>
    <mergeCell ref="B806:I807"/>
    <mergeCell ref="J806:N807"/>
    <mergeCell ref="T806:U806"/>
    <mergeCell ref="V806:X806"/>
    <mergeCell ref="AH806:AK806"/>
    <mergeCell ref="AN806:AR806"/>
    <mergeCell ref="T807:U807"/>
    <mergeCell ref="V807:Y807"/>
    <mergeCell ref="Z807:AC807"/>
    <mergeCell ref="AD807:AG807"/>
    <mergeCell ref="V805:Y805"/>
    <mergeCell ref="Z805:AC805"/>
    <mergeCell ref="AD805:AG805"/>
    <mergeCell ref="AH805:AK805"/>
    <mergeCell ref="AL805:AM805"/>
    <mergeCell ref="AN805:AR805"/>
    <mergeCell ref="AH803:AK803"/>
    <mergeCell ref="AL803:AM803"/>
    <mergeCell ref="AN803:AR803"/>
    <mergeCell ref="B804:I805"/>
    <mergeCell ref="J804:N805"/>
    <mergeCell ref="T804:U804"/>
    <mergeCell ref="V804:X804"/>
    <mergeCell ref="AH804:AK804"/>
    <mergeCell ref="AN804:AR804"/>
    <mergeCell ref="T805:U805"/>
    <mergeCell ref="B802:I803"/>
    <mergeCell ref="J802:N803"/>
    <mergeCell ref="T802:U802"/>
    <mergeCell ref="V802:X802"/>
    <mergeCell ref="AH802:AK802"/>
    <mergeCell ref="AN802:AR802"/>
    <mergeCell ref="T803:U803"/>
    <mergeCell ref="V803:Y803"/>
    <mergeCell ref="Z803:AC803"/>
    <mergeCell ref="AD803:AG803"/>
    <mergeCell ref="AN800:AR800"/>
    <mergeCell ref="T801:U801"/>
    <mergeCell ref="V801:Y801"/>
    <mergeCell ref="Z801:AC801"/>
    <mergeCell ref="AD801:AG801"/>
    <mergeCell ref="AH801:AK801"/>
    <mergeCell ref="AL801:AM801"/>
    <mergeCell ref="AN801:AR801"/>
    <mergeCell ref="Z799:AC799"/>
    <mergeCell ref="AD799:AG799"/>
    <mergeCell ref="AH799:AK799"/>
    <mergeCell ref="AL799:AM799"/>
    <mergeCell ref="AN799:AR799"/>
    <mergeCell ref="B800:I801"/>
    <mergeCell ref="J800:N801"/>
    <mergeCell ref="T800:U800"/>
    <mergeCell ref="V800:X800"/>
    <mergeCell ref="AH800:AK800"/>
    <mergeCell ref="B795:I797"/>
    <mergeCell ref="J795:N797"/>
    <mergeCell ref="O795:U797"/>
    <mergeCell ref="AR791:AS793"/>
    <mergeCell ref="J792:J794"/>
    <mergeCell ref="K792:K794"/>
    <mergeCell ref="L792:L794"/>
    <mergeCell ref="M792:M794"/>
    <mergeCell ref="N792:N794"/>
    <mergeCell ref="O792:O794"/>
    <mergeCell ref="P792:P794"/>
    <mergeCell ref="Q792:Q794"/>
    <mergeCell ref="R792:R794"/>
    <mergeCell ref="BB796:BC796"/>
    <mergeCell ref="AN797:AS797"/>
    <mergeCell ref="B798:I799"/>
    <mergeCell ref="J798:N799"/>
    <mergeCell ref="T798:U798"/>
    <mergeCell ref="V798:X798"/>
    <mergeCell ref="AH798:AK798"/>
    <mergeCell ref="AN798:AR798"/>
    <mergeCell ref="T799:U799"/>
    <mergeCell ref="V799:Y799"/>
    <mergeCell ref="Y795:AH795"/>
    <mergeCell ref="AL795:AM795"/>
    <mergeCell ref="AN795:AS795"/>
    <mergeCell ref="V796:Y797"/>
    <mergeCell ref="Z796:AC797"/>
    <mergeCell ref="AD796:AG797"/>
    <mergeCell ref="AH796:AK797"/>
    <mergeCell ref="AL796:AM797"/>
    <mergeCell ref="AN796:AS796"/>
    <mergeCell ref="AN778:AR778"/>
    <mergeCell ref="B791:I794"/>
    <mergeCell ref="J791:K791"/>
    <mergeCell ref="M791:N791"/>
    <mergeCell ref="O791:T791"/>
    <mergeCell ref="U791:W791"/>
    <mergeCell ref="AL791:AM793"/>
    <mergeCell ref="AN791:AO793"/>
    <mergeCell ref="AP791:AQ793"/>
    <mergeCell ref="Z776:AC776"/>
    <mergeCell ref="AD776:AG776"/>
    <mergeCell ref="AH776:AK776"/>
    <mergeCell ref="AN776:AR776"/>
    <mergeCell ref="V777:Y777"/>
    <mergeCell ref="Z777:AC777"/>
    <mergeCell ref="AD777:AG777"/>
    <mergeCell ref="AH777:AK777"/>
    <mergeCell ref="AN777:AR777"/>
    <mergeCell ref="S792:S794"/>
    <mergeCell ref="T792:T794"/>
    <mergeCell ref="U792:U794"/>
    <mergeCell ref="V792:V794"/>
    <mergeCell ref="W792:W794"/>
    <mergeCell ref="AM787:AP788"/>
    <mergeCell ref="AH774:AK774"/>
    <mergeCell ref="AL774:AM774"/>
    <mergeCell ref="AN774:AR774"/>
    <mergeCell ref="B775:E777"/>
    <mergeCell ref="F775:N777"/>
    <mergeCell ref="O775:U777"/>
    <mergeCell ref="V775:Y775"/>
    <mergeCell ref="AH775:AK775"/>
    <mergeCell ref="AN775:AR775"/>
    <mergeCell ref="V776:Y776"/>
    <mergeCell ref="B773:I774"/>
    <mergeCell ref="J773:N774"/>
    <mergeCell ref="T773:U773"/>
    <mergeCell ref="V773:X773"/>
    <mergeCell ref="AH773:AK773"/>
    <mergeCell ref="AN773:AR773"/>
    <mergeCell ref="T774:U774"/>
    <mergeCell ref="V774:Y774"/>
    <mergeCell ref="Z774:AC774"/>
    <mergeCell ref="AD774:AG774"/>
    <mergeCell ref="V772:Y772"/>
    <mergeCell ref="Z772:AC772"/>
    <mergeCell ref="AD772:AG772"/>
    <mergeCell ref="AH772:AK772"/>
    <mergeCell ref="AL772:AM772"/>
    <mergeCell ref="AN772:AR772"/>
    <mergeCell ref="AH770:AK770"/>
    <mergeCell ref="AL770:AM770"/>
    <mergeCell ref="AN770:AR770"/>
    <mergeCell ref="B771:I772"/>
    <mergeCell ref="J771:N772"/>
    <mergeCell ref="T771:U771"/>
    <mergeCell ref="V771:X771"/>
    <mergeCell ref="AH771:AK771"/>
    <mergeCell ref="AN771:AR771"/>
    <mergeCell ref="T772:U772"/>
    <mergeCell ref="B769:I770"/>
    <mergeCell ref="J769:N770"/>
    <mergeCell ref="T769:U769"/>
    <mergeCell ref="V769:X769"/>
    <mergeCell ref="AH769:AK769"/>
    <mergeCell ref="AN769:AR769"/>
    <mergeCell ref="T770:U770"/>
    <mergeCell ref="V770:Y770"/>
    <mergeCell ref="Z770:AC770"/>
    <mergeCell ref="AD770:AG770"/>
    <mergeCell ref="V768:Y768"/>
    <mergeCell ref="Z768:AC768"/>
    <mergeCell ref="AD768:AG768"/>
    <mergeCell ref="AH768:AK768"/>
    <mergeCell ref="AL768:AM768"/>
    <mergeCell ref="AN768:AR768"/>
    <mergeCell ref="AH766:AK766"/>
    <mergeCell ref="AL766:AM766"/>
    <mergeCell ref="AN766:AR766"/>
    <mergeCell ref="B767:I768"/>
    <mergeCell ref="J767:N768"/>
    <mergeCell ref="T767:U767"/>
    <mergeCell ref="V767:X767"/>
    <mergeCell ref="AH767:AK767"/>
    <mergeCell ref="AN767:AR767"/>
    <mergeCell ref="T768:U768"/>
    <mergeCell ref="B765:I766"/>
    <mergeCell ref="J765:N766"/>
    <mergeCell ref="T765:U765"/>
    <mergeCell ref="V765:X765"/>
    <mergeCell ref="AH765:AK765"/>
    <mergeCell ref="AN765:AR765"/>
    <mergeCell ref="T766:U766"/>
    <mergeCell ref="V766:Y766"/>
    <mergeCell ref="Z766:AC766"/>
    <mergeCell ref="AD766:AG766"/>
    <mergeCell ref="V764:Y764"/>
    <mergeCell ref="Z764:AC764"/>
    <mergeCell ref="AD764:AG764"/>
    <mergeCell ref="AH764:AK764"/>
    <mergeCell ref="AL764:AM764"/>
    <mergeCell ref="AN764:AR764"/>
    <mergeCell ref="AH762:AK762"/>
    <mergeCell ref="AL762:AM762"/>
    <mergeCell ref="AN762:AR762"/>
    <mergeCell ref="B763:I764"/>
    <mergeCell ref="J763:N764"/>
    <mergeCell ref="T763:U763"/>
    <mergeCell ref="V763:X763"/>
    <mergeCell ref="AH763:AK763"/>
    <mergeCell ref="AN763:AR763"/>
    <mergeCell ref="T764:U764"/>
    <mergeCell ref="B761:I762"/>
    <mergeCell ref="J761:N762"/>
    <mergeCell ref="T761:U761"/>
    <mergeCell ref="V761:X761"/>
    <mergeCell ref="AH761:AK761"/>
    <mergeCell ref="AN761:AR761"/>
    <mergeCell ref="T762:U762"/>
    <mergeCell ref="V762:Y762"/>
    <mergeCell ref="Z762:AC762"/>
    <mergeCell ref="AD762:AG762"/>
    <mergeCell ref="AN759:AR759"/>
    <mergeCell ref="T760:U760"/>
    <mergeCell ref="V760:Y760"/>
    <mergeCell ref="Z760:AC760"/>
    <mergeCell ref="AD760:AG760"/>
    <mergeCell ref="AH760:AK760"/>
    <mergeCell ref="AL760:AM760"/>
    <mergeCell ref="AN760:AR760"/>
    <mergeCell ref="Z758:AC758"/>
    <mergeCell ref="AD758:AG758"/>
    <mergeCell ref="AH758:AK758"/>
    <mergeCell ref="AL758:AM758"/>
    <mergeCell ref="AN758:AR758"/>
    <mergeCell ref="B759:I760"/>
    <mergeCell ref="J759:N760"/>
    <mergeCell ref="T759:U759"/>
    <mergeCell ref="V759:X759"/>
    <mergeCell ref="AH759:AK759"/>
    <mergeCell ref="B754:I756"/>
    <mergeCell ref="J754:N756"/>
    <mergeCell ref="O754:U756"/>
    <mergeCell ref="AR750:AS752"/>
    <mergeCell ref="J751:J753"/>
    <mergeCell ref="K751:K753"/>
    <mergeCell ref="L751:L753"/>
    <mergeCell ref="M751:M753"/>
    <mergeCell ref="N751:N753"/>
    <mergeCell ref="O751:O753"/>
    <mergeCell ref="P751:P753"/>
    <mergeCell ref="Q751:Q753"/>
    <mergeCell ref="R751:R753"/>
    <mergeCell ref="BB755:BC755"/>
    <mergeCell ref="AN756:AS756"/>
    <mergeCell ref="B757:I758"/>
    <mergeCell ref="J757:N758"/>
    <mergeCell ref="T757:U757"/>
    <mergeCell ref="V757:X757"/>
    <mergeCell ref="AH757:AK757"/>
    <mergeCell ref="AN757:AR757"/>
    <mergeCell ref="T758:U758"/>
    <mergeCell ref="V758:Y758"/>
    <mergeCell ref="Y754:AH754"/>
    <mergeCell ref="AL754:AM754"/>
    <mergeCell ref="AN754:AS754"/>
    <mergeCell ref="V755:Y756"/>
    <mergeCell ref="Z755:AC756"/>
    <mergeCell ref="AD755:AG756"/>
    <mergeCell ref="AH755:AK756"/>
    <mergeCell ref="AL755:AM756"/>
    <mergeCell ref="AN755:AS755"/>
    <mergeCell ref="AN737:AR737"/>
    <mergeCell ref="B750:I753"/>
    <mergeCell ref="J750:K750"/>
    <mergeCell ref="M750:N750"/>
    <mergeCell ref="O750:T750"/>
    <mergeCell ref="U750:W750"/>
    <mergeCell ref="AL750:AM752"/>
    <mergeCell ref="AN750:AO752"/>
    <mergeCell ref="AP750:AQ752"/>
    <mergeCell ref="Z735:AC735"/>
    <mergeCell ref="AD735:AG735"/>
    <mergeCell ref="AH735:AK735"/>
    <mergeCell ref="AN735:AR735"/>
    <mergeCell ref="V736:Y736"/>
    <mergeCell ref="Z736:AC736"/>
    <mergeCell ref="AD736:AG736"/>
    <mergeCell ref="AH736:AK736"/>
    <mergeCell ref="AN736:AR736"/>
    <mergeCell ref="S751:S753"/>
    <mergeCell ref="T751:T753"/>
    <mergeCell ref="U751:U753"/>
    <mergeCell ref="V751:V753"/>
    <mergeCell ref="W751:W753"/>
    <mergeCell ref="AM746:AP747"/>
    <mergeCell ref="AH733:AK733"/>
    <mergeCell ref="AL733:AM733"/>
    <mergeCell ref="AN733:AR733"/>
    <mergeCell ref="B734:E736"/>
    <mergeCell ref="F734:N736"/>
    <mergeCell ref="O734:U736"/>
    <mergeCell ref="V734:Y734"/>
    <mergeCell ref="AH734:AK734"/>
    <mergeCell ref="AN734:AR734"/>
    <mergeCell ref="V735:Y735"/>
    <mergeCell ref="B732:I733"/>
    <mergeCell ref="J732:N733"/>
    <mergeCell ref="T732:U732"/>
    <mergeCell ref="V732:X732"/>
    <mergeCell ref="AH732:AK732"/>
    <mergeCell ref="AN732:AR732"/>
    <mergeCell ref="T733:U733"/>
    <mergeCell ref="V733:Y733"/>
    <mergeCell ref="Z733:AC733"/>
    <mergeCell ref="AD733:AG733"/>
    <mergeCell ref="V731:Y731"/>
    <mergeCell ref="Z731:AC731"/>
    <mergeCell ref="AD731:AG731"/>
    <mergeCell ref="AH731:AK731"/>
    <mergeCell ref="AL731:AM731"/>
    <mergeCell ref="AN731:AR731"/>
    <mergeCell ref="AH729:AK729"/>
    <mergeCell ref="AL729:AM729"/>
    <mergeCell ref="AN729:AR729"/>
    <mergeCell ref="B730:I731"/>
    <mergeCell ref="J730:N731"/>
    <mergeCell ref="T730:U730"/>
    <mergeCell ref="V730:X730"/>
    <mergeCell ref="AH730:AK730"/>
    <mergeCell ref="AN730:AR730"/>
    <mergeCell ref="T731:U731"/>
    <mergeCell ref="B728:I729"/>
    <mergeCell ref="J728:N729"/>
    <mergeCell ref="T728:U728"/>
    <mergeCell ref="V728:X728"/>
    <mergeCell ref="AH728:AK728"/>
    <mergeCell ref="AN728:AR728"/>
    <mergeCell ref="T729:U729"/>
    <mergeCell ref="V729:Y729"/>
    <mergeCell ref="Z729:AC729"/>
    <mergeCell ref="AD729:AG729"/>
    <mergeCell ref="V727:Y727"/>
    <mergeCell ref="Z727:AC727"/>
    <mergeCell ref="AD727:AG727"/>
    <mergeCell ref="AH727:AK727"/>
    <mergeCell ref="AL727:AM727"/>
    <mergeCell ref="AN727:AR727"/>
    <mergeCell ref="AH725:AK725"/>
    <mergeCell ref="AL725:AM725"/>
    <mergeCell ref="AN725:AR725"/>
    <mergeCell ref="B726:I727"/>
    <mergeCell ref="J726:N727"/>
    <mergeCell ref="T726:U726"/>
    <mergeCell ref="V726:X726"/>
    <mergeCell ref="AH726:AK726"/>
    <mergeCell ref="AN726:AR726"/>
    <mergeCell ref="T727:U727"/>
    <mergeCell ref="B724:I725"/>
    <mergeCell ref="J724:N725"/>
    <mergeCell ref="T724:U724"/>
    <mergeCell ref="V724:X724"/>
    <mergeCell ref="AH724:AK724"/>
    <mergeCell ref="AN724:AR724"/>
    <mergeCell ref="T725:U725"/>
    <mergeCell ref="V725:Y725"/>
    <mergeCell ref="Z725:AC725"/>
    <mergeCell ref="AD725:AG725"/>
    <mergeCell ref="V723:Y723"/>
    <mergeCell ref="Z723:AC723"/>
    <mergeCell ref="AD723:AG723"/>
    <mergeCell ref="AH723:AK723"/>
    <mergeCell ref="AL723:AM723"/>
    <mergeCell ref="AN723:AR723"/>
    <mergeCell ref="AH721:AK721"/>
    <mergeCell ref="AL721:AM721"/>
    <mergeCell ref="AN721:AR721"/>
    <mergeCell ref="B722:I723"/>
    <mergeCell ref="J722:N723"/>
    <mergeCell ref="T722:U722"/>
    <mergeCell ref="V722:X722"/>
    <mergeCell ref="AH722:AK722"/>
    <mergeCell ref="AN722:AR722"/>
    <mergeCell ref="T723:U723"/>
    <mergeCell ref="B720:I721"/>
    <mergeCell ref="J720:N721"/>
    <mergeCell ref="T720:U720"/>
    <mergeCell ref="V720:X720"/>
    <mergeCell ref="AH720:AK720"/>
    <mergeCell ref="AN720:AR720"/>
    <mergeCell ref="T721:U721"/>
    <mergeCell ref="V721:Y721"/>
    <mergeCell ref="Z721:AC721"/>
    <mergeCell ref="AD721:AG721"/>
    <mergeCell ref="AN718:AR718"/>
    <mergeCell ref="T719:U719"/>
    <mergeCell ref="V719:Y719"/>
    <mergeCell ref="Z719:AC719"/>
    <mergeCell ref="AD719:AG719"/>
    <mergeCell ref="AH719:AK719"/>
    <mergeCell ref="AL719:AM719"/>
    <mergeCell ref="AN719:AR719"/>
    <mergeCell ref="Z717:AC717"/>
    <mergeCell ref="AD717:AG717"/>
    <mergeCell ref="AH717:AK717"/>
    <mergeCell ref="AL717:AM717"/>
    <mergeCell ref="AN717:AR717"/>
    <mergeCell ref="B718:I719"/>
    <mergeCell ref="J718:N719"/>
    <mergeCell ref="T718:U718"/>
    <mergeCell ref="V718:X718"/>
    <mergeCell ref="AH718:AK718"/>
    <mergeCell ref="B713:I715"/>
    <mergeCell ref="J713:N715"/>
    <mergeCell ref="O713:U715"/>
    <mergeCell ref="AR709:AS711"/>
    <mergeCell ref="J710:J712"/>
    <mergeCell ref="K710:K712"/>
    <mergeCell ref="L710:L712"/>
    <mergeCell ref="M710:M712"/>
    <mergeCell ref="N710:N712"/>
    <mergeCell ref="O710:O712"/>
    <mergeCell ref="P710:P712"/>
    <mergeCell ref="Q710:Q712"/>
    <mergeCell ref="R710:R712"/>
    <mergeCell ref="BB714:BC714"/>
    <mergeCell ref="AN715:AS715"/>
    <mergeCell ref="B716:I717"/>
    <mergeCell ref="J716:N717"/>
    <mergeCell ref="T716:U716"/>
    <mergeCell ref="V716:X716"/>
    <mergeCell ref="AH716:AK716"/>
    <mergeCell ref="AN716:AR716"/>
    <mergeCell ref="T717:U717"/>
    <mergeCell ref="V717:Y717"/>
    <mergeCell ref="Y713:AH713"/>
    <mergeCell ref="AL713:AM713"/>
    <mergeCell ref="AN713:AS713"/>
    <mergeCell ref="V714:Y715"/>
    <mergeCell ref="Z714:AC715"/>
    <mergeCell ref="AD714:AG715"/>
    <mergeCell ref="AH714:AK715"/>
    <mergeCell ref="AL714:AM715"/>
    <mergeCell ref="AN714:AS714"/>
    <mergeCell ref="AN696:AR696"/>
    <mergeCell ref="B709:I712"/>
    <mergeCell ref="J709:K709"/>
    <mergeCell ref="M709:N709"/>
    <mergeCell ref="O709:T709"/>
    <mergeCell ref="U709:W709"/>
    <mergeCell ref="AL709:AM711"/>
    <mergeCell ref="AN709:AO711"/>
    <mergeCell ref="AP709:AQ711"/>
    <mergeCell ref="Z694:AC694"/>
    <mergeCell ref="AD694:AG694"/>
    <mergeCell ref="AH694:AK694"/>
    <mergeCell ref="AN694:AR694"/>
    <mergeCell ref="V695:Y695"/>
    <mergeCell ref="Z695:AC695"/>
    <mergeCell ref="AD695:AG695"/>
    <mergeCell ref="AH695:AK695"/>
    <mergeCell ref="AN695:AR695"/>
    <mergeCell ref="S710:S712"/>
    <mergeCell ref="T710:T712"/>
    <mergeCell ref="U710:U712"/>
    <mergeCell ref="V710:V712"/>
    <mergeCell ref="W710:W712"/>
    <mergeCell ref="AM705:AP706"/>
    <mergeCell ref="AH692:AK692"/>
    <mergeCell ref="AL692:AM692"/>
    <mergeCell ref="AN692:AR692"/>
    <mergeCell ref="B693:E695"/>
    <mergeCell ref="F693:N695"/>
    <mergeCell ref="O693:U695"/>
    <mergeCell ref="V693:Y693"/>
    <mergeCell ref="AH693:AK693"/>
    <mergeCell ref="AN693:AR693"/>
    <mergeCell ref="V694:Y694"/>
    <mergeCell ref="B691:I692"/>
    <mergeCell ref="J691:N692"/>
    <mergeCell ref="T691:U691"/>
    <mergeCell ref="V691:X691"/>
    <mergeCell ref="AH691:AK691"/>
    <mergeCell ref="AN691:AR691"/>
    <mergeCell ref="T692:U692"/>
    <mergeCell ref="V692:Y692"/>
    <mergeCell ref="Z692:AC692"/>
    <mergeCell ref="AD692:AG692"/>
    <mergeCell ref="V690:Y690"/>
    <mergeCell ref="Z690:AC690"/>
    <mergeCell ref="AD690:AG690"/>
    <mergeCell ref="AH690:AK690"/>
    <mergeCell ref="AL690:AM690"/>
    <mergeCell ref="AN690:AR690"/>
    <mergeCell ref="AH688:AK688"/>
    <mergeCell ref="AL688:AM688"/>
    <mergeCell ref="AN688:AR688"/>
    <mergeCell ref="B689:I690"/>
    <mergeCell ref="J689:N690"/>
    <mergeCell ref="T689:U689"/>
    <mergeCell ref="V689:X689"/>
    <mergeCell ref="AH689:AK689"/>
    <mergeCell ref="AN689:AR689"/>
    <mergeCell ref="T690:U690"/>
    <mergeCell ref="B687:I688"/>
    <mergeCell ref="J687:N688"/>
    <mergeCell ref="T687:U687"/>
    <mergeCell ref="V687:X687"/>
    <mergeCell ref="AH687:AK687"/>
    <mergeCell ref="AN687:AR687"/>
    <mergeCell ref="T688:U688"/>
    <mergeCell ref="V688:Y688"/>
    <mergeCell ref="Z688:AC688"/>
    <mergeCell ref="AD688:AG688"/>
    <mergeCell ref="V686:Y686"/>
    <mergeCell ref="Z686:AC686"/>
    <mergeCell ref="AD686:AG686"/>
    <mergeCell ref="AH686:AK686"/>
    <mergeCell ref="AL686:AM686"/>
    <mergeCell ref="AN686:AR686"/>
    <mergeCell ref="AH684:AK684"/>
    <mergeCell ref="AL684:AM684"/>
    <mergeCell ref="AN684:AR684"/>
    <mergeCell ref="B685:I686"/>
    <mergeCell ref="J685:N686"/>
    <mergeCell ref="T685:U685"/>
    <mergeCell ref="V685:X685"/>
    <mergeCell ref="AH685:AK685"/>
    <mergeCell ref="AN685:AR685"/>
    <mergeCell ref="T686:U686"/>
    <mergeCell ref="B683:I684"/>
    <mergeCell ref="J683:N684"/>
    <mergeCell ref="T683:U683"/>
    <mergeCell ref="V683:X683"/>
    <mergeCell ref="AH683:AK683"/>
    <mergeCell ref="AN683:AR683"/>
    <mergeCell ref="T684:U684"/>
    <mergeCell ref="V684:Y684"/>
    <mergeCell ref="Z684:AC684"/>
    <mergeCell ref="AD684:AG684"/>
    <mergeCell ref="V682:Y682"/>
    <mergeCell ref="Z682:AC682"/>
    <mergeCell ref="AD682:AG682"/>
    <mergeCell ref="AH682:AK682"/>
    <mergeCell ref="AL682:AM682"/>
    <mergeCell ref="AN682:AR682"/>
    <mergeCell ref="AH680:AK680"/>
    <mergeCell ref="AL680:AM680"/>
    <mergeCell ref="AN680:AR680"/>
    <mergeCell ref="B681:I682"/>
    <mergeCell ref="J681:N682"/>
    <mergeCell ref="T681:U681"/>
    <mergeCell ref="V681:X681"/>
    <mergeCell ref="AH681:AK681"/>
    <mergeCell ref="AN681:AR681"/>
    <mergeCell ref="T682:U682"/>
    <mergeCell ref="B679:I680"/>
    <mergeCell ref="J679:N680"/>
    <mergeCell ref="T679:U679"/>
    <mergeCell ref="V679:X679"/>
    <mergeCell ref="AH679:AK679"/>
    <mergeCell ref="AN679:AR679"/>
    <mergeCell ref="T680:U680"/>
    <mergeCell ref="V680:Y680"/>
    <mergeCell ref="Z680:AC680"/>
    <mergeCell ref="AD680:AG680"/>
    <mergeCell ref="AN677:AR677"/>
    <mergeCell ref="T678:U678"/>
    <mergeCell ref="V678:Y678"/>
    <mergeCell ref="Z678:AC678"/>
    <mergeCell ref="AD678:AG678"/>
    <mergeCell ref="AH678:AK678"/>
    <mergeCell ref="AL678:AM678"/>
    <mergeCell ref="AN678:AR678"/>
    <mergeCell ref="Z676:AC676"/>
    <mergeCell ref="AD676:AG676"/>
    <mergeCell ref="AH676:AK676"/>
    <mergeCell ref="AL676:AM676"/>
    <mergeCell ref="AN676:AR676"/>
    <mergeCell ref="B677:I678"/>
    <mergeCell ref="J677:N678"/>
    <mergeCell ref="T677:U677"/>
    <mergeCell ref="V677:X677"/>
    <mergeCell ref="AH677:AK677"/>
    <mergeCell ref="B672:I674"/>
    <mergeCell ref="J672:N674"/>
    <mergeCell ref="O672:U674"/>
    <mergeCell ref="AR668:AS670"/>
    <mergeCell ref="J669:J671"/>
    <mergeCell ref="K669:K671"/>
    <mergeCell ref="L669:L671"/>
    <mergeCell ref="M669:M671"/>
    <mergeCell ref="N669:N671"/>
    <mergeCell ref="O669:O671"/>
    <mergeCell ref="P669:P671"/>
    <mergeCell ref="Q669:Q671"/>
    <mergeCell ref="R669:R671"/>
    <mergeCell ref="BB673:BC673"/>
    <mergeCell ref="AN674:AS674"/>
    <mergeCell ref="B675:I676"/>
    <mergeCell ref="J675:N676"/>
    <mergeCell ref="T675:U675"/>
    <mergeCell ref="V675:X675"/>
    <mergeCell ref="AH675:AK675"/>
    <mergeCell ref="AN675:AR675"/>
    <mergeCell ref="T676:U676"/>
    <mergeCell ref="V676:Y676"/>
    <mergeCell ref="Y672:AH672"/>
    <mergeCell ref="AL672:AM672"/>
    <mergeCell ref="AN672:AS672"/>
    <mergeCell ref="V673:Y674"/>
    <mergeCell ref="Z673:AC674"/>
    <mergeCell ref="AD673:AG674"/>
    <mergeCell ref="AH673:AK674"/>
    <mergeCell ref="AL673:AM674"/>
    <mergeCell ref="AN673:AS673"/>
    <mergeCell ref="B668:I671"/>
    <mergeCell ref="J668:K668"/>
    <mergeCell ref="M668:N668"/>
    <mergeCell ref="O668:T668"/>
    <mergeCell ref="U668:W668"/>
    <mergeCell ref="AL668:AM670"/>
    <mergeCell ref="AN668:AO670"/>
    <mergeCell ref="AP668:AQ670"/>
    <mergeCell ref="Z653:AC653"/>
    <mergeCell ref="AD653:AG653"/>
    <mergeCell ref="AH653:AK653"/>
    <mergeCell ref="AN653:AR653"/>
    <mergeCell ref="V654:Y654"/>
    <mergeCell ref="Z654:AC654"/>
    <mergeCell ref="AD654:AG654"/>
    <mergeCell ref="AH654:AK654"/>
    <mergeCell ref="AN654:AR654"/>
    <mergeCell ref="S669:S671"/>
    <mergeCell ref="T669:T671"/>
    <mergeCell ref="U669:U671"/>
    <mergeCell ref="V669:V671"/>
    <mergeCell ref="W669:W671"/>
    <mergeCell ref="AN655:AR655"/>
    <mergeCell ref="AH651:AK651"/>
    <mergeCell ref="AL651:AM651"/>
    <mergeCell ref="AN651:AR651"/>
    <mergeCell ref="B652:E654"/>
    <mergeCell ref="F652:N654"/>
    <mergeCell ref="O652:U654"/>
    <mergeCell ref="V652:Y652"/>
    <mergeCell ref="AH652:AK652"/>
    <mergeCell ref="AN652:AR652"/>
    <mergeCell ref="V653:Y653"/>
    <mergeCell ref="B650:I651"/>
    <mergeCell ref="J650:N651"/>
    <mergeCell ref="T650:U650"/>
    <mergeCell ref="V650:X650"/>
    <mergeCell ref="AH650:AK650"/>
    <mergeCell ref="AN650:AR650"/>
    <mergeCell ref="T651:U651"/>
    <mergeCell ref="V651:Y651"/>
    <mergeCell ref="Z651:AC651"/>
    <mergeCell ref="AD651:AG651"/>
    <mergeCell ref="V649:Y649"/>
    <mergeCell ref="Z649:AC649"/>
    <mergeCell ref="AD649:AG649"/>
    <mergeCell ref="AH649:AK649"/>
    <mergeCell ref="AL649:AM649"/>
    <mergeCell ref="AN649:AR649"/>
    <mergeCell ref="AH647:AK647"/>
    <mergeCell ref="AL647:AM647"/>
    <mergeCell ref="AN647:AR647"/>
    <mergeCell ref="B648:I649"/>
    <mergeCell ref="J648:N649"/>
    <mergeCell ref="T648:U648"/>
    <mergeCell ref="V648:X648"/>
    <mergeCell ref="AH648:AK648"/>
    <mergeCell ref="AN648:AR648"/>
    <mergeCell ref="T649:U649"/>
    <mergeCell ref="B646:I647"/>
    <mergeCell ref="J646:N647"/>
    <mergeCell ref="T646:U646"/>
    <mergeCell ref="V646:X646"/>
    <mergeCell ref="AH646:AK646"/>
    <mergeCell ref="AN646:AR646"/>
    <mergeCell ref="T647:U647"/>
    <mergeCell ref="V647:Y647"/>
    <mergeCell ref="Z647:AC647"/>
    <mergeCell ref="AD647:AG647"/>
    <mergeCell ref="V645:Y645"/>
    <mergeCell ref="Z645:AC645"/>
    <mergeCell ref="AD645:AG645"/>
    <mergeCell ref="AH645:AK645"/>
    <mergeCell ref="AL645:AM645"/>
    <mergeCell ref="AN645:AR645"/>
    <mergeCell ref="AH643:AK643"/>
    <mergeCell ref="AL643:AM643"/>
    <mergeCell ref="AN643:AR643"/>
    <mergeCell ref="B644:I645"/>
    <mergeCell ref="J644:N645"/>
    <mergeCell ref="T644:U644"/>
    <mergeCell ref="V644:X644"/>
    <mergeCell ref="AH644:AK644"/>
    <mergeCell ref="AN644:AR644"/>
    <mergeCell ref="T645:U645"/>
    <mergeCell ref="B642:I643"/>
    <mergeCell ref="J642:N643"/>
    <mergeCell ref="T642:U642"/>
    <mergeCell ref="V642:X642"/>
    <mergeCell ref="AH642:AK642"/>
    <mergeCell ref="AN642:AR642"/>
    <mergeCell ref="T643:U643"/>
    <mergeCell ref="V643:Y643"/>
    <mergeCell ref="Z643:AC643"/>
    <mergeCell ref="AD643:AG643"/>
    <mergeCell ref="V641:Y641"/>
    <mergeCell ref="Z641:AC641"/>
    <mergeCell ref="AD641:AG641"/>
    <mergeCell ref="AH641:AK641"/>
    <mergeCell ref="AL641:AM641"/>
    <mergeCell ref="AN641:AR641"/>
    <mergeCell ref="AH639:AK639"/>
    <mergeCell ref="AL639:AM639"/>
    <mergeCell ref="AN639:AR639"/>
    <mergeCell ref="B640:I641"/>
    <mergeCell ref="J640:N641"/>
    <mergeCell ref="T640:U640"/>
    <mergeCell ref="V640:X640"/>
    <mergeCell ref="AH640:AK640"/>
    <mergeCell ref="AN640:AR640"/>
    <mergeCell ref="T641:U641"/>
    <mergeCell ref="B638:I639"/>
    <mergeCell ref="J638:N639"/>
    <mergeCell ref="T638:U638"/>
    <mergeCell ref="V638:X638"/>
    <mergeCell ref="AH638:AK638"/>
    <mergeCell ref="AN638:AR638"/>
    <mergeCell ref="T639:U639"/>
    <mergeCell ref="V639:Y639"/>
    <mergeCell ref="Z639:AC639"/>
    <mergeCell ref="AD639:AG639"/>
    <mergeCell ref="T637:U637"/>
    <mergeCell ref="V637:Y637"/>
    <mergeCell ref="Z637:AC637"/>
    <mergeCell ref="AD637:AG637"/>
    <mergeCell ref="AH637:AK637"/>
    <mergeCell ref="AL637:AM637"/>
    <mergeCell ref="AN637:AR637"/>
    <mergeCell ref="Z635:AC635"/>
    <mergeCell ref="AD635:AG635"/>
    <mergeCell ref="AH635:AK635"/>
    <mergeCell ref="AL635:AM635"/>
    <mergeCell ref="AN635:AR635"/>
    <mergeCell ref="B636:I637"/>
    <mergeCell ref="J636:N637"/>
    <mergeCell ref="T636:U636"/>
    <mergeCell ref="V636:X636"/>
    <mergeCell ref="AH636:AK636"/>
    <mergeCell ref="AN636:AR636"/>
    <mergeCell ref="B631:I633"/>
    <mergeCell ref="J631:N633"/>
    <mergeCell ref="O631:U633"/>
    <mergeCell ref="AR627:AS629"/>
    <mergeCell ref="J628:J630"/>
    <mergeCell ref="K628:K630"/>
    <mergeCell ref="L628:L630"/>
    <mergeCell ref="M628:M630"/>
    <mergeCell ref="N628:N630"/>
    <mergeCell ref="O628:O630"/>
    <mergeCell ref="P628:P630"/>
    <mergeCell ref="Q628:Q630"/>
    <mergeCell ref="R628:R630"/>
    <mergeCell ref="BB632:BC632"/>
    <mergeCell ref="AN633:AS633"/>
    <mergeCell ref="B634:I635"/>
    <mergeCell ref="J634:N635"/>
    <mergeCell ref="T634:U634"/>
    <mergeCell ref="V634:X634"/>
    <mergeCell ref="AH634:AK634"/>
    <mergeCell ref="AN634:AR634"/>
    <mergeCell ref="T635:U635"/>
    <mergeCell ref="V635:Y635"/>
    <mergeCell ref="Y631:AH631"/>
    <mergeCell ref="AL631:AM631"/>
    <mergeCell ref="AN631:AS631"/>
    <mergeCell ref="V632:Y633"/>
    <mergeCell ref="Z632:AC633"/>
    <mergeCell ref="AD632:AG633"/>
    <mergeCell ref="AH632:AK633"/>
    <mergeCell ref="AL632:AM633"/>
    <mergeCell ref="AN632:AS632"/>
    <mergeCell ref="B627:I630"/>
    <mergeCell ref="J627:K627"/>
    <mergeCell ref="M627:N627"/>
    <mergeCell ref="O627:T627"/>
    <mergeCell ref="U627:W627"/>
    <mergeCell ref="AL627:AM629"/>
    <mergeCell ref="AN627:AO629"/>
    <mergeCell ref="AP627:AQ629"/>
    <mergeCell ref="Z612:AC612"/>
    <mergeCell ref="AD612:AG612"/>
    <mergeCell ref="AH612:AK612"/>
    <mergeCell ref="AN612:AR612"/>
    <mergeCell ref="V613:Y613"/>
    <mergeCell ref="Z613:AC613"/>
    <mergeCell ref="AD613:AG613"/>
    <mergeCell ref="AH613:AK613"/>
    <mergeCell ref="AN613:AR613"/>
    <mergeCell ref="S628:S630"/>
    <mergeCell ref="T628:T630"/>
    <mergeCell ref="U628:U630"/>
    <mergeCell ref="V628:V630"/>
    <mergeCell ref="W628:W630"/>
    <mergeCell ref="AN614:AR614"/>
    <mergeCell ref="AH610:AK610"/>
    <mergeCell ref="AL610:AM610"/>
    <mergeCell ref="AN610:AR610"/>
    <mergeCell ref="B611:E613"/>
    <mergeCell ref="F611:N613"/>
    <mergeCell ref="O611:U613"/>
    <mergeCell ref="V611:Y611"/>
    <mergeCell ref="AH611:AK611"/>
    <mergeCell ref="AN611:AR611"/>
    <mergeCell ref="V612:Y612"/>
    <mergeCell ref="B609:I610"/>
    <mergeCell ref="J609:N610"/>
    <mergeCell ref="T609:U609"/>
    <mergeCell ref="V609:X609"/>
    <mergeCell ref="AH609:AK609"/>
    <mergeCell ref="AN609:AR609"/>
    <mergeCell ref="T610:U610"/>
    <mergeCell ref="V610:Y610"/>
    <mergeCell ref="Z610:AC610"/>
    <mergeCell ref="AD610:AG610"/>
    <mergeCell ref="V608:Y608"/>
    <mergeCell ref="Z608:AC608"/>
    <mergeCell ref="AD608:AG608"/>
    <mergeCell ref="AH608:AK608"/>
    <mergeCell ref="AL608:AM608"/>
    <mergeCell ref="AN608:AR608"/>
    <mergeCell ref="AH606:AK606"/>
    <mergeCell ref="AL606:AM606"/>
    <mergeCell ref="AN606:AR606"/>
    <mergeCell ref="B607:I608"/>
    <mergeCell ref="J607:N608"/>
    <mergeCell ref="T607:U607"/>
    <mergeCell ref="V607:X607"/>
    <mergeCell ref="AH607:AK607"/>
    <mergeCell ref="AN607:AR607"/>
    <mergeCell ref="T608:U608"/>
    <mergeCell ref="B605:I606"/>
    <mergeCell ref="J605:N606"/>
    <mergeCell ref="T605:U605"/>
    <mergeCell ref="V605:X605"/>
    <mergeCell ref="AH605:AK605"/>
    <mergeCell ref="AN605:AR605"/>
    <mergeCell ref="T606:U606"/>
    <mergeCell ref="V606:Y606"/>
    <mergeCell ref="Z606:AC606"/>
    <mergeCell ref="AD606:AG606"/>
    <mergeCell ref="V604:Y604"/>
    <mergeCell ref="Z604:AC604"/>
    <mergeCell ref="AD604:AG604"/>
    <mergeCell ref="AH604:AK604"/>
    <mergeCell ref="AL604:AM604"/>
    <mergeCell ref="AN604:AR604"/>
    <mergeCell ref="AH602:AK602"/>
    <mergeCell ref="AL602:AM602"/>
    <mergeCell ref="AN602:AR602"/>
    <mergeCell ref="B603:I604"/>
    <mergeCell ref="J603:N604"/>
    <mergeCell ref="T603:U603"/>
    <mergeCell ref="V603:X603"/>
    <mergeCell ref="AH603:AK603"/>
    <mergeCell ref="AN603:AR603"/>
    <mergeCell ref="T604:U604"/>
    <mergeCell ref="B601:I602"/>
    <mergeCell ref="J601:N602"/>
    <mergeCell ref="T601:U601"/>
    <mergeCell ref="V601:X601"/>
    <mergeCell ref="AH601:AK601"/>
    <mergeCell ref="AN601:AR601"/>
    <mergeCell ref="T602:U602"/>
    <mergeCell ref="V602:Y602"/>
    <mergeCell ref="Z602:AC602"/>
    <mergeCell ref="AD602:AG602"/>
    <mergeCell ref="V600:Y600"/>
    <mergeCell ref="Z600:AC600"/>
    <mergeCell ref="AD600:AG600"/>
    <mergeCell ref="AH600:AK600"/>
    <mergeCell ref="AL600:AM600"/>
    <mergeCell ref="AN600:AR600"/>
    <mergeCell ref="AH598:AK598"/>
    <mergeCell ref="AL598:AM598"/>
    <mergeCell ref="AN598:AR598"/>
    <mergeCell ref="B599:I600"/>
    <mergeCell ref="J599:N600"/>
    <mergeCell ref="T599:U599"/>
    <mergeCell ref="V599:X599"/>
    <mergeCell ref="AH599:AK599"/>
    <mergeCell ref="AN599:AR599"/>
    <mergeCell ref="T600:U600"/>
    <mergeCell ref="B597:I598"/>
    <mergeCell ref="J597:N598"/>
    <mergeCell ref="T597:U597"/>
    <mergeCell ref="V597:X597"/>
    <mergeCell ref="AH597:AK597"/>
    <mergeCell ref="AN597:AR597"/>
    <mergeCell ref="T598:U598"/>
    <mergeCell ref="V598:Y598"/>
    <mergeCell ref="Z598:AC598"/>
    <mergeCell ref="AD598:AG598"/>
    <mergeCell ref="T596:U596"/>
    <mergeCell ref="V596:Y596"/>
    <mergeCell ref="Z596:AC596"/>
    <mergeCell ref="AD596:AG596"/>
    <mergeCell ref="AH596:AK596"/>
    <mergeCell ref="AL596:AM596"/>
    <mergeCell ref="AN596:AR596"/>
    <mergeCell ref="Z594:AC594"/>
    <mergeCell ref="AD594:AG594"/>
    <mergeCell ref="AH594:AK594"/>
    <mergeCell ref="AL594:AM594"/>
    <mergeCell ref="AN594:AR594"/>
    <mergeCell ref="B595:I596"/>
    <mergeCell ref="J595:N596"/>
    <mergeCell ref="T595:U595"/>
    <mergeCell ref="V595:X595"/>
    <mergeCell ref="AH595:AK595"/>
    <mergeCell ref="AN595:AR595"/>
    <mergeCell ref="B590:I592"/>
    <mergeCell ref="J590:N592"/>
    <mergeCell ref="O590:U592"/>
    <mergeCell ref="AR586:AS588"/>
    <mergeCell ref="J587:J589"/>
    <mergeCell ref="K587:K589"/>
    <mergeCell ref="L587:L589"/>
    <mergeCell ref="M587:M589"/>
    <mergeCell ref="N587:N589"/>
    <mergeCell ref="O587:O589"/>
    <mergeCell ref="P587:P589"/>
    <mergeCell ref="Q587:Q589"/>
    <mergeCell ref="R587:R589"/>
    <mergeCell ref="BB591:BC591"/>
    <mergeCell ref="AN592:AS592"/>
    <mergeCell ref="B593:I594"/>
    <mergeCell ref="J593:N594"/>
    <mergeCell ref="T593:U593"/>
    <mergeCell ref="V593:X593"/>
    <mergeCell ref="AH593:AK593"/>
    <mergeCell ref="AN593:AR593"/>
    <mergeCell ref="T594:U594"/>
    <mergeCell ref="V594:Y594"/>
    <mergeCell ref="Y590:AH590"/>
    <mergeCell ref="AL590:AM590"/>
    <mergeCell ref="AN590:AS590"/>
    <mergeCell ref="V591:Y592"/>
    <mergeCell ref="Z591:AC592"/>
    <mergeCell ref="AD591:AG592"/>
    <mergeCell ref="AH591:AK592"/>
    <mergeCell ref="AL591:AM592"/>
    <mergeCell ref="AN591:AS591"/>
    <mergeCell ref="B586:I589"/>
    <mergeCell ref="J586:K586"/>
    <mergeCell ref="M586:N586"/>
    <mergeCell ref="O586:T586"/>
    <mergeCell ref="U586:W586"/>
    <mergeCell ref="AL586:AM588"/>
    <mergeCell ref="AN586:AO588"/>
    <mergeCell ref="AP586:AQ588"/>
    <mergeCell ref="Z571:AC571"/>
    <mergeCell ref="AD571:AG571"/>
    <mergeCell ref="AH571:AK571"/>
    <mergeCell ref="AN571:AR571"/>
    <mergeCell ref="V572:Y572"/>
    <mergeCell ref="Z572:AC572"/>
    <mergeCell ref="AD572:AG572"/>
    <mergeCell ref="AH572:AK572"/>
    <mergeCell ref="AN572:AR572"/>
    <mergeCell ref="S587:S589"/>
    <mergeCell ref="T587:T589"/>
    <mergeCell ref="U587:U589"/>
    <mergeCell ref="V587:V589"/>
    <mergeCell ref="W587:W589"/>
    <mergeCell ref="AN573:AR573"/>
    <mergeCell ref="AH569:AK569"/>
    <mergeCell ref="AL569:AM569"/>
    <mergeCell ref="AN569:AR569"/>
    <mergeCell ref="B570:E572"/>
    <mergeCell ref="F570:N572"/>
    <mergeCell ref="O570:U572"/>
    <mergeCell ref="V570:Y570"/>
    <mergeCell ref="AH570:AK570"/>
    <mergeCell ref="AN570:AR570"/>
    <mergeCell ref="V571:Y571"/>
    <mergeCell ref="B568:I569"/>
    <mergeCell ref="J568:N569"/>
    <mergeCell ref="T568:U568"/>
    <mergeCell ref="V568:X568"/>
    <mergeCell ref="AH568:AK568"/>
    <mergeCell ref="AN568:AR568"/>
    <mergeCell ref="T569:U569"/>
    <mergeCell ref="V569:Y569"/>
    <mergeCell ref="Z569:AC569"/>
    <mergeCell ref="AD569:AG569"/>
    <mergeCell ref="V567:Y567"/>
    <mergeCell ref="Z567:AC567"/>
    <mergeCell ref="AD567:AG567"/>
    <mergeCell ref="AH567:AK567"/>
    <mergeCell ref="AL567:AM567"/>
    <mergeCell ref="AN567:AR567"/>
    <mergeCell ref="AH565:AK565"/>
    <mergeCell ref="AL565:AM565"/>
    <mergeCell ref="AN565:AR565"/>
    <mergeCell ref="B566:I567"/>
    <mergeCell ref="J566:N567"/>
    <mergeCell ref="T566:U566"/>
    <mergeCell ref="V566:X566"/>
    <mergeCell ref="AH566:AK566"/>
    <mergeCell ref="AN566:AR566"/>
    <mergeCell ref="T567:U567"/>
    <mergeCell ref="B564:I565"/>
    <mergeCell ref="J564:N565"/>
    <mergeCell ref="T564:U564"/>
    <mergeCell ref="V564:X564"/>
    <mergeCell ref="AH564:AK564"/>
    <mergeCell ref="AN564:AR564"/>
    <mergeCell ref="T565:U565"/>
    <mergeCell ref="V565:Y565"/>
    <mergeCell ref="Z565:AC565"/>
    <mergeCell ref="AD565:AG565"/>
    <mergeCell ref="V563:Y563"/>
    <mergeCell ref="Z563:AC563"/>
    <mergeCell ref="AD563:AG563"/>
    <mergeCell ref="AH563:AK563"/>
    <mergeCell ref="AL563:AM563"/>
    <mergeCell ref="AN563:AR563"/>
    <mergeCell ref="AH561:AK561"/>
    <mergeCell ref="AL561:AM561"/>
    <mergeCell ref="AN561:AR561"/>
    <mergeCell ref="B562:I563"/>
    <mergeCell ref="J562:N563"/>
    <mergeCell ref="T562:U562"/>
    <mergeCell ref="V562:X562"/>
    <mergeCell ref="AH562:AK562"/>
    <mergeCell ref="AN562:AR562"/>
    <mergeCell ref="T563:U563"/>
    <mergeCell ref="B560:I561"/>
    <mergeCell ref="J560:N561"/>
    <mergeCell ref="T560:U560"/>
    <mergeCell ref="V560:X560"/>
    <mergeCell ref="AH560:AK560"/>
    <mergeCell ref="AN560:AR560"/>
    <mergeCell ref="T561:U561"/>
    <mergeCell ref="V561:Y561"/>
    <mergeCell ref="Z561:AC561"/>
    <mergeCell ref="AD561:AG561"/>
    <mergeCell ref="V559:Y559"/>
    <mergeCell ref="Z559:AC559"/>
    <mergeCell ref="AD559:AG559"/>
    <mergeCell ref="AH559:AK559"/>
    <mergeCell ref="AL559:AM559"/>
    <mergeCell ref="AN559:AR559"/>
    <mergeCell ref="AH557:AK557"/>
    <mergeCell ref="AL557:AM557"/>
    <mergeCell ref="AN557:AR557"/>
    <mergeCell ref="B558:I559"/>
    <mergeCell ref="J558:N559"/>
    <mergeCell ref="T558:U558"/>
    <mergeCell ref="V558:X558"/>
    <mergeCell ref="AH558:AK558"/>
    <mergeCell ref="AN558:AR558"/>
    <mergeCell ref="T559:U559"/>
    <mergeCell ref="B556:I557"/>
    <mergeCell ref="J556:N557"/>
    <mergeCell ref="T556:U556"/>
    <mergeCell ref="V556:X556"/>
    <mergeCell ref="AH556:AK556"/>
    <mergeCell ref="AN556:AR556"/>
    <mergeCell ref="T557:U557"/>
    <mergeCell ref="V557:Y557"/>
    <mergeCell ref="Z557:AC557"/>
    <mergeCell ref="AD557:AG557"/>
    <mergeCell ref="T555:U555"/>
    <mergeCell ref="V555:Y555"/>
    <mergeCell ref="Z555:AC555"/>
    <mergeCell ref="AD555:AG555"/>
    <mergeCell ref="AH555:AK555"/>
    <mergeCell ref="AL555:AM555"/>
    <mergeCell ref="AN555:AR555"/>
    <mergeCell ref="Z553:AC553"/>
    <mergeCell ref="AD553:AG553"/>
    <mergeCell ref="AH553:AK553"/>
    <mergeCell ref="AL553:AM553"/>
    <mergeCell ref="AN553:AR553"/>
    <mergeCell ref="B554:I555"/>
    <mergeCell ref="J554:N555"/>
    <mergeCell ref="T554:U554"/>
    <mergeCell ref="V554:X554"/>
    <mergeCell ref="AH554:AK554"/>
    <mergeCell ref="AN554:AR554"/>
    <mergeCell ref="B549:I551"/>
    <mergeCell ref="J549:N551"/>
    <mergeCell ref="O549:U551"/>
    <mergeCell ref="AR545:AS547"/>
    <mergeCell ref="J546:J548"/>
    <mergeCell ref="K546:K548"/>
    <mergeCell ref="L546:L548"/>
    <mergeCell ref="M546:M548"/>
    <mergeCell ref="N546:N548"/>
    <mergeCell ref="O546:O548"/>
    <mergeCell ref="P546:P548"/>
    <mergeCell ref="Q546:Q548"/>
    <mergeCell ref="R546:R548"/>
    <mergeCell ref="BB550:BC550"/>
    <mergeCell ref="AN551:AS551"/>
    <mergeCell ref="B552:I553"/>
    <mergeCell ref="J552:N553"/>
    <mergeCell ref="T552:U552"/>
    <mergeCell ref="V552:X552"/>
    <mergeCell ref="AH552:AK552"/>
    <mergeCell ref="AN552:AR552"/>
    <mergeCell ref="T553:U553"/>
    <mergeCell ref="V553:Y553"/>
    <mergeCell ref="Y549:AH549"/>
    <mergeCell ref="AL549:AM549"/>
    <mergeCell ref="AN549:AS549"/>
    <mergeCell ref="V550:Y551"/>
    <mergeCell ref="Z550:AC551"/>
    <mergeCell ref="AD550:AG551"/>
    <mergeCell ref="AH550:AK551"/>
    <mergeCell ref="AL550:AM551"/>
    <mergeCell ref="AN550:AS550"/>
    <mergeCell ref="B545:I548"/>
    <mergeCell ref="J545:K545"/>
    <mergeCell ref="M545:N545"/>
    <mergeCell ref="O545:T545"/>
    <mergeCell ref="U545:W545"/>
    <mergeCell ref="AL545:AM547"/>
    <mergeCell ref="AN545:AO547"/>
    <mergeCell ref="AP545:AQ547"/>
    <mergeCell ref="Z530:AC530"/>
    <mergeCell ref="AD530:AG530"/>
    <mergeCell ref="AH530:AK530"/>
    <mergeCell ref="AN530:AR530"/>
    <mergeCell ref="V531:Y531"/>
    <mergeCell ref="Z531:AC531"/>
    <mergeCell ref="AD531:AG531"/>
    <mergeCell ref="AH531:AK531"/>
    <mergeCell ref="AN531:AR531"/>
    <mergeCell ref="S546:S548"/>
    <mergeCell ref="T546:T548"/>
    <mergeCell ref="U546:U548"/>
    <mergeCell ref="V546:V548"/>
    <mergeCell ref="W546:W548"/>
    <mergeCell ref="AN532:AR532"/>
    <mergeCell ref="AH528:AK528"/>
    <mergeCell ref="AL528:AM528"/>
    <mergeCell ref="AN528:AR528"/>
    <mergeCell ref="B529:E531"/>
    <mergeCell ref="F529:N531"/>
    <mergeCell ref="O529:U531"/>
    <mergeCell ref="V529:Y529"/>
    <mergeCell ref="AH529:AK529"/>
    <mergeCell ref="AN529:AR529"/>
    <mergeCell ref="V530:Y530"/>
    <mergeCell ref="B527:I528"/>
    <mergeCell ref="J527:N528"/>
    <mergeCell ref="T527:U527"/>
    <mergeCell ref="V527:X527"/>
    <mergeCell ref="AH527:AK527"/>
    <mergeCell ref="AN527:AR527"/>
    <mergeCell ref="T528:U528"/>
    <mergeCell ref="V528:Y528"/>
    <mergeCell ref="Z528:AC528"/>
    <mergeCell ref="AD528:AG528"/>
    <mergeCell ref="V526:Y526"/>
    <mergeCell ref="Z526:AC526"/>
    <mergeCell ref="AD526:AG526"/>
    <mergeCell ref="AH526:AK526"/>
    <mergeCell ref="AL526:AM526"/>
    <mergeCell ref="AN526:AR526"/>
    <mergeCell ref="AH524:AK524"/>
    <mergeCell ref="AL524:AM524"/>
    <mergeCell ref="AN524:AR524"/>
    <mergeCell ref="B525:I526"/>
    <mergeCell ref="J525:N526"/>
    <mergeCell ref="T525:U525"/>
    <mergeCell ref="V525:X525"/>
    <mergeCell ref="AH525:AK525"/>
    <mergeCell ref="AN525:AR525"/>
    <mergeCell ref="T526:U526"/>
    <mergeCell ref="B523:I524"/>
    <mergeCell ref="J523:N524"/>
    <mergeCell ref="T523:U523"/>
    <mergeCell ref="V523:X523"/>
    <mergeCell ref="AH523:AK523"/>
    <mergeCell ref="AN523:AR523"/>
    <mergeCell ref="T524:U524"/>
    <mergeCell ref="V524:Y524"/>
    <mergeCell ref="Z524:AC524"/>
    <mergeCell ref="AD524:AG524"/>
    <mergeCell ref="V522:Y522"/>
    <mergeCell ref="Z522:AC522"/>
    <mergeCell ref="AD522:AG522"/>
    <mergeCell ref="AH522:AK522"/>
    <mergeCell ref="AL522:AM522"/>
    <mergeCell ref="AN522:AR522"/>
    <mergeCell ref="AH520:AK520"/>
    <mergeCell ref="AL520:AM520"/>
    <mergeCell ref="AN520:AR520"/>
    <mergeCell ref="B521:I522"/>
    <mergeCell ref="J521:N522"/>
    <mergeCell ref="T521:U521"/>
    <mergeCell ref="V521:X521"/>
    <mergeCell ref="AH521:AK521"/>
    <mergeCell ref="AN521:AR521"/>
    <mergeCell ref="T522:U522"/>
    <mergeCell ref="B519:I520"/>
    <mergeCell ref="J519:N520"/>
    <mergeCell ref="T519:U519"/>
    <mergeCell ref="V519:X519"/>
    <mergeCell ref="AH519:AK519"/>
    <mergeCell ref="AN519:AR519"/>
    <mergeCell ref="T520:U520"/>
    <mergeCell ref="V520:Y520"/>
    <mergeCell ref="Z520:AC520"/>
    <mergeCell ref="AD520:AG520"/>
    <mergeCell ref="V518:Y518"/>
    <mergeCell ref="Z518:AC518"/>
    <mergeCell ref="AD518:AG518"/>
    <mergeCell ref="AH518:AK518"/>
    <mergeCell ref="AL518:AM518"/>
    <mergeCell ref="AN518:AR518"/>
    <mergeCell ref="AH516:AK516"/>
    <mergeCell ref="AL516:AM516"/>
    <mergeCell ref="AN516:AR516"/>
    <mergeCell ref="B517:I518"/>
    <mergeCell ref="J517:N518"/>
    <mergeCell ref="T517:U517"/>
    <mergeCell ref="V517:X517"/>
    <mergeCell ref="AH517:AK517"/>
    <mergeCell ref="AN517:AR517"/>
    <mergeCell ref="T518:U518"/>
    <mergeCell ref="B515:I516"/>
    <mergeCell ref="J515:N516"/>
    <mergeCell ref="T515:U515"/>
    <mergeCell ref="V515:X515"/>
    <mergeCell ref="AH515:AK515"/>
    <mergeCell ref="AN515:AR515"/>
    <mergeCell ref="T516:U516"/>
    <mergeCell ref="V516:Y516"/>
    <mergeCell ref="Z516:AC516"/>
    <mergeCell ref="AD516:AG516"/>
    <mergeCell ref="T514:U514"/>
    <mergeCell ref="V514:Y514"/>
    <mergeCell ref="Z514:AC514"/>
    <mergeCell ref="AD514:AG514"/>
    <mergeCell ref="AH514:AK514"/>
    <mergeCell ref="AL514:AM514"/>
    <mergeCell ref="AN514:AR514"/>
    <mergeCell ref="Z512:AC512"/>
    <mergeCell ref="AD512:AG512"/>
    <mergeCell ref="AH512:AK512"/>
    <mergeCell ref="AL512:AM512"/>
    <mergeCell ref="AN512:AR512"/>
    <mergeCell ref="B513:I514"/>
    <mergeCell ref="J513:N514"/>
    <mergeCell ref="T513:U513"/>
    <mergeCell ref="V513:X513"/>
    <mergeCell ref="AH513:AK513"/>
    <mergeCell ref="AN513:AR513"/>
    <mergeCell ref="B508:I510"/>
    <mergeCell ref="J508:N510"/>
    <mergeCell ref="O508:U510"/>
    <mergeCell ref="AR504:AS506"/>
    <mergeCell ref="J505:J507"/>
    <mergeCell ref="K505:K507"/>
    <mergeCell ref="L505:L507"/>
    <mergeCell ref="M505:M507"/>
    <mergeCell ref="N505:N507"/>
    <mergeCell ref="O505:O507"/>
    <mergeCell ref="P505:P507"/>
    <mergeCell ref="Q505:Q507"/>
    <mergeCell ref="R505:R507"/>
    <mergeCell ref="BB509:BC509"/>
    <mergeCell ref="AN510:AS510"/>
    <mergeCell ref="B511:I512"/>
    <mergeCell ref="J511:N512"/>
    <mergeCell ref="T511:U511"/>
    <mergeCell ref="V511:X511"/>
    <mergeCell ref="AH511:AK511"/>
    <mergeCell ref="AN511:AR511"/>
    <mergeCell ref="T512:U512"/>
    <mergeCell ref="V512:Y512"/>
    <mergeCell ref="Y508:AH508"/>
    <mergeCell ref="AL508:AM508"/>
    <mergeCell ref="AN508:AS508"/>
    <mergeCell ref="V509:Y510"/>
    <mergeCell ref="Z509:AC510"/>
    <mergeCell ref="AD509:AG510"/>
    <mergeCell ref="AH509:AK510"/>
    <mergeCell ref="AL509:AM510"/>
    <mergeCell ref="AN509:AS509"/>
    <mergeCell ref="B504:I507"/>
    <mergeCell ref="J504:K504"/>
    <mergeCell ref="M504:N504"/>
    <mergeCell ref="O504:T504"/>
    <mergeCell ref="U504:W504"/>
    <mergeCell ref="AL504:AM506"/>
    <mergeCell ref="AN504:AO506"/>
    <mergeCell ref="AP504:AQ506"/>
    <mergeCell ref="Z489:AC489"/>
    <mergeCell ref="AD489:AG489"/>
    <mergeCell ref="AH489:AK489"/>
    <mergeCell ref="AN489:AR489"/>
    <mergeCell ref="V490:Y490"/>
    <mergeCell ref="Z490:AC490"/>
    <mergeCell ref="AD490:AG490"/>
    <mergeCell ref="AH490:AK490"/>
    <mergeCell ref="AN490:AR490"/>
    <mergeCell ref="S505:S507"/>
    <mergeCell ref="T505:T507"/>
    <mergeCell ref="U505:U507"/>
    <mergeCell ref="V505:V507"/>
    <mergeCell ref="W505:W507"/>
    <mergeCell ref="AN491:AR491"/>
    <mergeCell ref="AH487:AK487"/>
    <mergeCell ref="AL487:AM487"/>
    <mergeCell ref="AN487:AR487"/>
    <mergeCell ref="B488:E490"/>
    <mergeCell ref="F488:N490"/>
    <mergeCell ref="O488:U490"/>
    <mergeCell ref="V488:Y488"/>
    <mergeCell ref="AH488:AK488"/>
    <mergeCell ref="AN488:AR488"/>
    <mergeCell ref="V489:Y489"/>
    <mergeCell ref="B486:I487"/>
    <mergeCell ref="J486:N487"/>
    <mergeCell ref="T486:U486"/>
    <mergeCell ref="V486:X486"/>
    <mergeCell ref="AH486:AK486"/>
    <mergeCell ref="AN486:AR486"/>
    <mergeCell ref="T487:U487"/>
    <mergeCell ref="V487:Y487"/>
    <mergeCell ref="Z487:AC487"/>
    <mergeCell ref="AD487:AG487"/>
    <mergeCell ref="V485:Y485"/>
    <mergeCell ref="Z485:AC485"/>
    <mergeCell ref="AD485:AG485"/>
    <mergeCell ref="AH485:AK485"/>
    <mergeCell ref="AL485:AM485"/>
    <mergeCell ref="AN485:AR485"/>
    <mergeCell ref="AH483:AK483"/>
    <mergeCell ref="AL483:AM483"/>
    <mergeCell ref="AN483:AR483"/>
    <mergeCell ref="B484:I485"/>
    <mergeCell ref="J484:N485"/>
    <mergeCell ref="T484:U484"/>
    <mergeCell ref="V484:X484"/>
    <mergeCell ref="AH484:AK484"/>
    <mergeCell ref="AN484:AR484"/>
    <mergeCell ref="T485:U485"/>
    <mergeCell ref="B482:I483"/>
    <mergeCell ref="J482:N483"/>
    <mergeCell ref="T482:U482"/>
    <mergeCell ref="V482:X482"/>
    <mergeCell ref="AH482:AK482"/>
    <mergeCell ref="AN482:AR482"/>
    <mergeCell ref="T483:U483"/>
    <mergeCell ref="V483:Y483"/>
    <mergeCell ref="Z483:AC483"/>
    <mergeCell ref="AD483:AG483"/>
    <mergeCell ref="V481:Y481"/>
    <mergeCell ref="Z481:AC481"/>
    <mergeCell ref="AD481:AG481"/>
    <mergeCell ref="AH481:AK481"/>
    <mergeCell ref="AL481:AM481"/>
    <mergeCell ref="AN481:AR481"/>
    <mergeCell ref="AH479:AK479"/>
    <mergeCell ref="AL479:AM479"/>
    <mergeCell ref="AN479:AR479"/>
    <mergeCell ref="B480:I481"/>
    <mergeCell ref="J480:N481"/>
    <mergeCell ref="T480:U480"/>
    <mergeCell ref="V480:X480"/>
    <mergeCell ref="AH480:AK480"/>
    <mergeCell ref="AN480:AR480"/>
    <mergeCell ref="T481:U481"/>
    <mergeCell ref="B478:I479"/>
    <mergeCell ref="J478:N479"/>
    <mergeCell ref="T478:U478"/>
    <mergeCell ref="V478:X478"/>
    <mergeCell ref="AH478:AK478"/>
    <mergeCell ref="AN478:AR478"/>
    <mergeCell ref="T479:U479"/>
    <mergeCell ref="V479:Y479"/>
    <mergeCell ref="Z479:AC479"/>
    <mergeCell ref="AD479:AG479"/>
    <mergeCell ref="V477:Y477"/>
    <mergeCell ref="Z477:AC477"/>
    <mergeCell ref="AD477:AG477"/>
    <mergeCell ref="AH477:AK477"/>
    <mergeCell ref="AL477:AM477"/>
    <mergeCell ref="AN477:AR477"/>
    <mergeCell ref="AH475:AK475"/>
    <mergeCell ref="AL475:AM475"/>
    <mergeCell ref="AN475:AR475"/>
    <mergeCell ref="B476:I477"/>
    <mergeCell ref="J476:N477"/>
    <mergeCell ref="T476:U476"/>
    <mergeCell ref="V476:X476"/>
    <mergeCell ref="AH476:AK476"/>
    <mergeCell ref="AN476:AR476"/>
    <mergeCell ref="T477:U477"/>
    <mergeCell ref="B474:I475"/>
    <mergeCell ref="J474:N475"/>
    <mergeCell ref="T474:U474"/>
    <mergeCell ref="V474:X474"/>
    <mergeCell ref="AH474:AK474"/>
    <mergeCell ref="AN474:AR474"/>
    <mergeCell ref="T475:U475"/>
    <mergeCell ref="V475:Y475"/>
    <mergeCell ref="Z475:AC475"/>
    <mergeCell ref="AD475:AG475"/>
    <mergeCell ref="T473:U473"/>
    <mergeCell ref="V473:Y473"/>
    <mergeCell ref="Z473:AC473"/>
    <mergeCell ref="AD473:AG473"/>
    <mergeCell ref="AH473:AK473"/>
    <mergeCell ref="AL473:AM473"/>
    <mergeCell ref="AN473:AR473"/>
    <mergeCell ref="Z471:AC471"/>
    <mergeCell ref="AD471:AG471"/>
    <mergeCell ref="AH471:AK471"/>
    <mergeCell ref="AL471:AM471"/>
    <mergeCell ref="AN471:AR471"/>
    <mergeCell ref="B472:I473"/>
    <mergeCell ref="J472:N473"/>
    <mergeCell ref="T472:U472"/>
    <mergeCell ref="V472:X472"/>
    <mergeCell ref="AH472:AK472"/>
    <mergeCell ref="AN472:AR472"/>
    <mergeCell ref="B467:I469"/>
    <mergeCell ref="J467:N469"/>
    <mergeCell ref="O467:U469"/>
    <mergeCell ref="AR463:AS465"/>
    <mergeCell ref="J464:J466"/>
    <mergeCell ref="K464:K466"/>
    <mergeCell ref="L464:L466"/>
    <mergeCell ref="M464:M466"/>
    <mergeCell ref="N464:N466"/>
    <mergeCell ref="O464:O466"/>
    <mergeCell ref="P464:P466"/>
    <mergeCell ref="Q464:Q466"/>
    <mergeCell ref="R464:R466"/>
    <mergeCell ref="BB468:BC468"/>
    <mergeCell ref="AN469:AS469"/>
    <mergeCell ref="B470:I471"/>
    <mergeCell ref="J470:N471"/>
    <mergeCell ref="T470:U470"/>
    <mergeCell ref="V470:X470"/>
    <mergeCell ref="AH470:AK470"/>
    <mergeCell ref="AN470:AR470"/>
    <mergeCell ref="T471:U471"/>
    <mergeCell ref="V471:Y471"/>
    <mergeCell ref="Y467:AH467"/>
    <mergeCell ref="AL467:AM467"/>
    <mergeCell ref="AN467:AS467"/>
    <mergeCell ref="V468:Y469"/>
    <mergeCell ref="Z468:AC469"/>
    <mergeCell ref="AD468:AG469"/>
    <mergeCell ref="AH468:AK469"/>
    <mergeCell ref="AL468:AM469"/>
    <mergeCell ref="AN468:AS468"/>
    <mergeCell ref="B463:I466"/>
    <mergeCell ref="J463:K463"/>
    <mergeCell ref="M463:N463"/>
    <mergeCell ref="O463:T463"/>
    <mergeCell ref="U463:W463"/>
    <mergeCell ref="AL463:AM465"/>
    <mergeCell ref="AN463:AO465"/>
    <mergeCell ref="AP463:AQ465"/>
    <mergeCell ref="Z448:AC448"/>
    <mergeCell ref="AD448:AG448"/>
    <mergeCell ref="AH448:AK448"/>
    <mergeCell ref="AN448:AR448"/>
    <mergeCell ref="V449:Y449"/>
    <mergeCell ref="Z449:AC449"/>
    <mergeCell ref="AD449:AG449"/>
    <mergeCell ref="AH449:AK449"/>
    <mergeCell ref="AN449:AR449"/>
    <mergeCell ref="S464:S466"/>
    <mergeCell ref="T464:T466"/>
    <mergeCell ref="U464:U466"/>
    <mergeCell ref="V464:V466"/>
    <mergeCell ref="W464:W466"/>
    <mergeCell ref="AN450:AR450"/>
    <mergeCell ref="AH446:AK446"/>
    <mergeCell ref="AL446:AM446"/>
    <mergeCell ref="AN446:AR446"/>
    <mergeCell ref="B447:E449"/>
    <mergeCell ref="F447:N449"/>
    <mergeCell ref="O447:U449"/>
    <mergeCell ref="V447:Y447"/>
    <mergeCell ref="AH447:AK447"/>
    <mergeCell ref="AN447:AR447"/>
    <mergeCell ref="V448:Y448"/>
    <mergeCell ref="B445:I446"/>
    <mergeCell ref="J445:N446"/>
    <mergeCell ref="T445:U445"/>
    <mergeCell ref="V445:X445"/>
    <mergeCell ref="AH445:AK445"/>
    <mergeCell ref="AN445:AR445"/>
    <mergeCell ref="T446:U446"/>
    <mergeCell ref="V446:Y446"/>
    <mergeCell ref="Z446:AC446"/>
    <mergeCell ref="AD446:AG446"/>
    <mergeCell ref="V444:Y444"/>
    <mergeCell ref="Z444:AC444"/>
    <mergeCell ref="AD444:AG444"/>
    <mergeCell ref="AH444:AK444"/>
    <mergeCell ref="AL444:AM444"/>
    <mergeCell ref="AN444:AR444"/>
    <mergeCell ref="AH442:AK442"/>
    <mergeCell ref="AL442:AM442"/>
    <mergeCell ref="AN442:AR442"/>
    <mergeCell ref="B443:I444"/>
    <mergeCell ref="J443:N444"/>
    <mergeCell ref="T443:U443"/>
    <mergeCell ref="V443:X443"/>
    <mergeCell ref="AH443:AK443"/>
    <mergeCell ref="AN443:AR443"/>
    <mergeCell ref="T444:U444"/>
    <mergeCell ref="B441:I442"/>
    <mergeCell ref="J441:N442"/>
    <mergeCell ref="T441:U441"/>
    <mergeCell ref="V441:X441"/>
    <mergeCell ref="AH441:AK441"/>
    <mergeCell ref="AN441:AR441"/>
    <mergeCell ref="T442:U442"/>
    <mergeCell ref="V442:Y442"/>
    <mergeCell ref="Z442:AC442"/>
    <mergeCell ref="AD442:AG442"/>
    <mergeCell ref="V440:Y440"/>
    <mergeCell ref="Z440:AC440"/>
    <mergeCell ref="AD440:AG440"/>
    <mergeCell ref="AH440:AK440"/>
    <mergeCell ref="AL440:AM440"/>
    <mergeCell ref="AN440:AR440"/>
    <mergeCell ref="AH438:AK438"/>
    <mergeCell ref="AL438:AM438"/>
    <mergeCell ref="AN438:AR438"/>
    <mergeCell ref="B439:I440"/>
    <mergeCell ref="J439:N440"/>
    <mergeCell ref="T439:U439"/>
    <mergeCell ref="V439:X439"/>
    <mergeCell ref="AH439:AK439"/>
    <mergeCell ref="AN439:AR439"/>
    <mergeCell ref="T440:U440"/>
    <mergeCell ref="B437:I438"/>
    <mergeCell ref="J437:N438"/>
    <mergeCell ref="T437:U437"/>
    <mergeCell ref="V437:X437"/>
    <mergeCell ref="AH437:AK437"/>
    <mergeCell ref="AN437:AR437"/>
    <mergeCell ref="T438:U438"/>
    <mergeCell ref="V438:Y438"/>
    <mergeCell ref="Z438:AC438"/>
    <mergeCell ref="AD438:AG438"/>
    <mergeCell ref="V436:Y436"/>
    <mergeCell ref="Z436:AC436"/>
    <mergeCell ref="AD436:AG436"/>
    <mergeCell ref="AH436:AK436"/>
    <mergeCell ref="AL436:AM436"/>
    <mergeCell ref="AN436:AR436"/>
    <mergeCell ref="AH434:AK434"/>
    <mergeCell ref="AL434:AM434"/>
    <mergeCell ref="AN434:AR434"/>
    <mergeCell ref="B435:I436"/>
    <mergeCell ref="J435:N436"/>
    <mergeCell ref="T435:U435"/>
    <mergeCell ref="V435:X435"/>
    <mergeCell ref="AH435:AK435"/>
    <mergeCell ref="AN435:AR435"/>
    <mergeCell ref="T436:U436"/>
    <mergeCell ref="B433:I434"/>
    <mergeCell ref="J433:N434"/>
    <mergeCell ref="T433:U433"/>
    <mergeCell ref="V433:X433"/>
    <mergeCell ref="AH433:AK433"/>
    <mergeCell ref="AN433:AR433"/>
    <mergeCell ref="T434:U434"/>
    <mergeCell ref="V434:Y434"/>
    <mergeCell ref="Z434:AC434"/>
    <mergeCell ref="AD434:AG434"/>
    <mergeCell ref="T432:U432"/>
    <mergeCell ref="V432:Y432"/>
    <mergeCell ref="Z432:AC432"/>
    <mergeCell ref="AD432:AG432"/>
    <mergeCell ref="AH432:AK432"/>
    <mergeCell ref="AL432:AM432"/>
    <mergeCell ref="AN432:AR432"/>
    <mergeCell ref="Z430:AC430"/>
    <mergeCell ref="AD430:AG430"/>
    <mergeCell ref="AH430:AK430"/>
    <mergeCell ref="AL430:AM430"/>
    <mergeCell ref="AN430:AR430"/>
    <mergeCell ref="B431:I432"/>
    <mergeCell ref="J431:N432"/>
    <mergeCell ref="T431:U431"/>
    <mergeCell ref="V431:X431"/>
    <mergeCell ref="AH431:AK431"/>
    <mergeCell ref="AN431:AR431"/>
    <mergeCell ref="B426:I428"/>
    <mergeCell ref="J426:N428"/>
    <mergeCell ref="O426:U428"/>
    <mergeCell ref="AR422:AS424"/>
    <mergeCell ref="J423:J425"/>
    <mergeCell ref="K423:K425"/>
    <mergeCell ref="L423:L425"/>
    <mergeCell ref="M423:M425"/>
    <mergeCell ref="N423:N425"/>
    <mergeCell ref="O423:O425"/>
    <mergeCell ref="P423:P425"/>
    <mergeCell ref="Q423:Q425"/>
    <mergeCell ref="R423:R425"/>
    <mergeCell ref="BB427:BC427"/>
    <mergeCell ref="AN428:AS428"/>
    <mergeCell ref="B429:I430"/>
    <mergeCell ref="J429:N430"/>
    <mergeCell ref="T429:U429"/>
    <mergeCell ref="V429:X429"/>
    <mergeCell ref="AH429:AK429"/>
    <mergeCell ref="AN429:AR429"/>
    <mergeCell ref="T430:U430"/>
    <mergeCell ref="V430:Y430"/>
    <mergeCell ref="Y426:AH426"/>
    <mergeCell ref="AL426:AM426"/>
    <mergeCell ref="AN426:AS426"/>
    <mergeCell ref="V427:Y428"/>
    <mergeCell ref="Z427:AC428"/>
    <mergeCell ref="AD427:AG428"/>
    <mergeCell ref="AH427:AK428"/>
    <mergeCell ref="AL427:AM428"/>
    <mergeCell ref="AN427:AS427"/>
    <mergeCell ref="B422:I425"/>
    <mergeCell ref="J422:K422"/>
    <mergeCell ref="M422:N422"/>
    <mergeCell ref="O422:T422"/>
    <mergeCell ref="U422:W422"/>
    <mergeCell ref="AL422:AM424"/>
    <mergeCell ref="AN422:AO424"/>
    <mergeCell ref="AP422:AQ424"/>
    <mergeCell ref="Z407:AC407"/>
    <mergeCell ref="AD407:AG407"/>
    <mergeCell ref="AH407:AK407"/>
    <mergeCell ref="AN407:AR407"/>
    <mergeCell ref="V408:Y408"/>
    <mergeCell ref="Z408:AC408"/>
    <mergeCell ref="AD408:AG408"/>
    <mergeCell ref="AH408:AK408"/>
    <mergeCell ref="AN408:AR408"/>
    <mergeCell ref="S423:S425"/>
    <mergeCell ref="T423:T425"/>
    <mergeCell ref="U423:U425"/>
    <mergeCell ref="V423:V425"/>
    <mergeCell ref="W423:W425"/>
    <mergeCell ref="AN409:AR409"/>
    <mergeCell ref="AH405:AK405"/>
    <mergeCell ref="AL405:AM405"/>
    <mergeCell ref="AN405:AR405"/>
    <mergeCell ref="B406:E408"/>
    <mergeCell ref="F406:N408"/>
    <mergeCell ref="O406:U408"/>
    <mergeCell ref="V406:Y406"/>
    <mergeCell ref="AH406:AK406"/>
    <mergeCell ref="AN406:AR406"/>
    <mergeCell ref="V407:Y407"/>
    <mergeCell ref="B404:I405"/>
    <mergeCell ref="J404:N405"/>
    <mergeCell ref="T404:U404"/>
    <mergeCell ref="V404:X404"/>
    <mergeCell ref="AH404:AK404"/>
    <mergeCell ref="AN404:AR404"/>
    <mergeCell ref="T405:U405"/>
    <mergeCell ref="V405:Y405"/>
    <mergeCell ref="Z405:AC405"/>
    <mergeCell ref="AD405:AG405"/>
    <mergeCell ref="V403:Y403"/>
    <mergeCell ref="Z403:AC403"/>
    <mergeCell ref="AD403:AG403"/>
    <mergeCell ref="AH403:AK403"/>
    <mergeCell ref="AL403:AM403"/>
    <mergeCell ref="AN403:AR403"/>
    <mergeCell ref="AH401:AK401"/>
    <mergeCell ref="AL401:AM401"/>
    <mergeCell ref="AN401:AR401"/>
    <mergeCell ref="B402:I403"/>
    <mergeCell ref="J402:N403"/>
    <mergeCell ref="T402:U402"/>
    <mergeCell ref="V402:X402"/>
    <mergeCell ref="AH402:AK402"/>
    <mergeCell ref="AN402:AR402"/>
    <mergeCell ref="T403:U403"/>
    <mergeCell ref="B400:I401"/>
    <mergeCell ref="J400:N401"/>
    <mergeCell ref="T400:U400"/>
    <mergeCell ref="V400:X400"/>
    <mergeCell ref="AH400:AK400"/>
    <mergeCell ref="AN400:AR400"/>
    <mergeCell ref="T401:U401"/>
    <mergeCell ref="V401:Y401"/>
    <mergeCell ref="Z401:AC401"/>
    <mergeCell ref="AD401:AG401"/>
    <mergeCell ref="V399:Y399"/>
    <mergeCell ref="Z399:AC399"/>
    <mergeCell ref="AD399:AG399"/>
    <mergeCell ref="AH399:AK399"/>
    <mergeCell ref="AL399:AM399"/>
    <mergeCell ref="AN399:AR399"/>
    <mergeCell ref="AH397:AK397"/>
    <mergeCell ref="AL397:AM397"/>
    <mergeCell ref="AN397:AR397"/>
    <mergeCell ref="B398:I399"/>
    <mergeCell ref="J398:N399"/>
    <mergeCell ref="T398:U398"/>
    <mergeCell ref="V398:X398"/>
    <mergeCell ref="AH398:AK398"/>
    <mergeCell ref="AN398:AR398"/>
    <mergeCell ref="T399:U399"/>
    <mergeCell ref="B396:I397"/>
    <mergeCell ref="J396:N397"/>
    <mergeCell ref="T396:U396"/>
    <mergeCell ref="V396:X396"/>
    <mergeCell ref="AH396:AK396"/>
    <mergeCell ref="AN396:AR396"/>
    <mergeCell ref="T397:U397"/>
    <mergeCell ref="V397:Y397"/>
    <mergeCell ref="Z397:AC397"/>
    <mergeCell ref="AD397:AG397"/>
    <mergeCell ref="V395:Y395"/>
    <mergeCell ref="Z395:AC395"/>
    <mergeCell ref="AD395:AG395"/>
    <mergeCell ref="AH395:AK395"/>
    <mergeCell ref="AL395:AM395"/>
    <mergeCell ref="AN395:AR395"/>
    <mergeCell ref="AH393:AK393"/>
    <mergeCell ref="AL393:AM393"/>
    <mergeCell ref="AN393:AR393"/>
    <mergeCell ref="B394:I395"/>
    <mergeCell ref="J394:N395"/>
    <mergeCell ref="T394:U394"/>
    <mergeCell ref="V394:X394"/>
    <mergeCell ref="AH394:AK394"/>
    <mergeCell ref="AN394:AR394"/>
    <mergeCell ref="T395:U395"/>
    <mergeCell ref="B392:I393"/>
    <mergeCell ref="J392:N393"/>
    <mergeCell ref="T392:U392"/>
    <mergeCell ref="V392:X392"/>
    <mergeCell ref="AH392:AK392"/>
    <mergeCell ref="AN392:AR392"/>
    <mergeCell ref="T393:U393"/>
    <mergeCell ref="V393:Y393"/>
    <mergeCell ref="Z393:AC393"/>
    <mergeCell ref="AD393:AG393"/>
    <mergeCell ref="T391:U391"/>
    <mergeCell ref="V391:Y391"/>
    <mergeCell ref="Z391:AC391"/>
    <mergeCell ref="AD391:AG391"/>
    <mergeCell ref="AH391:AK391"/>
    <mergeCell ref="AL391:AM391"/>
    <mergeCell ref="AN391:AR391"/>
    <mergeCell ref="Z389:AC389"/>
    <mergeCell ref="AD389:AG389"/>
    <mergeCell ref="AH389:AK389"/>
    <mergeCell ref="AL389:AM389"/>
    <mergeCell ref="AN389:AR389"/>
    <mergeCell ref="B390:I391"/>
    <mergeCell ref="J390:N391"/>
    <mergeCell ref="T390:U390"/>
    <mergeCell ref="V390:X390"/>
    <mergeCell ref="AH390:AK390"/>
    <mergeCell ref="AN390:AR390"/>
    <mergeCell ref="B385:I387"/>
    <mergeCell ref="J385:N387"/>
    <mergeCell ref="O385:U387"/>
    <mergeCell ref="AR381:AS383"/>
    <mergeCell ref="J382:J384"/>
    <mergeCell ref="K382:K384"/>
    <mergeCell ref="L382:L384"/>
    <mergeCell ref="M382:M384"/>
    <mergeCell ref="N382:N384"/>
    <mergeCell ref="O382:O384"/>
    <mergeCell ref="P382:P384"/>
    <mergeCell ref="Q382:Q384"/>
    <mergeCell ref="R382:R384"/>
    <mergeCell ref="BB386:BC386"/>
    <mergeCell ref="AN387:AS387"/>
    <mergeCell ref="B388:I389"/>
    <mergeCell ref="J388:N389"/>
    <mergeCell ref="T388:U388"/>
    <mergeCell ref="V388:X388"/>
    <mergeCell ref="AH388:AK388"/>
    <mergeCell ref="AN388:AR388"/>
    <mergeCell ref="T389:U389"/>
    <mergeCell ref="V389:Y389"/>
    <mergeCell ref="Y385:AH385"/>
    <mergeCell ref="AL385:AM385"/>
    <mergeCell ref="AN385:AS385"/>
    <mergeCell ref="V386:Y387"/>
    <mergeCell ref="Z386:AC387"/>
    <mergeCell ref="AD386:AG387"/>
    <mergeCell ref="AH386:AK387"/>
    <mergeCell ref="AL386:AM387"/>
    <mergeCell ref="AN386:AS386"/>
    <mergeCell ref="B381:I384"/>
    <mergeCell ref="J381:K381"/>
    <mergeCell ref="M381:N381"/>
    <mergeCell ref="O381:T381"/>
    <mergeCell ref="U381:W381"/>
    <mergeCell ref="AL381:AM383"/>
    <mergeCell ref="AN381:AO383"/>
    <mergeCell ref="AP381:AQ383"/>
    <mergeCell ref="Z366:AC366"/>
    <mergeCell ref="AD366:AG366"/>
    <mergeCell ref="AH366:AK366"/>
    <mergeCell ref="AN366:AR366"/>
    <mergeCell ref="V367:Y367"/>
    <mergeCell ref="Z367:AC367"/>
    <mergeCell ref="AD367:AG367"/>
    <mergeCell ref="AH367:AK367"/>
    <mergeCell ref="AN367:AR367"/>
    <mergeCell ref="S382:S384"/>
    <mergeCell ref="T382:T384"/>
    <mergeCell ref="U382:U384"/>
    <mergeCell ref="V382:V384"/>
    <mergeCell ref="W382:W384"/>
    <mergeCell ref="AN368:AR368"/>
    <mergeCell ref="AH364:AK364"/>
    <mergeCell ref="AL364:AM364"/>
    <mergeCell ref="AN364:AR364"/>
    <mergeCell ref="B365:E367"/>
    <mergeCell ref="F365:N367"/>
    <mergeCell ref="O365:U367"/>
    <mergeCell ref="V365:Y365"/>
    <mergeCell ref="AH365:AK365"/>
    <mergeCell ref="AN365:AR365"/>
    <mergeCell ref="V366:Y366"/>
    <mergeCell ref="B363:I364"/>
    <mergeCell ref="J363:N364"/>
    <mergeCell ref="T363:U363"/>
    <mergeCell ref="V363:X363"/>
    <mergeCell ref="AH363:AK363"/>
    <mergeCell ref="AN363:AR363"/>
    <mergeCell ref="T364:U364"/>
    <mergeCell ref="V364:Y364"/>
    <mergeCell ref="Z364:AC364"/>
    <mergeCell ref="AD364:AG364"/>
    <mergeCell ref="V362:Y362"/>
    <mergeCell ref="Z362:AC362"/>
    <mergeCell ref="AD362:AG362"/>
    <mergeCell ref="AH362:AK362"/>
    <mergeCell ref="AL362:AM362"/>
    <mergeCell ref="AN362:AR362"/>
    <mergeCell ref="AH360:AK360"/>
    <mergeCell ref="AL360:AM360"/>
    <mergeCell ref="AN360:AR360"/>
    <mergeCell ref="B361:I362"/>
    <mergeCell ref="J361:N362"/>
    <mergeCell ref="T361:U361"/>
    <mergeCell ref="V361:X361"/>
    <mergeCell ref="AH361:AK361"/>
    <mergeCell ref="AN361:AR361"/>
    <mergeCell ref="T362:U362"/>
    <mergeCell ref="B359:I360"/>
    <mergeCell ref="J359:N360"/>
    <mergeCell ref="T359:U359"/>
    <mergeCell ref="V359:X359"/>
    <mergeCell ref="AH359:AK359"/>
    <mergeCell ref="AN359:AR359"/>
    <mergeCell ref="T360:U360"/>
    <mergeCell ref="V360:Y360"/>
    <mergeCell ref="Z360:AC360"/>
    <mergeCell ref="AD360:AG360"/>
    <mergeCell ref="V358:Y358"/>
    <mergeCell ref="Z358:AC358"/>
    <mergeCell ref="AD358:AG358"/>
    <mergeCell ref="AH358:AK358"/>
    <mergeCell ref="AL358:AM358"/>
    <mergeCell ref="AN358:AR358"/>
    <mergeCell ref="AH356:AK356"/>
    <mergeCell ref="AL356:AM356"/>
    <mergeCell ref="AN356:AR356"/>
    <mergeCell ref="B357:I358"/>
    <mergeCell ref="J357:N358"/>
    <mergeCell ref="T357:U357"/>
    <mergeCell ref="V357:X357"/>
    <mergeCell ref="AH357:AK357"/>
    <mergeCell ref="AN357:AR357"/>
    <mergeCell ref="T358:U358"/>
    <mergeCell ref="B355:I356"/>
    <mergeCell ref="J355:N356"/>
    <mergeCell ref="T355:U355"/>
    <mergeCell ref="V355:X355"/>
    <mergeCell ref="AH355:AK355"/>
    <mergeCell ref="AN355:AR355"/>
    <mergeCell ref="T356:U356"/>
    <mergeCell ref="V356:Y356"/>
    <mergeCell ref="Z356:AC356"/>
    <mergeCell ref="AD356:AG356"/>
    <mergeCell ref="V354:Y354"/>
    <mergeCell ref="Z354:AC354"/>
    <mergeCell ref="AD354:AG354"/>
    <mergeCell ref="AH354:AK354"/>
    <mergeCell ref="AL354:AM354"/>
    <mergeCell ref="AN354:AR354"/>
    <mergeCell ref="AH352:AK352"/>
    <mergeCell ref="AL352:AM352"/>
    <mergeCell ref="AN352:AR352"/>
    <mergeCell ref="B353:I354"/>
    <mergeCell ref="J353:N354"/>
    <mergeCell ref="T353:U353"/>
    <mergeCell ref="V353:X353"/>
    <mergeCell ref="AH353:AK353"/>
    <mergeCell ref="AN353:AR353"/>
    <mergeCell ref="T354:U354"/>
    <mergeCell ref="B351:I352"/>
    <mergeCell ref="J351:N352"/>
    <mergeCell ref="T351:U351"/>
    <mergeCell ref="V351:X351"/>
    <mergeCell ref="AH351:AK351"/>
    <mergeCell ref="AN351:AR351"/>
    <mergeCell ref="T352:U352"/>
    <mergeCell ref="V352:Y352"/>
    <mergeCell ref="Z352:AC352"/>
    <mergeCell ref="AD352:AG352"/>
    <mergeCell ref="T350:U350"/>
    <mergeCell ref="V350:Y350"/>
    <mergeCell ref="Z350:AC350"/>
    <mergeCell ref="AD350:AG350"/>
    <mergeCell ref="AH350:AK350"/>
    <mergeCell ref="AL350:AM350"/>
    <mergeCell ref="AN350:AR350"/>
    <mergeCell ref="Z348:AC348"/>
    <mergeCell ref="AD348:AG348"/>
    <mergeCell ref="AH348:AK348"/>
    <mergeCell ref="AL348:AM348"/>
    <mergeCell ref="AN348:AR348"/>
    <mergeCell ref="B349:I350"/>
    <mergeCell ref="J349:N350"/>
    <mergeCell ref="T349:U349"/>
    <mergeCell ref="V349:X349"/>
    <mergeCell ref="AH349:AK349"/>
    <mergeCell ref="B344:I346"/>
    <mergeCell ref="J344:N346"/>
    <mergeCell ref="O344:U346"/>
    <mergeCell ref="AR340:AS342"/>
    <mergeCell ref="J341:J343"/>
    <mergeCell ref="K341:K343"/>
    <mergeCell ref="L341:L343"/>
    <mergeCell ref="M341:M343"/>
    <mergeCell ref="N341:N343"/>
    <mergeCell ref="O341:O343"/>
    <mergeCell ref="P341:P343"/>
    <mergeCell ref="Q341:Q343"/>
    <mergeCell ref="R341:R343"/>
    <mergeCell ref="BB345:BC345"/>
    <mergeCell ref="AN346:AS346"/>
    <mergeCell ref="B347:I348"/>
    <mergeCell ref="J347:N348"/>
    <mergeCell ref="T347:U347"/>
    <mergeCell ref="V347:X347"/>
    <mergeCell ref="AH347:AK347"/>
    <mergeCell ref="AN347:AR347"/>
    <mergeCell ref="T348:U348"/>
    <mergeCell ref="V348:Y348"/>
    <mergeCell ref="Y344:AH344"/>
    <mergeCell ref="AL344:AM344"/>
    <mergeCell ref="AN344:AS344"/>
    <mergeCell ref="V345:Y346"/>
    <mergeCell ref="Z345:AC346"/>
    <mergeCell ref="AD345:AG346"/>
    <mergeCell ref="AH345:AK346"/>
    <mergeCell ref="AL345:AM346"/>
    <mergeCell ref="AN345:AS345"/>
    <mergeCell ref="B340:I343"/>
    <mergeCell ref="J340:K340"/>
    <mergeCell ref="M340:N340"/>
    <mergeCell ref="O340:T340"/>
    <mergeCell ref="U340:W340"/>
    <mergeCell ref="AL340:AM342"/>
    <mergeCell ref="AN340:AO342"/>
    <mergeCell ref="AP340:AQ342"/>
    <mergeCell ref="Z325:AC325"/>
    <mergeCell ref="AD325:AG325"/>
    <mergeCell ref="AH325:AK325"/>
    <mergeCell ref="AN325:AR325"/>
    <mergeCell ref="V326:Y326"/>
    <mergeCell ref="Z326:AC326"/>
    <mergeCell ref="AD326:AG326"/>
    <mergeCell ref="AH326:AK326"/>
    <mergeCell ref="AN326:AR326"/>
    <mergeCell ref="S341:S343"/>
    <mergeCell ref="T341:T343"/>
    <mergeCell ref="U341:U343"/>
    <mergeCell ref="V341:V343"/>
    <mergeCell ref="W341:W343"/>
    <mergeCell ref="AH323:AK323"/>
    <mergeCell ref="AL323:AM323"/>
    <mergeCell ref="AN323:AR323"/>
    <mergeCell ref="B324:E326"/>
    <mergeCell ref="F324:N326"/>
    <mergeCell ref="O324:U326"/>
    <mergeCell ref="V324:Y324"/>
    <mergeCell ref="AH324:AK324"/>
    <mergeCell ref="AN324:AR324"/>
    <mergeCell ref="V325:Y325"/>
    <mergeCell ref="B322:I323"/>
    <mergeCell ref="J322:N323"/>
    <mergeCell ref="T322:U322"/>
    <mergeCell ref="V322:X322"/>
    <mergeCell ref="AH322:AK322"/>
    <mergeCell ref="AN322:AR322"/>
    <mergeCell ref="T323:U323"/>
    <mergeCell ref="V323:Y323"/>
    <mergeCell ref="Z323:AC323"/>
    <mergeCell ref="AD323:AG323"/>
    <mergeCell ref="V321:Y321"/>
    <mergeCell ref="Z321:AC321"/>
    <mergeCell ref="AD321:AG321"/>
    <mergeCell ref="AH321:AK321"/>
    <mergeCell ref="AL321:AM321"/>
    <mergeCell ref="AN321:AR321"/>
    <mergeCell ref="AH319:AK319"/>
    <mergeCell ref="AL319:AM319"/>
    <mergeCell ref="AN319:AR319"/>
    <mergeCell ref="B320:I321"/>
    <mergeCell ref="J320:N321"/>
    <mergeCell ref="T320:U320"/>
    <mergeCell ref="V320:X320"/>
    <mergeCell ref="AH320:AK320"/>
    <mergeCell ref="AN320:AR320"/>
    <mergeCell ref="T321:U321"/>
    <mergeCell ref="B318:I319"/>
    <mergeCell ref="J318:N319"/>
    <mergeCell ref="T318:U318"/>
    <mergeCell ref="V318:X318"/>
    <mergeCell ref="AH318:AK318"/>
    <mergeCell ref="AN318:AR318"/>
    <mergeCell ref="T319:U319"/>
    <mergeCell ref="V319:Y319"/>
    <mergeCell ref="Z319:AC319"/>
    <mergeCell ref="AD319:AG319"/>
    <mergeCell ref="V317:Y317"/>
    <mergeCell ref="Z317:AC317"/>
    <mergeCell ref="AD317:AG317"/>
    <mergeCell ref="AH317:AK317"/>
    <mergeCell ref="AL317:AM317"/>
    <mergeCell ref="AN317:AR317"/>
    <mergeCell ref="AH315:AK315"/>
    <mergeCell ref="AL315:AM315"/>
    <mergeCell ref="AN315:AR315"/>
    <mergeCell ref="B316:I317"/>
    <mergeCell ref="J316:N317"/>
    <mergeCell ref="T316:U316"/>
    <mergeCell ref="V316:X316"/>
    <mergeCell ref="AH316:AK316"/>
    <mergeCell ref="AN316:AR316"/>
    <mergeCell ref="T317:U317"/>
    <mergeCell ref="B314:I315"/>
    <mergeCell ref="J314:N315"/>
    <mergeCell ref="T314:U314"/>
    <mergeCell ref="V314:X314"/>
    <mergeCell ref="AH314:AK314"/>
    <mergeCell ref="AN314:AR314"/>
    <mergeCell ref="T315:U315"/>
    <mergeCell ref="V315:Y315"/>
    <mergeCell ref="Z315:AC315"/>
    <mergeCell ref="AD315:AG315"/>
    <mergeCell ref="V313:Y313"/>
    <mergeCell ref="Z313:AC313"/>
    <mergeCell ref="AD313:AG313"/>
    <mergeCell ref="AH313:AK313"/>
    <mergeCell ref="AL313:AM313"/>
    <mergeCell ref="AN313:AR313"/>
    <mergeCell ref="AH311:AK311"/>
    <mergeCell ref="AL311:AM311"/>
    <mergeCell ref="AN311:AR311"/>
    <mergeCell ref="B312:I313"/>
    <mergeCell ref="J312:N313"/>
    <mergeCell ref="T312:U312"/>
    <mergeCell ref="V312:X312"/>
    <mergeCell ref="AH312:AK312"/>
    <mergeCell ref="AN312:AR312"/>
    <mergeCell ref="T313:U313"/>
    <mergeCell ref="B310:I311"/>
    <mergeCell ref="J310:N311"/>
    <mergeCell ref="T310:U310"/>
    <mergeCell ref="V310:X310"/>
    <mergeCell ref="AH310:AK310"/>
    <mergeCell ref="AN310:AR310"/>
    <mergeCell ref="T311:U311"/>
    <mergeCell ref="V311:Y311"/>
    <mergeCell ref="Z311:AC311"/>
    <mergeCell ref="AD311:AG311"/>
    <mergeCell ref="T309:U309"/>
    <mergeCell ref="V309:Y309"/>
    <mergeCell ref="Z309:AC309"/>
    <mergeCell ref="AD309:AG309"/>
    <mergeCell ref="AH309:AK309"/>
    <mergeCell ref="AL309:AM309"/>
    <mergeCell ref="AN309:AR309"/>
    <mergeCell ref="Z307:AC307"/>
    <mergeCell ref="AD307:AG307"/>
    <mergeCell ref="AH307:AK307"/>
    <mergeCell ref="AL307:AM307"/>
    <mergeCell ref="AN307:AR307"/>
    <mergeCell ref="B308:I309"/>
    <mergeCell ref="J308:N309"/>
    <mergeCell ref="T308:U308"/>
    <mergeCell ref="V308:X308"/>
    <mergeCell ref="AH308:AK308"/>
    <mergeCell ref="B303:I305"/>
    <mergeCell ref="J303:N305"/>
    <mergeCell ref="O303:U305"/>
    <mergeCell ref="AR299:AS301"/>
    <mergeCell ref="J300:J302"/>
    <mergeCell ref="K300:K302"/>
    <mergeCell ref="L300:L302"/>
    <mergeCell ref="M300:M302"/>
    <mergeCell ref="N300:N302"/>
    <mergeCell ref="O300:O302"/>
    <mergeCell ref="P300:P302"/>
    <mergeCell ref="Q300:Q302"/>
    <mergeCell ref="R300:R302"/>
    <mergeCell ref="BB304:BC304"/>
    <mergeCell ref="AN305:AS305"/>
    <mergeCell ref="B306:I307"/>
    <mergeCell ref="J306:N307"/>
    <mergeCell ref="T306:U306"/>
    <mergeCell ref="V306:X306"/>
    <mergeCell ref="AH306:AK306"/>
    <mergeCell ref="AN306:AR306"/>
    <mergeCell ref="T307:U307"/>
    <mergeCell ref="V307:Y307"/>
    <mergeCell ref="Y303:AH303"/>
    <mergeCell ref="AL303:AM303"/>
    <mergeCell ref="AN303:AS303"/>
    <mergeCell ref="V304:Y305"/>
    <mergeCell ref="Z304:AC305"/>
    <mergeCell ref="AD304:AG305"/>
    <mergeCell ref="AH304:AK305"/>
    <mergeCell ref="AL304:AM305"/>
    <mergeCell ref="AN304:AS304"/>
    <mergeCell ref="B299:I302"/>
    <mergeCell ref="J299:K299"/>
    <mergeCell ref="M299:N299"/>
    <mergeCell ref="O299:T299"/>
    <mergeCell ref="U299:W299"/>
    <mergeCell ref="AL299:AM301"/>
    <mergeCell ref="AN299:AO301"/>
    <mergeCell ref="AP299:AQ301"/>
    <mergeCell ref="Z284:AC284"/>
    <mergeCell ref="AD284:AG284"/>
    <mergeCell ref="AH284:AK284"/>
    <mergeCell ref="AN284:AR284"/>
    <mergeCell ref="V285:Y285"/>
    <mergeCell ref="Z285:AC285"/>
    <mergeCell ref="AD285:AG285"/>
    <mergeCell ref="AH285:AK285"/>
    <mergeCell ref="AN285:AR285"/>
    <mergeCell ref="S300:S302"/>
    <mergeCell ref="T300:T302"/>
    <mergeCell ref="U300:U302"/>
    <mergeCell ref="V300:V302"/>
    <mergeCell ref="W300:W302"/>
    <mergeCell ref="AH282:AK282"/>
    <mergeCell ref="AL282:AM282"/>
    <mergeCell ref="AN282:AR282"/>
    <mergeCell ref="B283:E285"/>
    <mergeCell ref="F283:N285"/>
    <mergeCell ref="O283:U285"/>
    <mergeCell ref="V283:Y283"/>
    <mergeCell ref="AH283:AK283"/>
    <mergeCell ref="AN283:AR283"/>
    <mergeCell ref="V284:Y284"/>
    <mergeCell ref="B281:I282"/>
    <mergeCell ref="J281:N282"/>
    <mergeCell ref="T281:U281"/>
    <mergeCell ref="V281:X281"/>
    <mergeCell ref="AH281:AK281"/>
    <mergeCell ref="AN281:AR281"/>
    <mergeCell ref="T282:U282"/>
    <mergeCell ref="V282:Y282"/>
    <mergeCell ref="Z282:AC282"/>
    <mergeCell ref="AD282:AG282"/>
    <mergeCell ref="V280:Y280"/>
    <mergeCell ref="Z280:AC280"/>
    <mergeCell ref="AD280:AG280"/>
    <mergeCell ref="AH280:AK280"/>
    <mergeCell ref="AL280:AM280"/>
    <mergeCell ref="AN280:AR280"/>
    <mergeCell ref="AH278:AK278"/>
    <mergeCell ref="AL278:AM278"/>
    <mergeCell ref="AN278:AR278"/>
    <mergeCell ref="B279:I280"/>
    <mergeCell ref="J279:N280"/>
    <mergeCell ref="T279:U279"/>
    <mergeCell ref="V279:X279"/>
    <mergeCell ref="AH279:AK279"/>
    <mergeCell ref="AN279:AR279"/>
    <mergeCell ref="T280:U280"/>
    <mergeCell ref="B277:I278"/>
    <mergeCell ref="J277:N278"/>
    <mergeCell ref="T277:U277"/>
    <mergeCell ref="V277:X277"/>
    <mergeCell ref="AH277:AK277"/>
    <mergeCell ref="AN277:AR277"/>
    <mergeCell ref="T278:U278"/>
    <mergeCell ref="V278:Y278"/>
    <mergeCell ref="Z278:AC278"/>
    <mergeCell ref="AD278:AG278"/>
    <mergeCell ref="V276:Y276"/>
    <mergeCell ref="Z276:AC276"/>
    <mergeCell ref="AD276:AG276"/>
    <mergeCell ref="AH276:AK276"/>
    <mergeCell ref="AL276:AM276"/>
    <mergeCell ref="AN276:AR276"/>
    <mergeCell ref="AH274:AK274"/>
    <mergeCell ref="AL274:AM274"/>
    <mergeCell ref="AN274:AR274"/>
    <mergeCell ref="B275:I276"/>
    <mergeCell ref="J275:N276"/>
    <mergeCell ref="T275:U275"/>
    <mergeCell ref="V275:X275"/>
    <mergeCell ref="AH275:AK275"/>
    <mergeCell ref="AN275:AR275"/>
    <mergeCell ref="T276:U276"/>
    <mergeCell ref="B273:I274"/>
    <mergeCell ref="J273:N274"/>
    <mergeCell ref="T273:U273"/>
    <mergeCell ref="V273:X273"/>
    <mergeCell ref="AH273:AK273"/>
    <mergeCell ref="AN273:AR273"/>
    <mergeCell ref="T274:U274"/>
    <mergeCell ref="V274:Y274"/>
    <mergeCell ref="Z274:AC274"/>
    <mergeCell ref="AD274:AG274"/>
    <mergeCell ref="V272:Y272"/>
    <mergeCell ref="Z272:AC272"/>
    <mergeCell ref="AD272:AG272"/>
    <mergeCell ref="AH272:AK272"/>
    <mergeCell ref="AL272:AM272"/>
    <mergeCell ref="AN272:AR272"/>
    <mergeCell ref="AH270:AK270"/>
    <mergeCell ref="AL270:AM270"/>
    <mergeCell ref="AN270:AR270"/>
    <mergeCell ref="B271:I272"/>
    <mergeCell ref="J271:N272"/>
    <mergeCell ref="T271:U271"/>
    <mergeCell ref="V271:X271"/>
    <mergeCell ref="AH271:AK271"/>
    <mergeCell ref="AN271:AR271"/>
    <mergeCell ref="T272:U272"/>
    <mergeCell ref="B269:I270"/>
    <mergeCell ref="J269:N270"/>
    <mergeCell ref="T269:U269"/>
    <mergeCell ref="V269:X269"/>
    <mergeCell ref="AH269:AK269"/>
    <mergeCell ref="AN269:AR269"/>
    <mergeCell ref="T270:U270"/>
    <mergeCell ref="V270:Y270"/>
    <mergeCell ref="Z270:AC270"/>
    <mergeCell ref="AD270:AG270"/>
    <mergeCell ref="T268:U268"/>
    <mergeCell ref="V268:Y268"/>
    <mergeCell ref="Z268:AC268"/>
    <mergeCell ref="AD268:AG268"/>
    <mergeCell ref="AH268:AK268"/>
    <mergeCell ref="AL268:AM268"/>
    <mergeCell ref="AN268:AR268"/>
    <mergeCell ref="Z266:AC266"/>
    <mergeCell ref="AD266:AG266"/>
    <mergeCell ref="AH266:AK266"/>
    <mergeCell ref="AL266:AM266"/>
    <mergeCell ref="AN266:AR266"/>
    <mergeCell ref="B267:I268"/>
    <mergeCell ref="J267:N268"/>
    <mergeCell ref="T267:U267"/>
    <mergeCell ref="V267:X267"/>
    <mergeCell ref="AH267:AK267"/>
    <mergeCell ref="B262:I264"/>
    <mergeCell ref="J262:N264"/>
    <mergeCell ref="O262:U264"/>
    <mergeCell ref="AR258:AS260"/>
    <mergeCell ref="J259:J261"/>
    <mergeCell ref="K259:K261"/>
    <mergeCell ref="L259:L261"/>
    <mergeCell ref="M259:M261"/>
    <mergeCell ref="N259:N261"/>
    <mergeCell ref="O259:O261"/>
    <mergeCell ref="P259:P261"/>
    <mergeCell ref="Q259:Q261"/>
    <mergeCell ref="R259:R261"/>
    <mergeCell ref="BB263:BC263"/>
    <mergeCell ref="AN264:AS264"/>
    <mergeCell ref="B265:I266"/>
    <mergeCell ref="J265:N266"/>
    <mergeCell ref="T265:U265"/>
    <mergeCell ref="V265:X265"/>
    <mergeCell ref="AH265:AK265"/>
    <mergeCell ref="AN265:AR265"/>
    <mergeCell ref="T266:U266"/>
    <mergeCell ref="V266:Y266"/>
    <mergeCell ref="Y262:AH262"/>
    <mergeCell ref="AL262:AM262"/>
    <mergeCell ref="AN262:AS262"/>
    <mergeCell ref="V263:Y264"/>
    <mergeCell ref="Z263:AC264"/>
    <mergeCell ref="AD263:AG264"/>
    <mergeCell ref="AH263:AK264"/>
    <mergeCell ref="AL263:AM264"/>
    <mergeCell ref="AN263:AS263"/>
    <mergeCell ref="B258:I261"/>
    <mergeCell ref="J258:K258"/>
    <mergeCell ref="M258:N258"/>
    <mergeCell ref="O258:T258"/>
    <mergeCell ref="U258:W258"/>
    <mergeCell ref="AL258:AM260"/>
    <mergeCell ref="AN258:AO260"/>
    <mergeCell ref="AP258:AQ260"/>
    <mergeCell ref="Z243:AC243"/>
    <mergeCell ref="AD243:AG243"/>
    <mergeCell ref="AH243:AK243"/>
    <mergeCell ref="AN243:AR243"/>
    <mergeCell ref="V244:Y244"/>
    <mergeCell ref="Z244:AC244"/>
    <mergeCell ref="AD244:AG244"/>
    <mergeCell ref="AH244:AK244"/>
    <mergeCell ref="AN244:AR244"/>
    <mergeCell ref="S259:S261"/>
    <mergeCell ref="T259:T261"/>
    <mergeCell ref="U259:U261"/>
    <mergeCell ref="V259:V261"/>
    <mergeCell ref="W259:W261"/>
    <mergeCell ref="AH241:AK241"/>
    <mergeCell ref="AL241:AM241"/>
    <mergeCell ref="AN241:AR241"/>
    <mergeCell ref="B242:E244"/>
    <mergeCell ref="F242:N244"/>
    <mergeCell ref="O242:U244"/>
    <mergeCell ref="V242:Y242"/>
    <mergeCell ref="AH242:AK242"/>
    <mergeCell ref="AN242:AR242"/>
    <mergeCell ref="V243:Y243"/>
    <mergeCell ref="B240:I241"/>
    <mergeCell ref="J240:N241"/>
    <mergeCell ref="T240:U240"/>
    <mergeCell ref="V240:X240"/>
    <mergeCell ref="AH240:AK240"/>
    <mergeCell ref="AN240:AR240"/>
    <mergeCell ref="T241:U241"/>
    <mergeCell ref="V241:Y241"/>
    <mergeCell ref="Z241:AC241"/>
    <mergeCell ref="AD241:AG241"/>
    <mergeCell ref="V239:Y239"/>
    <mergeCell ref="Z239:AC239"/>
    <mergeCell ref="AD239:AG239"/>
    <mergeCell ref="AH239:AK239"/>
    <mergeCell ref="AL239:AM239"/>
    <mergeCell ref="AN239:AR239"/>
    <mergeCell ref="AH237:AK237"/>
    <mergeCell ref="AL237:AM237"/>
    <mergeCell ref="AN237:AR237"/>
    <mergeCell ref="B238:I239"/>
    <mergeCell ref="J238:N239"/>
    <mergeCell ref="T238:U238"/>
    <mergeCell ref="V238:X238"/>
    <mergeCell ref="AH238:AK238"/>
    <mergeCell ref="AN238:AR238"/>
    <mergeCell ref="T239:U239"/>
    <mergeCell ref="B236:I237"/>
    <mergeCell ref="J236:N237"/>
    <mergeCell ref="T236:U236"/>
    <mergeCell ref="V236:X236"/>
    <mergeCell ref="AH236:AK236"/>
    <mergeCell ref="AN236:AR236"/>
    <mergeCell ref="T237:U237"/>
    <mergeCell ref="V237:Y237"/>
    <mergeCell ref="Z237:AC237"/>
    <mergeCell ref="AD237:AG237"/>
    <mergeCell ref="V235:Y235"/>
    <mergeCell ref="Z235:AC235"/>
    <mergeCell ref="AD235:AG235"/>
    <mergeCell ref="AH235:AK235"/>
    <mergeCell ref="AL235:AM235"/>
    <mergeCell ref="AN235:AR235"/>
    <mergeCell ref="AH233:AK233"/>
    <mergeCell ref="AL233:AM233"/>
    <mergeCell ref="AN233:AR233"/>
    <mergeCell ref="B234:I235"/>
    <mergeCell ref="J234:N235"/>
    <mergeCell ref="T234:U234"/>
    <mergeCell ref="V234:X234"/>
    <mergeCell ref="AH234:AK234"/>
    <mergeCell ref="AN234:AR234"/>
    <mergeCell ref="T235:U235"/>
    <mergeCell ref="B232:I233"/>
    <mergeCell ref="J232:N233"/>
    <mergeCell ref="T232:U232"/>
    <mergeCell ref="V232:X232"/>
    <mergeCell ref="AH232:AK232"/>
    <mergeCell ref="AN232:AR232"/>
    <mergeCell ref="T233:U233"/>
    <mergeCell ref="V233:Y233"/>
    <mergeCell ref="Z233:AC233"/>
    <mergeCell ref="AD233:AG233"/>
    <mergeCell ref="V231:Y231"/>
    <mergeCell ref="Z231:AC231"/>
    <mergeCell ref="AD231:AG231"/>
    <mergeCell ref="AH231:AK231"/>
    <mergeCell ref="AL231:AM231"/>
    <mergeCell ref="AN231:AR231"/>
    <mergeCell ref="AH229:AK229"/>
    <mergeCell ref="AL229:AM229"/>
    <mergeCell ref="AN229:AR229"/>
    <mergeCell ref="B230:I231"/>
    <mergeCell ref="J230:N231"/>
    <mergeCell ref="T230:U230"/>
    <mergeCell ref="V230:X230"/>
    <mergeCell ref="AH230:AK230"/>
    <mergeCell ref="AN230:AR230"/>
    <mergeCell ref="T231:U231"/>
    <mergeCell ref="B228:I229"/>
    <mergeCell ref="J228:N229"/>
    <mergeCell ref="T228:U228"/>
    <mergeCell ref="V228:X228"/>
    <mergeCell ref="AH228:AK228"/>
    <mergeCell ref="AN228:AR228"/>
    <mergeCell ref="T229:U229"/>
    <mergeCell ref="V229:Y229"/>
    <mergeCell ref="Z229:AC229"/>
    <mergeCell ref="AD229:AG229"/>
    <mergeCell ref="T227:U227"/>
    <mergeCell ref="V227:Y227"/>
    <mergeCell ref="Z227:AC227"/>
    <mergeCell ref="AD227:AG227"/>
    <mergeCell ref="AH227:AK227"/>
    <mergeCell ref="AL227:AM227"/>
    <mergeCell ref="AN227:AR227"/>
    <mergeCell ref="Z225:AC225"/>
    <mergeCell ref="AD225:AG225"/>
    <mergeCell ref="AH225:AK225"/>
    <mergeCell ref="AL225:AM225"/>
    <mergeCell ref="AN225:AR225"/>
    <mergeCell ref="B226:I227"/>
    <mergeCell ref="J226:N227"/>
    <mergeCell ref="T226:U226"/>
    <mergeCell ref="V226:X226"/>
    <mergeCell ref="AH226:AK226"/>
    <mergeCell ref="B221:I223"/>
    <mergeCell ref="J221:N223"/>
    <mergeCell ref="O221:U223"/>
    <mergeCell ref="AR217:AS219"/>
    <mergeCell ref="J218:J220"/>
    <mergeCell ref="K218:K220"/>
    <mergeCell ref="L218:L220"/>
    <mergeCell ref="M218:M220"/>
    <mergeCell ref="N218:N220"/>
    <mergeCell ref="O218:O220"/>
    <mergeCell ref="P218:P220"/>
    <mergeCell ref="Q218:Q220"/>
    <mergeCell ref="R218:R220"/>
    <mergeCell ref="BB222:BC222"/>
    <mergeCell ref="AN223:AS223"/>
    <mergeCell ref="B224:I225"/>
    <mergeCell ref="J224:N225"/>
    <mergeCell ref="T224:U224"/>
    <mergeCell ref="V224:X224"/>
    <mergeCell ref="AH224:AK224"/>
    <mergeCell ref="AN224:AR224"/>
    <mergeCell ref="T225:U225"/>
    <mergeCell ref="V225:Y225"/>
    <mergeCell ref="Y221:AH221"/>
    <mergeCell ref="AL221:AM221"/>
    <mergeCell ref="AN221:AS221"/>
    <mergeCell ref="V222:Y223"/>
    <mergeCell ref="Z222:AC223"/>
    <mergeCell ref="AD222:AG223"/>
    <mergeCell ref="AH222:AK223"/>
    <mergeCell ref="AL222:AM223"/>
    <mergeCell ref="AN222:AS222"/>
    <mergeCell ref="B217:I220"/>
    <mergeCell ref="J217:K217"/>
    <mergeCell ref="M217:N217"/>
    <mergeCell ref="O217:T217"/>
    <mergeCell ref="U217:W217"/>
    <mergeCell ref="AL217:AM219"/>
    <mergeCell ref="AN217:AO219"/>
    <mergeCell ref="AP217:AQ219"/>
    <mergeCell ref="Z202:AC202"/>
    <mergeCell ref="AD202:AG202"/>
    <mergeCell ref="AH202:AK202"/>
    <mergeCell ref="AN202:AR202"/>
    <mergeCell ref="V203:Y203"/>
    <mergeCell ref="Z203:AC203"/>
    <mergeCell ref="AD203:AG203"/>
    <mergeCell ref="AH203:AK203"/>
    <mergeCell ref="AN203:AR203"/>
    <mergeCell ref="S218:S220"/>
    <mergeCell ref="T218:T220"/>
    <mergeCell ref="U218:U220"/>
    <mergeCell ref="V218:V220"/>
    <mergeCell ref="W218:W220"/>
    <mergeCell ref="AH200:AK200"/>
    <mergeCell ref="AL200:AM200"/>
    <mergeCell ref="AN200:AR200"/>
    <mergeCell ref="B201:E203"/>
    <mergeCell ref="F201:N203"/>
    <mergeCell ref="O201:U203"/>
    <mergeCell ref="V201:Y201"/>
    <mergeCell ref="AH201:AK201"/>
    <mergeCell ref="AN201:AR201"/>
    <mergeCell ref="V202:Y202"/>
    <mergeCell ref="B199:I200"/>
    <mergeCell ref="J199:N200"/>
    <mergeCell ref="T199:U199"/>
    <mergeCell ref="V199:X199"/>
    <mergeCell ref="AH199:AK199"/>
    <mergeCell ref="AN199:AR199"/>
    <mergeCell ref="T200:U200"/>
    <mergeCell ref="V200:Y200"/>
    <mergeCell ref="Z200:AC200"/>
    <mergeCell ref="AD200:AG200"/>
    <mergeCell ref="V198:Y198"/>
    <mergeCell ref="Z198:AC198"/>
    <mergeCell ref="AD198:AG198"/>
    <mergeCell ref="AH198:AK198"/>
    <mergeCell ref="AL198:AM198"/>
    <mergeCell ref="AN198:AR198"/>
    <mergeCell ref="AH196:AK196"/>
    <mergeCell ref="AL196:AM196"/>
    <mergeCell ref="AN196:AR196"/>
    <mergeCell ref="B197:I198"/>
    <mergeCell ref="J197:N198"/>
    <mergeCell ref="T197:U197"/>
    <mergeCell ref="V197:X197"/>
    <mergeCell ref="AH197:AK197"/>
    <mergeCell ref="AN197:AR197"/>
    <mergeCell ref="T198:U198"/>
    <mergeCell ref="B195:I196"/>
    <mergeCell ref="J195:N196"/>
    <mergeCell ref="T195:U195"/>
    <mergeCell ref="V195:X195"/>
    <mergeCell ref="AH195:AK195"/>
    <mergeCell ref="AN195:AR195"/>
    <mergeCell ref="T196:U196"/>
    <mergeCell ref="V196:Y196"/>
    <mergeCell ref="Z196:AC196"/>
    <mergeCell ref="AD196:AG196"/>
    <mergeCell ref="V194:Y194"/>
    <mergeCell ref="Z194:AC194"/>
    <mergeCell ref="AD194:AG194"/>
    <mergeCell ref="AH194:AK194"/>
    <mergeCell ref="AL194:AM194"/>
    <mergeCell ref="AN194:AR194"/>
    <mergeCell ref="AH192:AK192"/>
    <mergeCell ref="AL192:AM192"/>
    <mergeCell ref="AN192:AR192"/>
    <mergeCell ref="B193:I194"/>
    <mergeCell ref="J193:N194"/>
    <mergeCell ref="T193:U193"/>
    <mergeCell ref="V193:X193"/>
    <mergeCell ref="AH193:AK193"/>
    <mergeCell ref="AN193:AR193"/>
    <mergeCell ref="T194:U194"/>
    <mergeCell ref="B191:I192"/>
    <mergeCell ref="J191:N192"/>
    <mergeCell ref="T191:U191"/>
    <mergeCell ref="V191:X191"/>
    <mergeCell ref="AH191:AK191"/>
    <mergeCell ref="AN191:AR191"/>
    <mergeCell ref="T192:U192"/>
    <mergeCell ref="V192:Y192"/>
    <mergeCell ref="Z192:AC192"/>
    <mergeCell ref="AD192:AG192"/>
    <mergeCell ref="V190:Y190"/>
    <mergeCell ref="Z190:AC190"/>
    <mergeCell ref="AD190:AG190"/>
    <mergeCell ref="AH190:AK190"/>
    <mergeCell ref="AL190:AM190"/>
    <mergeCell ref="AN190:AR190"/>
    <mergeCell ref="AH188:AK188"/>
    <mergeCell ref="AL188:AM188"/>
    <mergeCell ref="AN188:AR188"/>
    <mergeCell ref="B189:I190"/>
    <mergeCell ref="J189:N190"/>
    <mergeCell ref="T189:U189"/>
    <mergeCell ref="V189:X189"/>
    <mergeCell ref="AH189:AK189"/>
    <mergeCell ref="AN189:AR189"/>
    <mergeCell ref="T190:U190"/>
    <mergeCell ref="B187:I188"/>
    <mergeCell ref="J187:N188"/>
    <mergeCell ref="T187:U187"/>
    <mergeCell ref="V187:X187"/>
    <mergeCell ref="AH187:AK187"/>
    <mergeCell ref="AN187:AR187"/>
    <mergeCell ref="T188:U188"/>
    <mergeCell ref="V188:Y188"/>
    <mergeCell ref="Z188:AC188"/>
    <mergeCell ref="AD188:AG188"/>
    <mergeCell ref="T186:U186"/>
    <mergeCell ref="V186:Y186"/>
    <mergeCell ref="Z186:AC186"/>
    <mergeCell ref="AD186:AG186"/>
    <mergeCell ref="AH186:AK186"/>
    <mergeCell ref="AL186:AM186"/>
    <mergeCell ref="AN186:AR186"/>
    <mergeCell ref="Z184:AC184"/>
    <mergeCell ref="AD184:AG184"/>
    <mergeCell ref="AH184:AK184"/>
    <mergeCell ref="AL184:AM184"/>
    <mergeCell ref="AN184:AR184"/>
    <mergeCell ref="B185:I186"/>
    <mergeCell ref="J185:N186"/>
    <mergeCell ref="T185:U185"/>
    <mergeCell ref="V185:X185"/>
    <mergeCell ref="AH185:AK185"/>
    <mergeCell ref="B180:I182"/>
    <mergeCell ref="J180:N182"/>
    <mergeCell ref="O180:U182"/>
    <mergeCell ref="AR176:AS178"/>
    <mergeCell ref="J177:J179"/>
    <mergeCell ref="K177:K179"/>
    <mergeCell ref="L177:L179"/>
    <mergeCell ref="M177:M179"/>
    <mergeCell ref="N177:N179"/>
    <mergeCell ref="O177:O179"/>
    <mergeCell ref="P177:P179"/>
    <mergeCell ref="Q177:Q179"/>
    <mergeCell ref="R177:R179"/>
    <mergeCell ref="BB181:BC181"/>
    <mergeCell ref="AN182:AS182"/>
    <mergeCell ref="B183:I184"/>
    <mergeCell ref="J183:N184"/>
    <mergeCell ref="T183:U183"/>
    <mergeCell ref="V183:X183"/>
    <mergeCell ref="AH183:AK183"/>
    <mergeCell ref="AN183:AR183"/>
    <mergeCell ref="T184:U184"/>
    <mergeCell ref="V184:Y184"/>
    <mergeCell ref="Y180:AH180"/>
    <mergeCell ref="AL180:AM180"/>
    <mergeCell ref="AN180:AS180"/>
    <mergeCell ref="V181:Y182"/>
    <mergeCell ref="Z181:AC182"/>
    <mergeCell ref="AD181:AG182"/>
    <mergeCell ref="AH181:AK182"/>
    <mergeCell ref="AL181:AM182"/>
    <mergeCell ref="AN181:AS181"/>
    <mergeCell ref="B176:I179"/>
    <mergeCell ref="J176:K176"/>
    <mergeCell ref="M176:N176"/>
    <mergeCell ref="O176:T176"/>
    <mergeCell ref="U176:W176"/>
    <mergeCell ref="AL176:AM178"/>
    <mergeCell ref="AN176:AO178"/>
    <mergeCell ref="AP176:AQ178"/>
    <mergeCell ref="Z161:AC161"/>
    <mergeCell ref="AD161:AG161"/>
    <mergeCell ref="AH161:AK161"/>
    <mergeCell ref="AN161:AR161"/>
    <mergeCell ref="V162:Y162"/>
    <mergeCell ref="Z162:AC162"/>
    <mergeCell ref="AD162:AG162"/>
    <mergeCell ref="AH162:AK162"/>
    <mergeCell ref="AN162:AR162"/>
    <mergeCell ref="S177:S179"/>
    <mergeCell ref="T177:T179"/>
    <mergeCell ref="U177:U179"/>
    <mergeCell ref="V177:V179"/>
    <mergeCell ref="W177:W179"/>
    <mergeCell ref="AH159:AK159"/>
    <mergeCell ref="AL159:AM159"/>
    <mergeCell ref="AN159:AR159"/>
    <mergeCell ref="B160:E162"/>
    <mergeCell ref="F160:N162"/>
    <mergeCell ref="O160:U162"/>
    <mergeCell ref="V160:Y160"/>
    <mergeCell ref="AH160:AK160"/>
    <mergeCell ref="AN160:AR160"/>
    <mergeCell ref="V161:Y161"/>
    <mergeCell ref="B158:I159"/>
    <mergeCell ref="J158:N159"/>
    <mergeCell ref="T158:U158"/>
    <mergeCell ref="V158:X158"/>
    <mergeCell ref="AH158:AK158"/>
    <mergeCell ref="AN158:AR158"/>
    <mergeCell ref="T159:U159"/>
    <mergeCell ref="V159:Y159"/>
    <mergeCell ref="Z159:AC159"/>
    <mergeCell ref="AD159:AG159"/>
    <mergeCell ref="V157:Y157"/>
    <mergeCell ref="Z157:AC157"/>
    <mergeCell ref="AD157:AG157"/>
    <mergeCell ref="AH157:AK157"/>
    <mergeCell ref="AL157:AM157"/>
    <mergeCell ref="AN157:AR157"/>
    <mergeCell ref="AH155:AK155"/>
    <mergeCell ref="AL155:AM155"/>
    <mergeCell ref="AN155:AR155"/>
    <mergeCell ref="B156:I157"/>
    <mergeCell ref="J156:N157"/>
    <mergeCell ref="T156:U156"/>
    <mergeCell ref="V156:X156"/>
    <mergeCell ref="AH156:AK156"/>
    <mergeCell ref="AN156:AR156"/>
    <mergeCell ref="T157:U157"/>
    <mergeCell ref="B154:I155"/>
    <mergeCell ref="J154:N155"/>
    <mergeCell ref="T154:U154"/>
    <mergeCell ref="V154:X154"/>
    <mergeCell ref="AH154:AK154"/>
    <mergeCell ref="AN154:AR154"/>
    <mergeCell ref="T155:U155"/>
    <mergeCell ref="V155:Y155"/>
    <mergeCell ref="Z155:AC155"/>
    <mergeCell ref="AD155:AG155"/>
    <mergeCell ref="V153:Y153"/>
    <mergeCell ref="Z153:AC153"/>
    <mergeCell ref="AD153:AG153"/>
    <mergeCell ref="AH153:AK153"/>
    <mergeCell ref="AL153:AM153"/>
    <mergeCell ref="AN153:AR153"/>
    <mergeCell ref="AH151:AK151"/>
    <mergeCell ref="AL151:AM151"/>
    <mergeCell ref="AN151:AR151"/>
    <mergeCell ref="B152:I153"/>
    <mergeCell ref="J152:N153"/>
    <mergeCell ref="T152:U152"/>
    <mergeCell ref="V152:X152"/>
    <mergeCell ref="AH152:AK152"/>
    <mergeCell ref="AN152:AR152"/>
    <mergeCell ref="T153:U153"/>
    <mergeCell ref="B150:I151"/>
    <mergeCell ref="J150:N151"/>
    <mergeCell ref="T150:U150"/>
    <mergeCell ref="V150:X150"/>
    <mergeCell ref="AH150:AK150"/>
    <mergeCell ref="AN150:AR150"/>
    <mergeCell ref="T151:U151"/>
    <mergeCell ref="V151:Y151"/>
    <mergeCell ref="Z151:AC151"/>
    <mergeCell ref="AD151:AG151"/>
    <mergeCell ref="V149:Y149"/>
    <mergeCell ref="Z149:AC149"/>
    <mergeCell ref="AD149:AG149"/>
    <mergeCell ref="AH149:AK149"/>
    <mergeCell ref="AL149:AM149"/>
    <mergeCell ref="AN149:AR149"/>
    <mergeCell ref="AH147:AK147"/>
    <mergeCell ref="AL147:AM147"/>
    <mergeCell ref="AN147:AR147"/>
    <mergeCell ref="B148:I149"/>
    <mergeCell ref="J148:N149"/>
    <mergeCell ref="T148:U148"/>
    <mergeCell ref="V148:X148"/>
    <mergeCell ref="AH148:AK148"/>
    <mergeCell ref="AN148:AR148"/>
    <mergeCell ref="T149:U149"/>
    <mergeCell ref="B146:I147"/>
    <mergeCell ref="J146:N147"/>
    <mergeCell ref="T146:U146"/>
    <mergeCell ref="V146:X146"/>
    <mergeCell ref="AH146:AK146"/>
    <mergeCell ref="AN146:AR146"/>
    <mergeCell ref="T147:U147"/>
    <mergeCell ref="V147:Y147"/>
    <mergeCell ref="Z147:AC147"/>
    <mergeCell ref="AD147:AG147"/>
    <mergeCell ref="T145:U145"/>
    <mergeCell ref="V145:Y145"/>
    <mergeCell ref="Z145:AC145"/>
    <mergeCell ref="AD145:AG145"/>
    <mergeCell ref="AH145:AK145"/>
    <mergeCell ref="AL145:AM145"/>
    <mergeCell ref="AN145:AR145"/>
    <mergeCell ref="Z143:AC143"/>
    <mergeCell ref="AD143:AG143"/>
    <mergeCell ref="AH143:AK143"/>
    <mergeCell ref="AL143:AM143"/>
    <mergeCell ref="AN143:AR143"/>
    <mergeCell ref="B144:I145"/>
    <mergeCell ref="J144:N145"/>
    <mergeCell ref="T144:U144"/>
    <mergeCell ref="V144:X144"/>
    <mergeCell ref="AH144:AK144"/>
    <mergeCell ref="B139:I141"/>
    <mergeCell ref="J139:N141"/>
    <mergeCell ref="O139:U141"/>
    <mergeCell ref="AR135:AS137"/>
    <mergeCell ref="J136:J138"/>
    <mergeCell ref="K136:K138"/>
    <mergeCell ref="L136:L138"/>
    <mergeCell ref="M136:M138"/>
    <mergeCell ref="N136:N138"/>
    <mergeCell ref="O136:O138"/>
    <mergeCell ref="P136:P138"/>
    <mergeCell ref="Q136:Q138"/>
    <mergeCell ref="R136:R138"/>
    <mergeCell ref="BB140:BC140"/>
    <mergeCell ref="AN141:AS141"/>
    <mergeCell ref="B142:I143"/>
    <mergeCell ref="J142:N143"/>
    <mergeCell ref="T142:U142"/>
    <mergeCell ref="V142:X142"/>
    <mergeCell ref="AH142:AK142"/>
    <mergeCell ref="AN142:AR142"/>
    <mergeCell ref="T143:U143"/>
    <mergeCell ref="V143:Y143"/>
    <mergeCell ref="Y139:AH139"/>
    <mergeCell ref="AL139:AM139"/>
    <mergeCell ref="AN139:AS139"/>
    <mergeCell ref="V140:Y141"/>
    <mergeCell ref="Z140:AC141"/>
    <mergeCell ref="AD140:AG141"/>
    <mergeCell ref="AH140:AK141"/>
    <mergeCell ref="AL140:AM141"/>
    <mergeCell ref="AN140:AS140"/>
    <mergeCell ref="B135:I138"/>
    <mergeCell ref="J135:K135"/>
    <mergeCell ref="M135:N135"/>
    <mergeCell ref="O135:T135"/>
    <mergeCell ref="U135:W135"/>
    <mergeCell ref="AL135:AM137"/>
    <mergeCell ref="AN135:AO137"/>
    <mergeCell ref="AP135:AQ137"/>
    <mergeCell ref="Z120:AC120"/>
    <mergeCell ref="AD120:AG120"/>
    <mergeCell ref="AH120:AK120"/>
    <mergeCell ref="AN120:AR120"/>
    <mergeCell ref="V121:Y121"/>
    <mergeCell ref="Z121:AC121"/>
    <mergeCell ref="AD121:AG121"/>
    <mergeCell ref="AH121:AK121"/>
    <mergeCell ref="AN121:AR121"/>
    <mergeCell ref="S136:S138"/>
    <mergeCell ref="T136:T138"/>
    <mergeCell ref="U136:U138"/>
    <mergeCell ref="V136:V138"/>
    <mergeCell ref="W136:W138"/>
    <mergeCell ref="AH118:AK118"/>
    <mergeCell ref="AL118:AM118"/>
    <mergeCell ref="AN118:AR118"/>
    <mergeCell ref="B119:E121"/>
    <mergeCell ref="F119:N121"/>
    <mergeCell ref="O119:U121"/>
    <mergeCell ref="V119:Y119"/>
    <mergeCell ref="AH119:AK119"/>
    <mergeCell ref="AN119:AR119"/>
    <mergeCell ref="V120:Y120"/>
    <mergeCell ref="B117:I118"/>
    <mergeCell ref="J117:N118"/>
    <mergeCell ref="T117:U117"/>
    <mergeCell ref="V117:X117"/>
    <mergeCell ref="AH117:AK117"/>
    <mergeCell ref="AN117:AR117"/>
    <mergeCell ref="T118:U118"/>
    <mergeCell ref="V118:Y118"/>
    <mergeCell ref="Z118:AC118"/>
    <mergeCell ref="AD118:AG118"/>
    <mergeCell ref="V116:Y116"/>
    <mergeCell ref="Z116:AC116"/>
    <mergeCell ref="AD116:AG116"/>
    <mergeCell ref="AH116:AK116"/>
    <mergeCell ref="AL116:AM116"/>
    <mergeCell ref="AN116:AR116"/>
    <mergeCell ref="AH114:AK114"/>
    <mergeCell ref="AL114:AM114"/>
    <mergeCell ref="AN114:AR114"/>
    <mergeCell ref="B115:I116"/>
    <mergeCell ref="J115:N116"/>
    <mergeCell ref="T115:U115"/>
    <mergeCell ref="V115:X115"/>
    <mergeCell ref="AH115:AK115"/>
    <mergeCell ref="AN115:AR115"/>
    <mergeCell ref="T116:U116"/>
    <mergeCell ref="B113:I114"/>
    <mergeCell ref="J113:N114"/>
    <mergeCell ref="T113:U113"/>
    <mergeCell ref="V113:X113"/>
    <mergeCell ref="AH113:AK113"/>
    <mergeCell ref="AN113:AR113"/>
    <mergeCell ref="T114:U114"/>
    <mergeCell ref="V114:Y114"/>
    <mergeCell ref="Z114:AC114"/>
    <mergeCell ref="AD114:AG114"/>
    <mergeCell ref="V112:Y112"/>
    <mergeCell ref="Z112:AC112"/>
    <mergeCell ref="AD112:AG112"/>
    <mergeCell ref="AH112:AK112"/>
    <mergeCell ref="AL112:AM112"/>
    <mergeCell ref="AN112:AR112"/>
    <mergeCell ref="AH110:AK110"/>
    <mergeCell ref="AL110:AM110"/>
    <mergeCell ref="AN110:AR110"/>
    <mergeCell ref="B111:I112"/>
    <mergeCell ref="J111:N112"/>
    <mergeCell ref="T111:U111"/>
    <mergeCell ref="V111:X111"/>
    <mergeCell ref="AH111:AK111"/>
    <mergeCell ref="AN111:AR111"/>
    <mergeCell ref="T112:U112"/>
    <mergeCell ref="B109:I110"/>
    <mergeCell ref="J109:N110"/>
    <mergeCell ref="T109:U109"/>
    <mergeCell ref="V109:X109"/>
    <mergeCell ref="AH109:AK109"/>
    <mergeCell ref="AN109:AR109"/>
    <mergeCell ref="T110:U110"/>
    <mergeCell ref="V110:Y110"/>
    <mergeCell ref="Z110:AC110"/>
    <mergeCell ref="AD110:AG110"/>
    <mergeCell ref="V108:Y108"/>
    <mergeCell ref="Z108:AC108"/>
    <mergeCell ref="AD108:AG108"/>
    <mergeCell ref="AH108:AK108"/>
    <mergeCell ref="AL108:AM108"/>
    <mergeCell ref="AN108:AR108"/>
    <mergeCell ref="AH106:AK106"/>
    <mergeCell ref="AL106:AM106"/>
    <mergeCell ref="AN106:AR106"/>
    <mergeCell ref="B107:I108"/>
    <mergeCell ref="J107:N108"/>
    <mergeCell ref="T107:U107"/>
    <mergeCell ref="V107:X107"/>
    <mergeCell ref="AH107:AK107"/>
    <mergeCell ref="AN107:AR107"/>
    <mergeCell ref="T108:U108"/>
    <mergeCell ref="B105:I106"/>
    <mergeCell ref="J105:N106"/>
    <mergeCell ref="T105:U105"/>
    <mergeCell ref="V105:X105"/>
    <mergeCell ref="AH105:AK105"/>
    <mergeCell ref="AN105:AR105"/>
    <mergeCell ref="T106:U106"/>
    <mergeCell ref="V106:Y106"/>
    <mergeCell ref="Z106:AC106"/>
    <mergeCell ref="AD106:AG106"/>
    <mergeCell ref="T104:U104"/>
    <mergeCell ref="V104:Y104"/>
    <mergeCell ref="Z104:AC104"/>
    <mergeCell ref="AD104:AG104"/>
    <mergeCell ref="AH104:AK104"/>
    <mergeCell ref="AL104:AM104"/>
    <mergeCell ref="AN104:AR104"/>
    <mergeCell ref="Z102:AC102"/>
    <mergeCell ref="AD102:AG102"/>
    <mergeCell ref="AH102:AK102"/>
    <mergeCell ref="AL102:AM102"/>
    <mergeCell ref="AN102:AR102"/>
    <mergeCell ref="B103:I104"/>
    <mergeCell ref="J103:N104"/>
    <mergeCell ref="T103:U103"/>
    <mergeCell ref="V103:X103"/>
    <mergeCell ref="AH103:AK103"/>
    <mergeCell ref="B98:I100"/>
    <mergeCell ref="J98:N100"/>
    <mergeCell ref="O98:U100"/>
    <mergeCell ref="AR94:AS96"/>
    <mergeCell ref="J95:J97"/>
    <mergeCell ref="K95:K97"/>
    <mergeCell ref="L95:L97"/>
    <mergeCell ref="M95:M97"/>
    <mergeCell ref="N95:N97"/>
    <mergeCell ref="O95:O97"/>
    <mergeCell ref="P95:P97"/>
    <mergeCell ref="Q95:Q97"/>
    <mergeCell ref="R95:R97"/>
    <mergeCell ref="BB99:BC99"/>
    <mergeCell ref="AN100:AS100"/>
    <mergeCell ref="B101:I102"/>
    <mergeCell ref="J101:N102"/>
    <mergeCell ref="T101:U101"/>
    <mergeCell ref="V101:X101"/>
    <mergeCell ref="AH101:AK101"/>
    <mergeCell ref="AN101:AR101"/>
    <mergeCell ref="T102:U102"/>
    <mergeCell ref="V102:Y102"/>
    <mergeCell ref="Y98:AH98"/>
    <mergeCell ref="AL98:AM98"/>
    <mergeCell ref="AN98:AS98"/>
    <mergeCell ref="V99:Y100"/>
    <mergeCell ref="Z99:AC100"/>
    <mergeCell ref="AD99:AG100"/>
    <mergeCell ref="AH99:AK100"/>
    <mergeCell ref="AL99:AM100"/>
    <mergeCell ref="AN99:AS99"/>
    <mergeCell ref="B94:I97"/>
    <mergeCell ref="J94:K94"/>
    <mergeCell ref="M94:N94"/>
    <mergeCell ref="O94:T94"/>
    <mergeCell ref="U94:W94"/>
    <mergeCell ref="AL94:AM96"/>
    <mergeCell ref="AN94:AO96"/>
    <mergeCell ref="AP94:AQ96"/>
    <mergeCell ref="Z79:AC79"/>
    <mergeCell ref="AD79:AG79"/>
    <mergeCell ref="AH79:AK79"/>
    <mergeCell ref="AN79:AR79"/>
    <mergeCell ref="V80:Y80"/>
    <mergeCell ref="Z80:AC80"/>
    <mergeCell ref="AD80:AG80"/>
    <mergeCell ref="AH80:AK80"/>
    <mergeCell ref="AN80:AR80"/>
    <mergeCell ref="S95:S97"/>
    <mergeCell ref="T95:T97"/>
    <mergeCell ref="U95:U97"/>
    <mergeCell ref="V95:V97"/>
    <mergeCell ref="W95:W97"/>
    <mergeCell ref="AH77:AK77"/>
    <mergeCell ref="AL77:AM77"/>
    <mergeCell ref="AN77:AR77"/>
    <mergeCell ref="B78:E80"/>
    <mergeCell ref="F78:N80"/>
    <mergeCell ref="O78:U80"/>
    <mergeCell ref="V78:Y78"/>
    <mergeCell ref="AH78:AK78"/>
    <mergeCell ref="AN78:AR78"/>
    <mergeCell ref="V79:Y79"/>
    <mergeCell ref="B76:I77"/>
    <mergeCell ref="J76:N77"/>
    <mergeCell ref="T76:U76"/>
    <mergeCell ref="V76:X76"/>
    <mergeCell ref="AH76:AK76"/>
    <mergeCell ref="AN76:AR76"/>
    <mergeCell ref="T77:U77"/>
    <mergeCell ref="V77:Y77"/>
    <mergeCell ref="Z77:AC77"/>
    <mergeCell ref="AD77:AG77"/>
    <mergeCell ref="V75:Y75"/>
    <mergeCell ref="Z75:AC75"/>
    <mergeCell ref="AD75:AG75"/>
    <mergeCell ref="AH75:AK75"/>
    <mergeCell ref="AL75:AM75"/>
    <mergeCell ref="AN75:AR75"/>
    <mergeCell ref="AH73:AK73"/>
    <mergeCell ref="AL73:AM73"/>
    <mergeCell ref="AN73:AR73"/>
    <mergeCell ref="B74:I75"/>
    <mergeCell ref="J74:N75"/>
    <mergeCell ref="T74:U74"/>
    <mergeCell ref="V74:X74"/>
    <mergeCell ref="AH74:AK74"/>
    <mergeCell ref="AN74:AR74"/>
    <mergeCell ref="T75:U75"/>
    <mergeCell ref="B72:I73"/>
    <mergeCell ref="J72:N73"/>
    <mergeCell ref="T72:U72"/>
    <mergeCell ref="V72:X72"/>
    <mergeCell ref="AH72:AK72"/>
    <mergeCell ref="AN72:AR72"/>
    <mergeCell ref="T73:U73"/>
    <mergeCell ref="V73:Y73"/>
    <mergeCell ref="Z73:AC73"/>
    <mergeCell ref="AD73:AG73"/>
    <mergeCell ref="V71:Y71"/>
    <mergeCell ref="Z71:AC71"/>
    <mergeCell ref="AD71:AG71"/>
    <mergeCell ref="AH71:AK71"/>
    <mergeCell ref="AL71:AM71"/>
    <mergeCell ref="AN71:AR71"/>
    <mergeCell ref="AH69:AK69"/>
    <mergeCell ref="AL69:AM69"/>
    <mergeCell ref="AN69:AR69"/>
    <mergeCell ref="B70:I71"/>
    <mergeCell ref="J70:N71"/>
    <mergeCell ref="T70:U70"/>
    <mergeCell ref="V70:X70"/>
    <mergeCell ref="AH70:AK70"/>
    <mergeCell ref="AN70:AR70"/>
    <mergeCell ref="T71:U71"/>
    <mergeCell ref="B68:I69"/>
    <mergeCell ref="J68:N69"/>
    <mergeCell ref="T68:U68"/>
    <mergeCell ref="V68:X68"/>
    <mergeCell ref="AH68:AK68"/>
    <mergeCell ref="AN68:AR68"/>
    <mergeCell ref="T69:U69"/>
    <mergeCell ref="V69:Y69"/>
    <mergeCell ref="Z69:AC69"/>
    <mergeCell ref="AD69:AG69"/>
    <mergeCell ref="V67:Y67"/>
    <mergeCell ref="Z67:AC67"/>
    <mergeCell ref="AD67:AG67"/>
    <mergeCell ref="AH67:AK67"/>
    <mergeCell ref="AL67:AM67"/>
    <mergeCell ref="AN67:AR67"/>
    <mergeCell ref="AH65:AK65"/>
    <mergeCell ref="AL65:AM65"/>
    <mergeCell ref="AN65:AR65"/>
    <mergeCell ref="B66:I67"/>
    <mergeCell ref="J66:N67"/>
    <mergeCell ref="T66:U66"/>
    <mergeCell ref="V66:X66"/>
    <mergeCell ref="AH66:AK66"/>
    <mergeCell ref="AN66:AR66"/>
    <mergeCell ref="T67:U67"/>
    <mergeCell ref="B64:I65"/>
    <mergeCell ref="J64:N65"/>
    <mergeCell ref="T64:U64"/>
    <mergeCell ref="V64:X64"/>
    <mergeCell ref="AH64:AK64"/>
    <mergeCell ref="AN64:AR64"/>
    <mergeCell ref="T65:U65"/>
    <mergeCell ref="V65:Y65"/>
    <mergeCell ref="Z65:AC65"/>
    <mergeCell ref="AD65:AG65"/>
    <mergeCell ref="T63:U63"/>
    <mergeCell ref="V63:Y63"/>
    <mergeCell ref="Z63:AC63"/>
    <mergeCell ref="AD63:AG63"/>
    <mergeCell ref="AH63:AK63"/>
    <mergeCell ref="AL63:AM63"/>
    <mergeCell ref="AN63:AR63"/>
    <mergeCell ref="Z61:AC61"/>
    <mergeCell ref="AD61:AG61"/>
    <mergeCell ref="AH61:AK61"/>
    <mergeCell ref="AL61:AM61"/>
    <mergeCell ref="AN61:AR61"/>
    <mergeCell ref="B62:I63"/>
    <mergeCell ref="J62:N63"/>
    <mergeCell ref="T62:U62"/>
    <mergeCell ref="V62:X62"/>
    <mergeCell ref="AH62:AK62"/>
    <mergeCell ref="B57:I59"/>
    <mergeCell ref="J57:N59"/>
    <mergeCell ref="O57:U59"/>
    <mergeCell ref="AP53:AQ55"/>
    <mergeCell ref="AR53:AS55"/>
    <mergeCell ref="J54:J56"/>
    <mergeCell ref="K54:K56"/>
    <mergeCell ref="L54:L56"/>
    <mergeCell ref="M54:M56"/>
    <mergeCell ref="N54:N56"/>
    <mergeCell ref="O54:O56"/>
    <mergeCell ref="P54:P56"/>
    <mergeCell ref="Q54:Q56"/>
    <mergeCell ref="BB58:BC58"/>
    <mergeCell ref="AN59:AS59"/>
    <mergeCell ref="B60:I61"/>
    <mergeCell ref="J60:N61"/>
    <mergeCell ref="T60:U60"/>
    <mergeCell ref="V60:X60"/>
    <mergeCell ref="AH60:AK60"/>
    <mergeCell ref="AN60:AR60"/>
    <mergeCell ref="T61:U61"/>
    <mergeCell ref="V61:Y61"/>
    <mergeCell ref="Y57:AH57"/>
    <mergeCell ref="AL57:AM57"/>
    <mergeCell ref="AN57:AS57"/>
    <mergeCell ref="V58:Y59"/>
    <mergeCell ref="Z58:AC59"/>
    <mergeCell ref="AD58:AG59"/>
    <mergeCell ref="AH58:AK59"/>
    <mergeCell ref="AL58:AM59"/>
    <mergeCell ref="AN58:AS58"/>
    <mergeCell ref="B53:I56"/>
    <mergeCell ref="J53:K53"/>
    <mergeCell ref="M53:N53"/>
    <mergeCell ref="O53:T53"/>
    <mergeCell ref="U53:W53"/>
    <mergeCell ref="AL53:AM55"/>
    <mergeCell ref="AN53:AO55"/>
    <mergeCell ref="R54:R56"/>
    <mergeCell ref="S54:S56"/>
    <mergeCell ref="AA36:AB39"/>
    <mergeCell ref="AC36:AH37"/>
    <mergeCell ref="AJ36:AN37"/>
    <mergeCell ref="AP36:AS37"/>
    <mergeCell ref="AI38:AN39"/>
    <mergeCell ref="AO38:AO39"/>
    <mergeCell ref="AP38:AS39"/>
    <mergeCell ref="T54:T56"/>
    <mergeCell ref="U54:U56"/>
    <mergeCell ref="V54:V56"/>
    <mergeCell ref="W54:W56"/>
    <mergeCell ref="AC38:AH39"/>
    <mergeCell ref="AA32:AB32"/>
    <mergeCell ref="AC32:AS32"/>
    <mergeCell ref="X33:Z33"/>
    <mergeCell ref="AC33:AN33"/>
    <mergeCell ref="D34:G34"/>
    <mergeCell ref="AA34:AB34"/>
    <mergeCell ref="AC34:AN34"/>
    <mergeCell ref="AN29:AR29"/>
    <mergeCell ref="AJ30:AL30"/>
    <mergeCell ref="AM30:AN30"/>
    <mergeCell ref="AO30:AR30"/>
    <mergeCell ref="D31:E31"/>
    <mergeCell ref="G31:H31"/>
    <mergeCell ref="J31:K31"/>
    <mergeCell ref="AJ31:AK31"/>
    <mergeCell ref="AM31:AN31"/>
    <mergeCell ref="AP31:AR31"/>
    <mergeCell ref="Z27:AC27"/>
    <mergeCell ref="AD27:AG27"/>
    <mergeCell ref="AH27:AK27"/>
    <mergeCell ref="AN27:AR27"/>
    <mergeCell ref="V28:Y28"/>
    <mergeCell ref="Z28:AC28"/>
    <mergeCell ref="AD28:AG28"/>
    <mergeCell ref="AH28:AK28"/>
    <mergeCell ref="AN28:AR28"/>
    <mergeCell ref="AH25:AK25"/>
    <mergeCell ref="AL25:AM25"/>
    <mergeCell ref="AN25:AR25"/>
    <mergeCell ref="B26:E28"/>
    <mergeCell ref="F26:N28"/>
    <mergeCell ref="O26:U28"/>
    <mergeCell ref="V26:Y26"/>
    <mergeCell ref="AH26:AK26"/>
    <mergeCell ref="AN26:AR26"/>
    <mergeCell ref="V27:Y27"/>
    <mergeCell ref="B24:I25"/>
    <mergeCell ref="J24:N25"/>
    <mergeCell ref="T24:U24"/>
    <mergeCell ref="V24:X24"/>
    <mergeCell ref="AH24:AK24"/>
    <mergeCell ref="AN24:AR24"/>
    <mergeCell ref="T25:U25"/>
    <mergeCell ref="V25:Y25"/>
    <mergeCell ref="Z25:AC25"/>
    <mergeCell ref="AD25:AG25"/>
    <mergeCell ref="AD17:AG17"/>
    <mergeCell ref="V23:Y23"/>
    <mergeCell ref="Z23:AC23"/>
    <mergeCell ref="AD23:AG23"/>
    <mergeCell ref="AH23:AK23"/>
    <mergeCell ref="AL23:AM23"/>
    <mergeCell ref="AN23:AR23"/>
    <mergeCell ref="AH21:AK21"/>
    <mergeCell ref="AL21:AM21"/>
    <mergeCell ref="AN21:AR21"/>
    <mergeCell ref="B22:I23"/>
    <mergeCell ref="J22:N23"/>
    <mergeCell ref="T22:U22"/>
    <mergeCell ref="V22:X22"/>
    <mergeCell ref="AH22:AK22"/>
    <mergeCell ref="AN22:AR22"/>
    <mergeCell ref="T23:U23"/>
    <mergeCell ref="B20:I21"/>
    <mergeCell ref="J20:N21"/>
    <mergeCell ref="T20:U20"/>
    <mergeCell ref="V20:X20"/>
    <mergeCell ref="AH20:AK20"/>
    <mergeCell ref="AN20:AR20"/>
    <mergeCell ref="T21:U21"/>
    <mergeCell ref="V21:Y21"/>
    <mergeCell ref="Z21:AC21"/>
    <mergeCell ref="AD21:AG21"/>
    <mergeCell ref="J10:J12"/>
    <mergeCell ref="K10:K12"/>
    <mergeCell ref="L10:L12"/>
    <mergeCell ref="M10:M12"/>
    <mergeCell ref="N10:N12"/>
    <mergeCell ref="O10:O12"/>
    <mergeCell ref="P10:P12"/>
    <mergeCell ref="V19:Y19"/>
    <mergeCell ref="Z19:AC19"/>
    <mergeCell ref="AD19:AG19"/>
    <mergeCell ref="AH19:AK19"/>
    <mergeCell ref="AL19:AM19"/>
    <mergeCell ref="AN19:AR19"/>
    <mergeCell ref="AH17:AK17"/>
    <mergeCell ref="AL17:AM17"/>
    <mergeCell ref="AN17:AR17"/>
    <mergeCell ref="B18:I19"/>
    <mergeCell ref="J18:N19"/>
    <mergeCell ref="T18:U18"/>
    <mergeCell ref="V18:X18"/>
    <mergeCell ref="AH18:AK18"/>
    <mergeCell ref="AN18:AR18"/>
    <mergeCell ref="T19:U19"/>
    <mergeCell ref="B16:I17"/>
    <mergeCell ref="J16:N17"/>
    <mergeCell ref="T16:U16"/>
    <mergeCell ref="V16:X16"/>
    <mergeCell ref="AH16:AK16"/>
    <mergeCell ref="AN16:AR16"/>
    <mergeCell ref="T17:U17"/>
    <mergeCell ref="V17:Y17"/>
    <mergeCell ref="Z17:AC17"/>
    <mergeCell ref="BF2:BJ2"/>
    <mergeCell ref="N5:AE6"/>
    <mergeCell ref="B9:I12"/>
    <mergeCell ref="J9:K9"/>
    <mergeCell ref="M9:N9"/>
    <mergeCell ref="O9:T9"/>
    <mergeCell ref="U9:W9"/>
    <mergeCell ref="AL9:AM11"/>
    <mergeCell ref="BD13:BE14"/>
    <mergeCell ref="V14:Y15"/>
    <mergeCell ref="Z14:AC15"/>
    <mergeCell ref="AD14:AG15"/>
    <mergeCell ref="AH14:AK15"/>
    <mergeCell ref="AL14:AM15"/>
    <mergeCell ref="AN14:AS14"/>
    <mergeCell ref="BB14:BC14"/>
    <mergeCell ref="AN15:AS15"/>
    <mergeCell ref="W10:W12"/>
    <mergeCell ref="B13:I15"/>
    <mergeCell ref="J13:N15"/>
    <mergeCell ref="O13:U15"/>
    <mergeCell ref="Y13:AH13"/>
    <mergeCell ref="AN13:AS13"/>
    <mergeCell ref="Q10:Q12"/>
    <mergeCell ref="R10:R12"/>
    <mergeCell ref="S10:S12"/>
    <mergeCell ref="T10:T12"/>
    <mergeCell ref="U10:U12"/>
    <mergeCell ref="V10:V12"/>
    <mergeCell ref="AN9:AO11"/>
    <mergeCell ref="AP9:AQ11"/>
    <mergeCell ref="AR9:AS11"/>
    <mergeCell ref="AM5:AP6"/>
    <mergeCell ref="AM49:AP50"/>
    <mergeCell ref="AM90:AP91"/>
    <mergeCell ref="AM131:AP132"/>
    <mergeCell ref="AM172:AP173"/>
    <mergeCell ref="AM213:AP214"/>
    <mergeCell ref="AM254:AP255"/>
    <mergeCell ref="AM295:AP296"/>
    <mergeCell ref="AM336:AP337"/>
    <mergeCell ref="AM377:AP378"/>
    <mergeCell ref="AM418:AP419"/>
    <mergeCell ref="AM459:AP460"/>
    <mergeCell ref="AM500:AP501"/>
    <mergeCell ref="AM541:AP542"/>
    <mergeCell ref="AM582:AP583"/>
    <mergeCell ref="AM623:AP624"/>
    <mergeCell ref="AM664:AP665"/>
    <mergeCell ref="AN62:AR62"/>
    <mergeCell ref="AN81:AR81"/>
    <mergeCell ref="AN103:AR103"/>
    <mergeCell ref="AN122:AR122"/>
    <mergeCell ref="AN144:AR144"/>
    <mergeCell ref="AN163:AR163"/>
    <mergeCell ref="AN185:AR185"/>
    <mergeCell ref="AN204:AR204"/>
    <mergeCell ref="AN226:AR226"/>
    <mergeCell ref="AN245:AR245"/>
    <mergeCell ref="AN267:AR267"/>
    <mergeCell ref="AN286:AR286"/>
    <mergeCell ref="AN308:AR308"/>
    <mergeCell ref="AN327:AR327"/>
    <mergeCell ref="AN349:AR349"/>
  </mergeCells>
  <phoneticPr fontId="2"/>
  <conditionalFormatting sqref="O16 O18">
    <cfRule type="expression" dxfId="2021" priority="2736" stopIfTrue="1">
      <formula>AND(O16="",V17&gt;0)</formula>
    </cfRule>
  </conditionalFormatting>
  <conditionalFormatting sqref="O17">
    <cfRule type="expression" dxfId="2020" priority="1911">
      <formula>IF(OR(O16="",Q16="",S16=""),TRUE)</formula>
    </cfRule>
  </conditionalFormatting>
  <conditionalFormatting sqref="O19">
    <cfRule type="expression" dxfId="2019" priority="1849">
      <formula>IF(OR(O18="",Q18="",S18=""),TRUE)</formula>
    </cfRule>
  </conditionalFormatting>
  <conditionalFormatting sqref="O20">
    <cfRule type="expression" dxfId="2018" priority="1848" stopIfTrue="1">
      <formula>AND(O20="",V21&gt;0)</formula>
    </cfRule>
  </conditionalFormatting>
  <conditionalFormatting sqref="O21">
    <cfRule type="expression" dxfId="2017" priority="1842">
      <formula>IF(OR(O20="",Q20="",S20=""),TRUE)</formula>
    </cfRule>
  </conditionalFormatting>
  <conditionalFormatting sqref="O22">
    <cfRule type="expression" dxfId="2016" priority="1841" stopIfTrue="1">
      <formula>AND(O22="",V23&gt;0)</formula>
    </cfRule>
  </conditionalFormatting>
  <conditionalFormatting sqref="O23">
    <cfRule type="expression" dxfId="2015" priority="1835">
      <formula>IF(OR(O22="",Q22="",S22=""),TRUE)</formula>
    </cfRule>
  </conditionalFormatting>
  <conditionalFormatting sqref="O24">
    <cfRule type="expression" dxfId="2014" priority="1834" stopIfTrue="1">
      <formula>AND(O24="",V25&gt;0)</formula>
    </cfRule>
  </conditionalFormatting>
  <conditionalFormatting sqref="O25">
    <cfRule type="expression" dxfId="2013" priority="1828">
      <formula>IF(OR(O24="",Q24="",S24=""),TRUE)</formula>
    </cfRule>
  </conditionalFormatting>
  <conditionalFormatting sqref="O60">
    <cfRule type="expression" dxfId="2012" priority="1827" stopIfTrue="1">
      <formula>AND(O60="",V61&gt;0)</formula>
    </cfRule>
  </conditionalFormatting>
  <conditionalFormatting sqref="O61">
    <cfRule type="expression" dxfId="2011" priority="1821">
      <formula>IF(OR(O60="",Q60="",S60=""),TRUE)</formula>
    </cfRule>
  </conditionalFormatting>
  <conditionalFormatting sqref="O62">
    <cfRule type="expression" dxfId="2010" priority="1820" stopIfTrue="1">
      <formula>AND(O62="",V63&gt;0)</formula>
    </cfRule>
  </conditionalFormatting>
  <conditionalFormatting sqref="O63">
    <cfRule type="expression" dxfId="2009" priority="1814">
      <formula>IF(OR(O62="",Q62="",S62=""),TRUE)</formula>
    </cfRule>
  </conditionalFormatting>
  <conditionalFormatting sqref="O64">
    <cfRule type="expression" dxfId="2008" priority="1813" stopIfTrue="1">
      <formula>AND(O64="",V65&gt;0)</formula>
    </cfRule>
  </conditionalFormatting>
  <conditionalFormatting sqref="O65">
    <cfRule type="expression" dxfId="2007" priority="1807">
      <formula>IF(OR(O64="",Q64="",S64=""),TRUE)</formula>
    </cfRule>
  </conditionalFormatting>
  <conditionalFormatting sqref="O66">
    <cfRule type="expression" dxfId="2006" priority="1806" stopIfTrue="1">
      <formula>AND(O66="",V67&gt;0)</formula>
    </cfRule>
  </conditionalFormatting>
  <conditionalFormatting sqref="O67">
    <cfRule type="expression" dxfId="2005" priority="1800">
      <formula>IF(OR(O66="",Q66="",S66=""),TRUE)</formula>
    </cfRule>
  </conditionalFormatting>
  <conditionalFormatting sqref="O68">
    <cfRule type="expression" dxfId="2004" priority="1799" stopIfTrue="1">
      <formula>AND(O68="",V69&gt;0)</formula>
    </cfRule>
  </conditionalFormatting>
  <conditionalFormatting sqref="O69">
    <cfRule type="expression" dxfId="2003" priority="1793">
      <formula>IF(OR(O68="",Q68="",S68=""),TRUE)</formula>
    </cfRule>
  </conditionalFormatting>
  <conditionalFormatting sqref="O70">
    <cfRule type="expression" dxfId="2002" priority="1792" stopIfTrue="1">
      <formula>AND(O70="",V71&gt;0)</formula>
    </cfRule>
  </conditionalFormatting>
  <conditionalFormatting sqref="O71">
    <cfRule type="expression" dxfId="2001" priority="1786">
      <formula>IF(OR(O70="",Q70="",S70=""),TRUE)</formula>
    </cfRule>
  </conditionalFormatting>
  <conditionalFormatting sqref="O72">
    <cfRule type="expression" dxfId="2000" priority="1785" stopIfTrue="1">
      <formula>AND(O72="",V73&gt;0)</formula>
    </cfRule>
  </conditionalFormatting>
  <conditionalFormatting sqref="O73">
    <cfRule type="expression" dxfId="1999" priority="1779">
      <formula>IF(OR(O72="",Q72="",S72=""),TRUE)</formula>
    </cfRule>
  </conditionalFormatting>
  <conditionalFormatting sqref="O74">
    <cfRule type="expression" dxfId="1998" priority="1778" stopIfTrue="1">
      <formula>AND(O74="",V75&gt;0)</formula>
    </cfRule>
  </conditionalFormatting>
  <conditionalFormatting sqref="O75">
    <cfRule type="expression" dxfId="1997" priority="1772">
      <formula>IF(OR(O74="",Q74="",S74=""),TRUE)</formula>
    </cfRule>
  </conditionalFormatting>
  <conditionalFormatting sqref="O76">
    <cfRule type="expression" dxfId="1996" priority="1771" stopIfTrue="1">
      <formula>AND(O76="",V77&gt;0)</formula>
    </cfRule>
  </conditionalFormatting>
  <conditionalFormatting sqref="O77">
    <cfRule type="expression" dxfId="1995" priority="1765">
      <formula>IF(OR(O76="",Q76="",S76=""),TRUE)</formula>
    </cfRule>
  </conditionalFormatting>
  <conditionalFormatting sqref="O101">
    <cfRule type="expression" dxfId="1994" priority="1764" stopIfTrue="1">
      <formula>AND(O101="",V102&gt;0)</formula>
    </cfRule>
  </conditionalFormatting>
  <conditionalFormatting sqref="O102">
    <cfRule type="expression" dxfId="1993" priority="1758">
      <formula>IF(OR(O101="",Q101="",S101=""),TRUE)</formula>
    </cfRule>
  </conditionalFormatting>
  <conditionalFormatting sqref="O103">
    <cfRule type="expression" dxfId="1992" priority="1757" stopIfTrue="1">
      <formula>AND(O103="",V104&gt;0)</formula>
    </cfRule>
  </conditionalFormatting>
  <conditionalFormatting sqref="O104">
    <cfRule type="expression" dxfId="1991" priority="1751">
      <formula>IF(OR(O103="",Q103="",S103=""),TRUE)</formula>
    </cfRule>
  </conditionalFormatting>
  <conditionalFormatting sqref="O105">
    <cfRule type="expression" dxfId="1990" priority="1750" stopIfTrue="1">
      <formula>AND(O105="",V106&gt;0)</formula>
    </cfRule>
  </conditionalFormatting>
  <conditionalFormatting sqref="O106">
    <cfRule type="expression" dxfId="1989" priority="1744">
      <formula>IF(OR(O105="",Q105="",S105=""),TRUE)</formula>
    </cfRule>
  </conditionalFormatting>
  <conditionalFormatting sqref="O107">
    <cfRule type="expression" dxfId="1988" priority="1743" stopIfTrue="1">
      <formula>AND(O107="",V108&gt;0)</formula>
    </cfRule>
  </conditionalFormatting>
  <conditionalFormatting sqref="O108">
    <cfRule type="expression" dxfId="1987" priority="1737">
      <formula>IF(OR(O107="",Q107="",S107=""),TRUE)</formula>
    </cfRule>
  </conditionalFormatting>
  <conditionalFormatting sqref="O109">
    <cfRule type="expression" dxfId="1986" priority="1736" stopIfTrue="1">
      <formula>AND(O109="",V110&gt;0)</formula>
    </cfRule>
  </conditionalFormatting>
  <conditionalFormatting sqref="O110">
    <cfRule type="expression" dxfId="1985" priority="1730">
      <formula>IF(OR(O109="",Q109="",S109=""),TRUE)</formula>
    </cfRule>
  </conditionalFormatting>
  <conditionalFormatting sqref="O111">
    <cfRule type="expression" dxfId="1984" priority="1729" stopIfTrue="1">
      <formula>AND(O111="",V112&gt;0)</formula>
    </cfRule>
  </conditionalFormatting>
  <conditionalFormatting sqref="O112">
    <cfRule type="expression" dxfId="1983" priority="1723">
      <formula>IF(OR(O111="",Q111="",S111=""),TRUE)</formula>
    </cfRule>
  </conditionalFormatting>
  <conditionalFormatting sqref="O113">
    <cfRule type="expression" dxfId="1982" priority="1722" stopIfTrue="1">
      <formula>AND(O113="",V114&gt;0)</formula>
    </cfRule>
  </conditionalFormatting>
  <conditionalFormatting sqref="O114">
    <cfRule type="expression" dxfId="1981" priority="1716">
      <formula>IF(OR(O113="",Q113="",S113=""),TRUE)</formula>
    </cfRule>
  </conditionalFormatting>
  <conditionalFormatting sqref="O115">
    <cfRule type="expression" dxfId="1980" priority="1715" stopIfTrue="1">
      <formula>AND(O115="",V116&gt;0)</formula>
    </cfRule>
  </conditionalFormatting>
  <conditionalFormatting sqref="O116">
    <cfRule type="expression" dxfId="1979" priority="1709">
      <formula>IF(OR(O115="",Q115="",S115=""),TRUE)</formula>
    </cfRule>
  </conditionalFormatting>
  <conditionalFormatting sqref="O117">
    <cfRule type="expression" dxfId="1978" priority="1708" stopIfTrue="1">
      <formula>AND(O117="",V118&gt;0)</formula>
    </cfRule>
  </conditionalFormatting>
  <conditionalFormatting sqref="O118">
    <cfRule type="expression" dxfId="1977" priority="1702">
      <formula>IF(OR(O117="",Q117="",S117=""),TRUE)</formula>
    </cfRule>
  </conditionalFormatting>
  <conditionalFormatting sqref="O142">
    <cfRule type="expression" dxfId="1976" priority="1701" stopIfTrue="1">
      <formula>AND(O142="",V143&gt;0)</formula>
    </cfRule>
  </conditionalFormatting>
  <conditionalFormatting sqref="O143">
    <cfRule type="expression" dxfId="1975" priority="1695">
      <formula>IF(OR(O142="",Q142="",S142=""),TRUE)</formula>
    </cfRule>
  </conditionalFormatting>
  <conditionalFormatting sqref="O144">
    <cfRule type="expression" dxfId="1974" priority="1694" stopIfTrue="1">
      <formula>AND(O144="",V145&gt;0)</formula>
    </cfRule>
  </conditionalFormatting>
  <conditionalFormatting sqref="O145">
    <cfRule type="expression" dxfId="1973" priority="1688">
      <formula>IF(OR(O144="",Q144="",S144=""),TRUE)</formula>
    </cfRule>
  </conditionalFormatting>
  <conditionalFormatting sqref="O146">
    <cfRule type="expression" dxfId="1972" priority="1687" stopIfTrue="1">
      <formula>AND(O146="",V147&gt;0)</formula>
    </cfRule>
  </conditionalFormatting>
  <conditionalFormatting sqref="O147">
    <cfRule type="expression" dxfId="1971" priority="1681">
      <formula>IF(OR(O146="",Q146="",S146=""),TRUE)</formula>
    </cfRule>
  </conditionalFormatting>
  <conditionalFormatting sqref="O148">
    <cfRule type="expression" dxfId="1970" priority="1680" stopIfTrue="1">
      <formula>AND(O148="",V149&gt;0)</formula>
    </cfRule>
  </conditionalFormatting>
  <conditionalFormatting sqref="O149">
    <cfRule type="expression" dxfId="1969" priority="1674">
      <formula>IF(OR(O148="",Q148="",S148=""),TRUE)</formula>
    </cfRule>
  </conditionalFormatting>
  <conditionalFormatting sqref="O150">
    <cfRule type="expression" dxfId="1968" priority="1673" stopIfTrue="1">
      <formula>AND(O150="",V151&gt;0)</formula>
    </cfRule>
  </conditionalFormatting>
  <conditionalFormatting sqref="O151">
    <cfRule type="expression" dxfId="1967" priority="1667">
      <formula>IF(OR(O150="",Q150="",S150=""),TRUE)</formula>
    </cfRule>
  </conditionalFormatting>
  <conditionalFormatting sqref="O152">
    <cfRule type="expression" dxfId="1966" priority="1666" stopIfTrue="1">
      <formula>AND(O152="",V153&gt;0)</formula>
    </cfRule>
  </conditionalFormatting>
  <conditionalFormatting sqref="O153">
    <cfRule type="expression" dxfId="1965" priority="1660">
      <formula>IF(OR(O152="",Q152="",S152=""),TRUE)</formula>
    </cfRule>
  </conditionalFormatting>
  <conditionalFormatting sqref="O154">
    <cfRule type="expression" dxfId="1964" priority="1659" stopIfTrue="1">
      <formula>AND(O154="",V155&gt;0)</formula>
    </cfRule>
  </conditionalFormatting>
  <conditionalFormatting sqref="O155">
    <cfRule type="expression" dxfId="1963" priority="1653">
      <formula>IF(OR(O154="",Q154="",S154=""),TRUE)</formula>
    </cfRule>
  </conditionalFormatting>
  <conditionalFormatting sqref="O156">
    <cfRule type="expression" dxfId="1962" priority="1652" stopIfTrue="1">
      <formula>AND(O156="",V157&gt;0)</formula>
    </cfRule>
  </conditionalFormatting>
  <conditionalFormatting sqref="O157">
    <cfRule type="expression" dxfId="1961" priority="1646">
      <formula>IF(OR(O156="",Q156="",S156=""),TRUE)</formula>
    </cfRule>
  </conditionalFormatting>
  <conditionalFormatting sqref="O158">
    <cfRule type="expression" dxfId="1960" priority="1645" stopIfTrue="1">
      <formula>AND(O158="",V159&gt;0)</formula>
    </cfRule>
  </conditionalFormatting>
  <conditionalFormatting sqref="O159">
    <cfRule type="expression" dxfId="1959" priority="1639">
      <formula>IF(OR(O158="",Q158="",S158=""),TRUE)</formula>
    </cfRule>
  </conditionalFormatting>
  <conditionalFormatting sqref="O183">
    <cfRule type="expression" dxfId="1958" priority="1638" stopIfTrue="1">
      <formula>AND(O183="",V184&gt;0)</formula>
    </cfRule>
  </conditionalFormatting>
  <conditionalFormatting sqref="O184">
    <cfRule type="expression" dxfId="1957" priority="1632">
      <formula>IF(OR(O183="",Q183="",S183=""),TRUE)</formula>
    </cfRule>
  </conditionalFormatting>
  <conditionalFormatting sqref="O185">
    <cfRule type="expression" dxfId="1956" priority="1631" stopIfTrue="1">
      <formula>AND(O185="",V186&gt;0)</formula>
    </cfRule>
  </conditionalFormatting>
  <conditionalFormatting sqref="O186">
    <cfRule type="expression" dxfId="1955" priority="1625">
      <formula>IF(OR(O185="",Q185="",S185=""),TRUE)</formula>
    </cfRule>
  </conditionalFormatting>
  <conditionalFormatting sqref="O187">
    <cfRule type="expression" dxfId="1954" priority="1624" stopIfTrue="1">
      <formula>AND(O187="",V188&gt;0)</formula>
    </cfRule>
  </conditionalFormatting>
  <conditionalFormatting sqref="O188">
    <cfRule type="expression" dxfId="1953" priority="1618">
      <formula>IF(OR(O187="",Q187="",S187=""),TRUE)</formula>
    </cfRule>
  </conditionalFormatting>
  <conditionalFormatting sqref="O189">
    <cfRule type="expression" dxfId="1952" priority="1617" stopIfTrue="1">
      <formula>AND(O189="",V190&gt;0)</formula>
    </cfRule>
  </conditionalFormatting>
  <conditionalFormatting sqref="O190">
    <cfRule type="expression" dxfId="1951" priority="1611">
      <formula>IF(OR(O189="",Q189="",S189=""),TRUE)</formula>
    </cfRule>
  </conditionalFormatting>
  <conditionalFormatting sqref="O191">
    <cfRule type="expression" dxfId="1950" priority="1610" stopIfTrue="1">
      <formula>AND(O191="",V192&gt;0)</formula>
    </cfRule>
  </conditionalFormatting>
  <conditionalFormatting sqref="O192">
    <cfRule type="expression" dxfId="1949" priority="1604">
      <formula>IF(OR(O191="",Q191="",S191=""),TRUE)</formula>
    </cfRule>
  </conditionalFormatting>
  <conditionalFormatting sqref="O193">
    <cfRule type="expression" dxfId="1948" priority="1603" stopIfTrue="1">
      <formula>AND(O193="",V194&gt;0)</formula>
    </cfRule>
  </conditionalFormatting>
  <conditionalFormatting sqref="O194">
    <cfRule type="expression" dxfId="1947" priority="1597">
      <formula>IF(OR(O193="",Q193="",S193=""),TRUE)</formula>
    </cfRule>
  </conditionalFormatting>
  <conditionalFormatting sqref="O195">
    <cfRule type="expression" dxfId="1946" priority="1596" stopIfTrue="1">
      <formula>AND(O195="",V196&gt;0)</formula>
    </cfRule>
  </conditionalFormatting>
  <conditionalFormatting sqref="O196">
    <cfRule type="expression" dxfId="1945" priority="1590">
      <formula>IF(OR(O195="",Q195="",S195=""),TRUE)</formula>
    </cfRule>
  </conditionalFormatting>
  <conditionalFormatting sqref="O197">
    <cfRule type="expression" dxfId="1944" priority="1589" stopIfTrue="1">
      <formula>AND(O197="",V198&gt;0)</formula>
    </cfRule>
  </conditionalFormatting>
  <conditionalFormatting sqref="O198">
    <cfRule type="expression" dxfId="1943" priority="1583">
      <formula>IF(OR(O197="",Q197="",S197=""),TRUE)</formula>
    </cfRule>
  </conditionalFormatting>
  <conditionalFormatting sqref="O199">
    <cfRule type="expression" dxfId="1942" priority="1582" stopIfTrue="1">
      <formula>AND(O199="",V200&gt;0)</formula>
    </cfRule>
  </conditionalFormatting>
  <conditionalFormatting sqref="O200">
    <cfRule type="expression" dxfId="1941" priority="1576">
      <formula>IF(OR(O199="",Q199="",S199=""),TRUE)</formula>
    </cfRule>
  </conditionalFormatting>
  <conditionalFormatting sqref="O224">
    <cfRule type="expression" dxfId="1940" priority="1575" stopIfTrue="1">
      <formula>AND(O224="",V225&gt;0)</formula>
    </cfRule>
  </conditionalFormatting>
  <conditionalFormatting sqref="O225">
    <cfRule type="expression" dxfId="1939" priority="1569">
      <formula>IF(OR(O224="",Q224="",S224=""),TRUE)</formula>
    </cfRule>
  </conditionalFormatting>
  <conditionalFormatting sqref="O226">
    <cfRule type="expression" dxfId="1938" priority="1568" stopIfTrue="1">
      <formula>AND(O226="",V227&gt;0)</formula>
    </cfRule>
  </conditionalFormatting>
  <conditionalFormatting sqref="O227">
    <cfRule type="expression" dxfId="1937" priority="1562">
      <formula>IF(OR(O226="",Q226="",S226=""),TRUE)</formula>
    </cfRule>
  </conditionalFormatting>
  <conditionalFormatting sqref="O228">
    <cfRule type="expression" dxfId="1936" priority="1561" stopIfTrue="1">
      <formula>AND(O228="",V229&gt;0)</formula>
    </cfRule>
  </conditionalFormatting>
  <conditionalFormatting sqref="O229">
    <cfRule type="expression" dxfId="1935" priority="1555">
      <formula>IF(OR(O228="",Q228="",S228=""),TRUE)</formula>
    </cfRule>
  </conditionalFormatting>
  <conditionalFormatting sqref="O230">
    <cfRule type="expression" dxfId="1934" priority="1554" stopIfTrue="1">
      <formula>AND(O230="",V231&gt;0)</formula>
    </cfRule>
  </conditionalFormatting>
  <conditionalFormatting sqref="O231">
    <cfRule type="expression" dxfId="1933" priority="1548">
      <formula>IF(OR(O230="",Q230="",S230=""),TRUE)</formula>
    </cfRule>
  </conditionalFormatting>
  <conditionalFormatting sqref="O232">
    <cfRule type="expression" dxfId="1932" priority="1547" stopIfTrue="1">
      <formula>AND(O232="",V233&gt;0)</formula>
    </cfRule>
  </conditionalFormatting>
  <conditionalFormatting sqref="O233">
    <cfRule type="expression" dxfId="1931" priority="1541">
      <formula>IF(OR(O232="",Q232="",S232=""),TRUE)</formula>
    </cfRule>
  </conditionalFormatting>
  <conditionalFormatting sqref="O234">
    <cfRule type="expression" dxfId="1930" priority="1540" stopIfTrue="1">
      <formula>AND(O234="",V235&gt;0)</formula>
    </cfRule>
  </conditionalFormatting>
  <conditionalFormatting sqref="O235">
    <cfRule type="expression" dxfId="1929" priority="1534">
      <formula>IF(OR(O234="",Q234="",S234=""),TRUE)</formula>
    </cfRule>
  </conditionalFormatting>
  <conditionalFormatting sqref="O236">
    <cfRule type="expression" dxfId="1928" priority="1533" stopIfTrue="1">
      <formula>AND(O236="",V237&gt;0)</formula>
    </cfRule>
  </conditionalFormatting>
  <conditionalFormatting sqref="O237">
    <cfRule type="expression" dxfId="1927" priority="1527">
      <formula>IF(OR(O236="",Q236="",S236=""),TRUE)</formula>
    </cfRule>
  </conditionalFormatting>
  <conditionalFormatting sqref="O238">
    <cfRule type="expression" dxfId="1926" priority="1526" stopIfTrue="1">
      <formula>AND(O238="",V239&gt;0)</formula>
    </cfRule>
  </conditionalFormatting>
  <conditionalFormatting sqref="O239">
    <cfRule type="expression" dxfId="1925" priority="1520">
      <formula>IF(OR(O238="",Q238="",S238=""),TRUE)</formula>
    </cfRule>
  </conditionalFormatting>
  <conditionalFormatting sqref="O240">
    <cfRule type="expression" dxfId="1924" priority="1519" stopIfTrue="1">
      <formula>AND(O240="",V241&gt;0)</formula>
    </cfRule>
  </conditionalFormatting>
  <conditionalFormatting sqref="O241">
    <cfRule type="expression" dxfId="1923" priority="1513">
      <formula>IF(OR(O240="",Q240="",S240=""),TRUE)</formula>
    </cfRule>
  </conditionalFormatting>
  <conditionalFormatting sqref="O265">
    <cfRule type="expression" dxfId="1922" priority="1512" stopIfTrue="1">
      <formula>AND(O265="",V266&gt;0)</formula>
    </cfRule>
  </conditionalFormatting>
  <conditionalFormatting sqref="O266">
    <cfRule type="expression" dxfId="1921" priority="1506">
      <formula>IF(OR(O265="",Q265="",S265=""),TRUE)</formula>
    </cfRule>
  </conditionalFormatting>
  <conditionalFormatting sqref="O267">
    <cfRule type="expression" dxfId="1920" priority="1505" stopIfTrue="1">
      <formula>AND(O267="",V268&gt;0)</formula>
    </cfRule>
  </conditionalFormatting>
  <conditionalFormatting sqref="O268">
    <cfRule type="expression" dxfId="1919" priority="1499">
      <formula>IF(OR(O267="",Q267="",S267=""),TRUE)</formula>
    </cfRule>
  </conditionalFormatting>
  <conditionalFormatting sqref="O269">
    <cfRule type="expression" dxfId="1918" priority="1498" stopIfTrue="1">
      <formula>AND(O269="",V270&gt;0)</formula>
    </cfRule>
  </conditionalFormatting>
  <conditionalFormatting sqref="O270">
    <cfRule type="expression" dxfId="1917" priority="1492">
      <formula>IF(OR(O269="",Q269="",S269=""),TRUE)</formula>
    </cfRule>
  </conditionalFormatting>
  <conditionalFormatting sqref="O271">
    <cfRule type="expression" dxfId="1916" priority="1491" stopIfTrue="1">
      <formula>AND(O271="",V272&gt;0)</formula>
    </cfRule>
  </conditionalFormatting>
  <conditionalFormatting sqref="O272">
    <cfRule type="expression" dxfId="1915" priority="1485">
      <formula>IF(OR(O271="",Q271="",S271=""),TRUE)</formula>
    </cfRule>
  </conditionalFormatting>
  <conditionalFormatting sqref="O273">
    <cfRule type="expression" dxfId="1914" priority="1484" stopIfTrue="1">
      <formula>AND(O273="",V274&gt;0)</formula>
    </cfRule>
  </conditionalFormatting>
  <conditionalFormatting sqref="O274">
    <cfRule type="expression" dxfId="1913" priority="1478">
      <formula>IF(OR(O273="",Q273="",S273=""),TRUE)</formula>
    </cfRule>
  </conditionalFormatting>
  <conditionalFormatting sqref="O275">
    <cfRule type="expression" dxfId="1912" priority="1477" stopIfTrue="1">
      <formula>AND(O275="",V276&gt;0)</formula>
    </cfRule>
  </conditionalFormatting>
  <conditionalFormatting sqref="O276">
    <cfRule type="expression" dxfId="1911" priority="1471">
      <formula>IF(OR(O275="",Q275="",S275=""),TRUE)</formula>
    </cfRule>
  </conditionalFormatting>
  <conditionalFormatting sqref="O277">
    <cfRule type="expression" dxfId="1910" priority="1470" stopIfTrue="1">
      <formula>AND(O277="",V278&gt;0)</formula>
    </cfRule>
  </conditionalFormatting>
  <conditionalFormatting sqref="O278">
    <cfRule type="expression" dxfId="1909" priority="1464">
      <formula>IF(OR(O277="",Q277="",S277=""),TRUE)</formula>
    </cfRule>
  </conditionalFormatting>
  <conditionalFormatting sqref="O279">
    <cfRule type="expression" dxfId="1908" priority="1463" stopIfTrue="1">
      <formula>AND(O279="",V280&gt;0)</formula>
    </cfRule>
  </conditionalFormatting>
  <conditionalFormatting sqref="O280">
    <cfRule type="expression" dxfId="1907" priority="1457">
      <formula>IF(OR(O279="",Q279="",S279=""),TRUE)</formula>
    </cfRule>
  </conditionalFormatting>
  <conditionalFormatting sqref="O281">
    <cfRule type="expression" dxfId="1906" priority="1456" stopIfTrue="1">
      <formula>AND(O281="",V282&gt;0)</formula>
    </cfRule>
  </conditionalFormatting>
  <conditionalFormatting sqref="O282">
    <cfRule type="expression" dxfId="1905" priority="1450">
      <formula>IF(OR(O281="",Q281="",S281=""),TRUE)</formula>
    </cfRule>
  </conditionalFormatting>
  <conditionalFormatting sqref="O306">
    <cfRule type="expression" dxfId="1904" priority="1449" stopIfTrue="1">
      <formula>AND(O306="",V307&gt;0)</formula>
    </cfRule>
  </conditionalFormatting>
  <conditionalFormatting sqref="O307">
    <cfRule type="expression" dxfId="1903" priority="1443">
      <formula>IF(OR(O306="",Q306="",S306=""),TRUE)</formula>
    </cfRule>
  </conditionalFormatting>
  <conditionalFormatting sqref="O308">
    <cfRule type="expression" dxfId="1902" priority="1442" stopIfTrue="1">
      <formula>AND(O308="",V309&gt;0)</formula>
    </cfRule>
  </conditionalFormatting>
  <conditionalFormatting sqref="O309">
    <cfRule type="expression" dxfId="1901" priority="1436">
      <formula>IF(OR(O308="",Q308="",S308=""),TRUE)</formula>
    </cfRule>
  </conditionalFormatting>
  <conditionalFormatting sqref="O310">
    <cfRule type="expression" dxfId="1900" priority="1435" stopIfTrue="1">
      <formula>AND(O310="",V311&gt;0)</formula>
    </cfRule>
  </conditionalFormatting>
  <conditionalFormatting sqref="O311">
    <cfRule type="expression" dxfId="1899" priority="1429">
      <formula>IF(OR(O310="",Q310="",S310=""),TRUE)</formula>
    </cfRule>
  </conditionalFormatting>
  <conditionalFormatting sqref="O312">
    <cfRule type="expression" dxfId="1898" priority="1428" stopIfTrue="1">
      <formula>AND(O312="",V313&gt;0)</formula>
    </cfRule>
  </conditionalFormatting>
  <conditionalFormatting sqref="O313">
    <cfRule type="expression" dxfId="1897" priority="1422">
      <formula>IF(OR(O312="",Q312="",S312=""),TRUE)</formula>
    </cfRule>
  </conditionalFormatting>
  <conditionalFormatting sqref="O314">
    <cfRule type="expression" dxfId="1896" priority="1421" stopIfTrue="1">
      <formula>AND(O314="",V315&gt;0)</formula>
    </cfRule>
  </conditionalFormatting>
  <conditionalFormatting sqref="O315">
    <cfRule type="expression" dxfId="1895" priority="1415">
      <formula>IF(OR(O314="",Q314="",S314=""),TRUE)</formula>
    </cfRule>
  </conditionalFormatting>
  <conditionalFormatting sqref="O316">
    <cfRule type="expression" dxfId="1894" priority="1414" stopIfTrue="1">
      <formula>AND(O316="",V317&gt;0)</formula>
    </cfRule>
  </conditionalFormatting>
  <conditionalFormatting sqref="O317">
    <cfRule type="expression" dxfId="1893" priority="1408">
      <formula>IF(OR(O316="",Q316="",S316=""),TRUE)</formula>
    </cfRule>
  </conditionalFormatting>
  <conditionalFormatting sqref="O318">
    <cfRule type="expression" dxfId="1892" priority="1407" stopIfTrue="1">
      <formula>AND(O318="",V319&gt;0)</formula>
    </cfRule>
  </conditionalFormatting>
  <conditionalFormatting sqref="O319">
    <cfRule type="expression" dxfId="1891" priority="1401">
      <formula>IF(OR(O318="",Q318="",S318=""),TRUE)</formula>
    </cfRule>
  </conditionalFormatting>
  <conditionalFormatting sqref="O320">
    <cfRule type="expression" dxfId="1890" priority="1400" stopIfTrue="1">
      <formula>AND(O320="",V321&gt;0)</formula>
    </cfRule>
  </conditionalFormatting>
  <conditionalFormatting sqref="O321">
    <cfRule type="expression" dxfId="1889" priority="1394">
      <formula>IF(OR(O320="",Q320="",S320=""),TRUE)</formula>
    </cfRule>
  </conditionalFormatting>
  <conditionalFormatting sqref="O322">
    <cfRule type="expression" dxfId="1888" priority="1393" stopIfTrue="1">
      <formula>AND(O322="",V323&gt;0)</formula>
    </cfRule>
  </conditionalFormatting>
  <conditionalFormatting sqref="O323">
    <cfRule type="expression" dxfId="1887" priority="1387">
      <formula>IF(OR(O322="",Q322="",S322=""),TRUE)</formula>
    </cfRule>
  </conditionalFormatting>
  <conditionalFormatting sqref="O347">
    <cfRule type="expression" dxfId="1886" priority="1386" stopIfTrue="1">
      <formula>AND(O347="",V348&gt;0)</formula>
    </cfRule>
  </conditionalFormatting>
  <conditionalFormatting sqref="O348">
    <cfRule type="expression" dxfId="1885" priority="1380">
      <formula>IF(OR(O347="",Q347="",S347=""),TRUE)</formula>
    </cfRule>
  </conditionalFormatting>
  <conditionalFormatting sqref="O349">
    <cfRule type="expression" dxfId="1884" priority="1379" stopIfTrue="1">
      <formula>AND(O349="",V350&gt;0)</formula>
    </cfRule>
  </conditionalFormatting>
  <conditionalFormatting sqref="O350">
    <cfRule type="expression" dxfId="1883" priority="1373">
      <formula>IF(OR(O349="",Q349="",S349=""),TRUE)</formula>
    </cfRule>
  </conditionalFormatting>
  <conditionalFormatting sqref="O351">
    <cfRule type="expression" dxfId="1882" priority="1372" stopIfTrue="1">
      <formula>AND(O351="",V352&gt;0)</formula>
    </cfRule>
  </conditionalFormatting>
  <conditionalFormatting sqref="O352">
    <cfRule type="expression" dxfId="1881" priority="1366">
      <formula>IF(OR(O351="",Q351="",S351=""),TRUE)</formula>
    </cfRule>
  </conditionalFormatting>
  <conditionalFormatting sqref="O353">
    <cfRule type="expression" dxfId="1880" priority="1365" stopIfTrue="1">
      <formula>AND(O353="",V354&gt;0)</formula>
    </cfRule>
  </conditionalFormatting>
  <conditionalFormatting sqref="O354">
    <cfRule type="expression" dxfId="1879" priority="1359">
      <formula>IF(OR(O353="",Q353="",S353=""),TRUE)</formula>
    </cfRule>
  </conditionalFormatting>
  <conditionalFormatting sqref="O355">
    <cfRule type="expression" dxfId="1878" priority="1358" stopIfTrue="1">
      <formula>AND(O355="",V356&gt;0)</formula>
    </cfRule>
  </conditionalFormatting>
  <conditionalFormatting sqref="O356">
    <cfRule type="expression" dxfId="1877" priority="1352">
      <formula>IF(OR(O355="",Q355="",S355=""),TRUE)</formula>
    </cfRule>
  </conditionalFormatting>
  <conditionalFormatting sqref="O357">
    <cfRule type="expression" dxfId="1876" priority="1351" stopIfTrue="1">
      <formula>AND(O357="",V358&gt;0)</formula>
    </cfRule>
  </conditionalFormatting>
  <conditionalFormatting sqref="O358">
    <cfRule type="expression" dxfId="1875" priority="1345">
      <formula>IF(OR(O357="",Q357="",S357=""),TRUE)</formula>
    </cfRule>
  </conditionalFormatting>
  <conditionalFormatting sqref="O359">
    <cfRule type="expression" dxfId="1874" priority="1344" stopIfTrue="1">
      <formula>AND(O359="",V360&gt;0)</formula>
    </cfRule>
  </conditionalFormatting>
  <conditionalFormatting sqref="O360">
    <cfRule type="expression" dxfId="1873" priority="1338">
      <formula>IF(OR(O359="",Q359="",S359=""),TRUE)</formula>
    </cfRule>
  </conditionalFormatting>
  <conditionalFormatting sqref="O361">
    <cfRule type="expression" dxfId="1872" priority="1337" stopIfTrue="1">
      <formula>AND(O361="",V362&gt;0)</formula>
    </cfRule>
  </conditionalFormatting>
  <conditionalFormatting sqref="O362">
    <cfRule type="expression" dxfId="1871" priority="1331">
      <formula>IF(OR(O361="",Q361="",S361=""),TRUE)</formula>
    </cfRule>
  </conditionalFormatting>
  <conditionalFormatting sqref="O363">
    <cfRule type="expression" dxfId="1870" priority="1330" stopIfTrue="1">
      <formula>AND(O363="",V364&gt;0)</formula>
    </cfRule>
  </conditionalFormatting>
  <conditionalFormatting sqref="O364">
    <cfRule type="expression" dxfId="1869" priority="1324">
      <formula>IF(OR(O363="",Q363="",S363=""),TRUE)</formula>
    </cfRule>
  </conditionalFormatting>
  <conditionalFormatting sqref="O388">
    <cfRule type="expression" dxfId="1868" priority="1323" stopIfTrue="1">
      <formula>AND(O388="",V389&gt;0)</formula>
    </cfRule>
  </conditionalFormatting>
  <conditionalFormatting sqref="O389">
    <cfRule type="expression" dxfId="1867" priority="1317">
      <formula>IF(OR(O388="",Q388="",S388=""),TRUE)</formula>
    </cfRule>
  </conditionalFormatting>
  <conditionalFormatting sqref="O390">
    <cfRule type="expression" dxfId="1866" priority="1316" stopIfTrue="1">
      <formula>AND(O390="",V391&gt;0)</formula>
    </cfRule>
  </conditionalFormatting>
  <conditionalFormatting sqref="O391">
    <cfRule type="expression" dxfId="1865" priority="1310">
      <formula>IF(OR(O390="",Q390="",S390=""),TRUE)</formula>
    </cfRule>
  </conditionalFormatting>
  <conditionalFormatting sqref="O392">
    <cfRule type="expression" dxfId="1864" priority="1309" stopIfTrue="1">
      <formula>AND(O392="",V393&gt;0)</formula>
    </cfRule>
  </conditionalFormatting>
  <conditionalFormatting sqref="O393">
    <cfRule type="expression" dxfId="1863" priority="1303">
      <formula>IF(OR(O392="",Q392="",S392=""),TRUE)</formula>
    </cfRule>
  </conditionalFormatting>
  <conditionalFormatting sqref="O394">
    <cfRule type="expression" dxfId="1862" priority="1302" stopIfTrue="1">
      <formula>AND(O394="",V395&gt;0)</formula>
    </cfRule>
  </conditionalFormatting>
  <conditionalFormatting sqref="O395">
    <cfRule type="expression" dxfId="1861" priority="1296">
      <formula>IF(OR(O394="",Q394="",S394=""),TRUE)</formula>
    </cfRule>
  </conditionalFormatting>
  <conditionalFormatting sqref="O396">
    <cfRule type="expression" dxfId="1860" priority="1295" stopIfTrue="1">
      <formula>AND(O396="",V397&gt;0)</formula>
    </cfRule>
  </conditionalFormatting>
  <conditionalFormatting sqref="O397">
    <cfRule type="expression" dxfId="1859" priority="1289">
      <formula>IF(OR(O396="",Q396="",S396=""),TRUE)</formula>
    </cfRule>
  </conditionalFormatting>
  <conditionalFormatting sqref="O398">
    <cfRule type="expression" dxfId="1858" priority="1288" stopIfTrue="1">
      <formula>AND(O398="",V399&gt;0)</formula>
    </cfRule>
  </conditionalFormatting>
  <conditionalFormatting sqref="O399">
    <cfRule type="expression" dxfId="1857" priority="1282">
      <formula>IF(OR(O398="",Q398="",S398=""),TRUE)</formula>
    </cfRule>
  </conditionalFormatting>
  <conditionalFormatting sqref="O400">
    <cfRule type="expression" dxfId="1856" priority="1281" stopIfTrue="1">
      <formula>AND(O400="",V401&gt;0)</formula>
    </cfRule>
  </conditionalFormatting>
  <conditionalFormatting sqref="O401">
    <cfRule type="expression" dxfId="1855" priority="1275">
      <formula>IF(OR(O400="",Q400="",S400=""),TRUE)</formula>
    </cfRule>
  </conditionalFormatting>
  <conditionalFormatting sqref="O402">
    <cfRule type="expression" dxfId="1854" priority="1274" stopIfTrue="1">
      <formula>AND(O402="",V403&gt;0)</formula>
    </cfRule>
  </conditionalFormatting>
  <conditionalFormatting sqref="O403">
    <cfRule type="expression" dxfId="1853" priority="1268">
      <formula>IF(OR(O402="",Q402="",S402=""),TRUE)</formula>
    </cfRule>
  </conditionalFormatting>
  <conditionalFormatting sqref="O404">
    <cfRule type="expression" dxfId="1852" priority="1267" stopIfTrue="1">
      <formula>AND(O404="",V405&gt;0)</formula>
    </cfRule>
  </conditionalFormatting>
  <conditionalFormatting sqref="O405">
    <cfRule type="expression" dxfId="1851" priority="1261">
      <formula>IF(OR(O404="",Q404="",S404=""),TRUE)</formula>
    </cfRule>
  </conditionalFormatting>
  <conditionalFormatting sqref="O429">
    <cfRule type="expression" dxfId="1850" priority="1260" stopIfTrue="1">
      <formula>AND(O429="",V430&gt;0)</formula>
    </cfRule>
  </conditionalFormatting>
  <conditionalFormatting sqref="O430">
    <cfRule type="expression" dxfId="1849" priority="1254">
      <formula>IF(OR(O429="",Q429="",S429=""),TRUE)</formula>
    </cfRule>
  </conditionalFormatting>
  <conditionalFormatting sqref="O431">
    <cfRule type="expression" dxfId="1848" priority="1253" stopIfTrue="1">
      <formula>AND(O431="",V432&gt;0)</formula>
    </cfRule>
  </conditionalFormatting>
  <conditionalFormatting sqref="O432">
    <cfRule type="expression" dxfId="1847" priority="1247">
      <formula>IF(OR(O431="",Q431="",S431=""),TRUE)</formula>
    </cfRule>
  </conditionalFormatting>
  <conditionalFormatting sqref="O433">
    <cfRule type="expression" dxfId="1846" priority="1246" stopIfTrue="1">
      <formula>AND(O433="",V434&gt;0)</formula>
    </cfRule>
  </conditionalFormatting>
  <conditionalFormatting sqref="O434">
    <cfRule type="expression" dxfId="1845" priority="1240">
      <formula>IF(OR(O433="",Q433="",S433=""),TRUE)</formula>
    </cfRule>
  </conditionalFormatting>
  <conditionalFormatting sqref="O435">
    <cfRule type="expression" dxfId="1844" priority="1239" stopIfTrue="1">
      <formula>AND(O435="",V436&gt;0)</formula>
    </cfRule>
  </conditionalFormatting>
  <conditionalFormatting sqref="O436">
    <cfRule type="expression" dxfId="1843" priority="1233">
      <formula>IF(OR(O435="",Q435="",S435=""),TRUE)</formula>
    </cfRule>
  </conditionalFormatting>
  <conditionalFormatting sqref="O437">
    <cfRule type="expression" dxfId="1842" priority="1232" stopIfTrue="1">
      <formula>AND(O437="",V438&gt;0)</formula>
    </cfRule>
  </conditionalFormatting>
  <conditionalFormatting sqref="O438">
    <cfRule type="expression" dxfId="1841" priority="1226">
      <formula>IF(OR(O437="",Q437="",S437=""),TRUE)</formula>
    </cfRule>
  </conditionalFormatting>
  <conditionalFormatting sqref="O439">
    <cfRule type="expression" dxfId="1840" priority="1225" stopIfTrue="1">
      <formula>AND(O439="",V440&gt;0)</formula>
    </cfRule>
  </conditionalFormatting>
  <conditionalFormatting sqref="O440">
    <cfRule type="expression" dxfId="1839" priority="1219">
      <formula>IF(OR(O439="",Q439="",S439=""),TRUE)</formula>
    </cfRule>
  </conditionalFormatting>
  <conditionalFormatting sqref="O441">
    <cfRule type="expression" dxfId="1838" priority="1218" stopIfTrue="1">
      <formula>AND(O441="",V442&gt;0)</formula>
    </cfRule>
  </conditionalFormatting>
  <conditionalFormatting sqref="O442">
    <cfRule type="expression" dxfId="1837" priority="1212">
      <formula>IF(OR(O441="",Q441="",S441=""),TRUE)</formula>
    </cfRule>
  </conditionalFormatting>
  <conditionalFormatting sqref="O443">
    <cfRule type="expression" dxfId="1836" priority="1211" stopIfTrue="1">
      <formula>AND(O443="",V444&gt;0)</formula>
    </cfRule>
  </conditionalFormatting>
  <conditionalFormatting sqref="O444">
    <cfRule type="expression" dxfId="1835" priority="1205">
      <formula>IF(OR(O443="",Q443="",S443=""),TRUE)</formula>
    </cfRule>
  </conditionalFormatting>
  <conditionalFormatting sqref="O445">
    <cfRule type="expression" dxfId="1834" priority="1204" stopIfTrue="1">
      <formula>AND(O445="",V446&gt;0)</formula>
    </cfRule>
  </conditionalFormatting>
  <conditionalFormatting sqref="O446">
    <cfRule type="expression" dxfId="1833" priority="1198">
      <formula>IF(OR(O445="",Q445="",S445=""),TRUE)</formula>
    </cfRule>
  </conditionalFormatting>
  <conditionalFormatting sqref="O470">
    <cfRule type="expression" dxfId="1832" priority="1197" stopIfTrue="1">
      <formula>AND(O470="",V471&gt;0)</formula>
    </cfRule>
  </conditionalFormatting>
  <conditionalFormatting sqref="O471">
    <cfRule type="expression" dxfId="1831" priority="1191">
      <formula>IF(OR(O470="",Q470="",S470=""),TRUE)</formula>
    </cfRule>
  </conditionalFormatting>
  <conditionalFormatting sqref="O472">
    <cfRule type="expression" dxfId="1830" priority="1190" stopIfTrue="1">
      <formula>AND(O472="",V473&gt;0)</formula>
    </cfRule>
  </conditionalFormatting>
  <conditionalFormatting sqref="O473">
    <cfRule type="expression" dxfId="1829" priority="1184">
      <formula>IF(OR(O472="",Q472="",S472=""),TRUE)</formula>
    </cfRule>
  </conditionalFormatting>
  <conditionalFormatting sqref="O474">
    <cfRule type="expression" dxfId="1828" priority="1183" stopIfTrue="1">
      <formula>AND(O474="",V475&gt;0)</formula>
    </cfRule>
  </conditionalFormatting>
  <conditionalFormatting sqref="O475">
    <cfRule type="expression" dxfId="1827" priority="1177">
      <formula>IF(OR(O474="",Q474="",S474=""),TRUE)</formula>
    </cfRule>
  </conditionalFormatting>
  <conditionalFormatting sqref="O476">
    <cfRule type="expression" dxfId="1826" priority="1176" stopIfTrue="1">
      <formula>AND(O476="",V477&gt;0)</formula>
    </cfRule>
  </conditionalFormatting>
  <conditionalFormatting sqref="O477">
    <cfRule type="expression" dxfId="1825" priority="1170">
      <formula>IF(OR(O476="",Q476="",S476=""),TRUE)</formula>
    </cfRule>
  </conditionalFormatting>
  <conditionalFormatting sqref="O478">
    <cfRule type="expression" dxfId="1824" priority="1169" stopIfTrue="1">
      <formula>AND(O478="",V479&gt;0)</formula>
    </cfRule>
  </conditionalFormatting>
  <conditionalFormatting sqref="O479">
    <cfRule type="expression" dxfId="1823" priority="1163">
      <formula>IF(OR(O478="",Q478="",S478=""),TRUE)</formula>
    </cfRule>
  </conditionalFormatting>
  <conditionalFormatting sqref="O480">
    <cfRule type="expression" dxfId="1822" priority="1162" stopIfTrue="1">
      <formula>AND(O480="",V481&gt;0)</formula>
    </cfRule>
  </conditionalFormatting>
  <conditionalFormatting sqref="O481">
    <cfRule type="expression" dxfId="1821" priority="1156">
      <formula>IF(OR(O480="",Q480="",S480=""),TRUE)</formula>
    </cfRule>
  </conditionalFormatting>
  <conditionalFormatting sqref="O482">
    <cfRule type="expression" dxfId="1820" priority="1155" stopIfTrue="1">
      <formula>AND(O482="",V483&gt;0)</formula>
    </cfRule>
  </conditionalFormatting>
  <conditionalFormatting sqref="O483">
    <cfRule type="expression" dxfId="1819" priority="1149">
      <formula>IF(OR(O482="",Q482="",S482=""),TRUE)</formula>
    </cfRule>
  </conditionalFormatting>
  <conditionalFormatting sqref="O484">
    <cfRule type="expression" dxfId="1818" priority="1148" stopIfTrue="1">
      <formula>AND(O484="",V485&gt;0)</formula>
    </cfRule>
  </conditionalFormatting>
  <conditionalFormatting sqref="O485">
    <cfRule type="expression" dxfId="1817" priority="1142">
      <formula>IF(OR(O484="",Q484="",S484=""),TRUE)</formula>
    </cfRule>
  </conditionalFormatting>
  <conditionalFormatting sqref="O486">
    <cfRule type="expression" dxfId="1816" priority="1141" stopIfTrue="1">
      <formula>AND(O486="",V487&gt;0)</formula>
    </cfRule>
  </conditionalFormatting>
  <conditionalFormatting sqref="O487">
    <cfRule type="expression" dxfId="1815" priority="1135">
      <formula>IF(OR(O486="",Q486="",S486=""),TRUE)</formula>
    </cfRule>
  </conditionalFormatting>
  <conditionalFormatting sqref="O511">
    <cfRule type="expression" dxfId="1814" priority="1134" stopIfTrue="1">
      <formula>AND(O511="",V512&gt;0)</formula>
    </cfRule>
  </conditionalFormatting>
  <conditionalFormatting sqref="O512">
    <cfRule type="expression" dxfId="1813" priority="1128">
      <formula>IF(OR(O511="",Q511="",S511=""),TRUE)</formula>
    </cfRule>
  </conditionalFormatting>
  <conditionalFormatting sqref="O513">
    <cfRule type="expression" dxfId="1812" priority="1127" stopIfTrue="1">
      <formula>AND(O513="",V514&gt;0)</formula>
    </cfRule>
  </conditionalFormatting>
  <conditionalFormatting sqref="O514">
    <cfRule type="expression" dxfId="1811" priority="1121">
      <formula>IF(OR(O513="",Q513="",S513=""),TRUE)</formula>
    </cfRule>
  </conditionalFormatting>
  <conditionalFormatting sqref="O515">
    <cfRule type="expression" dxfId="1810" priority="1120" stopIfTrue="1">
      <formula>AND(O515="",V516&gt;0)</formula>
    </cfRule>
  </conditionalFormatting>
  <conditionalFormatting sqref="O516">
    <cfRule type="expression" dxfId="1809" priority="1114">
      <formula>IF(OR(O515="",Q515="",S515=""),TRUE)</formula>
    </cfRule>
  </conditionalFormatting>
  <conditionalFormatting sqref="O517">
    <cfRule type="expression" dxfId="1808" priority="1113" stopIfTrue="1">
      <formula>AND(O517="",V518&gt;0)</formula>
    </cfRule>
  </conditionalFormatting>
  <conditionalFormatting sqref="O518">
    <cfRule type="expression" dxfId="1807" priority="1107">
      <formula>IF(OR(O517="",Q517="",S517=""),TRUE)</formula>
    </cfRule>
  </conditionalFormatting>
  <conditionalFormatting sqref="O519">
    <cfRule type="expression" dxfId="1806" priority="1106" stopIfTrue="1">
      <formula>AND(O519="",V520&gt;0)</formula>
    </cfRule>
  </conditionalFormatting>
  <conditionalFormatting sqref="O520">
    <cfRule type="expression" dxfId="1805" priority="1100">
      <formula>IF(OR(O519="",Q519="",S519=""),TRUE)</formula>
    </cfRule>
  </conditionalFormatting>
  <conditionalFormatting sqref="O521">
    <cfRule type="expression" dxfId="1804" priority="1099" stopIfTrue="1">
      <formula>AND(O521="",V522&gt;0)</formula>
    </cfRule>
  </conditionalFormatting>
  <conditionalFormatting sqref="O522">
    <cfRule type="expression" dxfId="1803" priority="1093">
      <formula>IF(OR(O521="",Q521="",S521=""),TRUE)</formula>
    </cfRule>
  </conditionalFormatting>
  <conditionalFormatting sqref="O523">
    <cfRule type="expression" dxfId="1802" priority="1092" stopIfTrue="1">
      <formula>AND(O523="",V524&gt;0)</formula>
    </cfRule>
  </conditionalFormatting>
  <conditionalFormatting sqref="O524">
    <cfRule type="expression" dxfId="1801" priority="1086">
      <formula>IF(OR(O523="",Q523="",S523=""),TRUE)</formula>
    </cfRule>
  </conditionalFormatting>
  <conditionalFormatting sqref="O525">
    <cfRule type="expression" dxfId="1800" priority="1085" stopIfTrue="1">
      <formula>AND(O525="",V526&gt;0)</formula>
    </cfRule>
  </conditionalFormatting>
  <conditionalFormatting sqref="O526">
    <cfRule type="expression" dxfId="1799" priority="1079">
      <formula>IF(OR(O525="",Q525="",S525=""),TRUE)</formula>
    </cfRule>
  </conditionalFormatting>
  <conditionalFormatting sqref="O527">
    <cfRule type="expression" dxfId="1798" priority="1078" stopIfTrue="1">
      <formula>AND(O527="",V528&gt;0)</formula>
    </cfRule>
  </conditionalFormatting>
  <conditionalFormatting sqref="O528">
    <cfRule type="expression" dxfId="1797" priority="1072">
      <formula>IF(OR(O527="",Q527="",S527=""),TRUE)</formula>
    </cfRule>
  </conditionalFormatting>
  <conditionalFormatting sqref="O552">
    <cfRule type="expression" dxfId="1796" priority="1071" stopIfTrue="1">
      <formula>AND(O552="",V553&gt;0)</formula>
    </cfRule>
  </conditionalFormatting>
  <conditionalFormatting sqref="O553">
    <cfRule type="expression" dxfId="1795" priority="1065">
      <formula>IF(OR(O552="",Q552="",S552=""),TRUE)</formula>
    </cfRule>
  </conditionalFormatting>
  <conditionalFormatting sqref="O554">
    <cfRule type="expression" dxfId="1794" priority="1064" stopIfTrue="1">
      <formula>AND(O554="",V555&gt;0)</formula>
    </cfRule>
  </conditionalFormatting>
  <conditionalFormatting sqref="O555">
    <cfRule type="expression" dxfId="1793" priority="1058">
      <formula>IF(OR(O554="",Q554="",S554=""),TRUE)</formula>
    </cfRule>
  </conditionalFormatting>
  <conditionalFormatting sqref="O556">
    <cfRule type="expression" dxfId="1792" priority="1057" stopIfTrue="1">
      <formula>AND(O556="",V557&gt;0)</formula>
    </cfRule>
  </conditionalFormatting>
  <conditionalFormatting sqref="O557">
    <cfRule type="expression" dxfId="1791" priority="1051">
      <formula>IF(OR(O556="",Q556="",S556=""),TRUE)</formula>
    </cfRule>
  </conditionalFormatting>
  <conditionalFormatting sqref="O558">
    <cfRule type="expression" dxfId="1790" priority="1050" stopIfTrue="1">
      <formula>AND(O558="",V559&gt;0)</formula>
    </cfRule>
  </conditionalFormatting>
  <conditionalFormatting sqref="O559">
    <cfRule type="expression" dxfId="1789" priority="1044">
      <formula>IF(OR(O558="",Q558="",S558=""),TRUE)</formula>
    </cfRule>
  </conditionalFormatting>
  <conditionalFormatting sqref="O560">
    <cfRule type="expression" dxfId="1788" priority="1043" stopIfTrue="1">
      <formula>AND(O560="",V561&gt;0)</formula>
    </cfRule>
  </conditionalFormatting>
  <conditionalFormatting sqref="O561">
    <cfRule type="expression" dxfId="1787" priority="1037">
      <formula>IF(OR(O560="",Q560="",S560=""),TRUE)</formula>
    </cfRule>
  </conditionalFormatting>
  <conditionalFormatting sqref="O562">
    <cfRule type="expression" dxfId="1786" priority="1036" stopIfTrue="1">
      <formula>AND(O562="",V563&gt;0)</formula>
    </cfRule>
  </conditionalFormatting>
  <conditionalFormatting sqref="O563">
    <cfRule type="expression" dxfId="1785" priority="1030">
      <formula>IF(OR(O562="",Q562="",S562=""),TRUE)</formula>
    </cfRule>
  </conditionalFormatting>
  <conditionalFormatting sqref="O564">
    <cfRule type="expression" dxfId="1784" priority="1029" stopIfTrue="1">
      <formula>AND(O564="",V565&gt;0)</formula>
    </cfRule>
  </conditionalFormatting>
  <conditionalFormatting sqref="O565">
    <cfRule type="expression" dxfId="1783" priority="1023">
      <formula>IF(OR(O564="",Q564="",S564=""),TRUE)</formula>
    </cfRule>
  </conditionalFormatting>
  <conditionalFormatting sqref="O566">
    <cfRule type="expression" dxfId="1782" priority="1022" stopIfTrue="1">
      <formula>AND(O566="",V567&gt;0)</formula>
    </cfRule>
  </conditionalFormatting>
  <conditionalFormatting sqref="O567">
    <cfRule type="expression" dxfId="1781" priority="1016">
      <formula>IF(OR(O566="",Q566="",S566=""),TRUE)</formula>
    </cfRule>
  </conditionalFormatting>
  <conditionalFormatting sqref="O568">
    <cfRule type="expression" dxfId="1780" priority="1015" stopIfTrue="1">
      <formula>AND(O568="",V569&gt;0)</formula>
    </cfRule>
  </conditionalFormatting>
  <conditionalFormatting sqref="O569">
    <cfRule type="expression" dxfId="1779" priority="1009">
      <formula>IF(OR(O568="",Q568="",S568=""),TRUE)</formula>
    </cfRule>
  </conditionalFormatting>
  <conditionalFormatting sqref="O593">
    <cfRule type="expression" dxfId="1778" priority="1008" stopIfTrue="1">
      <formula>AND(O593="",V594&gt;0)</formula>
    </cfRule>
  </conditionalFormatting>
  <conditionalFormatting sqref="O594">
    <cfRule type="expression" dxfId="1777" priority="1002">
      <formula>IF(OR(O593="",Q593="",S593=""),TRUE)</formula>
    </cfRule>
  </conditionalFormatting>
  <conditionalFormatting sqref="O595">
    <cfRule type="expression" dxfId="1776" priority="1001" stopIfTrue="1">
      <formula>AND(O595="",V596&gt;0)</formula>
    </cfRule>
  </conditionalFormatting>
  <conditionalFormatting sqref="O596">
    <cfRule type="expression" dxfId="1775" priority="995">
      <formula>IF(OR(O595="",Q595="",S595=""),TRUE)</formula>
    </cfRule>
  </conditionalFormatting>
  <conditionalFormatting sqref="O597">
    <cfRule type="expression" dxfId="1774" priority="994" stopIfTrue="1">
      <formula>AND(O597="",V598&gt;0)</formula>
    </cfRule>
  </conditionalFormatting>
  <conditionalFormatting sqref="O598">
    <cfRule type="expression" dxfId="1773" priority="988">
      <formula>IF(OR(O597="",Q597="",S597=""),TRUE)</formula>
    </cfRule>
  </conditionalFormatting>
  <conditionalFormatting sqref="O599">
    <cfRule type="expression" dxfId="1772" priority="987" stopIfTrue="1">
      <formula>AND(O599="",V600&gt;0)</formula>
    </cfRule>
  </conditionalFormatting>
  <conditionalFormatting sqref="O600">
    <cfRule type="expression" dxfId="1771" priority="981">
      <formula>IF(OR(O599="",Q599="",S599=""),TRUE)</formula>
    </cfRule>
  </conditionalFormatting>
  <conditionalFormatting sqref="O601">
    <cfRule type="expression" dxfId="1770" priority="980" stopIfTrue="1">
      <formula>AND(O601="",V602&gt;0)</formula>
    </cfRule>
  </conditionalFormatting>
  <conditionalFormatting sqref="O602">
    <cfRule type="expression" dxfId="1769" priority="974">
      <formula>IF(OR(O601="",Q601="",S601=""),TRUE)</formula>
    </cfRule>
  </conditionalFormatting>
  <conditionalFormatting sqref="O603">
    <cfRule type="expression" dxfId="1768" priority="973" stopIfTrue="1">
      <formula>AND(O603="",V604&gt;0)</formula>
    </cfRule>
  </conditionalFormatting>
  <conditionalFormatting sqref="O604">
    <cfRule type="expression" dxfId="1767" priority="967">
      <formula>IF(OR(O603="",Q603="",S603=""),TRUE)</formula>
    </cfRule>
  </conditionalFormatting>
  <conditionalFormatting sqref="O605">
    <cfRule type="expression" dxfId="1766" priority="966" stopIfTrue="1">
      <formula>AND(O605="",V606&gt;0)</formula>
    </cfRule>
  </conditionalFormatting>
  <conditionalFormatting sqref="O606">
    <cfRule type="expression" dxfId="1765" priority="960">
      <formula>IF(OR(O605="",Q605="",S605=""),TRUE)</formula>
    </cfRule>
  </conditionalFormatting>
  <conditionalFormatting sqref="O607">
    <cfRule type="expression" dxfId="1764" priority="959" stopIfTrue="1">
      <formula>AND(O607="",V608&gt;0)</formula>
    </cfRule>
  </conditionalFormatting>
  <conditionalFormatting sqref="O608">
    <cfRule type="expression" dxfId="1763" priority="953">
      <formula>IF(OR(O607="",Q607="",S607=""),TRUE)</formula>
    </cfRule>
  </conditionalFormatting>
  <conditionalFormatting sqref="O609">
    <cfRule type="expression" dxfId="1762" priority="952" stopIfTrue="1">
      <formula>AND(O609="",V610&gt;0)</formula>
    </cfRule>
  </conditionalFormatting>
  <conditionalFormatting sqref="O610">
    <cfRule type="expression" dxfId="1761" priority="946">
      <formula>IF(OR(O609="",Q609="",S609=""),TRUE)</formula>
    </cfRule>
  </conditionalFormatting>
  <conditionalFormatting sqref="O634">
    <cfRule type="expression" dxfId="1760" priority="945" stopIfTrue="1">
      <formula>AND(O634="",V635&gt;0)</formula>
    </cfRule>
  </conditionalFormatting>
  <conditionalFormatting sqref="O635">
    <cfRule type="expression" dxfId="1759" priority="939">
      <formula>IF(OR(O634="",Q634="",S634=""),TRUE)</formula>
    </cfRule>
  </conditionalFormatting>
  <conditionalFormatting sqref="O636">
    <cfRule type="expression" dxfId="1758" priority="938" stopIfTrue="1">
      <formula>AND(O636="",V637&gt;0)</formula>
    </cfRule>
  </conditionalFormatting>
  <conditionalFormatting sqref="O637">
    <cfRule type="expression" dxfId="1757" priority="932">
      <formula>IF(OR(O636="",Q636="",S636=""),TRUE)</formula>
    </cfRule>
  </conditionalFormatting>
  <conditionalFormatting sqref="O638">
    <cfRule type="expression" dxfId="1756" priority="931" stopIfTrue="1">
      <formula>AND(O638="",V639&gt;0)</formula>
    </cfRule>
  </conditionalFormatting>
  <conditionalFormatting sqref="O639">
    <cfRule type="expression" dxfId="1755" priority="925">
      <formula>IF(OR(O638="",Q638="",S638=""),TRUE)</formula>
    </cfRule>
  </conditionalFormatting>
  <conditionalFormatting sqref="O640">
    <cfRule type="expression" dxfId="1754" priority="924" stopIfTrue="1">
      <formula>AND(O640="",V641&gt;0)</formula>
    </cfRule>
  </conditionalFormatting>
  <conditionalFormatting sqref="O641">
    <cfRule type="expression" dxfId="1753" priority="918">
      <formula>IF(OR(O640="",Q640="",S640=""),TRUE)</formula>
    </cfRule>
  </conditionalFormatting>
  <conditionalFormatting sqref="O642">
    <cfRule type="expression" dxfId="1752" priority="917" stopIfTrue="1">
      <formula>AND(O642="",V643&gt;0)</formula>
    </cfRule>
  </conditionalFormatting>
  <conditionalFormatting sqref="O643">
    <cfRule type="expression" dxfId="1751" priority="911">
      <formula>IF(OR(O642="",Q642="",S642=""),TRUE)</formula>
    </cfRule>
  </conditionalFormatting>
  <conditionalFormatting sqref="O644">
    <cfRule type="expression" dxfId="1750" priority="910" stopIfTrue="1">
      <formula>AND(O644="",V645&gt;0)</formula>
    </cfRule>
  </conditionalFormatting>
  <conditionalFormatting sqref="O645">
    <cfRule type="expression" dxfId="1749" priority="904">
      <formula>IF(OR(O644="",Q644="",S644=""),TRUE)</formula>
    </cfRule>
  </conditionalFormatting>
  <conditionalFormatting sqref="O646">
    <cfRule type="expression" dxfId="1748" priority="903" stopIfTrue="1">
      <formula>AND(O646="",V647&gt;0)</formula>
    </cfRule>
  </conditionalFormatting>
  <conditionalFormatting sqref="O647">
    <cfRule type="expression" dxfId="1747" priority="897">
      <formula>IF(OR(O646="",Q646="",S646=""),TRUE)</formula>
    </cfRule>
  </conditionalFormatting>
  <conditionalFormatting sqref="O648">
    <cfRule type="expression" dxfId="1746" priority="896" stopIfTrue="1">
      <formula>AND(O648="",V649&gt;0)</formula>
    </cfRule>
  </conditionalFormatting>
  <conditionalFormatting sqref="O649">
    <cfRule type="expression" dxfId="1745" priority="890">
      <formula>IF(OR(O648="",Q648="",S648=""),TRUE)</formula>
    </cfRule>
  </conditionalFormatting>
  <conditionalFormatting sqref="O650">
    <cfRule type="expression" dxfId="1744" priority="889" stopIfTrue="1">
      <formula>AND(O650="",V651&gt;0)</formula>
    </cfRule>
  </conditionalFormatting>
  <conditionalFormatting sqref="O651">
    <cfRule type="expression" dxfId="1743" priority="883">
      <formula>IF(OR(O650="",Q650="",S650=""),TRUE)</formula>
    </cfRule>
  </conditionalFormatting>
  <conditionalFormatting sqref="O675">
    <cfRule type="expression" dxfId="1742" priority="882" stopIfTrue="1">
      <formula>AND(O675="",V676&gt;0)</formula>
    </cfRule>
  </conditionalFormatting>
  <conditionalFormatting sqref="O676">
    <cfRule type="expression" dxfId="1741" priority="876">
      <formula>IF(OR(O675="",Q675="",S675=""),TRUE)</formula>
    </cfRule>
  </conditionalFormatting>
  <conditionalFormatting sqref="O677">
    <cfRule type="expression" dxfId="1740" priority="875" stopIfTrue="1">
      <formula>AND(O677="",V678&gt;0)</formula>
    </cfRule>
  </conditionalFormatting>
  <conditionalFormatting sqref="O678">
    <cfRule type="expression" dxfId="1739" priority="869">
      <formula>IF(OR(O677="",Q677="",S677=""),TRUE)</formula>
    </cfRule>
  </conditionalFormatting>
  <conditionalFormatting sqref="O679">
    <cfRule type="expression" dxfId="1738" priority="868" stopIfTrue="1">
      <formula>AND(O679="",V680&gt;0)</formula>
    </cfRule>
  </conditionalFormatting>
  <conditionalFormatting sqref="O680">
    <cfRule type="expression" dxfId="1737" priority="862">
      <formula>IF(OR(O679="",Q679="",S679=""),TRUE)</formula>
    </cfRule>
  </conditionalFormatting>
  <conditionalFormatting sqref="O681">
    <cfRule type="expression" dxfId="1736" priority="861" stopIfTrue="1">
      <formula>AND(O681="",V682&gt;0)</formula>
    </cfRule>
  </conditionalFormatting>
  <conditionalFormatting sqref="O682">
    <cfRule type="expression" dxfId="1735" priority="855">
      <formula>IF(OR(O681="",Q681="",S681=""),TRUE)</formula>
    </cfRule>
  </conditionalFormatting>
  <conditionalFormatting sqref="O683">
    <cfRule type="expression" dxfId="1734" priority="854" stopIfTrue="1">
      <formula>AND(O683="",V684&gt;0)</formula>
    </cfRule>
  </conditionalFormatting>
  <conditionalFormatting sqref="O684">
    <cfRule type="expression" dxfId="1733" priority="848">
      <formula>IF(OR(O683="",Q683="",S683=""),TRUE)</formula>
    </cfRule>
  </conditionalFormatting>
  <conditionalFormatting sqref="O685">
    <cfRule type="expression" dxfId="1732" priority="847" stopIfTrue="1">
      <formula>AND(O685="",V686&gt;0)</formula>
    </cfRule>
  </conditionalFormatting>
  <conditionalFormatting sqref="O686">
    <cfRule type="expression" dxfId="1731" priority="841">
      <formula>IF(OR(O685="",Q685="",S685=""),TRUE)</formula>
    </cfRule>
  </conditionalFormatting>
  <conditionalFormatting sqref="O687">
    <cfRule type="expression" dxfId="1730" priority="840" stopIfTrue="1">
      <formula>AND(O687="",V688&gt;0)</formula>
    </cfRule>
  </conditionalFormatting>
  <conditionalFormatting sqref="O688">
    <cfRule type="expression" dxfId="1729" priority="834">
      <formula>IF(OR(O687="",Q687="",S687=""),TRUE)</formula>
    </cfRule>
  </conditionalFormatting>
  <conditionalFormatting sqref="O689">
    <cfRule type="expression" dxfId="1728" priority="833" stopIfTrue="1">
      <formula>AND(O689="",V690&gt;0)</formula>
    </cfRule>
  </conditionalFormatting>
  <conditionalFormatting sqref="O690">
    <cfRule type="expression" dxfId="1727" priority="827">
      <formula>IF(OR(O689="",Q689="",S689=""),TRUE)</formula>
    </cfRule>
  </conditionalFormatting>
  <conditionalFormatting sqref="O691">
    <cfRule type="expression" dxfId="1726" priority="826" stopIfTrue="1">
      <formula>AND(O691="",V692&gt;0)</formula>
    </cfRule>
  </conditionalFormatting>
  <conditionalFormatting sqref="O692">
    <cfRule type="expression" dxfId="1725" priority="820">
      <formula>IF(OR(O691="",Q691="",S691=""),TRUE)</formula>
    </cfRule>
  </conditionalFormatting>
  <conditionalFormatting sqref="O716">
    <cfRule type="expression" dxfId="1724" priority="819" stopIfTrue="1">
      <formula>AND(O716="",V717&gt;0)</formula>
    </cfRule>
  </conditionalFormatting>
  <conditionalFormatting sqref="O717">
    <cfRule type="expression" dxfId="1723" priority="813">
      <formula>IF(OR(O716="",Q716="",S716=""),TRUE)</formula>
    </cfRule>
  </conditionalFormatting>
  <conditionalFormatting sqref="O718">
    <cfRule type="expression" dxfId="1722" priority="812" stopIfTrue="1">
      <formula>AND(O718="",V719&gt;0)</formula>
    </cfRule>
  </conditionalFormatting>
  <conditionalFormatting sqref="O719">
    <cfRule type="expression" dxfId="1721" priority="806">
      <formula>IF(OR(O718="",Q718="",S718=""),TRUE)</formula>
    </cfRule>
  </conditionalFormatting>
  <conditionalFormatting sqref="O720">
    <cfRule type="expression" dxfId="1720" priority="805" stopIfTrue="1">
      <formula>AND(O720="",V721&gt;0)</formula>
    </cfRule>
  </conditionalFormatting>
  <conditionalFormatting sqref="O721">
    <cfRule type="expression" dxfId="1719" priority="799">
      <formula>IF(OR(O720="",Q720="",S720=""),TRUE)</formula>
    </cfRule>
  </conditionalFormatting>
  <conditionalFormatting sqref="O722">
    <cfRule type="expression" dxfId="1718" priority="798" stopIfTrue="1">
      <formula>AND(O722="",V723&gt;0)</formula>
    </cfRule>
  </conditionalFormatting>
  <conditionalFormatting sqref="O723">
    <cfRule type="expression" dxfId="1717" priority="792">
      <formula>IF(OR(O722="",Q722="",S722=""),TRUE)</formula>
    </cfRule>
  </conditionalFormatting>
  <conditionalFormatting sqref="O724">
    <cfRule type="expression" dxfId="1716" priority="791" stopIfTrue="1">
      <formula>AND(O724="",V725&gt;0)</formula>
    </cfRule>
  </conditionalFormatting>
  <conditionalFormatting sqref="O725">
    <cfRule type="expression" dxfId="1715" priority="785">
      <formula>IF(OR(O724="",Q724="",S724=""),TRUE)</formula>
    </cfRule>
  </conditionalFormatting>
  <conditionalFormatting sqref="O726">
    <cfRule type="expression" dxfId="1714" priority="784" stopIfTrue="1">
      <formula>AND(O726="",V727&gt;0)</formula>
    </cfRule>
  </conditionalFormatting>
  <conditionalFormatting sqref="O727">
    <cfRule type="expression" dxfId="1713" priority="778">
      <formula>IF(OR(O726="",Q726="",S726=""),TRUE)</formula>
    </cfRule>
  </conditionalFormatting>
  <conditionalFormatting sqref="O728">
    <cfRule type="expression" dxfId="1712" priority="777" stopIfTrue="1">
      <formula>AND(O728="",V729&gt;0)</formula>
    </cfRule>
  </conditionalFormatting>
  <conditionalFormatting sqref="O729">
    <cfRule type="expression" dxfId="1711" priority="771">
      <formula>IF(OR(O728="",Q728="",S728=""),TRUE)</formula>
    </cfRule>
  </conditionalFormatting>
  <conditionalFormatting sqref="O730">
    <cfRule type="expression" dxfId="1710" priority="770" stopIfTrue="1">
      <formula>AND(O730="",V731&gt;0)</formula>
    </cfRule>
  </conditionalFormatting>
  <conditionalFormatting sqref="O731">
    <cfRule type="expression" dxfId="1709" priority="764">
      <formula>IF(OR(O730="",Q730="",S730=""),TRUE)</formula>
    </cfRule>
  </conditionalFormatting>
  <conditionalFormatting sqref="O732">
    <cfRule type="expression" dxfId="1708" priority="763" stopIfTrue="1">
      <formula>AND(O732="",V733&gt;0)</formula>
    </cfRule>
  </conditionalFormatting>
  <conditionalFormatting sqref="O733">
    <cfRule type="expression" dxfId="1707" priority="757">
      <formula>IF(OR(O732="",Q732="",S732=""),TRUE)</formula>
    </cfRule>
  </conditionalFormatting>
  <conditionalFormatting sqref="O757">
    <cfRule type="expression" dxfId="1706" priority="756" stopIfTrue="1">
      <formula>AND(O757="",V758&gt;0)</formula>
    </cfRule>
  </conditionalFormatting>
  <conditionalFormatting sqref="O758">
    <cfRule type="expression" dxfId="1705" priority="750">
      <formula>IF(OR(O757="",Q757="",S757=""),TRUE)</formula>
    </cfRule>
  </conditionalFormatting>
  <conditionalFormatting sqref="O759">
    <cfRule type="expression" dxfId="1704" priority="749" stopIfTrue="1">
      <formula>AND(O759="",V760&gt;0)</formula>
    </cfRule>
  </conditionalFormatting>
  <conditionalFormatting sqref="O760">
    <cfRule type="expression" dxfId="1703" priority="743">
      <formula>IF(OR(O759="",Q759="",S759=""),TRUE)</formula>
    </cfRule>
  </conditionalFormatting>
  <conditionalFormatting sqref="O761">
    <cfRule type="expression" dxfId="1702" priority="742" stopIfTrue="1">
      <formula>AND(O761="",V762&gt;0)</formula>
    </cfRule>
  </conditionalFormatting>
  <conditionalFormatting sqref="O762">
    <cfRule type="expression" dxfId="1701" priority="736">
      <formula>IF(OR(O761="",Q761="",S761=""),TRUE)</formula>
    </cfRule>
  </conditionalFormatting>
  <conditionalFormatting sqref="O763">
    <cfRule type="expression" dxfId="1700" priority="735" stopIfTrue="1">
      <formula>AND(O763="",V764&gt;0)</formula>
    </cfRule>
  </conditionalFormatting>
  <conditionalFormatting sqref="O764">
    <cfRule type="expression" dxfId="1699" priority="729">
      <formula>IF(OR(O763="",Q763="",S763=""),TRUE)</formula>
    </cfRule>
  </conditionalFormatting>
  <conditionalFormatting sqref="O765">
    <cfRule type="expression" dxfId="1698" priority="728" stopIfTrue="1">
      <formula>AND(O765="",V766&gt;0)</formula>
    </cfRule>
  </conditionalFormatting>
  <conditionalFormatting sqref="O766">
    <cfRule type="expression" dxfId="1697" priority="722">
      <formula>IF(OR(O765="",Q765="",S765=""),TRUE)</formula>
    </cfRule>
  </conditionalFormatting>
  <conditionalFormatting sqref="O767">
    <cfRule type="expression" dxfId="1696" priority="721" stopIfTrue="1">
      <formula>AND(O767="",V768&gt;0)</formula>
    </cfRule>
  </conditionalFormatting>
  <conditionalFormatting sqref="O768">
    <cfRule type="expression" dxfId="1695" priority="715">
      <formula>IF(OR(O767="",Q767="",S767=""),TRUE)</formula>
    </cfRule>
  </conditionalFormatting>
  <conditionalFormatting sqref="O769">
    <cfRule type="expression" dxfId="1694" priority="714" stopIfTrue="1">
      <formula>AND(O769="",V770&gt;0)</formula>
    </cfRule>
  </conditionalFormatting>
  <conditionalFormatting sqref="O770">
    <cfRule type="expression" dxfId="1693" priority="708">
      <formula>IF(OR(O769="",Q769="",S769=""),TRUE)</formula>
    </cfRule>
  </conditionalFormatting>
  <conditionalFormatting sqref="O771">
    <cfRule type="expression" dxfId="1692" priority="707" stopIfTrue="1">
      <formula>AND(O771="",V772&gt;0)</formula>
    </cfRule>
  </conditionalFormatting>
  <conditionalFormatting sqref="O772">
    <cfRule type="expression" dxfId="1691" priority="701">
      <formula>IF(OR(O771="",Q771="",S771=""),TRUE)</formula>
    </cfRule>
  </conditionalFormatting>
  <conditionalFormatting sqref="O773">
    <cfRule type="expression" dxfId="1690" priority="700" stopIfTrue="1">
      <formula>AND(O773="",V774&gt;0)</formula>
    </cfRule>
  </conditionalFormatting>
  <conditionalFormatting sqref="O774">
    <cfRule type="expression" dxfId="1689" priority="694">
      <formula>IF(OR(O773="",Q773="",S773=""),TRUE)</formula>
    </cfRule>
  </conditionalFormatting>
  <conditionalFormatting sqref="O798">
    <cfRule type="expression" dxfId="1688" priority="693" stopIfTrue="1">
      <formula>AND(O798="",V799&gt;0)</formula>
    </cfRule>
  </conditionalFormatting>
  <conditionalFormatting sqref="O799">
    <cfRule type="expression" dxfId="1687" priority="687">
      <formula>IF(OR(O798="",Q798="",S798=""),TRUE)</formula>
    </cfRule>
  </conditionalFormatting>
  <conditionalFormatting sqref="O800">
    <cfRule type="expression" dxfId="1686" priority="686" stopIfTrue="1">
      <formula>AND(O800="",V801&gt;0)</formula>
    </cfRule>
  </conditionalFormatting>
  <conditionalFormatting sqref="O801">
    <cfRule type="expression" dxfId="1685" priority="680">
      <formula>IF(OR(O800="",Q800="",S800=""),TRUE)</formula>
    </cfRule>
  </conditionalFormatting>
  <conditionalFormatting sqref="O802">
    <cfRule type="expression" dxfId="1684" priority="679" stopIfTrue="1">
      <formula>AND(O802="",V803&gt;0)</formula>
    </cfRule>
  </conditionalFormatting>
  <conditionalFormatting sqref="O803">
    <cfRule type="expression" dxfId="1683" priority="673">
      <formula>IF(OR(O802="",Q802="",S802=""),TRUE)</formula>
    </cfRule>
  </conditionalFormatting>
  <conditionalFormatting sqref="O804">
    <cfRule type="expression" dxfId="1682" priority="672" stopIfTrue="1">
      <formula>AND(O804="",V805&gt;0)</formula>
    </cfRule>
  </conditionalFormatting>
  <conditionalFormatting sqref="O805">
    <cfRule type="expression" dxfId="1681" priority="666">
      <formula>IF(OR(O804="",Q804="",S804=""),TRUE)</formula>
    </cfRule>
  </conditionalFormatting>
  <conditionalFormatting sqref="O806">
    <cfRule type="expression" dxfId="1680" priority="665" stopIfTrue="1">
      <formula>AND(O806="",V807&gt;0)</formula>
    </cfRule>
  </conditionalFormatting>
  <conditionalFormatting sqref="O807">
    <cfRule type="expression" dxfId="1679" priority="659">
      <formula>IF(OR(O806="",Q806="",S806=""),TRUE)</formula>
    </cfRule>
  </conditionalFormatting>
  <conditionalFormatting sqref="O808">
    <cfRule type="expression" dxfId="1678" priority="658" stopIfTrue="1">
      <formula>AND(O808="",V809&gt;0)</formula>
    </cfRule>
  </conditionalFormatting>
  <conditionalFormatting sqref="O809">
    <cfRule type="expression" dxfId="1677" priority="652">
      <formula>IF(OR(O808="",Q808="",S808=""),TRUE)</formula>
    </cfRule>
  </conditionalFormatting>
  <conditionalFormatting sqref="O810">
    <cfRule type="expression" dxfId="1676" priority="651" stopIfTrue="1">
      <formula>AND(O810="",V811&gt;0)</formula>
    </cfRule>
  </conditionalFormatting>
  <conditionalFormatting sqref="O811">
    <cfRule type="expression" dxfId="1675" priority="645">
      <formula>IF(OR(O810="",Q810="",S810=""),TRUE)</formula>
    </cfRule>
  </conditionalFormatting>
  <conditionalFormatting sqref="O812">
    <cfRule type="expression" dxfId="1674" priority="644" stopIfTrue="1">
      <formula>AND(O812="",V813&gt;0)</formula>
    </cfRule>
  </conditionalFormatting>
  <conditionalFormatting sqref="O813">
    <cfRule type="expression" dxfId="1673" priority="638">
      <formula>IF(OR(O812="",Q812="",S812=""),TRUE)</formula>
    </cfRule>
  </conditionalFormatting>
  <conditionalFormatting sqref="O814">
    <cfRule type="expression" dxfId="1672" priority="637" stopIfTrue="1">
      <formula>AND(O814="",V815&gt;0)</formula>
    </cfRule>
  </conditionalFormatting>
  <conditionalFormatting sqref="O815">
    <cfRule type="expression" dxfId="1671" priority="631">
      <formula>IF(OR(O814="",Q814="",S814=""),TRUE)</formula>
    </cfRule>
  </conditionalFormatting>
  <conditionalFormatting sqref="O839">
    <cfRule type="expression" dxfId="1670" priority="630" stopIfTrue="1">
      <formula>AND(O839="",V840&gt;0)</formula>
    </cfRule>
  </conditionalFormatting>
  <conditionalFormatting sqref="O840">
    <cfRule type="expression" dxfId="1669" priority="624">
      <formula>IF(OR(O839="",Q839="",S839=""),TRUE)</formula>
    </cfRule>
  </conditionalFormatting>
  <conditionalFormatting sqref="O841">
    <cfRule type="expression" dxfId="1668" priority="623" stopIfTrue="1">
      <formula>AND(O841="",V842&gt;0)</formula>
    </cfRule>
  </conditionalFormatting>
  <conditionalFormatting sqref="O842">
    <cfRule type="expression" dxfId="1667" priority="617">
      <formula>IF(OR(O841="",Q841="",S841=""),TRUE)</formula>
    </cfRule>
  </conditionalFormatting>
  <conditionalFormatting sqref="O843">
    <cfRule type="expression" dxfId="1666" priority="616" stopIfTrue="1">
      <formula>AND(O843="",V844&gt;0)</formula>
    </cfRule>
  </conditionalFormatting>
  <conditionalFormatting sqref="O844">
    <cfRule type="expression" dxfId="1665" priority="610">
      <formula>IF(OR(O843="",Q843="",S843=""),TRUE)</formula>
    </cfRule>
  </conditionalFormatting>
  <conditionalFormatting sqref="O845">
    <cfRule type="expression" dxfId="1664" priority="609" stopIfTrue="1">
      <formula>AND(O845="",V846&gt;0)</formula>
    </cfRule>
  </conditionalFormatting>
  <conditionalFormatting sqref="O846">
    <cfRule type="expression" dxfId="1663" priority="603">
      <formula>IF(OR(O845="",Q845="",S845=""),TRUE)</formula>
    </cfRule>
  </conditionalFormatting>
  <conditionalFormatting sqref="O847">
    <cfRule type="expression" dxfId="1662" priority="602" stopIfTrue="1">
      <formula>AND(O847="",V848&gt;0)</formula>
    </cfRule>
  </conditionalFormatting>
  <conditionalFormatting sqref="O848">
    <cfRule type="expression" dxfId="1661" priority="596">
      <formula>IF(OR(O847="",Q847="",S847=""),TRUE)</formula>
    </cfRule>
  </conditionalFormatting>
  <conditionalFormatting sqref="O849">
    <cfRule type="expression" dxfId="1660" priority="595" stopIfTrue="1">
      <formula>AND(O849="",V850&gt;0)</formula>
    </cfRule>
  </conditionalFormatting>
  <conditionalFormatting sqref="O850">
    <cfRule type="expression" dxfId="1659" priority="589">
      <formula>IF(OR(O849="",Q849="",S849=""),TRUE)</formula>
    </cfRule>
  </conditionalFormatting>
  <conditionalFormatting sqref="O851">
    <cfRule type="expression" dxfId="1658" priority="588" stopIfTrue="1">
      <formula>AND(O851="",V852&gt;0)</formula>
    </cfRule>
  </conditionalFormatting>
  <conditionalFormatting sqref="O852">
    <cfRule type="expression" dxfId="1657" priority="582">
      <formula>IF(OR(O851="",Q851="",S851=""),TRUE)</formula>
    </cfRule>
  </conditionalFormatting>
  <conditionalFormatting sqref="O853">
    <cfRule type="expression" dxfId="1656" priority="581" stopIfTrue="1">
      <formula>AND(O853="",V854&gt;0)</formula>
    </cfRule>
  </conditionalFormatting>
  <conditionalFormatting sqref="O854">
    <cfRule type="expression" dxfId="1655" priority="575">
      <formula>IF(OR(O853="",Q853="",S853=""),TRUE)</formula>
    </cfRule>
  </conditionalFormatting>
  <conditionalFormatting sqref="O855">
    <cfRule type="expression" dxfId="1654" priority="574" stopIfTrue="1">
      <formula>AND(O855="",V856&gt;0)</formula>
    </cfRule>
  </conditionalFormatting>
  <conditionalFormatting sqref="O856">
    <cfRule type="expression" dxfId="1653" priority="568">
      <formula>IF(OR(O855="",Q855="",S855=""),TRUE)</formula>
    </cfRule>
  </conditionalFormatting>
  <conditionalFormatting sqref="O880">
    <cfRule type="expression" dxfId="1652" priority="567" stopIfTrue="1">
      <formula>AND(O880="",V881&gt;0)</formula>
    </cfRule>
  </conditionalFormatting>
  <conditionalFormatting sqref="O881">
    <cfRule type="expression" dxfId="1651" priority="561">
      <formula>IF(OR(O880="",Q880="",S880=""),TRUE)</formula>
    </cfRule>
  </conditionalFormatting>
  <conditionalFormatting sqref="O882">
    <cfRule type="expression" dxfId="1650" priority="560" stopIfTrue="1">
      <formula>AND(O882="",V883&gt;0)</formula>
    </cfRule>
  </conditionalFormatting>
  <conditionalFormatting sqref="O883">
    <cfRule type="expression" dxfId="1649" priority="554">
      <formula>IF(OR(O882="",Q882="",S882=""),TRUE)</formula>
    </cfRule>
  </conditionalFormatting>
  <conditionalFormatting sqref="O884">
    <cfRule type="expression" dxfId="1648" priority="553" stopIfTrue="1">
      <formula>AND(O884="",V885&gt;0)</formula>
    </cfRule>
  </conditionalFormatting>
  <conditionalFormatting sqref="O885">
    <cfRule type="expression" dxfId="1647" priority="547">
      <formula>IF(OR(O884="",Q884="",S884=""),TRUE)</formula>
    </cfRule>
  </conditionalFormatting>
  <conditionalFormatting sqref="O886">
    <cfRule type="expression" dxfId="1646" priority="546" stopIfTrue="1">
      <formula>AND(O886="",V887&gt;0)</formula>
    </cfRule>
  </conditionalFormatting>
  <conditionalFormatting sqref="O887">
    <cfRule type="expression" dxfId="1645" priority="540">
      <formula>IF(OR(O886="",Q886="",S886=""),TRUE)</formula>
    </cfRule>
  </conditionalFormatting>
  <conditionalFormatting sqref="O888">
    <cfRule type="expression" dxfId="1644" priority="539" stopIfTrue="1">
      <formula>AND(O888="",V889&gt;0)</formula>
    </cfRule>
  </conditionalFormatting>
  <conditionalFormatting sqref="O889">
    <cfRule type="expression" dxfId="1643" priority="533">
      <formula>IF(OR(O888="",Q888="",S888=""),TRUE)</formula>
    </cfRule>
  </conditionalFormatting>
  <conditionalFormatting sqref="O890">
    <cfRule type="expression" dxfId="1642" priority="532" stopIfTrue="1">
      <formula>AND(O890="",V891&gt;0)</formula>
    </cfRule>
  </conditionalFormatting>
  <conditionalFormatting sqref="O891">
    <cfRule type="expression" dxfId="1641" priority="526">
      <formula>IF(OR(O890="",Q890="",S890=""),TRUE)</formula>
    </cfRule>
  </conditionalFormatting>
  <conditionalFormatting sqref="O892">
    <cfRule type="expression" dxfId="1640" priority="525" stopIfTrue="1">
      <formula>AND(O892="",V893&gt;0)</formula>
    </cfRule>
  </conditionalFormatting>
  <conditionalFormatting sqref="O893">
    <cfRule type="expression" dxfId="1639" priority="519">
      <formula>IF(OR(O892="",Q892="",S892=""),TRUE)</formula>
    </cfRule>
  </conditionalFormatting>
  <conditionalFormatting sqref="O894">
    <cfRule type="expression" dxfId="1638" priority="518" stopIfTrue="1">
      <formula>AND(O894="",V895&gt;0)</formula>
    </cfRule>
  </conditionalFormatting>
  <conditionalFormatting sqref="O895">
    <cfRule type="expression" dxfId="1637" priority="512">
      <formula>IF(OR(O894="",Q894="",S894=""),TRUE)</formula>
    </cfRule>
  </conditionalFormatting>
  <conditionalFormatting sqref="O896">
    <cfRule type="expression" dxfId="1636" priority="511" stopIfTrue="1">
      <formula>AND(O896="",V897&gt;0)</formula>
    </cfRule>
  </conditionalFormatting>
  <conditionalFormatting sqref="O897">
    <cfRule type="expression" dxfId="1635" priority="505">
      <formula>IF(OR(O896="",Q896="",S896=""),TRUE)</formula>
    </cfRule>
  </conditionalFormatting>
  <conditionalFormatting sqref="O921">
    <cfRule type="expression" dxfId="1634" priority="504" stopIfTrue="1">
      <formula>AND(O921="",V922&gt;0)</formula>
    </cfRule>
  </conditionalFormatting>
  <conditionalFormatting sqref="O922">
    <cfRule type="expression" dxfId="1633" priority="498">
      <formula>IF(OR(O921="",Q921="",S921=""),TRUE)</formula>
    </cfRule>
  </conditionalFormatting>
  <conditionalFormatting sqref="O923">
    <cfRule type="expression" dxfId="1632" priority="497" stopIfTrue="1">
      <formula>AND(O923="",V924&gt;0)</formula>
    </cfRule>
  </conditionalFormatting>
  <conditionalFormatting sqref="O924">
    <cfRule type="expression" dxfId="1631" priority="491">
      <formula>IF(OR(O923="",Q923="",S923=""),TRUE)</formula>
    </cfRule>
  </conditionalFormatting>
  <conditionalFormatting sqref="O925">
    <cfRule type="expression" dxfId="1630" priority="490" stopIfTrue="1">
      <formula>AND(O925="",V926&gt;0)</formula>
    </cfRule>
  </conditionalFormatting>
  <conditionalFormatting sqref="O926">
    <cfRule type="expression" dxfId="1629" priority="484">
      <formula>IF(OR(O925="",Q925="",S925=""),TRUE)</formula>
    </cfRule>
  </conditionalFormatting>
  <conditionalFormatting sqref="O927">
    <cfRule type="expression" dxfId="1628" priority="483" stopIfTrue="1">
      <formula>AND(O927="",V928&gt;0)</formula>
    </cfRule>
  </conditionalFormatting>
  <conditionalFormatting sqref="O928">
    <cfRule type="expression" dxfId="1627" priority="477">
      <formula>IF(OR(O927="",Q927="",S927=""),TRUE)</formula>
    </cfRule>
  </conditionalFormatting>
  <conditionalFormatting sqref="O929">
    <cfRule type="expression" dxfId="1626" priority="476" stopIfTrue="1">
      <formula>AND(O929="",V930&gt;0)</formula>
    </cfRule>
  </conditionalFormatting>
  <conditionalFormatting sqref="O930">
    <cfRule type="expression" dxfId="1625" priority="470">
      <formula>IF(OR(O929="",Q929="",S929=""),TRUE)</formula>
    </cfRule>
  </conditionalFormatting>
  <conditionalFormatting sqref="O931">
    <cfRule type="expression" dxfId="1624" priority="469" stopIfTrue="1">
      <formula>AND(O931="",V932&gt;0)</formula>
    </cfRule>
  </conditionalFormatting>
  <conditionalFormatting sqref="O932">
    <cfRule type="expression" dxfId="1623" priority="463">
      <formula>IF(OR(O931="",Q931="",S931=""),TRUE)</formula>
    </cfRule>
  </conditionalFormatting>
  <conditionalFormatting sqref="O933">
    <cfRule type="expression" dxfId="1622" priority="462" stopIfTrue="1">
      <formula>AND(O933="",V934&gt;0)</formula>
    </cfRule>
  </conditionalFormatting>
  <conditionalFormatting sqref="O934">
    <cfRule type="expression" dxfId="1621" priority="456">
      <formula>IF(OR(O933="",Q933="",S933=""),TRUE)</formula>
    </cfRule>
  </conditionalFormatting>
  <conditionalFormatting sqref="O935">
    <cfRule type="expression" dxfId="1620" priority="455" stopIfTrue="1">
      <formula>AND(O935="",V936&gt;0)</formula>
    </cfRule>
  </conditionalFormatting>
  <conditionalFormatting sqref="O936">
    <cfRule type="expression" dxfId="1619" priority="449">
      <formula>IF(OR(O935="",Q935="",S935=""),TRUE)</formula>
    </cfRule>
  </conditionalFormatting>
  <conditionalFormatting sqref="O937">
    <cfRule type="expression" dxfId="1618" priority="448" stopIfTrue="1">
      <formula>AND(O937="",V938&gt;0)</formula>
    </cfRule>
  </conditionalFormatting>
  <conditionalFormatting sqref="O938">
    <cfRule type="expression" dxfId="1617" priority="442">
      <formula>IF(OR(O937="",Q937="",S937=""),TRUE)</formula>
    </cfRule>
  </conditionalFormatting>
  <conditionalFormatting sqref="O962">
    <cfRule type="expression" dxfId="1616" priority="441" stopIfTrue="1">
      <formula>AND(O962="",V963&gt;0)</formula>
    </cfRule>
  </conditionalFormatting>
  <conditionalFormatting sqref="O963">
    <cfRule type="expression" dxfId="1615" priority="435">
      <formula>IF(OR(O962="",Q962="",S962=""),TRUE)</formula>
    </cfRule>
  </conditionalFormatting>
  <conditionalFormatting sqref="O964">
    <cfRule type="expression" dxfId="1614" priority="434" stopIfTrue="1">
      <formula>AND(O964="",V965&gt;0)</formula>
    </cfRule>
  </conditionalFormatting>
  <conditionalFormatting sqref="O965">
    <cfRule type="expression" dxfId="1613" priority="428">
      <formula>IF(OR(O964="",Q964="",S964=""),TRUE)</formula>
    </cfRule>
  </conditionalFormatting>
  <conditionalFormatting sqref="O966">
    <cfRule type="expression" dxfId="1612" priority="427" stopIfTrue="1">
      <formula>AND(O966="",V967&gt;0)</formula>
    </cfRule>
  </conditionalFormatting>
  <conditionalFormatting sqref="O967">
    <cfRule type="expression" dxfId="1611" priority="421">
      <formula>IF(OR(O966="",Q966="",S966=""),TRUE)</formula>
    </cfRule>
  </conditionalFormatting>
  <conditionalFormatting sqref="O968">
    <cfRule type="expression" dxfId="1610" priority="420" stopIfTrue="1">
      <formula>AND(O968="",V969&gt;0)</formula>
    </cfRule>
  </conditionalFormatting>
  <conditionalFormatting sqref="O969">
    <cfRule type="expression" dxfId="1609" priority="414">
      <formula>IF(OR(O968="",Q968="",S968=""),TRUE)</formula>
    </cfRule>
  </conditionalFormatting>
  <conditionalFormatting sqref="O970">
    <cfRule type="expression" dxfId="1608" priority="413" stopIfTrue="1">
      <formula>AND(O970="",V971&gt;0)</formula>
    </cfRule>
  </conditionalFormatting>
  <conditionalFormatting sqref="O971">
    <cfRule type="expression" dxfId="1607" priority="407">
      <formula>IF(OR(O970="",Q970="",S970=""),TRUE)</formula>
    </cfRule>
  </conditionalFormatting>
  <conditionalFormatting sqref="O972">
    <cfRule type="expression" dxfId="1606" priority="406" stopIfTrue="1">
      <formula>AND(O972="",V973&gt;0)</formula>
    </cfRule>
  </conditionalFormatting>
  <conditionalFormatting sqref="O973">
    <cfRule type="expression" dxfId="1605" priority="400">
      <formula>IF(OR(O972="",Q972="",S972=""),TRUE)</formula>
    </cfRule>
  </conditionalFormatting>
  <conditionalFormatting sqref="O974">
    <cfRule type="expression" dxfId="1604" priority="399" stopIfTrue="1">
      <formula>AND(O974="",V975&gt;0)</formula>
    </cfRule>
  </conditionalFormatting>
  <conditionalFormatting sqref="O975">
    <cfRule type="expression" dxfId="1603" priority="393">
      <formula>IF(OR(O974="",Q974="",S974=""),TRUE)</formula>
    </cfRule>
  </conditionalFormatting>
  <conditionalFormatting sqref="O976">
    <cfRule type="expression" dxfId="1602" priority="392" stopIfTrue="1">
      <formula>AND(O976="",V977&gt;0)</formula>
    </cfRule>
  </conditionalFormatting>
  <conditionalFormatting sqref="O977">
    <cfRule type="expression" dxfId="1601" priority="386">
      <formula>IF(OR(O976="",Q976="",S976=""),TRUE)</formula>
    </cfRule>
  </conditionalFormatting>
  <conditionalFormatting sqref="O978">
    <cfRule type="expression" dxfId="1600" priority="385" stopIfTrue="1">
      <formula>AND(O978="",V979&gt;0)</formula>
    </cfRule>
  </conditionalFormatting>
  <conditionalFormatting sqref="O979">
    <cfRule type="expression" dxfId="1599" priority="379">
      <formula>IF(OR(O978="",Q978="",S978=""),TRUE)</formula>
    </cfRule>
  </conditionalFormatting>
  <conditionalFormatting sqref="O1003">
    <cfRule type="expression" dxfId="1598" priority="378" stopIfTrue="1">
      <formula>AND(O1003="",V1004&gt;0)</formula>
    </cfRule>
  </conditionalFormatting>
  <conditionalFormatting sqref="O1004">
    <cfRule type="expression" dxfId="1597" priority="372">
      <formula>IF(OR(O1003="",Q1003="",S1003=""),TRUE)</formula>
    </cfRule>
  </conditionalFormatting>
  <conditionalFormatting sqref="O1005">
    <cfRule type="expression" dxfId="1596" priority="371" stopIfTrue="1">
      <formula>AND(O1005="",V1006&gt;0)</formula>
    </cfRule>
  </conditionalFormatting>
  <conditionalFormatting sqref="O1006">
    <cfRule type="expression" dxfId="1595" priority="365">
      <formula>IF(OR(O1005="",Q1005="",S1005=""),TRUE)</formula>
    </cfRule>
  </conditionalFormatting>
  <conditionalFormatting sqref="O1007">
    <cfRule type="expression" dxfId="1594" priority="364" stopIfTrue="1">
      <formula>AND(O1007="",V1008&gt;0)</formula>
    </cfRule>
  </conditionalFormatting>
  <conditionalFormatting sqref="O1008">
    <cfRule type="expression" dxfId="1593" priority="358">
      <formula>IF(OR(O1007="",Q1007="",S1007=""),TRUE)</formula>
    </cfRule>
  </conditionalFormatting>
  <conditionalFormatting sqref="O1009">
    <cfRule type="expression" dxfId="1592" priority="357" stopIfTrue="1">
      <formula>AND(O1009="",V1010&gt;0)</formula>
    </cfRule>
  </conditionalFormatting>
  <conditionalFormatting sqref="O1010">
    <cfRule type="expression" dxfId="1591" priority="351">
      <formula>IF(OR(O1009="",Q1009="",S1009=""),TRUE)</formula>
    </cfRule>
  </conditionalFormatting>
  <conditionalFormatting sqref="O1011">
    <cfRule type="expression" dxfId="1590" priority="350" stopIfTrue="1">
      <formula>AND(O1011="",V1012&gt;0)</formula>
    </cfRule>
  </conditionalFormatting>
  <conditionalFormatting sqref="O1012">
    <cfRule type="expression" dxfId="1589" priority="344">
      <formula>IF(OR(O1011="",Q1011="",S1011=""),TRUE)</formula>
    </cfRule>
  </conditionalFormatting>
  <conditionalFormatting sqref="O1013">
    <cfRule type="expression" dxfId="1588" priority="343" stopIfTrue="1">
      <formula>AND(O1013="",V1014&gt;0)</formula>
    </cfRule>
  </conditionalFormatting>
  <conditionalFormatting sqref="O1014">
    <cfRule type="expression" dxfId="1587" priority="337">
      <formula>IF(OR(O1013="",Q1013="",S1013=""),TRUE)</formula>
    </cfRule>
  </conditionalFormatting>
  <conditionalFormatting sqref="O1015">
    <cfRule type="expression" dxfId="1586" priority="336" stopIfTrue="1">
      <formula>AND(O1015="",V1016&gt;0)</formula>
    </cfRule>
  </conditionalFormatting>
  <conditionalFormatting sqref="O1016">
    <cfRule type="expression" dxfId="1585" priority="330">
      <formula>IF(OR(O1015="",Q1015="",S1015=""),TRUE)</formula>
    </cfRule>
  </conditionalFormatting>
  <conditionalFormatting sqref="O1017">
    <cfRule type="expression" dxfId="1584" priority="329" stopIfTrue="1">
      <formula>AND(O1017="",V1018&gt;0)</formula>
    </cfRule>
  </conditionalFormatting>
  <conditionalFormatting sqref="O1018">
    <cfRule type="expression" dxfId="1583" priority="323">
      <formula>IF(OR(O1017="",Q1017="",S1017=""),TRUE)</formula>
    </cfRule>
  </conditionalFormatting>
  <conditionalFormatting sqref="O1019">
    <cfRule type="expression" dxfId="1582" priority="322" stopIfTrue="1">
      <formula>AND(O1019="",V1020&gt;0)</formula>
    </cfRule>
  </conditionalFormatting>
  <conditionalFormatting sqref="O1020">
    <cfRule type="expression" dxfId="1581" priority="316">
      <formula>IF(OR(O1019="",Q1019="",S1019=""),TRUE)</formula>
    </cfRule>
  </conditionalFormatting>
  <conditionalFormatting sqref="O1044">
    <cfRule type="expression" dxfId="1580" priority="315" stopIfTrue="1">
      <formula>AND(O1044="",V1045&gt;0)</formula>
    </cfRule>
  </conditionalFormatting>
  <conditionalFormatting sqref="O1045">
    <cfRule type="expression" dxfId="1579" priority="309">
      <formula>IF(OR(O1044="",Q1044="",S1044=""),TRUE)</formula>
    </cfRule>
  </conditionalFormatting>
  <conditionalFormatting sqref="O1046">
    <cfRule type="expression" dxfId="1578" priority="308" stopIfTrue="1">
      <formula>AND(O1046="",V1047&gt;0)</formula>
    </cfRule>
  </conditionalFormatting>
  <conditionalFormatting sqref="O1047">
    <cfRule type="expression" dxfId="1577" priority="302">
      <formula>IF(OR(O1046="",Q1046="",S1046=""),TRUE)</formula>
    </cfRule>
  </conditionalFormatting>
  <conditionalFormatting sqref="O1048">
    <cfRule type="expression" dxfId="1576" priority="301" stopIfTrue="1">
      <formula>AND(O1048="",V1049&gt;0)</formula>
    </cfRule>
  </conditionalFormatting>
  <conditionalFormatting sqref="O1049">
    <cfRule type="expression" dxfId="1575" priority="295">
      <formula>IF(OR(O1048="",Q1048="",S1048=""),TRUE)</formula>
    </cfRule>
  </conditionalFormatting>
  <conditionalFormatting sqref="O1050">
    <cfRule type="expression" dxfId="1574" priority="294" stopIfTrue="1">
      <formula>AND(O1050="",V1051&gt;0)</formula>
    </cfRule>
  </conditionalFormatting>
  <conditionalFormatting sqref="O1051">
    <cfRule type="expression" dxfId="1573" priority="288">
      <formula>IF(OR(O1050="",Q1050="",S1050=""),TRUE)</formula>
    </cfRule>
  </conditionalFormatting>
  <conditionalFormatting sqref="O1052">
    <cfRule type="expression" dxfId="1572" priority="287" stopIfTrue="1">
      <formula>AND(O1052="",V1053&gt;0)</formula>
    </cfRule>
  </conditionalFormatting>
  <conditionalFormatting sqref="O1053">
    <cfRule type="expression" dxfId="1571" priority="281">
      <formula>IF(OR(O1052="",Q1052="",S1052=""),TRUE)</formula>
    </cfRule>
  </conditionalFormatting>
  <conditionalFormatting sqref="O1054">
    <cfRule type="expression" dxfId="1570" priority="280" stopIfTrue="1">
      <formula>AND(O1054="",V1055&gt;0)</formula>
    </cfRule>
  </conditionalFormatting>
  <conditionalFormatting sqref="O1055">
    <cfRule type="expression" dxfId="1569" priority="274">
      <formula>IF(OR(O1054="",Q1054="",S1054=""),TRUE)</formula>
    </cfRule>
  </conditionalFormatting>
  <conditionalFormatting sqref="O1056">
    <cfRule type="expression" dxfId="1568" priority="273" stopIfTrue="1">
      <formula>AND(O1056="",V1057&gt;0)</formula>
    </cfRule>
  </conditionalFormatting>
  <conditionalFormatting sqref="O1057">
    <cfRule type="expression" dxfId="1567" priority="267">
      <formula>IF(OR(O1056="",Q1056="",S1056=""),TRUE)</formula>
    </cfRule>
  </conditionalFormatting>
  <conditionalFormatting sqref="O1058">
    <cfRule type="expression" dxfId="1566" priority="266" stopIfTrue="1">
      <formula>AND(O1058="",V1059&gt;0)</formula>
    </cfRule>
  </conditionalFormatting>
  <conditionalFormatting sqref="O1059">
    <cfRule type="expression" dxfId="1565" priority="260">
      <formula>IF(OR(O1058="",Q1058="",S1058=""),TRUE)</formula>
    </cfRule>
  </conditionalFormatting>
  <conditionalFormatting sqref="O1060">
    <cfRule type="expression" dxfId="1564" priority="259" stopIfTrue="1">
      <formula>AND(O1060="",V1061&gt;0)</formula>
    </cfRule>
  </conditionalFormatting>
  <conditionalFormatting sqref="O1061">
    <cfRule type="expression" dxfId="1563" priority="253">
      <formula>IF(OR(O1060="",Q1060="",S1060=""),TRUE)</formula>
    </cfRule>
  </conditionalFormatting>
  <conditionalFormatting sqref="O1085">
    <cfRule type="expression" dxfId="1562" priority="252" stopIfTrue="1">
      <formula>AND(O1085="",V1086&gt;0)</formula>
    </cfRule>
  </conditionalFormatting>
  <conditionalFormatting sqref="O1086">
    <cfRule type="expression" dxfId="1561" priority="246">
      <formula>IF(OR(O1085="",Q1085="",S1085=""),TRUE)</formula>
    </cfRule>
  </conditionalFormatting>
  <conditionalFormatting sqref="O1087">
    <cfRule type="expression" dxfId="1560" priority="245" stopIfTrue="1">
      <formula>AND(O1087="",V1088&gt;0)</formula>
    </cfRule>
  </conditionalFormatting>
  <conditionalFormatting sqref="O1088">
    <cfRule type="expression" dxfId="1559" priority="239">
      <formula>IF(OR(O1087="",Q1087="",S1087=""),TRUE)</formula>
    </cfRule>
  </conditionalFormatting>
  <conditionalFormatting sqref="O1089">
    <cfRule type="expression" dxfId="1558" priority="238" stopIfTrue="1">
      <formula>AND(O1089="",V1090&gt;0)</formula>
    </cfRule>
  </conditionalFormatting>
  <conditionalFormatting sqref="O1090">
    <cfRule type="expression" dxfId="1557" priority="232">
      <formula>IF(OR(O1089="",Q1089="",S1089=""),TRUE)</formula>
    </cfRule>
  </conditionalFormatting>
  <conditionalFormatting sqref="O1091">
    <cfRule type="expression" dxfId="1556" priority="231" stopIfTrue="1">
      <formula>AND(O1091="",V1092&gt;0)</formula>
    </cfRule>
  </conditionalFormatting>
  <conditionalFormatting sqref="O1092">
    <cfRule type="expression" dxfId="1555" priority="225">
      <formula>IF(OR(O1091="",Q1091="",S1091=""),TRUE)</formula>
    </cfRule>
  </conditionalFormatting>
  <conditionalFormatting sqref="O1093">
    <cfRule type="expression" dxfId="1554" priority="224" stopIfTrue="1">
      <formula>AND(O1093="",V1094&gt;0)</formula>
    </cfRule>
  </conditionalFormatting>
  <conditionalFormatting sqref="O1094">
    <cfRule type="expression" dxfId="1553" priority="218">
      <formula>IF(OR(O1093="",Q1093="",S1093=""),TRUE)</formula>
    </cfRule>
  </conditionalFormatting>
  <conditionalFormatting sqref="O1095">
    <cfRule type="expression" dxfId="1552" priority="217" stopIfTrue="1">
      <formula>AND(O1095="",V1096&gt;0)</formula>
    </cfRule>
  </conditionalFormatting>
  <conditionalFormatting sqref="O1096">
    <cfRule type="expression" dxfId="1551" priority="211">
      <formula>IF(OR(O1095="",Q1095="",S1095=""),TRUE)</formula>
    </cfRule>
  </conditionalFormatting>
  <conditionalFormatting sqref="O1097">
    <cfRule type="expression" dxfId="1550" priority="210" stopIfTrue="1">
      <formula>AND(O1097="",V1098&gt;0)</formula>
    </cfRule>
  </conditionalFormatting>
  <conditionalFormatting sqref="O1098">
    <cfRule type="expression" dxfId="1549" priority="204">
      <formula>IF(OR(O1097="",Q1097="",S1097=""),TRUE)</formula>
    </cfRule>
  </conditionalFormatting>
  <conditionalFormatting sqref="O1099">
    <cfRule type="expression" dxfId="1548" priority="203" stopIfTrue="1">
      <formula>AND(O1099="",V1100&gt;0)</formula>
    </cfRule>
  </conditionalFormatting>
  <conditionalFormatting sqref="O1100">
    <cfRule type="expression" dxfId="1547" priority="197">
      <formula>IF(OR(O1099="",Q1099="",S1099=""),TRUE)</formula>
    </cfRule>
  </conditionalFormatting>
  <conditionalFormatting sqref="O1101">
    <cfRule type="expression" dxfId="1546" priority="196" stopIfTrue="1">
      <formula>AND(O1101="",V1102&gt;0)</formula>
    </cfRule>
  </conditionalFormatting>
  <conditionalFormatting sqref="O1102">
    <cfRule type="expression" dxfId="1545" priority="190">
      <formula>IF(OR(O1101="",Q1101="",S1101=""),TRUE)</formula>
    </cfRule>
  </conditionalFormatting>
  <conditionalFormatting sqref="O1126">
    <cfRule type="expression" dxfId="1544" priority="189" stopIfTrue="1">
      <formula>AND(O1126="",V1127&gt;0)</formula>
    </cfRule>
  </conditionalFormatting>
  <conditionalFormatting sqref="O1127">
    <cfRule type="expression" dxfId="1543" priority="183">
      <formula>IF(OR(O1126="",Q1126="",S1126=""),TRUE)</formula>
    </cfRule>
  </conditionalFormatting>
  <conditionalFormatting sqref="O1128">
    <cfRule type="expression" dxfId="1542" priority="182" stopIfTrue="1">
      <formula>AND(O1128="",V1129&gt;0)</formula>
    </cfRule>
  </conditionalFormatting>
  <conditionalFormatting sqref="O1129">
    <cfRule type="expression" dxfId="1541" priority="176">
      <formula>IF(OR(O1128="",Q1128="",S1128=""),TRUE)</formula>
    </cfRule>
  </conditionalFormatting>
  <conditionalFormatting sqref="O1130">
    <cfRule type="expression" dxfId="1540" priority="175" stopIfTrue="1">
      <formula>AND(O1130="",V1131&gt;0)</formula>
    </cfRule>
  </conditionalFormatting>
  <conditionalFormatting sqref="O1131">
    <cfRule type="expression" dxfId="1539" priority="169">
      <formula>IF(OR(O1130="",Q1130="",S1130=""),TRUE)</formula>
    </cfRule>
  </conditionalFormatting>
  <conditionalFormatting sqref="O1132">
    <cfRule type="expression" dxfId="1538" priority="168" stopIfTrue="1">
      <formula>AND(O1132="",V1133&gt;0)</formula>
    </cfRule>
  </conditionalFormatting>
  <conditionalFormatting sqref="O1133">
    <cfRule type="expression" dxfId="1537" priority="162">
      <formula>IF(OR(O1132="",Q1132="",S1132=""),TRUE)</formula>
    </cfRule>
  </conditionalFormatting>
  <conditionalFormatting sqref="O1134">
    <cfRule type="expression" dxfId="1536" priority="161" stopIfTrue="1">
      <formula>AND(O1134="",V1135&gt;0)</formula>
    </cfRule>
  </conditionalFormatting>
  <conditionalFormatting sqref="O1135">
    <cfRule type="expression" dxfId="1535" priority="155">
      <formula>IF(OR(O1134="",Q1134="",S1134=""),TRUE)</formula>
    </cfRule>
  </conditionalFormatting>
  <conditionalFormatting sqref="O1136">
    <cfRule type="expression" dxfId="1534" priority="154" stopIfTrue="1">
      <formula>AND(O1136="",V1137&gt;0)</formula>
    </cfRule>
  </conditionalFormatting>
  <conditionalFormatting sqref="O1137">
    <cfRule type="expression" dxfId="1533" priority="148">
      <formula>IF(OR(O1136="",Q1136="",S1136=""),TRUE)</formula>
    </cfRule>
  </conditionalFormatting>
  <conditionalFormatting sqref="O1138">
    <cfRule type="expression" dxfId="1532" priority="147" stopIfTrue="1">
      <formula>AND(O1138="",V1139&gt;0)</formula>
    </cfRule>
  </conditionalFormatting>
  <conditionalFormatting sqref="O1139">
    <cfRule type="expression" dxfId="1531" priority="141">
      <formula>IF(OR(O1138="",Q1138="",S1138=""),TRUE)</formula>
    </cfRule>
  </conditionalFormatting>
  <conditionalFormatting sqref="O1140">
    <cfRule type="expression" dxfId="1530" priority="140" stopIfTrue="1">
      <formula>AND(O1140="",V1141&gt;0)</formula>
    </cfRule>
  </conditionalFormatting>
  <conditionalFormatting sqref="O1141">
    <cfRule type="expression" dxfId="1529" priority="134">
      <formula>IF(OR(O1140="",Q1140="",S1140=""),TRUE)</formula>
    </cfRule>
  </conditionalFormatting>
  <conditionalFormatting sqref="O1142">
    <cfRule type="expression" dxfId="1528" priority="133" stopIfTrue="1">
      <formula>AND(O1142="",V1143&gt;0)</formula>
    </cfRule>
  </conditionalFormatting>
  <conditionalFormatting sqref="O1143">
    <cfRule type="expression" dxfId="1527" priority="127">
      <formula>IF(OR(O1142="",Q1142="",S1142=""),TRUE)</formula>
    </cfRule>
  </conditionalFormatting>
  <conditionalFormatting sqref="O1167">
    <cfRule type="expression" dxfId="1526" priority="126" stopIfTrue="1">
      <formula>AND(O1167="",V1168&gt;0)</formula>
    </cfRule>
  </conditionalFormatting>
  <conditionalFormatting sqref="O1168">
    <cfRule type="expression" dxfId="1525" priority="120">
      <formula>IF(OR(O1167="",Q1167="",S1167=""),TRUE)</formula>
    </cfRule>
  </conditionalFormatting>
  <conditionalFormatting sqref="O1169">
    <cfRule type="expression" dxfId="1524" priority="119" stopIfTrue="1">
      <formula>AND(O1169="",V1170&gt;0)</formula>
    </cfRule>
  </conditionalFormatting>
  <conditionalFormatting sqref="O1170">
    <cfRule type="expression" dxfId="1523" priority="113">
      <formula>IF(OR(O1169="",Q1169="",S1169=""),TRUE)</formula>
    </cfRule>
  </conditionalFormatting>
  <conditionalFormatting sqref="O1171">
    <cfRule type="expression" dxfId="1522" priority="112" stopIfTrue="1">
      <formula>AND(O1171="",V1172&gt;0)</formula>
    </cfRule>
  </conditionalFormatting>
  <conditionalFormatting sqref="O1172">
    <cfRule type="expression" dxfId="1521" priority="106">
      <formula>IF(OR(O1171="",Q1171="",S1171=""),TRUE)</formula>
    </cfRule>
  </conditionalFormatting>
  <conditionalFormatting sqref="O1173">
    <cfRule type="expression" dxfId="1520" priority="105" stopIfTrue="1">
      <formula>AND(O1173="",V1174&gt;0)</formula>
    </cfRule>
  </conditionalFormatting>
  <conditionalFormatting sqref="O1174">
    <cfRule type="expression" dxfId="1519" priority="99">
      <formula>IF(OR(O1173="",Q1173="",S1173=""),TRUE)</formula>
    </cfRule>
  </conditionalFormatting>
  <conditionalFormatting sqref="O1175">
    <cfRule type="expression" dxfId="1518" priority="98" stopIfTrue="1">
      <formula>AND(O1175="",V1176&gt;0)</formula>
    </cfRule>
  </conditionalFormatting>
  <conditionalFormatting sqref="O1176">
    <cfRule type="expression" dxfId="1517" priority="92">
      <formula>IF(OR(O1175="",Q1175="",S1175=""),TRUE)</formula>
    </cfRule>
  </conditionalFormatting>
  <conditionalFormatting sqref="O1177">
    <cfRule type="expression" dxfId="1516" priority="91" stopIfTrue="1">
      <formula>AND(O1177="",V1178&gt;0)</formula>
    </cfRule>
  </conditionalFormatting>
  <conditionalFormatting sqref="O1178">
    <cfRule type="expression" dxfId="1515" priority="85">
      <formula>IF(OR(O1177="",Q1177="",S1177=""),TRUE)</formula>
    </cfRule>
  </conditionalFormatting>
  <conditionalFormatting sqref="O1179">
    <cfRule type="expression" dxfId="1514" priority="84" stopIfTrue="1">
      <formula>AND(O1179="",V1180&gt;0)</formula>
    </cfRule>
  </conditionalFormatting>
  <conditionalFormatting sqref="O1180">
    <cfRule type="expression" dxfId="1513" priority="78">
      <formula>IF(OR(O1179="",Q1179="",S1179=""),TRUE)</formula>
    </cfRule>
  </conditionalFormatting>
  <conditionalFormatting sqref="O1181">
    <cfRule type="expression" dxfId="1512" priority="77" stopIfTrue="1">
      <formula>AND(O1181="",V1182&gt;0)</formula>
    </cfRule>
  </conditionalFormatting>
  <conditionalFormatting sqref="O1182">
    <cfRule type="expression" dxfId="1511" priority="71">
      <formula>IF(OR(O1181="",Q1181="",S1181=""),TRUE)</formula>
    </cfRule>
  </conditionalFormatting>
  <conditionalFormatting sqref="O1183">
    <cfRule type="expression" dxfId="1510" priority="70" stopIfTrue="1">
      <formula>AND(O1183="",V1184&gt;0)</formula>
    </cfRule>
  </conditionalFormatting>
  <conditionalFormatting sqref="O1184">
    <cfRule type="expression" dxfId="1509" priority="64">
      <formula>IF(OR(O1183="",Q1183="",S1183=""),TRUE)</formula>
    </cfRule>
  </conditionalFormatting>
  <conditionalFormatting sqref="O1208">
    <cfRule type="expression" dxfId="1508" priority="63" stopIfTrue="1">
      <formula>AND(O1208="",V1209&gt;0)</formula>
    </cfRule>
  </conditionalFormatting>
  <conditionalFormatting sqref="O1209">
    <cfRule type="expression" dxfId="1507" priority="57">
      <formula>IF(OR(O1208="",Q1208="",S1208=""),TRUE)</formula>
    </cfRule>
  </conditionalFormatting>
  <conditionalFormatting sqref="O1210">
    <cfRule type="expression" dxfId="1506" priority="56" stopIfTrue="1">
      <formula>AND(O1210="",V1211&gt;0)</formula>
    </cfRule>
  </conditionalFormatting>
  <conditionalFormatting sqref="O1211">
    <cfRule type="expression" dxfId="1505" priority="50">
      <formula>IF(OR(O1210="",Q1210="",S1210=""),TRUE)</formula>
    </cfRule>
  </conditionalFormatting>
  <conditionalFormatting sqref="O1212">
    <cfRule type="expression" dxfId="1504" priority="49" stopIfTrue="1">
      <formula>AND(O1212="",V1213&gt;0)</formula>
    </cfRule>
  </conditionalFormatting>
  <conditionalFormatting sqref="O1213">
    <cfRule type="expression" dxfId="1503" priority="43">
      <formula>IF(OR(O1212="",Q1212="",S1212=""),TRUE)</formula>
    </cfRule>
  </conditionalFormatting>
  <conditionalFormatting sqref="O1214">
    <cfRule type="expression" dxfId="1502" priority="42" stopIfTrue="1">
      <formula>AND(O1214="",V1215&gt;0)</formula>
    </cfRule>
  </conditionalFormatting>
  <conditionalFormatting sqref="O1215">
    <cfRule type="expression" dxfId="1501" priority="36">
      <formula>IF(OR(O1214="",Q1214="",S1214=""),TRUE)</formula>
    </cfRule>
  </conditionalFormatting>
  <conditionalFormatting sqref="O1216">
    <cfRule type="expression" dxfId="1500" priority="35" stopIfTrue="1">
      <formula>AND(O1216="",V1217&gt;0)</formula>
    </cfRule>
  </conditionalFormatting>
  <conditionalFormatting sqref="O1217">
    <cfRule type="expression" dxfId="1499" priority="29">
      <formula>IF(OR(O1216="",Q1216="",S1216=""),TRUE)</formula>
    </cfRule>
  </conditionalFormatting>
  <conditionalFormatting sqref="O1218">
    <cfRule type="expression" dxfId="1498" priority="28" stopIfTrue="1">
      <formula>AND(O1218="",V1219&gt;0)</formula>
    </cfRule>
  </conditionalFormatting>
  <conditionalFormatting sqref="O1219">
    <cfRule type="expression" dxfId="1497" priority="22">
      <formula>IF(OR(O1218="",Q1218="",S1218=""),TRUE)</formula>
    </cfRule>
  </conditionalFormatting>
  <conditionalFormatting sqref="O1220">
    <cfRule type="expression" dxfId="1496" priority="21" stopIfTrue="1">
      <formula>AND(O1220="",V1221&gt;0)</formula>
    </cfRule>
  </conditionalFormatting>
  <conditionalFormatting sqref="O1221">
    <cfRule type="expression" dxfId="1495" priority="15">
      <formula>IF(OR(O1220="",Q1220="",S1220=""),TRUE)</formula>
    </cfRule>
  </conditionalFormatting>
  <conditionalFormatting sqref="O1222">
    <cfRule type="expression" dxfId="1494" priority="14" stopIfTrue="1">
      <formula>AND(O1222="",V1223&gt;0)</formula>
    </cfRule>
  </conditionalFormatting>
  <conditionalFormatting sqref="O1223">
    <cfRule type="expression" dxfId="1493" priority="8">
      <formula>IF(OR(O1222="",Q1222="",S1222=""),TRUE)</formula>
    </cfRule>
  </conditionalFormatting>
  <conditionalFormatting sqref="O1224">
    <cfRule type="expression" dxfId="1492" priority="7" stopIfTrue="1">
      <formula>AND(O1224="",V1225&gt;0)</formula>
    </cfRule>
  </conditionalFormatting>
  <conditionalFormatting sqref="O1225">
    <cfRule type="expression" dxfId="1491" priority="1">
      <formula>IF(OR(O1224="",Q1224="",S1224=""),TRUE)</formula>
    </cfRule>
  </conditionalFormatting>
  <conditionalFormatting sqref="Q16">
    <cfRule type="expression" dxfId="1490" priority="1913">
      <formula>IF(O16="",TRUE)</formula>
    </cfRule>
    <cfRule type="expression" dxfId="1489" priority="2735" stopIfTrue="1">
      <formula>AND(Q16="",V17&gt;0)</formula>
    </cfRule>
  </conditionalFormatting>
  <conditionalFormatting sqref="Q17">
    <cfRule type="expression" dxfId="1488" priority="1910">
      <formula>IF(OR(O16="",Q16="",S16="",O17=""),TRUE)</formula>
    </cfRule>
  </conditionalFormatting>
  <conditionalFormatting sqref="Q18">
    <cfRule type="expression" dxfId="1487" priority="1853">
      <formula>IF(O18="",TRUE)</formula>
    </cfRule>
    <cfRule type="expression" dxfId="1486" priority="1854" stopIfTrue="1">
      <formula>AND(Q18="",V19&gt;0)</formula>
    </cfRule>
  </conditionalFormatting>
  <conditionalFormatting sqref="Q19">
    <cfRule type="expression" dxfId="1485" priority="1851">
      <formula>IF(OR(O18="",Q18="",S18="",O19=""),TRUE)</formula>
    </cfRule>
  </conditionalFormatting>
  <conditionalFormatting sqref="Q20">
    <cfRule type="expression" dxfId="1484" priority="1846">
      <formula>IF(O20="",TRUE)</formula>
    </cfRule>
    <cfRule type="expression" dxfId="1483" priority="1847" stopIfTrue="1">
      <formula>AND(Q20="",V21&gt;0)</formula>
    </cfRule>
  </conditionalFormatting>
  <conditionalFormatting sqref="Q21">
    <cfRule type="expression" dxfId="1482" priority="1844">
      <formula>IF(OR(O20="",Q20="",S20="",O21=""),TRUE)</formula>
    </cfRule>
  </conditionalFormatting>
  <conditionalFormatting sqref="Q22">
    <cfRule type="expression" dxfId="1481" priority="1839">
      <formula>IF(O22="",TRUE)</formula>
    </cfRule>
    <cfRule type="expression" dxfId="1480" priority="1840" stopIfTrue="1">
      <formula>AND(Q22="",V23&gt;0)</formula>
    </cfRule>
  </conditionalFormatting>
  <conditionalFormatting sqref="Q23">
    <cfRule type="expression" dxfId="1479" priority="1837">
      <formula>IF(OR(O22="",Q22="",S22="",O23=""),TRUE)</formula>
    </cfRule>
  </conditionalFormatting>
  <conditionalFormatting sqref="Q24">
    <cfRule type="expression" dxfId="1478" priority="1832">
      <formula>IF(O24="",TRUE)</formula>
    </cfRule>
    <cfRule type="expression" dxfId="1477" priority="1833" stopIfTrue="1">
      <formula>AND(Q24="",V25&gt;0)</formula>
    </cfRule>
  </conditionalFormatting>
  <conditionalFormatting sqref="Q25">
    <cfRule type="expression" dxfId="1476" priority="1830">
      <formula>IF(OR(O24="",Q24="",S24="",O25=""),TRUE)</formula>
    </cfRule>
  </conditionalFormatting>
  <conditionalFormatting sqref="Q60">
    <cfRule type="expression" dxfId="1475" priority="1825">
      <formula>IF(O60="",TRUE)</formula>
    </cfRule>
    <cfRule type="expression" dxfId="1474" priority="1826" stopIfTrue="1">
      <formula>AND(Q60="",V61&gt;0)</formula>
    </cfRule>
  </conditionalFormatting>
  <conditionalFormatting sqref="Q61">
    <cfRule type="expression" dxfId="1473" priority="1823">
      <formula>IF(OR(O60="",Q60="",S60="",O61=""),TRUE)</formula>
    </cfRule>
  </conditionalFormatting>
  <conditionalFormatting sqref="Q62">
    <cfRule type="expression" dxfId="1472" priority="1818">
      <formula>IF(O62="",TRUE)</formula>
    </cfRule>
    <cfRule type="expression" dxfId="1471" priority="1819" stopIfTrue="1">
      <formula>AND(Q62="",V63&gt;0)</formula>
    </cfRule>
  </conditionalFormatting>
  <conditionalFormatting sqref="Q63">
    <cfRule type="expression" dxfId="1470" priority="1816">
      <formula>IF(OR(O62="",Q62="",S62="",O63=""),TRUE)</formula>
    </cfRule>
  </conditionalFormatting>
  <conditionalFormatting sqref="Q64">
    <cfRule type="expression" dxfId="1469" priority="1812" stopIfTrue="1">
      <formula>AND(Q64="",V65&gt;0)</formula>
    </cfRule>
    <cfRule type="expression" dxfId="1468" priority="1811">
      <formula>IF(O64="",TRUE)</formula>
    </cfRule>
  </conditionalFormatting>
  <conditionalFormatting sqref="Q65">
    <cfRule type="expression" dxfId="1467" priority="1809">
      <formula>IF(OR(O64="",Q64="",S64="",O65=""),TRUE)</formula>
    </cfRule>
  </conditionalFormatting>
  <conditionalFormatting sqref="Q66">
    <cfRule type="expression" dxfId="1466" priority="1804">
      <formula>IF(O66="",TRUE)</formula>
    </cfRule>
    <cfRule type="expression" dxfId="1465" priority="1805" stopIfTrue="1">
      <formula>AND(Q66="",V67&gt;0)</formula>
    </cfRule>
  </conditionalFormatting>
  <conditionalFormatting sqref="Q67">
    <cfRule type="expression" dxfId="1464" priority="1802">
      <formula>IF(OR(O66="",Q66="",S66="",O67=""),TRUE)</formula>
    </cfRule>
  </conditionalFormatting>
  <conditionalFormatting sqref="Q68">
    <cfRule type="expression" dxfId="1463" priority="1798" stopIfTrue="1">
      <formula>AND(Q68="",V69&gt;0)</formula>
    </cfRule>
    <cfRule type="expression" dxfId="1462" priority="1797">
      <formula>IF(O68="",TRUE)</formula>
    </cfRule>
  </conditionalFormatting>
  <conditionalFormatting sqref="Q69">
    <cfRule type="expression" dxfId="1461" priority="1795">
      <formula>IF(OR(O68="",Q68="",S68="",O69=""),TRUE)</formula>
    </cfRule>
  </conditionalFormatting>
  <conditionalFormatting sqref="Q70">
    <cfRule type="expression" dxfId="1460" priority="1791" stopIfTrue="1">
      <formula>AND(Q70="",V71&gt;0)</formula>
    </cfRule>
    <cfRule type="expression" dxfId="1459" priority="1790">
      <formula>IF(O70="",TRUE)</formula>
    </cfRule>
  </conditionalFormatting>
  <conditionalFormatting sqref="Q71">
    <cfRule type="expression" dxfId="1458" priority="1788">
      <formula>IF(OR(O70="",Q70="",S70="",O71=""),TRUE)</formula>
    </cfRule>
  </conditionalFormatting>
  <conditionalFormatting sqref="Q72">
    <cfRule type="expression" dxfId="1457" priority="1784" stopIfTrue="1">
      <formula>AND(Q72="",V73&gt;0)</formula>
    </cfRule>
    <cfRule type="expression" dxfId="1456" priority="1783">
      <formula>IF(O72="",TRUE)</formula>
    </cfRule>
  </conditionalFormatting>
  <conditionalFormatting sqref="Q73">
    <cfRule type="expression" dxfId="1455" priority="1781">
      <formula>IF(OR(O72="",Q72="",S72="",O73=""),TRUE)</formula>
    </cfRule>
  </conditionalFormatting>
  <conditionalFormatting sqref="Q74">
    <cfRule type="expression" dxfId="1454" priority="1777" stopIfTrue="1">
      <formula>AND(Q74="",V75&gt;0)</formula>
    </cfRule>
    <cfRule type="expression" dxfId="1453" priority="1776">
      <formula>IF(O74="",TRUE)</formula>
    </cfRule>
  </conditionalFormatting>
  <conditionalFormatting sqref="Q75">
    <cfRule type="expression" dxfId="1452" priority="1774">
      <formula>IF(OR(O74="",Q74="",S74="",O75=""),TRUE)</formula>
    </cfRule>
  </conditionalFormatting>
  <conditionalFormatting sqref="Q76">
    <cfRule type="expression" dxfId="1451" priority="1770" stopIfTrue="1">
      <formula>AND(Q76="",V77&gt;0)</formula>
    </cfRule>
    <cfRule type="expression" dxfId="1450" priority="1769">
      <formula>IF(O76="",TRUE)</formula>
    </cfRule>
  </conditionalFormatting>
  <conditionalFormatting sqref="Q77">
    <cfRule type="expression" dxfId="1449" priority="1767">
      <formula>IF(OR(O76="",Q76="",S76="",O77=""),TRUE)</formula>
    </cfRule>
  </conditionalFormatting>
  <conditionalFormatting sqref="Q101">
    <cfRule type="expression" dxfId="1448" priority="1763" stopIfTrue="1">
      <formula>AND(Q101="",V102&gt;0)</formula>
    </cfRule>
    <cfRule type="expression" dxfId="1447" priority="1762">
      <formula>IF(O101="",TRUE)</formula>
    </cfRule>
  </conditionalFormatting>
  <conditionalFormatting sqref="Q102">
    <cfRule type="expression" dxfId="1446" priority="1760">
      <formula>IF(OR(O101="",Q101="",S101="",O102=""),TRUE)</formula>
    </cfRule>
  </conditionalFormatting>
  <conditionalFormatting sqref="Q103">
    <cfRule type="expression" dxfId="1445" priority="1756" stopIfTrue="1">
      <formula>AND(Q103="",V104&gt;0)</formula>
    </cfRule>
    <cfRule type="expression" dxfId="1444" priority="1755">
      <formula>IF(O103="",TRUE)</formula>
    </cfRule>
  </conditionalFormatting>
  <conditionalFormatting sqref="Q104">
    <cfRule type="expression" dxfId="1443" priority="1753">
      <formula>IF(OR(O103="",Q103="",S103="",O104=""),TRUE)</formula>
    </cfRule>
  </conditionalFormatting>
  <conditionalFormatting sqref="Q105">
    <cfRule type="expression" dxfId="1442" priority="1749" stopIfTrue="1">
      <formula>AND(Q105="",V106&gt;0)</formula>
    </cfRule>
    <cfRule type="expression" dxfId="1441" priority="1748">
      <formula>IF(O105="",TRUE)</formula>
    </cfRule>
  </conditionalFormatting>
  <conditionalFormatting sqref="Q106">
    <cfRule type="expression" dxfId="1440" priority="1746">
      <formula>IF(OR(O105="",Q105="",S105="",O106=""),TRUE)</formula>
    </cfRule>
  </conditionalFormatting>
  <conditionalFormatting sqref="Q107">
    <cfRule type="expression" dxfId="1439" priority="1742" stopIfTrue="1">
      <formula>AND(Q107="",V108&gt;0)</formula>
    </cfRule>
    <cfRule type="expression" dxfId="1438" priority="1741">
      <formula>IF(O107="",TRUE)</formula>
    </cfRule>
  </conditionalFormatting>
  <conditionalFormatting sqref="Q108">
    <cfRule type="expression" dxfId="1437" priority="1739">
      <formula>IF(OR(O107="",Q107="",S107="",O108=""),TRUE)</formula>
    </cfRule>
  </conditionalFormatting>
  <conditionalFormatting sqref="Q109">
    <cfRule type="expression" dxfId="1436" priority="1734">
      <formula>IF(O109="",TRUE)</formula>
    </cfRule>
    <cfRule type="expression" dxfId="1435" priority="1735" stopIfTrue="1">
      <formula>AND(Q109="",V110&gt;0)</formula>
    </cfRule>
  </conditionalFormatting>
  <conditionalFormatting sqref="Q110">
    <cfRule type="expression" dxfId="1434" priority="1732">
      <formula>IF(OR(O109="",Q109="",S109="",O110=""),TRUE)</formula>
    </cfRule>
  </conditionalFormatting>
  <conditionalFormatting sqref="Q111">
    <cfRule type="expression" dxfId="1433" priority="1727">
      <formula>IF(O111="",TRUE)</formula>
    </cfRule>
    <cfRule type="expression" dxfId="1432" priority="1728" stopIfTrue="1">
      <formula>AND(Q111="",V112&gt;0)</formula>
    </cfRule>
  </conditionalFormatting>
  <conditionalFormatting sqref="Q112">
    <cfRule type="expression" dxfId="1431" priority="1725">
      <formula>IF(OR(O111="",Q111="",S111="",O112=""),TRUE)</formula>
    </cfRule>
  </conditionalFormatting>
  <conditionalFormatting sqref="Q113">
    <cfRule type="expression" dxfId="1430" priority="1721" stopIfTrue="1">
      <formula>AND(Q113="",V114&gt;0)</formula>
    </cfRule>
    <cfRule type="expression" dxfId="1429" priority="1720">
      <formula>IF(O113="",TRUE)</formula>
    </cfRule>
  </conditionalFormatting>
  <conditionalFormatting sqref="Q114">
    <cfRule type="expression" dxfId="1428" priority="1718">
      <formula>IF(OR(O113="",Q113="",S113="",O114=""),TRUE)</formula>
    </cfRule>
  </conditionalFormatting>
  <conditionalFormatting sqref="Q115">
    <cfRule type="expression" dxfId="1427" priority="1714" stopIfTrue="1">
      <formula>AND(Q115="",V116&gt;0)</formula>
    </cfRule>
    <cfRule type="expression" dxfId="1426" priority="1713">
      <formula>IF(O115="",TRUE)</formula>
    </cfRule>
  </conditionalFormatting>
  <conditionalFormatting sqref="Q116">
    <cfRule type="expression" dxfId="1425" priority="1711">
      <formula>IF(OR(O115="",Q115="",S115="",O116=""),TRUE)</formula>
    </cfRule>
  </conditionalFormatting>
  <conditionalFormatting sqref="Q117">
    <cfRule type="expression" dxfId="1424" priority="1707" stopIfTrue="1">
      <formula>AND(Q117="",V118&gt;0)</formula>
    </cfRule>
    <cfRule type="expression" dxfId="1423" priority="1706">
      <formula>IF(O117="",TRUE)</formula>
    </cfRule>
  </conditionalFormatting>
  <conditionalFormatting sqref="Q118">
    <cfRule type="expression" dxfId="1422" priority="1704">
      <formula>IF(OR(O117="",Q117="",S117="",O118=""),TRUE)</formula>
    </cfRule>
  </conditionalFormatting>
  <conditionalFormatting sqref="Q142">
    <cfRule type="expression" dxfId="1421" priority="1700" stopIfTrue="1">
      <formula>AND(Q142="",V143&gt;0)</formula>
    </cfRule>
    <cfRule type="expression" dxfId="1420" priority="1699">
      <formula>IF(O142="",TRUE)</formula>
    </cfRule>
  </conditionalFormatting>
  <conditionalFormatting sqref="Q143">
    <cfRule type="expression" dxfId="1419" priority="1697">
      <formula>IF(OR(O142="",Q142="",S142="",O143=""),TRUE)</formula>
    </cfRule>
  </conditionalFormatting>
  <conditionalFormatting sqref="Q144">
    <cfRule type="expression" dxfId="1418" priority="1693" stopIfTrue="1">
      <formula>AND(Q144="",V145&gt;0)</formula>
    </cfRule>
    <cfRule type="expression" dxfId="1417" priority="1692">
      <formula>IF(O144="",TRUE)</formula>
    </cfRule>
  </conditionalFormatting>
  <conditionalFormatting sqref="Q145">
    <cfRule type="expression" dxfId="1416" priority="1690">
      <formula>IF(OR(O144="",Q144="",S144="",O145=""),TRUE)</formula>
    </cfRule>
  </conditionalFormatting>
  <conditionalFormatting sqref="Q146">
    <cfRule type="expression" dxfId="1415" priority="1686" stopIfTrue="1">
      <formula>AND(Q146="",V147&gt;0)</formula>
    </cfRule>
    <cfRule type="expression" dxfId="1414" priority="1685">
      <formula>IF(O146="",TRUE)</formula>
    </cfRule>
  </conditionalFormatting>
  <conditionalFormatting sqref="Q147">
    <cfRule type="expression" dxfId="1413" priority="1683">
      <formula>IF(OR(O146="",Q146="",S146="",O147=""),TRUE)</formula>
    </cfRule>
  </conditionalFormatting>
  <conditionalFormatting sqref="Q148">
    <cfRule type="expression" dxfId="1412" priority="1678">
      <formula>IF(O148="",TRUE)</formula>
    </cfRule>
    <cfRule type="expression" dxfId="1411" priority="1679" stopIfTrue="1">
      <formula>AND(Q148="",V149&gt;0)</formula>
    </cfRule>
  </conditionalFormatting>
  <conditionalFormatting sqref="Q149">
    <cfRule type="expression" dxfId="1410" priority="1676">
      <formula>IF(OR(O148="",Q148="",S148="",O149=""),TRUE)</formula>
    </cfRule>
  </conditionalFormatting>
  <conditionalFormatting sqref="Q150">
    <cfRule type="expression" dxfId="1409" priority="1672" stopIfTrue="1">
      <formula>AND(Q150="",V151&gt;0)</formula>
    </cfRule>
    <cfRule type="expression" dxfId="1408" priority="1671">
      <formula>IF(O150="",TRUE)</formula>
    </cfRule>
  </conditionalFormatting>
  <conditionalFormatting sqref="Q151">
    <cfRule type="expression" dxfId="1407" priority="1669">
      <formula>IF(OR(O150="",Q150="",S150="",O151=""),TRUE)</formula>
    </cfRule>
  </conditionalFormatting>
  <conditionalFormatting sqref="Q152">
    <cfRule type="expression" dxfId="1406" priority="1665" stopIfTrue="1">
      <formula>AND(Q152="",V153&gt;0)</formula>
    </cfRule>
    <cfRule type="expression" dxfId="1405" priority="1664">
      <formula>IF(O152="",TRUE)</formula>
    </cfRule>
  </conditionalFormatting>
  <conditionalFormatting sqref="Q153">
    <cfRule type="expression" dxfId="1404" priority="1662">
      <formula>IF(OR(O152="",Q152="",S152="",O153=""),TRUE)</formula>
    </cfRule>
  </conditionalFormatting>
  <conditionalFormatting sqref="Q154">
    <cfRule type="expression" dxfId="1403" priority="1658" stopIfTrue="1">
      <formula>AND(Q154="",V155&gt;0)</formula>
    </cfRule>
    <cfRule type="expression" dxfId="1402" priority="1657">
      <formula>IF(O154="",TRUE)</formula>
    </cfRule>
  </conditionalFormatting>
  <conditionalFormatting sqref="Q155">
    <cfRule type="expression" dxfId="1401" priority="1655">
      <formula>IF(OR(O154="",Q154="",S154="",O155=""),TRUE)</formula>
    </cfRule>
  </conditionalFormatting>
  <conditionalFormatting sqref="Q156">
    <cfRule type="expression" dxfId="1400" priority="1651" stopIfTrue="1">
      <formula>AND(Q156="",V157&gt;0)</formula>
    </cfRule>
    <cfRule type="expression" dxfId="1399" priority="1650">
      <formula>IF(O156="",TRUE)</formula>
    </cfRule>
  </conditionalFormatting>
  <conditionalFormatting sqref="Q157">
    <cfRule type="expression" dxfId="1398" priority="1648">
      <formula>IF(OR(O156="",Q156="",S156="",O157=""),TRUE)</formula>
    </cfRule>
  </conditionalFormatting>
  <conditionalFormatting sqref="Q158">
    <cfRule type="expression" dxfId="1397" priority="1644" stopIfTrue="1">
      <formula>AND(Q158="",V159&gt;0)</formula>
    </cfRule>
    <cfRule type="expression" dxfId="1396" priority="1643">
      <formula>IF(O158="",TRUE)</formula>
    </cfRule>
  </conditionalFormatting>
  <conditionalFormatting sqref="Q159">
    <cfRule type="expression" dxfId="1395" priority="1641">
      <formula>IF(OR(O158="",Q158="",S158="",O159=""),TRUE)</formula>
    </cfRule>
  </conditionalFormatting>
  <conditionalFormatting sqref="Q183">
    <cfRule type="expression" dxfId="1394" priority="1637" stopIfTrue="1">
      <formula>AND(Q183="",V184&gt;0)</formula>
    </cfRule>
    <cfRule type="expression" dxfId="1393" priority="1636">
      <formula>IF(O183="",TRUE)</formula>
    </cfRule>
  </conditionalFormatting>
  <conditionalFormatting sqref="Q184">
    <cfRule type="expression" dxfId="1392" priority="1634">
      <formula>IF(OR(O183="",Q183="",S183="",O184=""),TRUE)</formula>
    </cfRule>
  </conditionalFormatting>
  <conditionalFormatting sqref="Q185">
    <cfRule type="expression" dxfId="1391" priority="1630" stopIfTrue="1">
      <formula>AND(Q185="",V186&gt;0)</formula>
    </cfRule>
    <cfRule type="expression" dxfId="1390" priority="1629">
      <formula>IF(O185="",TRUE)</formula>
    </cfRule>
  </conditionalFormatting>
  <conditionalFormatting sqref="Q186">
    <cfRule type="expression" dxfId="1389" priority="1627">
      <formula>IF(OR(O185="",Q185="",S185="",O186=""),TRUE)</formula>
    </cfRule>
  </conditionalFormatting>
  <conditionalFormatting sqref="Q187">
    <cfRule type="expression" dxfId="1388" priority="1623" stopIfTrue="1">
      <formula>AND(Q187="",V188&gt;0)</formula>
    </cfRule>
    <cfRule type="expression" dxfId="1387" priority="1622">
      <formula>IF(O187="",TRUE)</formula>
    </cfRule>
  </conditionalFormatting>
  <conditionalFormatting sqref="Q188">
    <cfRule type="expression" dxfId="1386" priority="1620">
      <formula>IF(OR(O187="",Q187="",S187="",O188=""),TRUE)</formula>
    </cfRule>
  </conditionalFormatting>
  <conditionalFormatting sqref="Q189">
    <cfRule type="expression" dxfId="1385" priority="1616" stopIfTrue="1">
      <formula>AND(Q189="",V190&gt;0)</formula>
    </cfRule>
    <cfRule type="expression" dxfId="1384" priority="1615">
      <formula>IF(O189="",TRUE)</formula>
    </cfRule>
  </conditionalFormatting>
  <conditionalFormatting sqref="Q190">
    <cfRule type="expression" dxfId="1383" priority="1613">
      <formula>IF(OR(O189="",Q189="",S189="",O190=""),TRUE)</formula>
    </cfRule>
  </conditionalFormatting>
  <conditionalFormatting sqref="Q191">
    <cfRule type="expression" dxfId="1382" priority="1609" stopIfTrue="1">
      <formula>AND(Q191="",V192&gt;0)</formula>
    </cfRule>
    <cfRule type="expression" dxfId="1381" priority="1608">
      <formula>IF(O191="",TRUE)</formula>
    </cfRule>
  </conditionalFormatting>
  <conditionalFormatting sqref="Q192">
    <cfRule type="expression" dxfId="1380" priority="1606">
      <formula>IF(OR(O191="",Q191="",S191="",O192=""),TRUE)</formula>
    </cfRule>
  </conditionalFormatting>
  <conditionalFormatting sqref="Q193">
    <cfRule type="expression" dxfId="1379" priority="1601">
      <formula>IF(O193="",TRUE)</formula>
    </cfRule>
    <cfRule type="expression" dxfId="1378" priority="1602" stopIfTrue="1">
      <formula>AND(Q193="",V194&gt;0)</formula>
    </cfRule>
  </conditionalFormatting>
  <conditionalFormatting sqref="Q194">
    <cfRule type="expression" dxfId="1377" priority="1599">
      <formula>IF(OR(O193="",Q193="",S193="",O194=""),TRUE)</formula>
    </cfRule>
  </conditionalFormatting>
  <conditionalFormatting sqref="Q195">
    <cfRule type="expression" dxfId="1376" priority="1595" stopIfTrue="1">
      <formula>AND(Q195="",V196&gt;0)</formula>
    </cfRule>
    <cfRule type="expression" dxfId="1375" priority="1594">
      <formula>IF(O195="",TRUE)</formula>
    </cfRule>
  </conditionalFormatting>
  <conditionalFormatting sqref="Q196">
    <cfRule type="expression" dxfId="1374" priority="1592">
      <formula>IF(OR(O195="",Q195="",S195="",O196=""),TRUE)</formula>
    </cfRule>
  </conditionalFormatting>
  <conditionalFormatting sqref="Q197">
    <cfRule type="expression" dxfId="1373" priority="1587">
      <formula>IF(O197="",TRUE)</formula>
    </cfRule>
    <cfRule type="expression" dxfId="1372" priority="1588" stopIfTrue="1">
      <formula>AND(Q197="",V198&gt;0)</formula>
    </cfRule>
  </conditionalFormatting>
  <conditionalFormatting sqref="Q198">
    <cfRule type="expression" dxfId="1371" priority="1585">
      <formula>IF(OR(O197="",Q197="",S197="",O198=""),TRUE)</formula>
    </cfRule>
  </conditionalFormatting>
  <conditionalFormatting sqref="Q199">
    <cfRule type="expression" dxfId="1370" priority="1580">
      <formula>IF(O199="",TRUE)</formula>
    </cfRule>
    <cfRule type="expression" dxfId="1369" priority="1581" stopIfTrue="1">
      <formula>AND(Q199="",V200&gt;0)</formula>
    </cfRule>
  </conditionalFormatting>
  <conditionalFormatting sqref="Q200">
    <cfRule type="expression" dxfId="1368" priority="1578">
      <formula>IF(OR(O199="",Q199="",S199="",O200=""),TRUE)</formula>
    </cfRule>
  </conditionalFormatting>
  <conditionalFormatting sqref="Q224">
    <cfRule type="expression" dxfId="1367" priority="1573">
      <formula>IF(O224="",TRUE)</formula>
    </cfRule>
    <cfRule type="expression" dxfId="1366" priority="1574" stopIfTrue="1">
      <formula>AND(Q224="",V225&gt;0)</formula>
    </cfRule>
  </conditionalFormatting>
  <conditionalFormatting sqref="Q225">
    <cfRule type="expression" dxfId="1365" priority="1571">
      <formula>IF(OR(O224="",Q224="",S224="",O225=""),TRUE)</formula>
    </cfRule>
  </conditionalFormatting>
  <conditionalFormatting sqref="Q226">
    <cfRule type="expression" dxfId="1364" priority="1566">
      <formula>IF(O226="",TRUE)</formula>
    </cfRule>
    <cfRule type="expression" dxfId="1363" priority="1567" stopIfTrue="1">
      <formula>AND(Q226="",V227&gt;0)</formula>
    </cfRule>
  </conditionalFormatting>
  <conditionalFormatting sqref="Q227">
    <cfRule type="expression" dxfId="1362" priority="1564">
      <formula>IF(OR(O226="",Q226="",S226="",O227=""),TRUE)</formula>
    </cfRule>
  </conditionalFormatting>
  <conditionalFormatting sqref="Q228">
    <cfRule type="expression" dxfId="1361" priority="1559">
      <formula>IF(O228="",TRUE)</formula>
    </cfRule>
    <cfRule type="expression" dxfId="1360" priority="1560" stopIfTrue="1">
      <formula>AND(Q228="",V229&gt;0)</formula>
    </cfRule>
  </conditionalFormatting>
  <conditionalFormatting sqref="Q229">
    <cfRule type="expression" dxfId="1359" priority="1557">
      <formula>IF(OR(O228="",Q228="",S228="",O229=""),TRUE)</formula>
    </cfRule>
  </conditionalFormatting>
  <conditionalFormatting sqref="Q230">
    <cfRule type="expression" dxfId="1358" priority="1553" stopIfTrue="1">
      <formula>AND(Q230="",V231&gt;0)</formula>
    </cfRule>
    <cfRule type="expression" dxfId="1357" priority="1552">
      <formula>IF(O230="",TRUE)</formula>
    </cfRule>
  </conditionalFormatting>
  <conditionalFormatting sqref="Q231">
    <cfRule type="expression" dxfId="1356" priority="1550">
      <formula>IF(OR(O230="",Q230="",S230="",O231=""),TRUE)</formula>
    </cfRule>
  </conditionalFormatting>
  <conditionalFormatting sqref="Q232">
    <cfRule type="expression" dxfId="1355" priority="1545">
      <formula>IF(O232="",TRUE)</formula>
    </cfRule>
    <cfRule type="expression" dxfId="1354" priority="1546" stopIfTrue="1">
      <formula>AND(Q232="",V233&gt;0)</formula>
    </cfRule>
  </conditionalFormatting>
  <conditionalFormatting sqref="Q233">
    <cfRule type="expression" dxfId="1353" priority="1543">
      <formula>IF(OR(O232="",Q232="",S232="",O233=""),TRUE)</formula>
    </cfRule>
  </conditionalFormatting>
  <conditionalFormatting sqref="Q234">
    <cfRule type="expression" dxfId="1352" priority="1539" stopIfTrue="1">
      <formula>AND(Q234="",V235&gt;0)</formula>
    </cfRule>
    <cfRule type="expression" dxfId="1351" priority="1538">
      <formula>IF(O234="",TRUE)</formula>
    </cfRule>
  </conditionalFormatting>
  <conditionalFormatting sqref="Q235">
    <cfRule type="expression" dxfId="1350" priority="1536">
      <formula>IF(OR(O234="",Q234="",S234="",O235=""),TRUE)</formula>
    </cfRule>
  </conditionalFormatting>
  <conditionalFormatting sqref="Q236">
    <cfRule type="expression" dxfId="1349" priority="1532" stopIfTrue="1">
      <formula>AND(Q236="",V237&gt;0)</formula>
    </cfRule>
    <cfRule type="expression" dxfId="1348" priority="1531">
      <formula>IF(O236="",TRUE)</formula>
    </cfRule>
  </conditionalFormatting>
  <conditionalFormatting sqref="Q237">
    <cfRule type="expression" dxfId="1347" priority="1529">
      <formula>IF(OR(O236="",Q236="",S236="",O237=""),TRUE)</formula>
    </cfRule>
  </conditionalFormatting>
  <conditionalFormatting sqref="Q238">
    <cfRule type="expression" dxfId="1346" priority="1525" stopIfTrue="1">
      <formula>AND(Q238="",V239&gt;0)</formula>
    </cfRule>
    <cfRule type="expression" dxfId="1345" priority="1524">
      <formula>IF(O238="",TRUE)</formula>
    </cfRule>
  </conditionalFormatting>
  <conditionalFormatting sqref="Q239">
    <cfRule type="expression" dxfId="1344" priority="1522">
      <formula>IF(OR(O238="",Q238="",S238="",O239=""),TRUE)</formula>
    </cfRule>
  </conditionalFormatting>
  <conditionalFormatting sqref="Q240">
    <cfRule type="expression" dxfId="1343" priority="1517">
      <formula>IF(O240="",TRUE)</formula>
    </cfRule>
    <cfRule type="expression" dxfId="1342" priority="1518" stopIfTrue="1">
      <formula>AND(Q240="",V241&gt;0)</formula>
    </cfRule>
  </conditionalFormatting>
  <conditionalFormatting sqref="Q241">
    <cfRule type="expression" dxfId="1341" priority="1515">
      <formula>IF(OR(O240="",Q240="",S240="",O241=""),TRUE)</formula>
    </cfRule>
  </conditionalFormatting>
  <conditionalFormatting sqref="Q265">
    <cfRule type="expression" dxfId="1340" priority="1511" stopIfTrue="1">
      <formula>AND(Q265="",V266&gt;0)</formula>
    </cfRule>
    <cfRule type="expression" dxfId="1339" priority="1510">
      <formula>IF(O265="",TRUE)</formula>
    </cfRule>
  </conditionalFormatting>
  <conditionalFormatting sqref="Q266">
    <cfRule type="expression" dxfId="1338" priority="1508">
      <formula>IF(OR(O265="",Q265="",S265="",O266=""),TRUE)</formula>
    </cfRule>
  </conditionalFormatting>
  <conditionalFormatting sqref="Q267">
    <cfRule type="expression" dxfId="1337" priority="1503">
      <formula>IF(O267="",TRUE)</formula>
    </cfRule>
    <cfRule type="expression" dxfId="1336" priority="1504" stopIfTrue="1">
      <formula>AND(Q267="",V268&gt;0)</formula>
    </cfRule>
  </conditionalFormatting>
  <conditionalFormatting sqref="Q268">
    <cfRule type="expression" dxfId="1335" priority="1501">
      <formula>IF(OR(O267="",Q267="",S267="",O268=""),TRUE)</formula>
    </cfRule>
  </conditionalFormatting>
  <conditionalFormatting sqref="Q269">
    <cfRule type="expression" dxfId="1334" priority="1496">
      <formula>IF(O269="",TRUE)</formula>
    </cfRule>
    <cfRule type="expression" dxfId="1333" priority="1497" stopIfTrue="1">
      <formula>AND(Q269="",V270&gt;0)</formula>
    </cfRule>
  </conditionalFormatting>
  <conditionalFormatting sqref="Q270">
    <cfRule type="expression" dxfId="1332" priority="1494">
      <formula>IF(OR(O269="",Q269="",S269="",O270=""),TRUE)</formula>
    </cfRule>
  </conditionalFormatting>
  <conditionalFormatting sqref="Q271">
    <cfRule type="expression" dxfId="1331" priority="1489">
      <formula>IF(O271="",TRUE)</formula>
    </cfRule>
    <cfRule type="expression" dxfId="1330" priority="1490" stopIfTrue="1">
      <formula>AND(Q271="",V272&gt;0)</formula>
    </cfRule>
  </conditionalFormatting>
  <conditionalFormatting sqref="Q272">
    <cfRule type="expression" dxfId="1329" priority="1487">
      <formula>IF(OR(O271="",Q271="",S271="",O272=""),TRUE)</formula>
    </cfRule>
  </conditionalFormatting>
  <conditionalFormatting sqref="Q273">
    <cfRule type="expression" dxfId="1328" priority="1483" stopIfTrue="1">
      <formula>AND(Q273="",V274&gt;0)</formula>
    </cfRule>
    <cfRule type="expression" dxfId="1327" priority="1482">
      <formula>IF(O273="",TRUE)</formula>
    </cfRule>
  </conditionalFormatting>
  <conditionalFormatting sqref="Q274">
    <cfRule type="expression" dxfId="1326" priority="1480">
      <formula>IF(OR(O273="",Q273="",S273="",O274=""),TRUE)</formula>
    </cfRule>
  </conditionalFormatting>
  <conditionalFormatting sqref="Q275">
    <cfRule type="expression" dxfId="1325" priority="1476" stopIfTrue="1">
      <formula>AND(Q275="",V276&gt;0)</formula>
    </cfRule>
    <cfRule type="expression" dxfId="1324" priority="1475">
      <formula>IF(O275="",TRUE)</formula>
    </cfRule>
  </conditionalFormatting>
  <conditionalFormatting sqref="Q276">
    <cfRule type="expression" dxfId="1323" priority="1473">
      <formula>IF(OR(O275="",Q275="",S275="",O276=""),TRUE)</formula>
    </cfRule>
  </conditionalFormatting>
  <conditionalFormatting sqref="Q277">
    <cfRule type="expression" dxfId="1322" priority="1469" stopIfTrue="1">
      <formula>AND(Q277="",V278&gt;0)</formula>
    </cfRule>
    <cfRule type="expression" dxfId="1321" priority="1468">
      <formula>IF(O277="",TRUE)</formula>
    </cfRule>
  </conditionalFormatting>
  <conditionalFormatting sqref="Q278">
    <cfRule type="expression" dxfId="1320" priority="1466">
      <formula>IF(OR(O277="",Q277="",S277="",O278=""),TRUE)</formula>
    </cfRule>
  </conditionalFormatting>
  <conditionalFormatting sqref="Q279">
    <cfRule type="expression" dxfId="1319" priority="1461">
      <formula>IF(O279="",TRUE)</formula>
    </cfRule>
    <cfRule type="expression" dxfId="1318" priority="1462" stopIfTrue="1">
      <formula>AND(Q279="",V280&gt;0)</formula>
    </cfRule>
  </conditionalFormatting>
  <conditionalFormatting sqref="Q280">
    <cfRule type="expression" dxfId="1317" priority="1459">
      <formula>IF(OR(O279="",Q279="",S279="",O280=""),TRUE)</formula>
    </cfRule>
  </conditionalFormatting>
  <conditionalFormatting sqref="Q281">
    <cfRule type="expression" dxfId="1316" priority="1455" stopIfTrue="1">
      <formula>AND(Q281="",V282&gt;0)</formula>
    </cfRule>
    <cfRule type="expression" dxfId="1315" priority="1454">
      <formula>IF(O281="",TRUE)</formula>
    </cfRule>
  </conditionalFormatting>
  <conditionalFormatting sqref="Q282">
    <cfRule type="expression" dxfId="1314" priority="1452">
      <formula>IF(OR(O281="",Q281="",S281="",O282=""),TRUE)</formula>
    </cfRule>
  </conditionalFormatting>
  <conditionalFormatting sqref="Q306">
    <cfRule type="expression" dxfId="1313" priority="1447">
      <formula>IF(O306="",TRUE)</formula>
    </cfRule>
    <cfRule type="expression" dxfId="1312" priority="1448" stopIfTrue="1">
      <formula>AND(Q306="",V307&gt;0)</formula>
    </cfRule>
  </conditionalFormatting>
  <conditionalFormatting sqref="Q307">
    <cfRule type="expression" dxfId="1311" priority="1445">
      <formula>IF(OR(O306="",Q306="",S306="",O307=""),TRUE)</formula>
    </cfRule>
  </conditionalFormatting>
  <conditionalFormatting sqref="Q308">
    <cfRule type="expression" dxfId="1310" priority="1440">
      <formula>IF(O308="",TRUE)</formula>
    </cfRule>
    <cfRule type="expression" dxfId="1309" priority="1441" stopIfTrue="1">
      <formula>AND(Q308="",V309&gt;0)</formula>
    </cfRule>
  </conditionalFormatting>
  <conditionalFormatting sqref="Q309">
    <cfRule type="expression" dxfId="1308" priority="1438">
      <formula>IF(OR(O308="",Q308="",S308="",O309=""),TRUE)</formula>
    </cfRule>
  </conditionalFormatting>
  <conditionalFormatting sqref="Q310">
    <cfRule type="expression" dxfId="1307" priority="1434" stopIfTrue="1">
      <formula>AND(Q310="",V311&gt;0)</formula>
    </cfRule>
    <cfRule type="expression" dxfId="1306" priority="1433">
      <formula>IF(O310="",TRUE)</formula>
    </cfRule>
  </conditionalFormatting>
  <conditionalFormatting sqref="Q311">
    <cfRule type="expression" dxfId="1305" priority="1431">
      <formula>IF(OR(O310="",Q310="",S310="",O311=""),TRUE)</formula>
    </cfRule>
  </conditionalFormatting>
  <conditionalFormatting sqref="Q312">
    <cfRule type="expression" dxfId="1304" priority="1427" stopIfTrue="1">
      <formula>AND(Q312="",V313&gt;0)</formula>
    </cfRule>
    <cfRule type="expression" dxfId="1303" priority="1426">
      <formula>IF(O312="",TRUE)</formula>
    </cfRule>
  </conditionalFormatting>
  <conditionalFormatting sqref="Q313">
    <cfRule type="expression" dxfId="1302" priority="1424">
      <formula>IF(OR(O312="",Q312="",S312="",O313=""),TRUE)</formula>
    </cfRule>
  </conditionalFormatting>
  <conditionalFormatting sqref="Q314">
    <cfRule type="expression" dxfId="1301" priority="1420" stopIfTrue="1">
      <formula>AND(Q314="",V315&gt;0)</formula>
    </cfRule>
    <cfRule type="expression" dxfId="1300" priority="1419">
      <formula>IF(O314="",TRUE)</formula>
    </cfRule>
  </conditionalFormatting>
  <conditionalFormatting sqref="Q315">
    <cfRule type="expression" dxfId="1299" priority="1417">
      <formula>IF(OR(O314="",Q314="",S314="",O315=""),TRUE)</formula>
    </cfRule>
  </conditionalFormatting>
  <conditionalFormatting sqref="Q316">
    <cfRule type="expression" dxfId="1298" priority="1413" stopIfTrue="1">
      <formula>AND(Q316="",V317&gt;0)</formula>
    </cfRule>
    <cfRule type="expression" dxfId="1297" priority="1412">
      <formula>IF(O316="",TRUE)</formula>
    </cfRule>
  </conditionalFormatting>
  <conditionalFormatting sqref="Q317">
    <cfRule type="expression" dxfId="1296" priority="1410">
      <formula>IF(OR(O316="",Q316="",S316="",O317=""),TRUE)</formula>
    </cfRule>
  </conditionalFormatting>
  <conditionalFormatting sqref="Q318">
    <cfRule type="expression" dxfId="1295" priority="1405">
      <formula>IF(O318="",TRUE)</formula>
    </cfRule>
    <cfRule type="expression" dxfId="1294" priority="1406" stopIfTrue="1">
      <formula>AND(Q318="",V319&gt;0)</formula>
    </cfRule>
  </conditionalFormatting>
  <conditionalFormatting sqref="Q319">
    <cfRule type="expression" dxfId="1293" priority="1403">
      <formula>IF(OR(O318="",Q318="",S318="",O319=""),TRUE)</formula>
    </cfRule>
  </conditionalFormatting>
  <conditionalFormatting sqref="Q320">
    <cfRule type="expression" dxfId="1292" priority="1399" stopIfTrue="1">
      <formula>AND(Q320="",V321&gt;0)</formula>
    </cfRule>
    <cfRule type="expression" dxfId="1291" priority="1398">
      <formula>IF(O320="",TRUE)</formula>
    </cfRule>
  </conditionalFormatting>
  <conditionalFormatting sqref="Q321">
    <cfRule type="expression" dxfId="1290" priority="1396">
      <formula>IF(OR(O320="",Q320="",S320="",O321=""),TRUE)</formula>
    </cfRule>
  </conditionalFormatting>
  <conditionalFormatting sqref="Q322">
    <cfRule type="expression" dxfId="1289" priority="1391">
      <formula>IF(O322="",TRUE)</formula>
    </cfRule>
    <cfRule type="expression" dxfId="1288" priority="1392" stopIfTrue="1">
      <formula>AND(Q322="",V323&gt;0)</formula>
    </cfRule>
  </conditionalFormatting>
  <conditionalFormatting sqref="Q323">
    <cfRule type="expression" dxfId="1287" priority="1389">
      <formula>IF(OR(O322="",Q322="",S322="",O323=""),TRUE)</formula>
    </cfRule>
  </conditionalFormatting>
  <conditionalFormatting sqref="Q347">
    <cfRule type="expression" dxfId="1286" priority="1385" stopIfTrue="1">
      <formula>AND(Q347="",V348&gt;0)</formula>
    </cfRule>
    <cfRule type="expression" dxfId="1285" priority="1384">
      <formula>IF(O347="",TRUE)</formula>
    </cfRule>
  </conditionalFormatting>
  <conditionalFormatting sqref="Q348">
    <cfRule type="expression" dxfId="1284" priority="1382">
      <formula>IF(OR(O347="",Q347="",S347="",O348=""),TRUE)</formula>
    </cfRule>
  </conditionalFormatting>
  <conditionalFormatting sqref="Q349">
    <cfRule type="expression" dxfId="1283" priority="1378" stopIfTrue="1">
      <formula>AND(Q349="",V350&gt;0)</formula>
    </cfRule>
    <cfRule type="expression" dxfId="1282" priority="1377">
      <formula>IF(O349="",TRUE)</formula>
    </cfRule>
  </conditionalFormatting>
  <conditionalFormatting sqref="Q350">
    <cfRule type="expression" dxfId="1281" priority="1375">
      <formula>IF(OR(O349="",Q349="",S349="",O350=""),TRUE)</formula>
    </cfRule>
  </conditionalFormatting>
  <conditionalFormatting sqref="Q351">
    <cfRule type="expression" dxfId="1280" priority="1370">
      <formula>IF(O351="",TRUE)</formula>
    </cfRule>
    <cfRule type="expression" dxfId="1279" priority="1371" stopIfTrue="1">
      <formula>AND(Q351="",V352&gt;0)</formula>
    </cfRule>
  </conditionalFormatting>
  <conditionalFormatting sqref="Q352">
    <cfRule type="expression" dxfId="1278" priority="1368">
      <formula>IF(OR(O351="",Q351="",S351="",O352=""),TRUE)</formula>
    </cfRule>
  </conditionalFormatting>
  <conditionalFormatting sqref="Q353">
    <cfRule type="expression" dxfId="1277" priority="1364" stopIfTrue="1">
      <formula>AND(Q353="",V354&gt;0)</formula>
    </cfRule>
    <cfRule type="expression" dxfId="1276" priority="1363">
      <formula>IF(O353="",TRUE)</formula>
    </cfRule>
  </conditionalFormatting>
  <conditionalFormatting sqref="Q354">
    <cfRule type="expression" dxfId="1275" priority="1361">
      <formula>IF(OR(O353="",Q353="",S353="",O354=""),TRUE)</formula>
    </cfRule>
  </conditionalFormatting>
  <conditionalFormatting sqref="Q355">
    <cfRule type="expression" dxfId="1274" priority="1357" stopIfTrue="1">
      <formula>AND(Q355="",V356&gt;0)</formula>
    </cfRule>
    <cfRule type="expression" dxfId="1273" priority="1356">
      <formula>IF(O355="",TRUE)</formula>
    </cfRule>
  </conditionalFormatting>
  <conditionalFormatting sqref="Q356">
    <cfRule type="expression" dxfId="1272" priority="1354">
      <formula>IF(OR(O355="",Q355="",S355="",O356=""),TRUE)</formula>
    </cfRule>
  </conditionalFormatting>
  <conditionalFormatting sqref="Q357">
    <cfRule type="expression" dxfId="1271" priority="1350" stopIfTrue="1">
      <formula>AND(Q357="",V358&gt;0)</formula>
    </cfRule>
    <cfRule type="expression" dxfId="1270" priority="1349">
      <formula>IF(O357="",TRUE)</formula>
    </cfRule>
  </conditionalFormatting>
  <conditionalFormatting sqref="Q358">
    <cfRule type="expression" dxfId="1269" priority="1347">
      <formula>IF(OR(O357="",Q357="",S357="",O358=""),TRUE)</formula>
    </cfRule>
  </conditionalFormatting>
  <conditionalFormatting sqref="Q359">
    <cfRule type="expression" dxfId="1268" priority="1342">
      <formula>IF(O359="",TRUE)</formula>
    </cfRule>
    <cfRule type="expression" dxfId="1267" priority="1343" stopIfTrue="1">
      <formula>AND(Q359="",V360&gt;0)</formula>
    </cfRule>
  </conditionalFormatting>
  <conditionalFormatting sqref="Q360">
    <cfRule type="expression" dxfId="1266" priority="1340">
      <formula>IF(OR(O359="",Q359="",S359="",O360=""),TRUE)</formula>
    </cfRule>
  </conditionalFormatting>
  <conditionalFormatting sqref="Q361">
    <cfRule type="expression" dxfId="1265" priority="1335">
      <formula>IF(O361="",TRUE)</formula>
    </cfRule>
    <cfRule type="expression" dxfId="1264" priority="1336" stopIfTrue="1">
      <formula>AND(Q361="",V362&gt;0)</formula>
    </cfRule>
  </conditionalFormatting>
  <conditionalFormatting sqref="Q362">
    <cfRule type="expression" dxfId="1263" priority="1333">
      <formula>IF(OR(O361="",Q361="",S361="",O362=""),TRUE)</formula>
    </cfRule>
  </conditionalFormatting>
  <conditionalFormatting sqref="Q363">
    <cfRule type="expression" dxfId="1262" priority="1328">
      <formula>IF(O363="",TRUE)</formula>
    </cfRule>
    <cfRule type="expression" dxfId="1261" priority="1329" stopIfTrue="1">
      <formula>AND(Q363="",V364&gt;0)</formula>
    </cfRule>
  </conditionalFormatting>
  <conditionalFormatting sqref="Q364">
    <cfRule type="expression" dxfId="1260" priority="1326">
      <formula>IF(OR(O363="",Q363="",S363="",O364=""),TRUE)</formula>
    </cfRule>
  </conditionalFormatting>
  <conditionalFormatting sqref="Q388">
    <cfRule type="expression" dxfId="1259" priority="1322" stopIfTrue="1">
      <formula>AND(Q388="",V389&gt;0)</formula>
    </cfRule>
    <cfRule type="expression" dxfId="1258" priority="1321">
      <formula>IF(O388="",TRUE)</formula>
    </cfRule>
  </conditionalFormatting>
  <conditionalFormatting sqref="Q389">
    <cfRule type="expression" dxfId="1257" priority="1319">
      <formula>IF(OR(O388="",Q388="",S388="",O389=""),TRUE)</formula>
    </cfRule>
  </conditionalFormatting>
  <conditionalFormatting sqref="Q390">
    <cfRule type="expression" dxfId="1256" priority="1315" stopIfTrue="1">
      <formula>AND(Q390="",V391&gt;0)</formula>
    </cfRule>
    <cfRule type="expression" dxfId="1255" priority="1314">
      <formula>IF(O390="",TRUE)</formula>
    </cfRule>
  </conditionalFormatting>
  <conditionalFormatting sqref="Q391">
    <cfRule type="expression" dxfId="1254" priority="1312">
      <formula>IF(OR(O390="",Q390="",S390="",O391=""),TRUE)</formula>
    </cfRule>
  </conditionalFormatting>
  <conditionalFormatting sqref="Q392">
    <cfRule type="expression" dxfId="1253" priority="1308" stopIfTrue="1">
      <formula>AND(Q392="",V393&gt;0)</formula>
    </cfRule>
    <cfRule type="expression" dxfId="1252" priority="1307">
      <formula>IF(O392="",TRUE)</formula>
    </cfRule>
  </conditionalFormatting>
  <conditionalFormatting sqref="Q393">
    <cfRule type="expression" dxfId="1251" priority="1305">
      <formula>IF(OR(O392="",Q392="",S392="",O393=""),TRUE)</formula>
    </cfRule>
  </conditionalFormatting>
  <conditionalFormatting sqref="Q394">
    <cfRule type="expression" dxfId="1250" priority="1301" stopIfTrue="1">
      <formula>AND(Q394="",V395&gt;0)</formula>
    </cfRule>
    <cfRule type="expression" dxfId="1249" priority="1300">
      <formula>IF(O394="",TRUE)</formula>
    </cfRule>
  </conditionalFormatting>
  <conditionalFormatting sqref="Q395">
    <cfRule type="expression" dxfId="1248" priority="1298">
      <formula>IF(OR(O394="",Q394="",S394="",O395=""),TRUE)</formula>
    </cfRule>
  </conditionalFormatting>
  <conditionalFormatting sqref="Q396">
    <cfRule type="expression" dxfId="1247" priority="1294" stopIfTrue="1">
      <formula>AND(Q396="",V397&gt;0)</formula>
    </cfRule>
    <cfRule type="expression" dxfId="1246" priority="1293">
      <formula>IF(O396="",TRUE)</formula>
    </cfRule>
  </conditionalFormatting>
  <conditionalFormatting sqref="Q397">
    <cfRule type="expression" dxfId="1245" priority="1291">
      <formula>IF(OR(O396="",Q396="",S396="",O397=""),TRUE)</formula>
    </cfRule>
  </conditionalFormatting>
  <conditionalFormatting sqref="Q398">
    <cfRule type="expression" dxfId="1244" priority="1286">
      <formula>IF(O398="",TRUE)</formula>
    </cfRule>
    <cfRule type="expression" dxfId="1243" priority="1287" stopIfTrue="1">
      <formula>AND(Q398="",V399&gt;0)</formula>
    </cfRule>
  </conditionalFormatting>
  <conditionalFormatting sqref="Q399">
    <cfRule type="expression" dxfId="1242" priority="1284">
      <formula>IF(OR(O398="",Q398="",S398="",O399=""),TRUE)</formula>
    </cfRule>
  </conditionalFormatting>
  <conditionalFormatting sqref="Q400">
    <cfRule type="expression" dxfId="1241" priority="1280" stopIfTrue="1">
      <formula>AND(Q400="",V401&gt;0)</formula>
    </cfRule>
    <cfRule type="expression" dxfId="1240" priority="1279">
      <formula>IF(O400="",TRUE)</formula>
    </cfRule>
  </conditionalFormatting>
  <conditionalFormatting sqref="Q401">
    <cfRule type="expression" dxfId="1239" priority="1277">
      <formula>IF(OR(O400="",Q400="",S400="",O401=""),TRUE)</formula>
    </cfRule>
  </conditionalFormatting>
  <conditionalFormatting sqref="Q402">
    <cfRule type="expression" dxfId="1238" priority="1273" stopIfTrue="1">
      <formula>AND(Q402="",V403&gt;0)</formula>
    </cfRule>
    <cfRule type="expression" dxfId="1237" priority="1272">
      <formula>IF(O402="",TRUE)</formula>
    </cfRule>
  </conditionalFormatting>
  <conditionalFormatting sqref="Q403">
    <cfRule type="expression" dxfId="1236" priority="1270">
      <formula>IF(OR(O402="",Q402="",S402="",O403=""),TRUE)</formula>
    </cfRule>
  </conditionalFormatting>
  <conditionalFormatting sqref="Q404">
    <cfRule type="expression" dxfId="1235" priority="1266" stopIfTrue="1">
      <formula>AND(Q404="",V405&gt;0)</formula>
    </cfRule>
    <cfRule type="expression" dxfId="1234" priority="1265">
      <formula>IF(O404="",TRUE)</formula>
    </cfRule>
  </conditionalFormatting>
  <conditionalFormatting sqref="Q405">
    <cfRule type="expression" dxfId="1233" priority="1263">
      <formula>IF(OR(O404="",Q404="",S404="",O405=""),TRUE)</formula>
    </cfRule>
  </conditionalFormatting>
  <conditionalFormatting sqref="Q429">
    <cfRule type="expression" dxfId="1232" priority="1258">
      <formula>IF(O429="",TRUE)</formula>
    </cfRule>
    <cfRule type="expression" dxfId="1231" priority="1259" stopIfTrue="1">
      <formula>AND(Q429="",V430&gt;0)</formula>
    </cfRule>
  </conditionalFormatting>
  <conditionalFormatting sqref="Q430">
    <cfRule type="expression" dxfId="1230" priority="1256">
      <formula>IF(OR(O429="",Q429="",S429="",O430=""),TRUE)</formula>
    </cfRule>
  </conditionalFormatting>
  <conditionalFormatting sqref="Q431">
    <cfRule type="expression" dxfId="1229" priority="1251">
      <formula>IF(O431="",TRUE)</formula>
    </cfRule>
    <cfRule type="expression" dxfId="1228" priority="1252" stopIfTrue="1">
      <formula>AND(Q431="",V432&gt;0)</formula>
    </cfRule>
  </conditionalFormatting>
  <conditionalFormatting sqref="Q432">
    <cfRule type="expression" dxfId="1227" priority="1249">
      <formula>IF(OR(O431="",Q431="",S431="",O432=""),TRUE)</formula>
    </cfRule>
  </conditionalFormatting>
  <conditionalFormatting sqref="Q433">
    <cfRule type="expression" dxfId="1226" priority="1245" stopIfTrue="1">
      <formula>AND(Q433="",V434&gt;0)</formula>
    </cfRule>
    <cfRule type="expression" dxfId="1225" priority="1244">
      <formula>IF(O433="",TRUE)</formula>
    </cfRule>
  </conditionalFormatting>
  <conditionalFormatting sqref="Q434">
    <cfRule type="expression" dxfId="1224" priority="1242">
      <formula>IF(OR(O433="",Q433="",S433="",O434=""),TRUE)</formula>
    </cfRule>
  </conditionalFormatting>
  <conditionalFormatting sqref="Q435">
    <cfRule type="expression" dxfId="1223" priority="1238" stopIfTrue="1">
      <formula>AND(Q435="",V436&gt;0)</formula>
    </cfRule>
    <cfRule type="expression" dxfId="1222" priority="1237">
      <formula>IF(O435="",TRUE)</formula>
    </cfRule>
  </conditionalFormatting>
  <conditionalFormatting sqref="Q436">
    <cfRule type="expression" dxfId="1221" priority="1235">
      <formula>IF(OR(O435="",Q435="",S435="",O436=""),TRUE)</formula>
    </cfRule>
  </conditionalFormatting>
  <conditionalFormatting sqref="Q437">
    <cfRule type="expression" dxfId="1220" priority="1231" stopIfTrue="1">
      <formula>AND(Q437="",V438&gt;0)</formula>
    </cfRule>
    <cfRule type="expression" dxfId="1219" priority="1230">
      <formula>IF(O437="",TRUE)</formula>
    </cfRule>
  </conditionalFormatting>
  <conditionalFormatting sqref="Q438">
    <cfRule type="expression" dxfId="1218" priority="1228">
      <formula>IF(OR(O437="",Q437="",S437="",O438=""),TRUE)</formula>
    </cfRule>
  </conditionalFormatting>
  <conditionalFormatting sqref="Q439">
    <cfRule type="expression" dxfId="1217" priority="1223">
      <formula>IF(O439="",TRUE)</formula>
    </cfRule>
    <cfRule type="expression" dxfId="1216" priority="1224" stopIfTrue="1">
      <formula>AND(Q439="",V440&gt;0)</formula>
    </cfRule>
  </conditionalFormatting>
  <conditionalFormatting sqref="Q440">
    <cfRule type="expression" dxfId="1215" priority="1221">
      <formula>IF(OR(O439="",Q439="",S439="",O440=""),TRUE)</formula>
    </cfRule>
  </conditionalFormatting>
  <conditionalFormatting sqref="Q441">
    <cfRule type="expression" dxfId="1214" priority="1217" stopIfTrue="1">
      <formula>AND(Q441="",V442&gt;0)</formula>
    </cfRule>
    <cfRule type="expression" dxfId="1213" priority="1216">
      <formula>IF(O441="",TRUE)</formula>
    </cfRule>
  </conditionalFormatting>
  <conditionalFormatting sqref="Q442">
    <cfRule type="expression" dxfId="1212" priority="1214">
      <formula>IF(OR(O441="",Q441="",S441="",O442=""),TRUE)</formula>
    </cfRule>
  </conditionalFormatting>
  <conditionalFormatting sqref="Q443">
    <cfRule type="expression" dxfId="1211" priority="1209">
      <formula>IF(O443="",TRUE)</formula>
    </cfRule>
    <cfRule type="expression" dxfId="1210" priority="1210" stopIfTrue="1">
      <formula>AND(Q443="",V444&gt;0)</formula>
    </cfRule>
  </conditionalFormatting>
  <conditionalFormatting sqref="Q444">
    <cfRule type="expression" dxfId="1209" priority="1207">
      <formula>IF(OR(O443="",Q443="",S443="",O444=""),TRUE)</formula>
    </cfRule>
  </conditionalFormatting>
  <conditionalFormatting sqref="Q445">
    <cfRule type="expression" dxfId="1208" priority="1203" stopIfTrue="1">
      <formula>AND(Q445="",V446&gt;0)</formula>
    </cfRule>
    <cfRule type="expression" dxfId="1207" priority="1202">
      <formula>IF(O445="",TRUE)</formula>
    </cfRule>
  </conditionalFormatting>
  <conditionalFormatting sqref="Q446">
    <cfRule type="expression" dxfId="1206" priority="1200">
      <formula>IF(OR(O445="",Q445="",S445="",O446=""),TRUE)</formula>
    </cfRule>
  </conditionalFormatting>
  <conditionalFormatting sqref="Q470">
    <cfRule type="expression" dxfId="1205" priority="1195">
      <formula>IF(O470="",TRUE)</formula>
    </cfRule>
    <cfRule type="expression" dxfId="1204" priority="1196" stopIfTrue="1">
      <formula>AND(Q470="",V471&gt;0)</formula>
    </cfRule>
  </conditionalFormatting>
  <conditionalFormatting sqref="Q471">
    <cfRule type="expression" dxfId="1203" priority="1193">
      <formula>IF(OR(O470="",Q470="",S470="",O471=""),TRUE)</formula>
    </cfRule>
  </conditionalFormatting>
  <conditionalFormatting sqref="Q472">
    <cfRule type="expression" dxfId="1202" priority="1188">
      <formula>IF(O472="",TRUE)</formula>
    </cfRule>
    <cfRule type="expression" dxfId="1201" priority="1189" stopIfTrue="1">
      <formula>AND(Q472="",V473&gt;0)</formula>
    </cfRule>
  </conditionalFormatting>
  <conditionalFormatting sqref="Q473">
    <cfRule type="expression" dxfId="1200" priority="1186">
      <formula>IF(OR(O472="",Q472="",S472="",O473=""),TRUE)</formula>
    </cfRule>
  </conditionalFormatting>
  <conditionalFormatting sqref="Q474">
    <cfRule type="expression" dxfId="1199" priority="1181">
      <formula>IF(O474="",TRUE)</formula>
    </cfRule>
    <cfRule type="expression" dxfId="1198" priority="1182" stopIfTrue="1">
      <formula>AND(Q474="",V475&gt;0)</formula>
    </cfRule>
  </conditionalFormatting>
  <conditionalFormatting sqref="Q475">
    <cfRule type="expression" dxfId="1197" priority="1179">
      <formula>IF(OR(O474="",Q474="",S474="",O475=""),TRUE)</formula>
    </cfRule>
  </conditionalFormatting>
  <conditionalFormatting sqref="Q476">
    <cfRule type="expression" dxfId="1196" priority="1175" stopIfTrue="1">
      <formula>AND(Q476="",V477&gt;0)</formula>
    </cfRule>
    <cfRule type="expression" dxfId="1195" priority="1174">
      <formula>IF(O476="",TRUE)</formula>
    </cfRule>
  </conditionalFormatting>
  <conditionalFormatting sqref="Q477">
    <cfRule type="expression" dxfId="1194" priority="1172">
      <formula>IF(OR(O476="",Q476="",S476="",O477=""),TRUE)</formula>
    </cfRule>
  </conditionalFormatting>
  <conditionalFormatting sqref="Q478">
    <cfRule type="expression" dxfId="1193" priority="1167">
      <formula>IF(O478="",TRUE)</formula>
    </cfRule>
    <cfRule type="expression" dxfId="1192" priority="1168" stopIfTrue="1">
      <formula>AND(Q478="",V479&gt;0)</formula>
    </cfRule>
  </conditionalFormatting>
  <conditionalFormatting sqref="Q479">
    <cfRule type="expression" dxfId="1191" priority="1165">
      <formula>IF(OR(O478="",Q478="",S478="",O479=""),TRUE)</formula>
    </cfRule>
  </conditionalFormatting>
  <conditionalFormatting sqref="Q480">
    <cfRule type="expression" dxfId="1190" priority="1161" stopIfTrue="1">
      <formula>AND(Q480="",V481&gt;0)</formula>
    </cfRule>
    <cfRule type="expression" dxfId="1189" priority="1160">
      <formula>IF(O480="",TRUE)</formula>
    </cfRule>
  </conditionalFormatting>
  <conditionalFormatting sqref="Q481">
    <cfRule type="expression" dxfId="1188" priority="1158">
      <formula>IF(OR(O480="",Q480="",S480="",O481=""),TRUE)</formula>
    </cfRule>
  </conditionalFormatting>
  <conditionalFormatting sqref="Q482">
    <cfRule type="expression" dxfId="1187" priority="1154" stopIfTrue="1">
      <formula>AND(Q482="",V483&gt;0)</formula>
    </cfRule>
    <cfRule type="expression" dxfId="1186" priority="1153">
      <formula>IF(O482="",TRUE)</formula>
    </cfRule>
  </conditionalFormatting>
  <conditionalFormatting sqref="Q483">
    <cfRule type="expression" dxfId="1185" priority="1151">
      <formula>IF(OR(O482="",Q482="",S482="",O483=""),TRUE)</formula>
    </cfRule>
  </conditionalFormatting>
  <conditionalFormatting sqref="Q484">
    <cfRule type="expression" dxfId="1184" priority="1147" stopIfTrue="1">
      <formula>AND(Q484="",V485&gt;0)</formula>
    </cfRule>
    <cfRule type="expression" dxfId="1183" priority="1146">
      <formula>IF(O484="",TRUE)</formula>
    </cfRule>
  </conditionalFormatting>
  <conditionalFormatting sqref="Q485">
    <cfRule type="expression" dxfId="1182" priority="1144">
      <formula>IF(OR(O484="",Q484="",S484="",O485=""),TRUE)</formula>
    </cfRule>
  </conditionalFormatting>
  <conditionalFormatting sqref="Q486">
    <cfRule type="expression" dxfId="1181" priority="1140" stopIfTrue="1">
      <formula>AND(Q486="",V487&gt;0)</formula>
    </cfRule>
    <cfRule type="expression" dxfId="1180" priority="1139">
      <formula>IF(O486="",TRUE)</formula>
    </cfRule>
  </conditionalFormatting>
  <conditionalFormatting sqref="Q487">
    <cfRule type="expression" dxfId="1179" priority="1137">
      <formula>IF(OR(O486="",Q486="",S486="",O487=""),TRUE)</formula>
    </cfRule>
  </conditionalFormatting>
  <conditionalFormatting sqref="Q511">
    <cfRule type="expression" dxfId="1178" priority="1133" stopIfTrue="1">
      <formula>AND(Q511="",V512&gt;0)</formula>
    </cfRule>
    <cfRule type="expression" dxfId="1177" priority="1132">
      <formula>IF(O511="",TRUE)</formula>
    </cfRule>
  </conditionalFormatting>
  <conditionalFormatting sqref="Q512">
    <cfRule type="expression" dxfId="1176" priority="1130">
      <formula>IF(OR(O511="",Q511="",S511="",O512=""),TRUE)</formula>
    </cfRule>
  </conditionalFormatting>
  <conditionalFormatting sqref="Q513">
    <cfRule type="expression" dxfId="1175" priority="1125">
      <formula>IF(O513="",TRUE)</formula>
    </cfRule>
    <cfRule type="expression" dxfId="1174" priority="1126" stopIfTrue="1">
      <formula>AND(Q513="",V514&gt;0)</formula>
    </cfRule>
  </conditionalFormatting>
  <conditionalFormatting sqref="Q514">
    <cfRule type="expression" dxfId="1173" priority="1123">
      <formula>IF(OR(O513="",Q513="",S513="",O514=""),TRUE)</formula>
    </cfRule>
  </conditionalFormatting>
  <conditionalFormatting sqref="Q515">
    <cfRule type="expression" dxfId="1172" priority="1118">
      <formula>IF(O515="",TRUE)</formula>
    </cfRule>
    <cfRule type="expression" dxfId="1171" priority="1119" stopIfTrue="1">
      <formula>AND(Q515="",V516&gt;0)</formula>
    </cfRule>
  </conditionalFormatting>
  <conditionalFormatting sqref="Q516">
    <cfRule type="expression" dxfId="1170" priority="1116">
      <formula>IF(OR(O515="",Q515="",S515="",O516=""),TRUE)</formula>
    </cfRule>
  </conditionalFormatting>
  <conditionalFormatting sqref="Q517">
    <cfRule type="expression" dxfId="1169" priority="1111">
      <formula>IF(O517="",TRUE)</formula>
    </cfRule>
    <cfRule type="expression" dxfId="1168" priority="1112" stopIfTrue="1">
      <formula>AND(Q517="",V518&gt;0)</formula>
    </cfRule>
  </conditionalFormatting>
  <conditionalFormatting sqref="Q518">
    <cfRule type="expression" dxfId="1167" priority="1109">
      <formula>IF(OR(O517="",Q517="",S517="",O518=""),TRUE)</formula>
    </cfRule>
  </conditionalFormatting>
  <conditionalFormatting sqref="Q519">
    <cfRule type="expression" dxfId="1166" priority="1105" stopIfTrue="1">
      <formula>AND(Q519="",V520&gt;0)</formula>
    </cfRule>
    <cfRule type="expression" dxfId="1165" priority="1104">
      <formula>IF(O519="",TRUE)</formula>
    </cfRule>
  </conditionalFormatting>
  <conditionalFormatting sqref="Q520">
    <cfRule type="expression" dxfId="1164" priority="1102">
      <formula>IF(OR(O519="",Q519="",S519="",O520=""),TRUE)</formula>
    </cfRule>
  </conditionalFormatting>
  <conditionalFormatting sqref="Q521">
    <cfRule type="expression" dxfId="1163" priority="1097">
      <formula>IF(O521="",TRUE)</formula>
    </cfRule>
    <cfRule type="expression" dxfId="1162" priority="1098" stopIfTrue="1">
      <formula>AND(Q521="",V522&gt;0)</formula>
    </cfRule>
  </conditionalFormatting>
  <conditionalFormatting sqref="Q522">
    <cfRule type="expression" dxfId="1161" priority="1095">
      <formula>IF(OR(O521="",Q521="",S521="",O522=""),TRUE)</formula>
    </cfRule>
  </conditionalFormatting>
  <conditionalFormatting sqref="Q523">
    <cfRule type="expression" dxfId="1160" priority="1091" stopIfTrue="1">
      <formula>AND(Q523="",V524&gt;0)</formula>
    </cfRule>
    <cfRule type="expression" dxfId="1159" priority="1090">
      <formula>IF(O523="",TRUE)</formula>
    </cfRule>
  </conditionalFormatting>
  <conditionalFormatting sqref="Q524">
    <cfRule type="expression" dxfId="1158" priority="1088">
      <formula>IF(OR(O523="",Q523="",S523="",O524=""),TRUE)</formula>
    </cfRule>
  </conditionalFormatting>
  <conditionalFormatting sqref="Q525">
    <cfRule type="expression" dxfId="1157" priority="1084" stopIfTrue="1">
      <formula>AND(Q525="",V526&gt;0)</formula>
    </cfRule>
    <cfRule type="expression" dxfId="1156" priority="1083">
      <formula>IF(O525="",TRUE)</formula>
    </cfRule>
  </conditionalFormatting>
  <conditionalFormatting sqref="Q526">
    <cfRule type="expression" dxfId="1155" priority="1081">
      <formula>IF(OR(O525="",Q525="",S525="",O526=""),TRUE)</formula>
    </cfRule>
  </conditionalFormatting>
  <conditionalFormatting sqref="Q527">
    <cfRule type="expression" dxfId="1154" priority="1076">
      <formula>IF(O527="",TRUE)</formula>
    </cfRule>
    <cfRule type="expression" dxfId="1153" priority="1077" stopIfTrue="1">
      <formula>AND(Q527="",V528&gt;0)</formula>
    </cfRule>
  </conditionalFormatting>
  <conditionalFormatting sqref="Q528">
    <cfRule type="expression" dxfId="1152" priority="1074">
      <formula>IF(OR(O527="",Q527="",S527="",O528=""),TRUE)</formula>
    </cfRule>
  </conditionalFormatting>
  <conditionalFormatting sqref="Q552">
    <cfRule type="expression" dxfId="1151" priority="1069">
      <formula>IF(O552="",TRUE)</formula>
    </cfRule>
    <cfRule type="expression" dxfId="1150" priority="1070" stopIfTrue="1">
      <formula>AND(Q552="",V553&gt;0)</formula>
    </cfRule>
  </conditionalFormatting>
  <conditionalFormatting sqref="Q553">
    <cfRule type="expression" dxfId="1149" priority="1067">
      <formula>IF(OR(O552="",Q552="",S552="",O553=""),TRUE)</formula>
    </cfRule>
  </conditionalFormatting>
  <conditionalFormatting sqref="Q554">
    <cfRule type="expression" dxfId="1148" priority="1063" stopIfTrue="1">
      <formula>AND(Q554="",V555&gt;0)</formula>
    </cfRule>
    <cfRule type="expression" dxfId="1147" priority="1062">
      <formula>IF(O554="",TRUE)</formula>
    </cfRule>
  </conditionalFormatting>
  <conditionalFormatting sqref="Q555">
    <cfRule type="expression" dxfId="1146" priority="1060">
      <formula>IF(OR(O554="",Q554="",S554="",O555=""),TRUE)</formula>
    </cfRule>
  </conditionalFormatting>
  <conditionalFormatting sqref="Q556">
    <cfRule type="expression" dxfId="1145" priority="1056" stopIfTrue="1">
      <formula>AND(Q556="",V557&gt;0)</formula>
    </cfRule>
    <cfRule type="expression" dxfId="1144" priority="1055">
      <formula>IF(O556="",TRUE)</formula>
    </cfRule>
  </conditionalFormatting>
  <conditionalFormatting sqref="Q557">
    <cfRule type="expression" dxfId="1143" priority="1053">
      <formula>IF(OR(O556="",Q556="",S556="",O557=""),TRUE)</formula>
    </cfRule>
  </conditionalFormatting>
  <conditionalFormatting sqref="Q558">
    <cfRule type="expression" dxfId="1142" priority="1048">
      <formula>IF(O558="",TRUE)</formula>
    </cfRule>
    <cfRule type="expression" dxfId="1141" priority="1049" stopIfTrue="1">
      <formula>AND(Q558="",V559&gt;0)</formula>
    </cfRule>
  </conditionalFormatting>
  <conditionalFormatting sqref="Q559">
    <cfRule type="expression" dxfId="1140" priority="1046">
      <formula>IF(OR(O558="",Q558="",S558="",O559=""),TRUE)</formula>
    </cfRule>
  </conditionalFormatting>
  <conditionalFormatting sqref="Q560">
    <cfRule type="expression" dxfId="1139" priority="1041">
      <formula>IF(O560="",TRUE)</formula>
    </cfRule>
    <cfRule type="expression" dxfId="1138" priority="1042" stopIfTrue="1">
      <formula>AND(Q560="",V561&gt;0)</formula>
    </cfRule>
  </conditionalFormatting>
  <conditionalFormatting sqref="Q561">
    <cfRule type="expression" dxfId="1137" priority="1039">
      <formula>IF(OR(O560="",Q560="",S560="",O561=""),TRUE)</formula>
    </cfRule>
  </conditionalFormatting>
  <conditionalFormatting sqref="Q562">
    <cfRule type="expression" dxfId="1136" priority="1035" stopIfTrue="1">
      <formula>AND(Q562="",V563&gt;0)</formula>
    </cfRule>
    <cfRule type="expression" dxfId="1135" priority="1034">
      <formula>IF(O562="",TRUE)</formula>
    </cfRule>
  </conditionalFormatting>
  <conditionalFormatting sqref="Q563">
    <cfRule type="expression" dxfId="1134" priority="1032">
      <formula>IF(OR(O562="",Q562="",S562="",O563=""),TRUE)</formula>
    </cfRule>
  </conditionalFormatting>
  <conditionalFormatting sqref="Q564">
    <cfRule type="expression" dxfId="1133" priority="1028" stopIfTrue="1">
      <formula>AND(Q564="",V565&gt;0)</formula>
    </cfRule>
    <cfRule type="expression" dxfId="1132" priority="1027">
      <formula>IF(O564="",TRUE)</formula>
    </cfRule>
  </conditionalFormatting>
  <conditionalFormatting sqref="Q565">
    <cfRule type="expression" dxfId="1131" priority="1025">
      <formula>IF(OR(O564="",Q564="",S564="",O565=""),TRUE)</formula>
    </cfRule>
  </conditionalFormatting>
  <conditionalFormatting sqref="Q566">
    <cfRule type="expression" dxfId="1130" priority="1021" stopIfTrue="1">
      <formula>AND(Q566="",V567&gt;0)</formula>
    </cfRule>
    <cfRule type="expression" dxfId="1129" priority="1020">
      <formula>IF(O566="",TRUE)</formula>
    </cfRule>
  </conditionalFormatting>
  <conditionalFormatting sqref="Q567">
    <cfRule type="expression" dxfId="1128" priority="1018">
      <formula>IF(OR(O566="",Q566="",S566="",O567=""),TRUE)</formula>
    </cfRule>
  </conditionalFormatting>
  <conditionalFormatting sqref="Q568">
    <cfRule type="expression" dxfId="1127" priority="1013">
      <formula>IF(O568="",TRUE)</formula>
    </cfRule>
    <cfRule type="expression" dxfId="1126" priority="1014" stopIfTrue="1">
      <formula>AND(Q568="",V569&gt;0)</formula>
    </cfRule>
  </conditionalFormatting>
  <conditionalFormatting sqref="Q569">
    <cfRule type="expression" dxfId="1125" priority="1011">
      <formula>IF(OR(O568="",Q568="",S568="",O569=""),TRUE)</formula>
    </cfRule>
  </conditionalFormatting>
  <conditionalFormatting sqref="Q593">
    <cfRule type="expression" dxfId="1124" priority="1006">
      <formula>IF(O593="",TRUE)</formula>
    </cfRule>
    <cfRule type="expression" dxfId="1123" priority="1007" stopIfTrue="1">
      <formula>AND(Q593="",V594&gt;0)</formula>
    </cfRule>
  </conditionalFormatting>
  <conditionalFormatting sqref="Q594">
    <cfRule type="expression" dxfId="1122" priority="1004">
      <formula>IF(OR(O593="",Q593="",S593="",O594=""),TRUE)</formula>
    </cfRule>
  </conditionalFormatting>
  <conditionalFormatting sqref="Q595">
    <cfRule type="expression" dxfId="1121" priority="999">
      <formula>IF(O595="",TRUE)</formula>
    </cfRule>
    <cfRule type="expression" dxfId="1120" priority="1000" stopIfTrue="1">
      <formula>AND(Q595="",V596&gt;0)</formula>
    </cfRule>
  </conditionalFormatting>
  <conditionalFormatting sqref="Q596">
    <cfRule type="expression" dxfId="1119" priority="997">
      <formula>IF(OR(O595="",Q595="",S595="",O596=""),TRUE)</formula>
    </cfRule>
  </conditionalFormatting>
  <conditionalFormatting sqref="Q597">
    <cfRule type="expression" dxfId="1118" priority="993" stopIfTrue="1">
      <formula>AND(Q597="",V598&gt;0)</formula>
    </cfRule>
    <cfRule type="expression" dxfId="1117" priority="992">
      <formula>IF(O597="",TRUE)</formula>
    </cfRule>
  </conditionalFormatting>
  <conditionalFormatting sqref="Q598">
    <cfRule type="expression" dxfId="1116" priority="990">
      <formula>IF(OR(O597="",Q597="",S597="",O598=""),TRUE)</formula>
    </cfRule>
  </conditionalFormatting>
  <conditionalFormatting sqref="Q599">
    <cfRule type="expression" dxfId="1115" priority="986" stopIfTrue="1">
      <formula>AND(Q599="",V600&gt;0)</formula>
    </cfRule>
    <cfRule type="expression" dxfId="1114" priority="985">
      <formula>IF(O599="",TRUE)</formula>
    </cfRule>
  </conditionalFormatting>
  <conditionalFormatting sqref="Q600">
    <cfRule type="expression" dxfId="1113" priority="983">
      <formula>IF(OR(O599="",Q599="",S599="",O600=""),TRUE)</formula>
    </cfRule>
  </conditionalFormatting>
  <conditionalFormatting sqref="Q601">
    <cfRule type="expression" dxfId="1112" priority="979" stopIfTrue="1">
      <formula>AND(Q601="",V602&gt;0)</formula>
    </cfRule>
    <cfRule type="expression" dxfId="1111" priority="978">
      <formula>IF(O601="",TRUE)</formula>
    </cfRule>
  </conditionalFormatting>
  <conditionalFormatting sqref="Q602">
    <cfRule type="expression" dxfId="1110" priority="976">
      <formula>IF(OR(O601="",Q601="",S601="",O602=""),TRUE)</formula>
    </cfRule>
  </conditionalFormatting>
  <conditionalFormatting sqref="Q603">
    <cfRule type="expression" dxfId="1109" priority="972" stopIfTrue="1">
      <formula>AND(Q603="",V604&gt;0)</formula>
    </cfRule>
    <cfRule type="expression" dxfId="1108" priority="971">
      <formula>IF(O603="",TRUE)</formula>
    </cfRule>
  </conditionalFormatting>
  <conditionalFormatting sqref="Q604">
    <cfRule type="expression" dxfId="1107" priority="969">
      <formula>IF(OR(O603="",Q603="",S603="",O604=""),TRUE)</formula>
    </cfRule>
  </conditionalFormatting>
  <conditionalFormatting sqref="Q605">
    <cfRule type="expression" dxfId="1106" priority="965" stopIfTrue="1">
      <formula>AND(Q605="",V606&gt;0)</formula>
    </cfRule>
    <cfRule type="expression" dxfId="1105" priority="964">
      <formula>IF(O605="",TRUE)</formula>
    </cfRule>
  </conditionalFormatting>
  <conditionalFormatting sqref="Q606">
    <cfRule type="expression" dxfId="1104" priority="962">
      <formula>IF(OR(O605="",Q605="",S605="",O606=""),TRUE)</formula>
    </cfRule>
  </conditionalFormatting>
  <conditionalFormatting sqref="Q607">
    <cfRule type="expression" dxfId="1103" priority="957">
      <formula>IF(O607="",TRUE)</formula>
    </cfRule>
    <cfRule type="expression" dxfId="1102" priority="958" stopIfTrue="1">
      <formula>AND(Q607="",V608&gt;0)</formula>
    </cfRule>
  </conditionalFormatting>
  <conditionalFormatting sqref="Q608">
    <cfRule type="expression" dxfId="1101" priority="955">
      <formula>IF(OR(O607="",Q607="",S607="",O608=""),TRUE)</formula>
    </cfRule>
  </conditionalFormatting>
  <conditionalFormatting sqref="Q609">
    <cfRule type="expression" dxfId="1100" priority="951" stopIfTrue="1">
      <formula>AND(Q609="",V610&gt;0)</formula>
    </cfRule>
    <cfRule type="expression" dxfId="1099" priority="950">
      <formula>IF(O609="",TRUE)</formula>
    </cfRule>
  </conditionalFormatting>
  <conditionalFormatting sqref="Q610">
    <cfRule type="expression" dxfId="1098" priority="948">
      <formula>IF(OR(O609="",Q609="",S609="",O610=""),TRUE)</formula>
    </cfRule>
  </conditionalFormatting>
  <conditionalFormatting sqref="Q634">
    <cfRule type="expression" dxfId="1097" priority="943">
      <formula>IF(O634="",TRUE)</formula>
    </cfRule>
    <cfRule type="expression" dxfId="1096" priority="944" stopIfTrue="1">
      <formula>AND(Q634="",V635&gt;0)</formula>
    </cfRule>
  </conditionalFormatting>
  <conditionalFormatting sqref="Q635">
    <cfRule type="expression" dxfId="1095" priority="941">
      <formula>IF(OR(O634="",Q634="",S634="",O635=""),TRUE)</formula>
    </cfRule>
  </conditionalFormatting>
  <conditionalFormatting sqref="Q636">
    <cfRule type="expression" dxfId="1094" priority="937" stopIfTrue="1">
      <formula>AND(Q636="",V637&gt;0)</formula>
    </cfRule>
    <cfRule type="expression" dxfId="1093" priority="936">
      <formula>IF(O636="",TRUE)</formula>
    </cfRule>
  </conditionalFormatting>
  <conditionalFormatting sqref="Q637">
    <cfRule type="expression" dxfId="1092" priority="934">
      <formula>IF(OR(O636="",Q636="",S636="",O637=""),TRUE)</formula>
    </cfRule>
  </conditionalFormatting>
  <conditionalFormatting sqref="Q638">
    <cfRule type="expression" dxfId="1091" priority="929">
      <formula>IF(O638="",TRUE)</formula>
    </cfRule>
    <cfRule type="expression" dxfId="1090" priority="930" stopIfTrue="1">
      <formula>AND(Q638="",V639&gt;0)</formula>
    </cfRule>
  </conditionalFormatting>
  <conditionalFormatting sqref="Q639">
    <cfRule type="expression" dxfId="1089" priority="927">
      <formula>IF(OR(O638="",Q638="",S638="",O639=""),TRUE)</formula>
    </cfRule>
  </conditionalFormatting>
  <conditionalFormatting sqref="Q640">
    <cfRule type="expression" dxfId="1088" priority="923" stopIfTrue="1">
      <formula>AND(Q640="",V641&gt;0)</formula>
    </cfRule>
    <cfRule type="expression" dxfId="1087" priority="922">
      <formula>IF(O640="",TRUE)</formula>
    </cfRule>
  </conditionalFormatting>
  <conditionalFormatting sqref="Q641">
    <cfRule type="expression" dxfId="1086" priority="920">
      <formula>IF(OR(O640="",Q640="",S640="",O641=""),TRUE)</formula>
    </cfRule>
  </conditionalFormatting>
  <conditionalFormatting sqref="Q642">
    <cfRule type="expression" dxfId="1085" priority="916" stopIfTrue="1">
      <formula>AND(Q642="",V643&gt;0)</formula>
    </cfRule>
    <cfRule type="expression" dxfId="1084" priority="915">
      <formula>IF(O642="",TRUE)</formula>
    </cfRule>
  </conditionalFormatting>
  <conditionalFormatting sqref="Q643">
    <cfRule type="expression" dxfId="1083" priority="913">
      <formula>IF(OR(O642="",Q642="",S642="",O643=""),TRUE)</formula>
    </cfRule>
  </conditionalFormatting>
  <conditionalFormatting sqref="Q644">
    <cfRule type="expression" dxfId="1082" priority="909" stopIfTrue="1">
      <formula>AND(Q644="",V645&gt;0)</formula>
    </cfRule>
    <cfRule type="expression" dxfId="1081" priority="908">
      <formula>IF(O644="",TRUE)</formula>
    </cfRule>
  </conditionalFormatting>
  <conditionalFormatting sqref="Q645">
    <cfRule type="expression" dxfId="1080" priority="906">
      <formula>IF(OR(O644="",Q644="",S644="",O645=""),TRUE)</formula>
    </cfRule>
  </conditionalFormatting>
  <conditionalFormatting sqref="Q646">
    <cfRule type="expression" dxfId="1079" priority="901">
      <formula>IF(O646="",TRUE)</formula>
    </cfRule>
    <cfRule type="expression" dxfId="1078" priority="902" stopIfTrue="1">
      <formula>AND(Q646="",V647&gt;0)</formula>
    </cfRule>
  </conditionalFormatting>
  <conditionalFormatting sqref="Q647">
    <cfRule type="expression" dxfId="1077" priority="899">
      <formula>IF(OR(O646="",Q646="",S646="",O647=""),TRUE)</formula>
    </cfRule>
  </conditionalFormatting>
  <conditionalFormatting sqref="Q648">
    <cfRule type="expression" dxfId="1076" priority="894">
      <formula>IF(O648="",TRUE)</formula>
    </cfRule>
    <cfRule type="expression" dxfId="1075" priority="895" stopIfTrue="1">
      <formula>AND(Q648="",V649&gt;0)</formula>
    </cfRule>
  </conditionalFormatting>
  <conditionalFormatting sqref="Q649">
    <cfRule type="expression" dxfId="1074" priority="892">
      <formula>IF(OR(O648="",Q648="",S648="",O649=""),TRUE)</formula>
    </cfRule>
  </conditionalFormatting>
  <conditionalFormatting sqref="Q650">
    <cfRule type="expression" dxfId="1073" priority="887">
      <formula>IF(O650="",TRUE)</formula>
    </cfRule>
    <cfRule type="expression" dxfId="1072" priority="888" stopIfTrue="1">
      <formula>AND(Q650="",V651&gt;0)</formula>
    </cfRule>
  </conditionalFormatting>
  <conditionalFormatting sqref="Q651">
    <cfRule type="expression" dxfId="1071" priority="885">
      <formula>IF(OR(O650="",Q650="",S650="",O651=""),TRUE)</formula>
    </cfRule>
  </conditionalFormatting>
  <conditionalFormatting sqref="Q675">
    <cfRule type="expression" dxfId="1070" priority="880">
      <formula>IF(O675="",TRUE)</formula>
    </cfRule>
    <cfRule type="expression" dxfId="1069" priority="881" stopIfTrue="1">
      <formula>AND(Q675="",V676&gt;0)</formula>
    </cfRule>
  </conditionalFormatting>
  <conditionalFormatting sqref="Q676">
    <cfRule type="expression" dxfId="1068" priority="878">
      <formula>IF(OR(O675="",Q675="",S675="",O676=""),TRUE)</formula>
    </cfRule>
  </conditionalFormatting>
  <conditionalFormatting sqref="Q677">
    <cfRule type="expression" dxfId="1067" priority="874" stopIfTrue="1">
      <formula>AND(Q677="",V678&gt;0)</formula>
    </cfRule>
    <cfRule type="expression" dxfId="1066" priority="873">
      <formula>IF(O677="",TRUE)</formula>
    </cfRule>
  </conditionalFormatting>
  <conditionalFormatting sqref="Q678">
    <cfRule type="expression" dxfId="1065" priority="871">
      <formula>IF(OR(O677="",Q677="",S677="",O678=""),TRUE)</formula>
    </cfRule>
  </conditionalFormatting>
  <conditionalFormatting sqref="Q679">
    <cfRule type="expression" dxfId="1064" priority="867" stopIfTrue="1">
      <formula>AND(Q679="",V680&gt;0)</formula>
    </cfRule>
    <cfRule type="expression" dxfId="1063" priority="866">
      <formula>IF(O679="",TRUE)</formula>
    </cfRule>
  </conditionalFormatting>
  <conditionalFormatting sqref="Q680">
    <cfRule type="expression" dxfId="1062" priority="864">
      <formula>IF(OR(O679="",Q679="",S679="",O680=""),TRUE)</formula>
    </cfRule>
  </conditionalFormatting>
  <conditionalFormatting sqref="Q681">
    <cfRule type="expression" dxfId="1061" priority="860" stopIfTrue="1">
      <formula>AND(Q681="",V682&gt;0)</formula>
    </cfRule>
    <cfRule type="expression" dxfId="1060" priority="859">
      <formula>IF(O681="",TRUE)</formula>
    </cfRule>
  </conditionalFormatting>
  <conditionalFormatting sqref="Q682">
    <cfRule type="expression" dxfId="1059" priority="857">
      <formula>IF(OR(O681="",Q681="",S681="",O682=""),TRUE)</formula>
    </cfRule>
  </conditionalFormatting>
  <conditionalFormatting sqref="Q683">
    <cfRule type="expression" dxfId="1058" priority="853" stopIfTrue="1">
      <formula>AND(Q683="",V684&gt;0)</formula>
    </cfRule>
    <cfRule type="expression" dxfId="1057" priority="852">
      <formula>IF(O683="",TRUE)</formula>
    </cfRule>
  </conditionalFormatting>
  <conditionalFormatting sqref="Q684">
    <cfRule type="expression" dxfId="1056" priority="850">
      <formula>IF(OR(O683="",Q683="",S683="",O684=""),TRUE)</formula>
    </cfRule>
  </conditionalFormatting>
  <conditionalFormatting sqref="Q685">
    <cfRule type="expression" dxfId="1055" priority="845">
      <formula>IF(O685="",TRUE)</formula>
    </cfRule>
    <cfRule type="expression" dxfId="1054" priority="846" stopIfTrue="1">
      <formula>AND(Q685="",V686&gt;0)</formula>
    </cfRule>
  </conditionalFormatting>
  <conditionalFormatting sqref="Q686">
    <cfRule type="expression" dxfId="1053" priority="843">
      <formula>IF(OR(O685="",Q685="",S685="",O686=""),TRUE)</formula>
    </cfRule>
  </conditionalFormatting>
  <conditionalFormatting sqref="Q687">
    <cfRule type="expression" dxfId="1052" priority="838">
      <formula>IF(O687="",TRUE)</formula>
    </cfRule>
    <cfRule type="expression" dxfId="1051" priority="839" stopIfTrue="1">
      <formula>AND(Q687="",V688&gt;0)</formula>
    </cfRule>
  </conditionalFormatting>
  <conditionalFormatting sqref="Q688">
    <cfRule type="expression" dxfId="1050" priority="836">
      <formula>IF(OR(O687="",Q687="",S687="",O688=""),TRUE)</formula>
    </cfRule>
  </conditionalFormatting>
  <conditionalFormatting sqref="Q689">
    <cfRule type="expression" dxfId="1049" priority="831">
      <formula>IF(O689="",TRUE)</formula>
    </cfRule>
    <cfRule type="expression" dxfId="1048" priority="832" stopIfTrue="1">
      <formula>AND(Q689="",V690&gt;0)</formula>
    </cfRule>
  </conditionalFormatting>
  <conditionalFormatting sqref="Q690">
    <cfRule type="expression" dxfId="1047" priority="829">
      <formula>IF(OR(O689="",Q689="",S689="",O690=""),TRUE)</formula>
    </cfRule>
  </conditionalFormatting>
  <conditionalFormatting sqref="Q691">
    <cfRule type="expression" dxfId="1046" priority="824">
      <formula>IF(O691="",TRUE)</formula>
    </cfRule>
    <cfRule type="expression" dxfId="1045" priority="825" stopIfTrue="1">
      <formula>AND(Q691="",V692&gt;0)</formula>
    </cfRule>
  </conditionalFormatting>
  <conditionalFormatting sqref="Q692">
    <cfRule type="expression" dxfId="1044" priority="822">
      <formula>IF(OR(O691="",Q691="",S691="",O692=""),TRUE)</formula>
    </cfRule>
  </conditionalFormatting>
  <conditionalFormatting sqref="Q716">
    <cfRule type="expression" dxfId="1043" priority="818" stopIfTrue="1">
      <formula>AND(Q716="",V717&gt;0)</formula>
    </cfRule>
    <cfRule type="expression" dxfId="1042" priority="817">
      <formula>IF(O716="",TRUE)</formula>
    </cfRule>
  </conditionalFormatting>
  <conditionalFormatting sqref="Q717">
    <cfRule type="expression" dxfId="1041" priority="815">
      <formula>IF(OR(O716="",Q716="",S716="",O717=""),TRUE)</formula>
    </cfRule>
  </conditionalFormatting>
  <conditionalFormatting sqref="Q718">
    <cfRule type="expression" dxfId="1040" priority="810">
      <formula>IF(O718="",TRUE)</formula>
    </cfRule>
    <cfRule type="expression" dxfId="1039" priority="811" stopIfTrue="1">
      <formula>AND(Q718="",V719&gt;0)</formula>
    </cfRule>
  </conditionalFormatting>
  <conditionalFormatting sqref="Q719">
    <cfRule type="expression" dxfId="1038" priority="808">
      <formula>IF(OR(O718="",Q718="",S718="",O719=""),TRUE)</formula>
    </cfRule>
  </conditionalFormatting>
  <conditionalFormatting sqref="Q720">
    <cfRule type="expression" dxfId="1037" priority="803">
      <formula>IF(O720="",TRUE)</formula>
    </cfRule>
    <cfRule type="expression" dxfId="1036" priority="804" stopIfTrue="1">
      <formula>AND(Q720="",V721&gt;0)</formula>
    </cfRule>
  </conditionalFormatting>
  <conditionalFormatting sqref="Q721">
    <cfRule type="expression" dxfId="1035" priority="801">
      <formula>IF(OR(O720="",Q720="",S720="",O721=""),TRUE)</formula>
    </cfRule>
  </conditionalFormatting>
  <conditionalFormatting sqref="Q722">
    <cfRule type="expression" dxfId="1034" priority="796">
      <formula>IF(O722="",TRUE)</formula>
    </cfRule>
    <cfRule type="expression" dxfId="1033" priority="797" stopIfTrue="1">
      <formula>AND(Q722="",V723&gt;0)</formula>
    </cfRule>
  </conditionalFormatting>
  <conditionalFormatting sqref="Q723">
    <cfRule type="expression" dxfId="1032" priority="794">
      <formula>IF(OR(O722="",Q722="",S722="",O723=""),TRUE)</formula>
    </cfRule>
  </conditionalFormatting>
  <conditionalFormatting sqref="Q724">
    <cfRule type="expression" dxfId="1031" priority="790" stopIfTrue="1">
      <formula>AND(Q724="",V725&gt;0)</formula>
    </cfRule>
    <cfRule type="expression" dxfId="1030" priority="789">
      <formula>IF(O724="",TRUE)</formula>
    </cfRule>
  </conditionalFormatting>
  <conditionalFormatting sqref="Q725">
    <cfRule type="expression" dxfId="1029" priority="787">
      <formula>IF(OR(O724="",Q724="",S724="",O725=""),TRUE)</formula>
    </cfRule>
  </conditionalFormatting>
  <conditionalFormatting sqref="Q726">
    <cfRule type="expression" dxfId="1028" priority="783" stopIfTrue="1">
      <formula>AND(Q726="",V727&gt;0)</formula>
    </cfRule>
    <cfRule type="expression" dxfId="1027" priority="782">
      <formula>IF(O726="",TRUE)</formula>
    </cfRule>
  </conditionalFormatting>
  <conditionalFormatting sqref="Q727">
    <cfRule type="expression" dxfId="1026" priority="780">
      <formula>IF(OR(O726="",Q726="",S726="",O727=""),TRUE)</formula>
    </cfRule>
  </conditionalFormatting>
  <conditionalFormatting sqref="Q728">
    <cfRule type="expression" dxfId="1025" priority="776" stopIfTrue="1">
      <formula>AND(Q728="",V729&gt;0)</formula>
    </cfRule>
    <cfRule type="expression" dxfId="1024" priority="775">
      <formula>IF(O728="",TRUE)</formula>
    </cfRule>
  </conditionalFormatting>
  <conditionalFormatting sqref="Q729">
    <cfRule type="expression" dxfId="1023" priority="773">
      <formula>IF(OR(O728="",Q728="",S728="",O729=""),TRUE)</formula>
    </cfRule>
  </conditionalFormatting>
  <conditionalFormatting sqref="Q730">
    <cfRule type="expression" dxfId="1022" priority="769" stopIfTrue="1">
      <formula>AND(Q730="",V731&gt;0)</formula>
    </cfRule>
    <cfRule type="expression" dxfId="1021" priority="768">
      <formula>IF(O730="",TRUE)</formula>
    </cfRule>
  </conditionalFormatting>
  <conditionalFormatting sqref="Q731">
    <cfRule type="expression" dxfId="1020" priority="766">
      <formula>IF(OR(O730="",Q730="",S730="",O731=""),TRUE)</formula>
    </cfRule>
  </conditionalFormatting>
  <conditionalFormatting sqref="Q732">
    <cfRule type="expression" dxfId="1019" priority="761">
      <formula>IF(O732="",TRUE)</formula>
    </cfRule>
    <cfRule type="expression" dxfId="1018" priority="762" stopIfTrue="1">
      <formula>AND(Q732="",V733&gt;0)</formula>
    </cfRule>
  </conditionalFormatting>
  <conditionalFormatting sqref="Q733">
    <cfRule type="expression" dxfId="1017" priority="759">
      <formula>IF(OR(O732="",Q732="",S732="",O733=""),TRUE)</formula>
    </cfRule>
  </conditionalFormatting>
  <conditionalFormatting sqref="Q757">
    <cfRule type="expression" dxfId="1016" priority="755" stopIfTrue="1">
      <formula>AND(Q757="",V758&gt;0)</formula>
    </cfRule>
    <cfRule type="expression" dxfId="1015" priority="754">
      <formula>IF(O757="",TRUE)</formula>
    </cfRule>
  </conditionalFormatting>
  <conditionalFormatting sqref="Q758">
    <cfRule type="expression" dxfId="1014" priority="752">
      <formula>IF(OR(O757="",Q757="",S757="",O758=""),TRUE)</formula>
    </cfRule>
  </conditionalFormatting>
  <conditionalFormatting sqref="Q759">
    <cfRule type="expression" dxfId="1013" priority="748" stopIfTrue="1">
      <formula>AND(Q759="",V760&gt;0)</formula>
    </cfRule>
    <cfRule type="expression" dxfId="1012" priority="747">
      <formula>IF(O759="",TRUE)</formula>
    </cfRule>
  </conditionalFormatting>
  <conditionalFormatting sqref="Q760">
    <cfRule type="expression" dxfId="1011" priority="745">
      <formula>IF(OR(O759="",Q759="",S759="",O760=""),TRUE)</formula>
    </cfRule>
  </conditionalFormatting>
  <conditionalFormatting sqref="Q761">
    <cfRule type="expression" dxfId="1010" priority="741" stopIfTrue="1">
      <formula>AND(Q761="",V762&gt;0)</formula>
    </cfRule>
    <cfRule type="expression" dxfId="1009" priority="740">
      <formula>IF(O761="",TRUE)</formula>
    </cfRule>
  </conditionalFormatting>
  <conditionalFormatting sqref="Q762">
    <cfRule type="expression" dxfId="1008" priority="738">
      <formula>IF(OR(O761="",Q761="",S761="",O762=""),TRUE)</formula>
    </cfRule>
  </conditionalFormatting>
  <conditionalFormatting sqref="Q763">
    <cfRule type="expression" dxfId="1007" priority="733">
      <formula>IF(O763="",TRUE)</formula>
    </cfRule>
    <cfRule type="expression" dxfId="1006" priority="734" stopIfTrue="1">
      <formula>AND(Q763="",V764&gt;0)</formula>
    </cfRule>
  </conditionalFormatting>
  <conditionalFormatting sqref="Q764">
    <cfRule type="expression" dxfId="1005" priority="731">
      <formula>IF(OR(O763="",Q763="",S763="",O764=""),TRUE)</formula>
    </cfRule>
  </conditionalFormatting>
  <conditionalFormatting sqref="Q765">
    <cfRule type="expression" dxfId="1004" priority="727" stopIfTrue="1">
      <formula>AND(Q765="",V766&gt;0)</formula>
    </cfRule>
    <cfRule type="expression" dxfId="1003" priority="726">
      <formula>IF(O765="",TRUE)</formula>
    </cfRule>
  </conditionalFormatting>
  <conditionalFormatting sqref="Q766">
    <cfRule type="expression" dxfId="1002" priority="724">
      <formula>IF(OR(O765="",Q765="",S765="",O766=""),TRUE)</formula>
    </cfRule>
  </conditionalFormatting>
  <conditionalFormatting sqref="Q767">
    <cfRule type="expression" dxfId="1001" priority="719">
      <formula>IF(O767="",TRUE)</formula>
    </cfRule>
    <cfRule type="expression" dxfId="1000" priority="720" stopIfTrue="1">
      <formula>AND(Q767="",V768&gt;0)</formula>
    </cfRule>
  </conditionalFormatting>
  <conditionalFormatting sqref="Q768">
    <cfRule type="expression" dxfId="999" priority="717">
      <formula>IF(OR(O767="",Q767="",S767="",O768=""),TRUE)</formula>
    </cfRule>
  </conditionalFormatting>
  <conditionalFormatting sqref="Q769">
    <cfRule type="expression" dxfId="998" priority="712">
      <formula>IF(O769="",TRUE)</formula>
    </cfRule>
    <cfRule type="expression" dxfId="997" priority="713" stopIfTrue="1">
      <formula>AND(Q769="",V770&gt;0)</formula>
    </cfRule>
  </conditionalFormatting>
  <conditionalFormatting sqref="Q770">
    <cfRule type="expression" dxfId="996" priority="710">
      <formula>IF(OR(O769="",Q769="",S769="",O770=""),TRUE)</formula>
    </cfRule>
  </conditionalFormatting>
  <conditionalFormatting sqref="Q771">
    <cfRule type="expression" dxfId="995" priority="705">
      <formula>IF(O771="",TRUE)</formula>
    </cfRule>
    <cfRule type="expression" dxfId="994" priority="706" stopIfTrue="1">
      <formula>AND(Q771="",V772&gt;0)</formula>
    </cfRule>
  </conditionalFormatting>
  <conditionalFormatting sqref="Q772">
    <cfRule type="expression" dxfId="993" priority="703">
      <formula>IF(OR(O771="",Q771="",S771="",O772=""),TRUE)</formula>
    </cfRule>
  </conditionalFormatting>
  <conditionalFormatting sqref="Q773">
    <cfRule type="expression" dxfId="992" priority="698">
      <formula>IF(O773="",TRUE)</formula>
    </cfRule>
    <cfRule type="expression" dxfId="991" priority="699" stopIfTrue="1">
      <formula>AND(Q773="",V774&gt;0)</formula>
    </cfRule>
  </conditionalFormatting>
  <conditionalFormatting sqref="Q774">
    <cfRule type="expression" dxfId="990" priority="696">
      <formula>IF(OR(O773="",Q773="",S773="",O774=""),TRUE)</formula>
    </cfRule>
  </conditionalFormatting>
  <conditionalFormatting sqref="Q798">
    <cfRule type="expression" dxfId="989" priority="692" stopIfTrue="1">
      <formula>AND(Q798="",V799&gt;0)</formula>
    </cfRule>
    <cfRule type="expression" dxfId="988" priority="691">
      <formula>IF(O798="",TRUE)</formula>
    </cfRule>
  </conditionalFormatting>
  <conditionalFormatting sqref="Q799">
    <cfRule type="expression" dxfId="987" priority="689">
      <formula>IF(OR(O798="",Q798="",S798="",O799=""),TRUE)</formula>
    </cfRule>
  </conditionalFormatting>
  <conditionalFormatting sqref="Q800">
    <cfRule type="expression" dxfId="986" priority="685" stopIfTrue="1">
      <formula>AND(Q800="",V801&gt;0)</formula>
    </cfRule>
    <cfRule type="expression" dxfId="985" priority="684">
      <formula>IF(O800="",TRUE)</formula>
    </cfRule>
  </conditionalFormatting>
  <conditionalFormatting sqref="Q801">
    <cfRule type="expression" dxfId="984" priority="682">
      <formula>IF(OR(O800="",Q800="",S800="",O801=""),TRUE)</formula>
    </cfRule>
  </conditionalFormatting>
  <conditionalFormatting sqref="Q802">
    <cfRule type="expression" dxfId="983" priority="677">
      <formula>IF(O802="",TRUE)</formula>
    </cfRule>
    <cfRule type="expression" dxfId="982" priority="678" stopIfTrue="1">
      <formula>AND(Q802="",V803&gt;0)</formula>
    </cfRule>
  </conditionalFormatting>
  <conditionalFormatting sqref="Q803">
    <cfRule type="expression" dxfId="981" priority="675">
      <formula>IF(OR(O802="",Q802="",S802="",O803=""),TRUE)</formula>
    </cfRule>
  </conditionalFormatting>
  <conditionalFormatting sqref="Q804">
    <cfRule type="expression" dxfId="980" priority="670">
      <formula>IF(O804="",TRUE)</formula>
    </cfRule>
    <cfRule type="expression" dxfId="979" priority="671" stopIfTrue="1">
      <formula>AND(Q804="",V805&gt;0)</formula>
    </cfRule>
  </conditionalFormatting>
  <conditionalFormatting sqref="Q805">
    <cfRule type="expression" dxfId="978" priority="668">
      <formula>IF(OR(O804="",Q804="",S804="",O805=""),TRUE)</formula>
    </cfRule>
  </conditionalFormatting>
  <conditionalFormatting sqref="Q806">
    <cfRule type="expression" dxfId="977" priority="664" stopIfTrue="1">
      <formula>AND(Q806="",V807&gt;0)</formula>
    </cfRule>
    <cfRule type="expression" dxfId="976" priority="663">
      <formula>IF(O806="",TRUE)</formula>
    </cfRule>
  </conditionalFormatting>
  <conditionalFormatting sqref="Q807">
    <cfRule type="expression" dxfId="975" priority="661">
      <formula>IF(OR(O806="",Q806="",S806="",O807=""),TRUE)</formula>
    </cfRule>
  </conditionalFormatting>
  <conditionalFormatting sqref="Q808">
    <cfRule type="expression" dxfId="974" priority="657" stopIfTrue="1">
      <formula>AND(Q808="",V809&gt;0)</formula>
    </cfRule>
    <cfRule type="expression" dxfId="973" priority="656">
      <formula>IF(O808="",TRUE)</formula>
    </cfRule>
  </conditionalFormatting>
  <conditionalFormatting sqref="Q809">
    <cfRule type="expression" dxfId="972" priority="654">
      <formula>IF(OR(O808="",Q808="",S808="",O809=""),TRUE)</formula>
    </cfRule>
  </conditionalFormatting>
  <conditionalFormatting sqref="Q810">
    <cfRule type="expression" dxfId="971" priority="649">
      <formula>IF(O810="",TRUE)</formula>
    </cfRule>
    <cfRule type="expression" dxfId="970" priority="650" stopIfTrue="1">
      <formula>AND(Q810="",V811&gt;0)</formula>
    </cfRule>
  </conditionalFormatting>
  <conditionalFormatting sqref="Q811">
    <cfRule type="expression" dxfId="969" priority="647">
      <formula>IF(OR(O810="",Q810="",S810="",O811=""),TRUE)</formula>
    </cfRule>
  </conditionalFormatting>
  <conditionalFormatting sqref="Q812">
    <cfRule type="expression" dxfId="968" priority="643" stopIfTrue="1">
      <formula>AND(Q812="",V813&gt;0)</formula>
    </cfRule>
    <cfRule type="expression" dxfId="967" priority="642">
      <formula>IF(O812="",TRUE)</formula>
    </cfRule>
  </conditionalFormatting>
  <conditionalFormatting sqref="Q813">
    <cfRule type="expression" dxfId="966" priority="640">
      <formula>IF(OR(O812="",Q812="",S812="",O813=""),TRUE)</formula>
    </cfRule>
  </conditionalFormatting>
  <conditionalFormatting sqref="Q814">
    <cfRule type="expression" dxfId="965" priority="636" stopIfTrue="1">
      <formula>AND(Q814="",V815&gt;0)</formula>
    </cfRule>
    <cfRule type="expression" dxfId="964" priority="635">
      <formula>IF(O814="",TRUE)</formula>
    </cfRule>
  </conditionalFormatting>
  <conditionalFormatting sqref="Q815">
    <cfRule type="expression" dxfId="963" priority="633">
      <formula>IF(OR(O814="",Q814="",S814="",O815=""),TRUE)</formula>
    </cfRule>
  </conditionalFormatting>
  <conditionalFormatting sqref="Q839">
    <cfRule type="expression" dxfId="962" priority="628">
      <formula>IF(O839="",TRUE)</formula>
    </cfRule>
    <cfRule type="expression" dxfId="961" priority="629" stopIfTrue="1">
      <formula>AND(Q839="",V840&gt;0)</formula>
    </cfRule>
  </conditionalFormatting>
  <conditionalFormatting sqref="Q840">
    <cfRule type="expression" dxfId="960" priority="626">
      <formula>IF(OR(O839="",Q839="",S839="",O840=""),TRUE)</formula>
    </cfRule>
  </conditionalFormatting>
  <conditionalFormatting sqref="Q841">
    <cfRule type="expression" dxfId="959" priority="622" stopIfTrue="1">
      <formula>AND(Q841="",V842&gt;0)</formula>
    </cfRule>
    <cfRule type="expression" dxfId="958" priority="621">
      <formula>IF(O841="",TRUE)</formula>
    </cfRule>
  </conditionalFormatting>
  <conditionalFormatting sqref="Q842">
    <cfRule type="expression" dxfId="957" priority="619">
      <formula>IF(OR(O841="",Q841="",S841="",O842=""),TRUE)</formula>
    </cfRule>
  </conditionalFormatting>
  <conditionalFormatting sqref="Q843">
    <cfRule type="expression" dxfId="956" priority="614">
      <formula>IF(O843="",TRUE)</formula>
    </cfRule>
    <cfRule type="expression" dxfId="955" priority="615" stopIfTrue="1">
      <formula>AND(Q843="",V844&gt;0)</formula>
    </cfRule>
  </conditionalFormatting>
  <conditionalFormatting sqref="Q844">
    <cfRule type="expression" dxfId="954" priority="612">
      <formula>IF(OR(O843="",Q843="",S843="",O844=""),TRUE)</formula>
    </cfRule>
  </conditionalFormatting>
  <conditionalFormatting sqref="Q845">
    <cfRule type="expression" dxfId="953" priority="607">
      <formula>IF(O845="",TRUE)</formula>
    </cfRule>
    <cfRule type="expression" dxfId="952" priority="608" stopIfTrue="1">
      <formula>AND(Q845="",V846&gt;0)</formula>
    </cfRule>
  </conditionalFormatting>
  <conditionalFormatting sqref="Q846">
    <cfRule type="expression" dxfId="951" priority="605">
      <formula>IF(OR(O845="",Q845="",S845="",O846=""),TRUE)</formula>
    </cfRule>
  </conditionalFormatting>
  <conditionalFormatting sqref="Q847">
    <cfRule type="expression" dxfId="950" priority="600">
      <formula>IF(O847="",TRUE)</formula>
    </cfRule>
    <cfRule type="expression" dxfId="949" priority="601" stopIfTrue="1">
      <formula>AND(Q847="",V848&gt;0)</formula>
    </cfRule>
  </conditionalFormatting>
  <conditionalFormatting sqref="Q848">
    <cfRule type="expression" dxfId="948" priority="598">
      <formula>IF(OR(O847="",Q847="",S847="",O848=""),TRUE)</formula>
    </cfRule>
  </conditionalFormatting>
  <conditionalFormatting sqref="Q849">
    <cfRule type="expression" dxfId="947" priority="593">
      <formula>IF(O849="",TRUE)</formula>
    </cfRule>
    <cfRule type="expression" dxfId="946" priority="594" stopIfTrue="1">
      <formula>AND(Q849="",V850&gt;0)</formula>
    </cfRule>
  </conditionalFormatting>
  <conditionalFormatting sqref="Q850">
    <cfRule type="expression" dxfId="945" priority="591">
      <formula>IF(OR(O849="",Q849="",S849="",O850=""),TRUE)</formula>
    </cfRule>
  </conditionalFormatting>
  <conditionalFormatting sqref="Q851">
    <cfRule type="expression" dxfId="944" priority="587" stopIfTrue="1">
      <formula>AND(Q851="",V852&gt;0)</formula>
    </cfRule>
    <cfRule type="expression" dxfId="943" priority="586">
      <formula>IF(O851="",TRUE)</formula>
    </cfRule>
  </conditionalFormatting>
  <conditionalFormatting sqref="Q852">
    <cfRule type="expression" dxfId="942" priority="584">
      <formula>IF(OR(O851="",Q851="",S851="",O852=""),TRUE)</formula>
    </cfRule>
  </conditionalFormatting>
  <conditionalFormatting sqref="Q853">
    <cfRule type="expression" dxfId="941" priority="580" stopIfTrue="1">
      <formula>AND(Q853="",V854&gt;0)</formula>
    </cfRule>
    <cfRule type="expression" dxfId="940" priority="579">
      <formula>IF(O853="",TRUE)</formula>
    </cfRule>
  </conditionalFormatting>
  <conditionalFormatting sqref="Q854">
    <cfRule type="expression" dxfId="939" priority="577">
      <formula>IF(OR(O853="",Q853="",S853="",O854=""),TRUE)</formula>
    </cfRule>
  </conditionalFormatting>
  <conditionalFormatting sqref="Q855">
    <cfRule type="expression" dxfId="938" priority="572">
      <formula>IF(O855="",TRUE)</formula>
    </cfRule>
    <cfRule type="expression" dxfId="937" priority="573" stopIfTrue="1">
      <formula>AND(Q855="",V856&gt;0)</formula>
    </cfRule>
  </conditionalFormatting>
  <conditionalFormatting sqref="Q856">
    <cfRule type="expression" dxfId="936" priority="570">
      <formula>IF(OR(O855="",Q855="",S855="",O856=""),TRUE)</formula>
    </cfRule>
  </conditionalFormatting>
  <conditionalFormatting sqref="Q880">
    <cfRule type="expression" dxfId="935" priority="566" stopIfTrue="1">
      <formula>AND(Q880="",V881&gt;0)</formula>
    </cfRule>
    <cfRule type="expression" dxfId="934" priority="565">
      <formula>IF(O880="",TRUE)</formula>
    </cfRule>
  </conditionalFormatting>
  <conditionalFormatting sqref="Q881">
    <cfRule type="expression" dxfId="933" priority="563">
      <formula>IF(OR(O880="",Q880="",S880="",O881=""),TRUE)</formula>
    </cfRule>
  </conditionalFormatting>
  <conditionalFormatting sqref="Q882">
    <cfRule type="expression" dxfId="932" priority="559" stopIfTrue="1">
      <formula>AND(Q882="",V883&gt;0)</formula>
    </cfRule>
    <cfRule type="expression" dxfId="931" priority="558">
      <formula>IF(O882="",TRUE)</formula>
    </cfRule>
  </conditionalFormatting>
  <conditionalFormatting sqref="Q883">
    <cfRule type="expression" dxfId="930" priority="556">
      <formula>IF(OR(O882="",Q882="",S882="",O883=""),TRUE)</formula>
    </cfRule>
  </conditionalFormatting>
  <conditionalFormatting sqref="Q884">
    <cfRule type="expression" dxfId="929" priority="552" stopIfTrue="1">
      <formula>AND(Q884="",V885&gt;0)</formula>
    </cfRule>
    <cfRule type="expression" dxfId="928" priority="551">
      <formula>IF(O884="",TRUE)</formula>
    </cfRule>
  </conditionalFormatting>
  <conditionalFormatting sqref="Q885">
    <cfRule type="expression" dxfId="927" priority="549">
      <formula>IF(OR(O884="",Q884="",S884="",O885=""),TRUE)</formula>
    </cfRule>
  </conditionalFormatting>
  <conditionalFormatting sqref="Q886">
    <cfRule type="expression" dxfId="926" priority="545" stopIfTrue="1">
      <formula>AND(Q886="",V887&gt;0)</formula>
    </cfRule>
    <cfRule type="expression" dxfId="925" priority="544">
      <formula>IF(O886="",TRUE)</formula>
    </cfRule>
  </conditionalFormatting>
  <conditionalFormatting sqref="Q887">
    <cfRule type="expression" dxfId="924" priority="542">
      <formula>IF(OR(O886="",Q886="",S886="",O887=""),TRUE)</formula>
    </cfRule>
  </conditionalFormatting>
  <conditionalFormatting sqref="Q888">
    <cfRule type="expression" dxfId="923" priority="537">
      <formula>IF(O888="",TRUE)</formula>
    </cfRule>
    <cfRule type="expression" dxfId="922" priority="538" stopIfTrue="1">
      <formula>AND(Q888="",V889&gt;0)</formula>
    </cfRule>
  </conditionalFormatting>
  <conditionalFormatting sqref="Q889">
    <cfRule type="expression" dxfId="921" priority="535">
      <formula>IF(OR(O888="",Q888="",S888="",O889=""),TRUE)</formula>
    </cfRule>
  </conditionalFormatting>
  <conditionalFormatting sqref="Q890">
    <cfRule type="expression" dxfId="920" priority="530">
      <formula>IF(O890="",TRUE)</formula>
    </cfRule>
    <cfRule type="expression" dxfId="919" priority="531" stopIfTrue="1">
      <formula>AND(Q890="",V891&gt;0)</formula>
    </cfRule>
  </conditionalFormatting>
  <conditionalFormatting sqref="Q891">
    <cfRule type="expression" dxfId="918" priority="528">
      <formula>IF(OR(O890="",Q890="",S890="",O891=""),TRUE)</formula>
    </cfRule>
  </conditionalFormatting>
  <conditionalFormatting sqref="Q892">
    <cfRule type="expression" dxfId="917" priority="524" stopIfTrue="1">
      <formula>AND(Q892="",V893&gt;0)</formula>
    </cfRule>
    <cfRule type="expression" dxfId="916" priority="523">
      <formula>IF(O892="",TRUE)</formula>
    </cfRule>
  </conditionalFormatting>
  <conditionalFormatting sqref="Q893">
    <cfRule type="expression" dxfId="915" priority="521">
      <formula>IF(OR(O892="",Q892="",S892="",O893=""),TRUE)</formula>
    </cfRule>
  </conditionalFormatting>
  <conditionalFormatting sqref="Q894">
    <cfRule type="expression" dxfId="914" priority="516">
      <formula>IF(O894="",TRUE)</formula>
    </cfRule>
    <cfRule type="expression" dxfId="913" priority="517" stopIfTrue="1">
      <formula>AND(Q894="",V895&gt;0)</formula>
    </cfRule>
  </conditionalFormatting>
  <conditionalFormatting sqref="Q895">
    <cfRule type="expression" dxfId="912" priority="514">
      <formula>IF(OR(O894="",Q894="",S894="",O895=""),TRUE)</formula>
    </cfRule>
  </conditionalFormatting>
  <conditionalFormatting sqref="Q896">
    <cfRule type="expression" dxfId="911" priority="509">
      <formula>IF(O896="",TRUE)</formula>
    </cfRule>
    <cfRule type="expression" dxfId="910" priority="510" stopIfTrue="1">
      <formula>AND(Q896="",V897&gt;0)</formula>
    </cfRule>
  </conditionalFormatting>
  <conditionalFormatting sqref="Q897">
    <cfRule type="expression" dxfId="909" priority="507">
      <formula>IF(OR(O896="",Q896="",S896="",O897=""),TRUE)</formula>
    </cfRule>
  </conditionalFormatting>
  <conditionalFormatting sqref="Q921">
    <cfRule type="expression" dxfId="908" priority="502">
      <formula>IF(O921="",TRUE)</formula>
    </cfRule>
    <cfRule type="expression" dxfId="907" priority="503" stopIfTrue="1">
      <formula>AND(Q921="",V922&gt;0)</formula>
    </cfRule>
  </conditionalFormatting>
  <conditionalFormatting sqref="Q922">
    <cfRule type="expression" dxfId="906" priority="500">
      <formula>IF(OR(O921="",Q921="",S921="",O922=""),TRUE)</formula>
    </cfRule>
  </conditionalFormatting>
  <conditionalFormatting sqref="Q923">
    <cfRule type="expression" dxfId="905" priority="496" stopIfTrue="1">
      <formula>AND(Q923="",V924&gt;0)</formula>
    </cfRule>
    <cfRule type="expression" dxfId="904" priority="495">
      <formula>IF(O923="",TRUE)</formula>
    </cfRule>
  </conditionalFormatting>
  <conditionalFormatting sqref="Q924">
    <cfRule type="expression" dxfId="903" priority="493">
      <formula>IF(OR(O923="",Q923="",S923="",O924=""),TRUE)</formula>
    </cfRule>
  </conditionalFormatting>
  <conditionalFormatting sqref="Q925">
    <cfRule type="expression" dxfId="902" priority="488">
      <formula>IF(O925="",TRUE)</formula>
    </cfRule>
    <cfRule type="expression" dxfId="901" priority="489" stopIfTrue="1">
      <formula>AND(Q925="",V926&gt;0)</formula>
    </cfRule>
  </conditionalFormatting>
  <conditionalFormatting sqref="Q926">
    <cfRule type="expression" dxfId="900" priority="486">
      <formula>IF(OR(O925="",Q925="",S925="",O926=""),TRUE)</formula>
    </cfRule>
  </conditionalFormatting>
  <conditionalFormatting sqref="Q927">
    <cfRule type="expression" dxfId="899" priority="482" stopIfTrue="1">
      <formula>AND(Q927="",V928&gt;0)</formula>
    </cfRule>
    <cfRule type="expression" dxfId="898" priority="481">
      <formula>IF(O927="",TRUE)</formula>
    </cfRule>
  </conditionalFormatting>
  <conditionalFormatting sqref="Q928">
    <cfRule type="expression" dxfId="897" priority="479">
      <formula>IF(OR(O927="",Q927="",S927="",O928=""),TRUE)</formula>
    </cfRule>
  </conditionalFormatting>
  <conditionalFormatting sqref="Q929">
    <cfRule type="expression" dxfId="896" priority="474">
      <formula>IF(O929="",TRUE)</formula>
    </cfRule>
    <cfRule type="expression" dxfId="895" priority="475" stopIfTrue="1">
      <formula>AND(Q929="",V930&gt;0)</formula>
    </cfRule>
  </conditionalFormatting>
  <conditionalFormatting sqref="Q930">
    <cfRule type="expression" dxfId="894" priority="472">
      <formula>IF(OR(O929="",Q929="",S929="",O930=""),TRUE)</formula>
    </cfRule>
  </conditionalFormatting>
  <conditionalFormatting sqref="Q931">
    <cfRule type="expression" dxfId="893" priority="467">
      <formula>IF(O931="",TRUE)</formula>
    </cfRule>
    <cfRule type="expression" dxfId="892" priority="468" stopIfTrue="1">
      <formula>AND(Q931="",V932&gt;0)</formula>
    </cfRule>
  </conditionalFormatting>
  <conditionalFormatting sqref="Q932">
    <cfRule type="expression" dxfId="891" priority="465">
      <formula>IF(OR(O931="",Q931="",S931="",O932=""),TRUE)</formula>
    </cfRule>
  </conditionalFormatting>
  <conditionalFormatting sqref="Q933">
    <cfRule type="expression" dxfId="890" priority="461" stopIfTrue="1">
      <formula>AND(Q933="",V934&gt;0)</formula>
    </cfRule>
    <cfRule type="expression" dxfId="889" priority="460">
      <formula>IF(O933="",TRUE)</formula>
    </cfRule>
  </conditionalFormatting>
  <conditionalFormatting sqref="Q934">
    <cfRule type="expression" dxfId="888" priority="458">
      <formula>IF(OR(O933="",Q933="",S933="",O934=""),TRUE)</formula>
    </cfRule>
  </conditionalFormatting>
  <conditionalFormatting sqref="Q935">
    <cfRule type="expression" dxfId="887" priority="454" stopIfTrue="1">
      <formula>AND(Q935="",V936&gt;0)</formula>
    </cfRule>
    <cfRule type="expression" dxfId="886" priority="453">
      <formula>IF(O935="",TRUE)</formula>
    </cfRule>
  </conditionalFormatting>
  <conditionalFormatting sqref="Q936">
    <cfRule type="expression" dxfId="885" priority="451">
      <formula>IF(OR(O935="",Q935="",S935="",O936=""),TRUE)</formula>
    </cfRule>
  </conditionalFormatting>
  <conditionalFormatting sqref="Q937">
    <cfRule type="expression" dxfId="884" priority="447" stopIfTrue="1">
      <formula>AND(Q937="",V938&gt;0)</formula>
    </cfRule>
    <cfRule type="expression" dxfId="883" priority="446">
      <formula>IF(O937="",TRUE)</formula>
    </cfRule>
  </conditionalFormatting>
  <conditionalFormatting sqref="Q938">
    <cfRule type="expression" dxfId="882" priority="444">
      <formula>IF(OR(O937="",Q937="",S937="",O938=""),TRUE)</formula>
    </cfRule>
  </conditionalFormatting>
  <conditionalFormatting sqref="Q962">
    <cfRule type="expression" dxfId="881" priority="440" stopIfTrue="1">
      <formula>AND(Q962="",V963&gt;0)</formula>
    </cfRule>
    <cfRule type="expression" dxfId="880" priority="439">
      <formula>IF(O962="",TRUE)</formula>
    </cfRule>
  </conditionalFormatting>
  <conditionalFormatting sqref="Q963">
    <cfRule type="expression" dxfId="879" priority="437">
      <formula>IF(OR(O962="",Q962="",S962="",O963=""),TRUE)</formula>
    </cfRule>
  </conditionalFormatting>
  <conditionalFormatting sqref="Q964">
    <cfRule type="expression" dxfId="878" priority="432">
      <formula>IF(O964="",TRUE)</formula>
    </cfRule>
    <cfRule type="expression" dxfId="877" priority="433" stopIfTrue="1">
      <formula>AND(Q964="",V965&gt;0)</formula>
    </cfRule>
  </conditionalFormatting>
  <conditionalFormatting sqref="Q965">
    <cfRule type="expression" dxfId="876" priority="430">
      <formula>IF(OR(O964="",Q964="",S964="",O965=""),TRUE)</formula>
    </cfRule>
  </conditionalFormatting>
  <conditionalFormatting sqref="Q966">
    <cfRule type="expression" dxfId="875" priority="425">
      <formula>IF(O966="",TRUE)</formula>
    </cfRule>
    <cfRule type="expression" dxfId="874" priority="426" stopIfTrue="1">
      <formula>AND(Q966="",V967&gt;0)</formula>
    </cfRule>
  </conditionalFormatting>
  <conditionalFormatting sqref="Q967">
    <cfRule type="expression" dxfId="873" priority="423">
      <formula>IF(OR(O966="",Q966="",S966="",O967=""),TRUE)</formula>
    </cfRule>
  </conditionalFormatting>
  <conditionalFormatting sqref="Q968">
    <cfRule type="expression" dxfId="872" priority="419" stopIfTrue="1">
      <formula>AND(Q968="",V969&gt;0)</formula>
    </cfRule>
    <cfRule type="expression" dxfId="871" priority="418">
      <formula>IF(O968="",TRUE)</formula>
    </cfRule>
  </conditionalFormatting>
  <conditionalFormatting sqref="Q969">
    <cfRule type="expression" dxfId="870" priority="416">
      <formula>IF(OR(O968="",Q968="",S968="",O969=""),TRUE)</formula>
    </cfRule>
  </conditionalFormatting>
  <conditionalFormatting sqref="Q970">
    <cfRule type="expression" dxfId="869" priority="412" stopIfTrue="1">
      <formula>AND(Q970="",V971&gt;0)</formula>
    </cfRule>
    <cfRule type="expression" dxfId="868" priority="411">
      <formula>IF(O970="",TRUE)</formula>
    </cfRule>
  </conditionalFormatting>
  <conditionalFormatting sqref="Q971">
    <cfRule type="expression" dxfId="867" priority="409">
      <formula>IF(OR(O970="",Q970="",S970="",O971=""),TRUE)</formula>
    </cfRule>
  </conditionalFormatting>
  <conditionalFormatting sqref="Q972">
    <cfRule type="expression" dxfId="866" priority="405" stopIfTrue="1">
      <formula>AND(Q972="",V973&gt;0)</formula>
    </cfRule>
    <cfRule type="expression" dxfId="865" priority="404">
      <formula>IF(O972="",TRUE)</formula>
    </cfRule>
  </conditionalFormatting>
  <conditionalFormatting sqref="Q973">
    <cfRule type="expression" dxfId="864" priority="402">
      <formula>IF(OR(O972="",Q972="",S972="",O973=""),TRUE)</formula>
    </cfRule>
  </conditionalFormatting>
  <conditionalFormatting sqref="Q974">
    <cfRule type="expression" dxfId="863" priority="398" stopIfTrue="1">
      <formula>AND(Q974="",V975&gt;0)</formula>
    </cfRule>
    <cfRule type="expression" dxfId="862" priority="397">
      <formula>IF(O974="",TRUE)</formula>
    </cfRule>
  </conditionalFormatting>
  <conditionalFormatting sqref="Q975">
    <cfRule type="expression" dxfId="861" priority="395">
      <formula>IF(OR(O974="",Q974="",S974="",O975=""),TRUE)</formula>
    </cfRule>
  </conditionalFormatting>
  <conditionalFormatting sqref="Q976">
    <cfRule type="expression" dxfId="860" priority="390">
      <formula>IF(O976="",TRUE)</formula>
    </cfRule>
    <cfRule type="expression" dxfId="859" priority="391" stopIfTrue="1">
      <formula>AND(Q976="",V977&gt;0)</formula>
    </cfRule>
  </conditionalFormatting>
  <conditionalFormatting sqref="Q977">
    <cfRule type="expression" dxfId="858" priority="388">
      <formula>IF(OR(O976="",Q976="",S976="",O977=""),TRUE)</formula>
    </cfRule>
  </conditionalFormatting>
  <conditionalFormatting sqref="Q978">
    <cfRule type="expression" dxfId="857" priority="384" stopIfTrue="1">
      <formula>AND(Q978="",V979&gt;0)</formula>
    </cfRule>
    <cfRule type="expression" dxfId="856" priority="383">
      <formula>IF(O978="",TRUE)</formula>
    </cfRule>
  </conditionalFormatting>
  <conditionalFormatting sqref="Q979">
    <cfRule type="expression" dxfId="855" priority="381">
      <formula>IF(OR(O978="",Q978="",S978="",O979=""),TRUE)</formula>
    </cfRule>
  </conditionalFormatting>
  <conditionalFormatting sqref="Q1003">
    <cfRule type="expression" dxfId="854" priority="376">
      <formula>IF(O1003="",TRUE)</formula>
    </cfRule>
    <cfRule type="expression" dxfId="853" priority="377" stopIfTrue="1">
      <formula>AND(Q1003="",V1004&gt;0)</formula>
    </cfRule>
  </conditionalFormatting>
  <conditionalFormatting sqref="Q1004">
    <cfRule type="expression" dxfId="852" priority="374">
      <formula>IF(OR(O1003="",Q1003="",S1003="",O1004=""),TRUE)</formula>
    </cfRule>
  </conditionalFormatting>
  <conditionalFormatting sqref="Q1005">
    <cfRule type="expression" dxfId="851" priority="370" stopIfTrue="1">
      <formula>AND(Q1005="",V1006&gt;0)</formula>
    </cfRule>
    <cfRule type="expression" dxfId="850" priority="369">
      <formula>IF(O1005="",TRUE)</formula>
    </cfRule>
  </conditionalFormatting>
  <conditionalFormatting sqref="Q1006">
    <cfRule type="expression" dxfId="849" priority="367">
      <formula>IF(OR(O1005="",Q1005="",S1005="",O1006=""),TRUE)</formula>
    </cfRule>
  </conditionalFormatting>
  <conditionalFormatting sqref="Q1007">
    <cfRule type="expression" dxfId="848" priority="362">
      <formula>IF(O1007="",TRUE)</formula>
    </cfRule>
    <cfRule type="expression" dxfId="847" priority="363" stopIfTrue="1">
      <formula>AND(Q1007="",V1008&gt;0)</formula>
    </cfRule>
  </conditionalFormatting>
  <conditionalFormatting sqref="Q1008">
    <cfRule type="expression" dxfId="846" priority="360">
      <formula>IF(OR(O1007="",Q1007="",S1007="",O1008=""),TRUE)</formula>
    </cfRule>
  </conditionalFormatting>
  <conditionalFormatting sqref="Q1009">
    <cfRule type="expression" dxfId="845" priority="356" stopIfTrue="1">
      <formula>AND(Q1009="",V1010&gt;0)</formula>
    </cfRule>
    <cfRule type="expression" dxfId="844" priority="355">
      <formula>IF(O1009="",TRUE)</formula>
    </cfRule>
  </conditionalFormatting>
  <conditionalFormatting sqref="Q1010">
    <cfRule type="expression" dxfId="843" priority="353">
      <formula>IF(OR(O1009="",Q1009="",S1009="",O1010=""),TRUE)</formula>
    </cfRule>
  </conditionalFormatting>
  <conditionalFormatting sqref="Q1011">
    <cfRule type="expression" dxfId="842" priority="348">
      <formula>IF(O1011="",TRUE)</formula>
    </cfRule>
    <cfRule type="expression" dxfId="841" priority="349" stopIfTrue="1">
      <formula>AND(Q1011="",V1012&gt;0)</formula>
    </cfRule>
  </conditionalFormatting>
  <conditionalFormatting sqref="Q1012">
    <cfRule type="expression" dxfId="840" priority="346">
      <formula>IF(OR(O1011="",Q1011="",S1011="",O1012=""),TRUE)</formula>
    </cfRule>
  </conditionalFormatting>
  <conditionalFormatting sqref="Q1013">
    <cfRule type="expression" dxfId="839" priority="341">
      <formula>IF(O1013="",TRUE)</formula>
    </cfRule>
    <cfRule type="expression" dxfId="838" priority="342" stopIfTrue="1">
      <formula>AND(Q1013="",V1014&gt;0)</formula>
    </cfRule>
  </conditionalFormatting>
  <conditionalFormatting sqref="Q1014">
    <cfRule type="expression" dxfId="837" priority="339">
      <formula>IF(OR(O1013="",Q1013="",S1013="",O1014=""),TRUE)</formula>
    </cfRule>
  </conditionalFormatting>
  <conditionalFormatting sqref="Q1015">
    <cfRule type="expression" dxfId="836" priority="334">
      <formula>IF(O1015="",TRUE)</formula>
    </cfRule>
    <cfRule type="expression" dxfId="835" priority="335" stopIfTrue="1">
      <formula>AND(Q1015="",V1016&gt;0)</formula>
    </cfRule>
  </conditionalFormatting>
  <conditionalFormatting sqref="Q1016">
    <cfRule type="expression" dxfId="834" priority="332">
      <formula>IF(OR(O1015="",Q1015="",S1015="",O1016=""),TRUE)</formula>
    </cfRule>
  </conditionalFormatting>
  <conditionalFormatting sqref="Q1017">
    <cfRule type="expression" dxfId="833" priority="328" stopIfTrue="1">
      <formula>AND(Q1017="",V1018&gt;0)</formula>
    </cfRule>
    <cfRule type="expression" dxfId="832" priority="327">
      <formula>IF(O1017="",TRUE)</formula>
    </cfRule>
  </conditionalFormatting>
  <conditionalFormatting sqref="Q1018">
    <cfRule type="expression" dxfId="831" priority="325">
      <formula>IF(OR(O1017="",Q1017="",S1017="",O1018=""),TRUE)</formula>
    </cfRule>
  </conditionalFormatting>
  <conditionalFormatting sqref="Q1019">
    <cfRule type="expression" dxfId="830" priority="320">
      <formula>IF(O1019="",TRUE)</formula>
    </cfRule>
    <cfRule type="expression" dxfId="829" priority="321" stopIfTrue="1">
      <formula>AND(Q1019="",V1020&gt;0)</formula>
    </cfRule>
  </conditionalFormatting>
  <conditionalFormatting sqref="Q1020">
    <cfRule type="expression" dxfId="828" priority="318">
      <formula>IF(OR(O1019="",Q1019="",S1019="",O1020=""),TRUE)</formula>
    </cfRule>
  </conditionalFormatting>
  <conditionalFormatting sqref="Q1044">
    <cfRule type="expression" dxfId="827" priority="314" stopIfTrue="1">
      <formula>AND(Q1044="",V1045&gt;0)</formula>
    </cfRule>
    <cfRule type="expression" dxfId="826" priority="313">
      <formula>IF(O1044="",TRUE)</formula>
    </cfRule>
  </conditionalFormatting>
  <conditionalFormatting sqref="Q1045">
    <cfRule type="expression" dxfId="825" priority="311">
      <formula>IF(OR(O1044="",Q1044="",S1044="",O1045=""),TRUE)</formula>
    </cfRule>
  </conditionalFormatting>
  <conditionalFormatting sqref="Q1046">
    <cfRule type="expression" dxfId="824" priority="307" stopIfTrue="1">
      <formula>AND(Q1046="",V1047&gt;0)</formula>
    </cfRule>
    <cfRule type="expression" dxfId="823" priority="306">
      <formula>IF(O1046="",TRUE)</formula>
    </cfRule>
  </conditionalFormatting>
  <conditionalFormatting sqref="Q1047">
    <cfRule type="expression" dxfId="822" priority="304">
      <formula>IF(OR(O1046="",Q1046="",S1046="",O1047=""),TRUE)</formula>
    </cfRule>
  </conditionalFormatting>
  <conditionalFormatting sqref="Q1048">
    <cfRule type="expression" dxfId="821" priority="299">
      <formula>IF(O1048="",TRUE)</formula>
    </cfRule>
    <cfRule type="expression" dxfId="820" priority="300" stopIfTrue="1">
      <formula>AND(Q1048="",V1049&gt;0)</formula>
    </cfRule>
  </conditionalFormatting>
  <conditionalFormatting sqref="Q1049">
    <cfRule type="expression" dxfId="819" priority="297">
      <formula>IF(OR(O1048="",Q1048="",S1048="",O1049=""),TRUE)</formula>
    </cfRule>
  </conditionalFormatting>
  <conditionalFormatting sqref="Q1050">
    <cfRule type="expression" dxfId="818" priority="293" stopIfTrue="1">
      <formula>AND(Q1050="",V1051&gt;0)</formula>
    </cfRule>
    <cfRule type="expression" dxfId="817" priority="292">
      <formula>IF(O1050="",TRUE)</formula>
    </cfRule>
  </conditionalFormatting>
  <conditionalFormatting sqref="Q1051">
    <cfRule type="expression" dxfId="816" priority="290">
      <formula>IF(OR(O1050="",Q1050="",S1050="",O1051=""),TRUE)</formula>
    </cfRule>
  </conditionalFormatting>
  <conditionalFormatting sqref="Q1052">
    <cfRule type="expression" dxfId="815" priority="286" stopIfTrue="1">
      <formula>AND(Q1052="",V1053&gt;0)</formula>
    </cfRule>
    <cfRule type="expression" dxfId="814" priority="285">
      <formula>IF(O1052="",TRUE)</formula>
    </cfRule>
  </conditionalFormatting>
  <conditionalFormatting sqref="Q1053">
    <cfRule type="expression" dxfId="813" priority="283">
      <formula>IF(OR(O1052="",Q1052="",S1052="",O1053=""),TRUE)</formula>
    </cfRule>
  </conditionalFormatting>
  <conditionalFormatting sqref="Q1054">
    <cfRule type="expression" dxfId="812" priority="279" stopIfTrue="1">
      <formula>AND(Q1054="",V1055&gt;0)</formula>
    </cfRule>
    <cfRule type="expression" dxfId="811" priority="278">
      <formula>IF(O1054="",TRUE)</formula>
    </cfRule>
  </conditionalFormatting>
  <conditionalFormatting sqref="Q1055">
    <cfRule type="expression" dxfId="810" priority="276">
      <formula>IF(OR(O1054="",Q1054="",S1054="",O1055=""),TRUE)</formula>
    </cfRule>
  </conditionalFormatting>
  <conditionalFormatting sqref="Q1056">
    <cfRule type="expression" dxfId="809" priority="271">
      <formula>IF(O1056="",TRUE)</formula>
    </cfRule>
    <cfRule type="expression" dxfId="808" priority="272" stopIfTrue="1">
      <formula>AND(Q1056="",V1057&gt;0)</formula>
    </cfRule>
  </conditionalFormatting>
  <conditionalFormatting sqref="Q1057">
    <cfRule type="expression" dxfId="807" priority="269">
      <formula>IF(OR(O1056="",Q1056="",S1056="",O1057=""),TRUE)</formula>
    </cfRule>
  </conditionalFormatting>
  <conditionalFormatting sqref="Q1058">
    <cfRule type="expression" dxfId="806" priority="265" stopIfTrue="1">
      <formula>AND(Q1058="",V1059&gt;0)</formula>
    </cfRule>
    <cfRule type="expression" dxfId="805" priority="264">
      <formula>IF(O1058="",TRUE)</formula>
    </cfRule>
  </conditionalFormatting>
  <conditionalFormatting sqref="Q1059">
    <cfRule type="expression" dxfId="804" priority="262">
      <formula>IF(OR(O1058="",Q1058="",S1058="",O1059=""),TRUE)</formula>
    </cfRule>
  </conditionalFormatting>
  <conditionalFormatting sqref="Q1060">
    <cfRule type="expression" dxfId="803" priority="258" stopIfTrue="1">
      <formula>AND(Q1060="",V1061&gt;0)</formula>
    </cfRule>
    <cfRule type="expression" dxfId="802" priority="257">
      <formula>IF(O1060="",TRUE)</formula>
    </cfRule>
  </conditionalFormatting>
  <conditionalFormatting sqref="Q1061">
    <cfRule type="expression" dxfId="801" priority="255">
      <formula>IF(OR(O1060="",Q1060="",S1060="",O1061=""),TRUE)</formula>
    </cfRule>
  </conditionalFormatting>
  <conditionalFormatting sqref="Q1085">
    <cfRule type="expression" dxfId="800" priority="251" stopIfTrue="1">
      <formula>AND(Q1085="",V1086&gt;0)</formula>
    </cfRule>
    <cfRule type="expression" dxfId="799" priority="250">
      <formula>IF(O1085="",TRUE)</formula>
    </cfRule>
  </conditionalFormatting>
  <conditionalFormatting sqref="Q1086">
    <cfRule type="expression" dxfId="798" priority="248">
      <formula>IF(OR(O1085="",Q1085="",S1085="",O1086=""),TRUE)</formula>
    </cfRule>
  </conditionalFormatting>
  <conditionalFormatting sqref="Q1087">
    <cfRule type="expression" dxfId="797" priority="244" stopIfTrue="1">
      <formula>AND(Q1087="",V1088&gt;0)</formula>
    </cfRule>
    <cfRule type="expression" dxfId="796" priority="243">
      <formula>IF(O1087="",TRUE)</formula>
    </cfRule>
  </conditionalFormatting>
  <conditionalFormatting sqref="Q1088">
    <cfRule type="expression" dxfId="795" priority="241">
      <formula>IF(OR(O1087="",Q1087="",S1087="",O1088=""),TRUE)</formula>
    </cfRule>
  </conditionalFormatting>
  <conditionalFormatting sqref="Q1089">
    <cfRule type="expression" dxfId="794" priority="236">
      <formula>IF(O1089="",TRUE)</formula>
    </cfRule>
    <cfRule type="expression" dxfId="793" priority="237" stopIfTrue="1">
      <formula>AND(Q1089="",V1090&gt;0)</formula>
    </cfRule>
  </conditionalFormatting>
  <conditionalFormatting sqref="Q1090">
    <cfRule type="expression" dxfId="792" priority="234">
      <formula>IF(OR(O1089="",Q1089="",S1089="",O1090=""),TRUE)</formula>
    </cfRule>
  </conditionalFormatting>
  <conditionalFormatting sqref="Q1091">
    <cfRule type="expression" dxfId="791" priority="230" stopIfTrue="1">
      <formula>AND(Q1091="",V1092&gt;0)</formula>
    </cfRule>
    <cfRule type="expression" dxfId="790" priority="229">
      <formula>IF(O1091="",TRUE)</formula>
    </cfRule>
  </conditionalFormatting>
  <conditionalFormatting sqref="Q1092">
    <cfRule type="expression" dxfId="789" priority="227">
      <formula>IF(OR(O1091="",Q1091="",S1091="",O1092=""),TRUE)</formula>
    </cfRule>
  </conditionalFormatting>
  <conditionalFormatting sqref="Q1093">
    <cfRule type="expression" dxfId="788" priority="223" stopIfTrue="1">
      <formula>AND(Q1093="",V1094&gt;0)</formula>
    </cfRule>
    <cfRule type="expression" dxfId="787" priority="222">
      <formula>IF(O1093="",TRUE)</formula>
    </cfRule>
  </conditionalFormatting>
  <conditionalFormatting sqref="Q1094">
    <cfRule type="expression" dxfId="786" priority="220">
      <formula>IF(OR(O1093="",Q1093="",S1093="",O1094=""),TRUE)</formula>
    </cfRule>
  </conditionalFormatting>
  <conditionalFormatting sqref="Q1095">
    <cfRule type="expression" dxfId="785" priority="216" stopIfTrue="1">
      <formula>AND(Q1095="",V1096&gt;0)</formula>
    </cfRule>
    <cfRule type="expression" dxfId="784" priority="215">
      <formula>IF(O1095="",TRUE)</formula>
    </cfRule>
  </conditionalFormatting>
  <conditionalFormatting sqref="Q1096">
    <cfRule type="expression" dxfId="783" priority="213">
      <formula>IF(OR(O1095="",Q1095="",S1095="",O1096=""),TRUE)</formula>
    </cfRule>
  </conditionalFormatting>
  <conditionalFormatting sqref="Q1097">
    <cfRule type="expression" dxfId="782" priority="208">
      <formula>IF(O1097="",TRUE)</formula>
    </cfRule>
    <cfRule type="expression" dxfId="781" priority="209" stopIfTrue="1">
      <formula>AND(Q1097="",V1098&gt;0)</formula>
    </cfRule>
  </conditionalFormatting>
  <conditionalFormatting sqref="Q1098">
    <cfRule type="expression" dxfId="780" priority="206">
      <formula>IF(OR(O1097="",Q1097="",S1097="",O1098=""),TRUE)</formula>
    </cfRule>
  </conditionalFormatting>
  <conditionalFormatting sqref="Q1099">
    <cfRule type="expression" dxfId="779" priority="202" stopIfTrue="1">
      <formula>AND(Q1099="",V1100&gt;0)</formula>
    </cfRule>
    <cfRule type="expression" dxfId="778" priority="201">
      <formula>IF(O1099="",TRUE)</formula>
    </cfRule>
  </conditionalFormatting>
  <conditionalFormatting sqref="Q1100">
    <cfRule type="expression" dxfId="777" priority="199">
      <formula>IF(OR(O1099="",Q1099="",S1099="",O1100=""),TRUE)</formula>
    </cfRule>
  </conditionalFormatting>
  <conditionalFormatting sqref="Q1101">
    <cfRule type="expression" dxfId="776" priority="194">
      <formula>IF(O1101="",TRUE)</formula>
    </cfRule>
    <cfRule type="expression" dxfId="775" priority="195" stopIfTrue="1">
      <formula>AND(Q1101="",V1102&gt;0)</formula>
    </cfRule>
  </conditionalFormatting>
  <conditionalFormatting sqref="Q1102">
    <cfRule type="expression" dxfId="774" priority="192">
      <formula>IF(OR(O1101="",Q1101="",S1101="",O1102=""),TRUE)</formula>
    </cfRule>
  </conditionalFormatting>
  <conditionalFormatting sqref="Q1126">
    <cfRule type="expression" dxfId="773" priority="187">
      <formula>IF(O1126="",TRUE)</formula>
    </cfRule>
    <cfRule type="expression" dxfId="772" priority="188" stopIfTrue="1">
      <formula>AND(Q1126="",V1127&gt;0)</formula>
    </cfRule>
  </conditionalFormatting>
  <conditionalFormatting sqref="Q1127">
    <cfRule type="expression" dxfId="771" priority="185">
      <formula>IF(OR(O1126="",Q1126="",S1126="",O1127=""),TRUE)</formula>
    </cfRule>
  </conditionalFormatting>
  <conditionalFormatting sqref="Q1128">
    <cfRule type="expression" dxfId="770" priority="181" stopIfTrue="1">
      <formula>AND(Q1128="",V1129&gt;0)</formula>
    </cfRule>
    <cfRule type="expression" dxfId="769" priority="180">
      <formula>IF(O1128="",TRUE)</formula>
    </cfRule>
  </conditionalFormatting>
  <conditionalFormatting sqref="Q1129">
    <cfRule type="expression" dxfId="768" priority="178">
      <formula>IF(OR(O1128="",Q1128="",S1128="",O1129=""),TRUE)</formula>
    </cfRule>
  </conditionalFormatting>
  <conditionalFormatting sqref="Q1130">
    <cfRule type="expression" dxfId="767" priority="174" stopIfTrue="1">
      <formula>AND(Q1130="",V1131&gt;0)</formula>
    </cfRule>
    <cfRule type="expression" dxfId="766" priority="173">
      <formula>IF(O1130="",TRUE)</formula>
    </cfRule>
  </conditionalFormatting>
  <conditionalFormatting sqref="Q1131">
    <cfRule type="expression" dxfId="765" priority="171">
      <formula>IF(OR(O1130="",Q1130="",S1130="",O1131=""),TRUE)</formula>
    </cfRule>
  </conditionalFormatting>
  <conditionalFormatting sqref="Q1132">
    <cfRule type="expression" dxfId="764" priority="167" stopIfTrue="1">
      <formula>AND(Q1132="",V1133&gt;0)</formula>
    </cfRule>
    <cfRule type="expression" dxfId="763" priority="166">
      <formula>IF(O1132="",TRUE)</formula>
    </cfRule>
  </conditionalFormatting>
  <conditionalFormatting sqref="Q1133">
    <cfRule type="expression" dxfId="762" priority="164">
      <formula>IF(OR(O1132="",Q1132="",S1132="",O1133=""),TRUE)</formula>
    </cfRule>
  </conditionalFormatting>
  <conditionalFormatting sqref="Q1134">
    <cfRule type="expression" dxfId="761" priority="159">
      <formula>IF(O1134="",TRUE)</formula>
    </cfRule>
    <cfRule type="expression" dxfId="760" priority="160" stopIfTrue="1">
      <formula>AND(Q1134="",V1135&gt;0)</formula>
    </cfRule>
  </conditionalFormatting>
  <conditionalFormatting sqref="Q1135">
    <cfRule type="expression" dxfId="759" priority="157">
      <formula>IF(OR(O1134="",Q1134="",S1134="",O1135=""),TRUE)</formula>
    </cfRule>
  </conditionalFormatting>
  <conditionalFormatting sqref="Q1136">
    <cfRule type="expression" dxfId="758" priority="153" stopIfTrue="1">
      <formula>AND(Q1136="",V1137&gt;0)</formula>
    </cfRule>
    <cfRule type="expression" dxfId="757" priority="152">
      <formula>IF(O1136="",TRUE)</formula>
    </cfRule>
  </conditionalFormatting>
  <conditionalFormatting sqref="Q1137">
    <cfRule type="expression" dxfId="756" priority="150">
      <formula>IF(OR(O1136="",Q1136="",S1136="",O1137=""),TRUE)</formula>
    </cfRule>
  </conditionalFormatting>
  <conditionalFormatting sqref="Q1138">
    <cfRule type="expression" dxfId="755" priority="146" stopIfTrue="1">
      <formula>AND(Q1138="",V1139&gt;0)</formula>
    </cfRule>
    <cfRule type="expression" dxfId="754" priority="145">
      <formula>IF(O1138="",TRUE)</formula>
    </cfRule>
  </conditionalFormatting>
  <conditionalFormatting sqref="Q1139">
    <cfRule type="expression" dxfId="753" priority="143">
      <formula>IF(OR(O1138="",Q1138="",S1138="",O1139=""),TRUE)</formula>
    </cfRule>
  </conditionalFormatting>
  <conditionalFormatting sqref="Q1140">
    <cfRule type="expression" dxfId="752" priority="138">
      <formula>IF(O1140="",TRUE)</formula>
    </cfRule>
    <cfRule type="expression" dxfId="751" priority="139" stopIfTrue="1">
      <formula>AND(Q1140="",V1141&gt;0)</formula>
    </cfRule>
  </conditionalFormatting>
  <conditionalFormatting sqref="Q1141">
    <cfRule type="expression" dxfId="750" priority="136">
      <formula>IF(OR(O1140="",Q1140="",S1140="",O1141=""),TRUE)</formula>
    </cfRule>
  </conditionalFormatting>
  <conditionalFormatting sqref="Q1142">
    <cfRule type="expression" dxfId="749" priority="132" stopIfTrue="1">
      <formula>AND(Q1142="",V1143&gt;0)</formula>
    </cfRule>
    <cfRule type="expression" dxfId="748" priority="131">
      <formula>IF(O1142="",TRUE)</formula>
    </cfRule>
  </conditionalFormatting>
  <conditionalFormatting sqref="Q1143">
    <cfRule type="expression" dxfId="747" priority="129">
      <formula>IF(OR(O1142="",Q1142="",S1142="",O1143=""),TRUE)</formula>
    </cfRule>
  </conditionalFormatting>
  <conditionalFormatting sqref="Q1167">
    <cfRule type="expression" dxfId="746" priority="124">
      <formula>IF(O1167="",TRUE)</formula>
    </cfRule>
    <cfRule type="expression" dxfId="745" priority="125" stopIfTrue="1">
      <formula>AND(Q1167="",V1168&gt;0)</formula>
    </cfRule>
  </conditionalFormatting>
  <conditionalFormatting sqref="Q1168">
    <cfRule type="expression" dxfId="744" priority="122">
      <formula>IF(OR(O1167="",Q1167="",S1167="",O1168=""),TRUE)</formula>
    </cfRule>
  </conditionalFormatting>
  <conditionalFormatting sqref="Q1169">
    <cfRule type="expression" dxfId="743" priority="117">
      <formula>IF(O1169="",TRUE)</formula>
    </cfRule>
    <cfRule type="expression" dxfId="742" priority="118" stopIfTrue="1">
      <formula>AND(Q1169="",V1170&gt;0)</formula>
    </cfRule>
  </conditionalFormatting>
  <conditionalFormatting sqref="Q1170">
    <cfRule type="expression" dxfId="741" priority="115">
      <formula>IF(OR(O1169="",Q1169="",S1169="",O1170=""),TRUE)</formula>
    </cfRule>
  </conditionalFormatting>
  <conditionalFormatting sqref="Q1171">
    <cfRule type="expression" dxfId="740" priority="110">
      <formula>IF(O1171="",TRUE)</formula>
    </cfRule>
    <cfRule type="expression" dxfId="739" priority="111" stopIfTrue="1">
      <formula>AND(Q1171="",V1172&gt;0)</formula>
    </cfRule>
  </conditionalFormatting>
  <conditionalFormatting sqref="Q1172">
    <cfRule type="expression" dxfId="738" priority="108">
      <formula>IF(OR(O1171="",Q1171="",S1171="",O1172=""),TRUE)</formula>
    </cfRule>
  </conditionalFormatting>
  <conditionalFormatting sqref="Q1173">
    <cfRule type="expression" dxfId="737" priority="103">
      <formula>IF(O1173="",TRUE)</formula>
    </cfRule>
    <cfRule type="expression" dxfId="736" priority="104" stopIfTrue="1">
      <formula>AND(Q1173="",V1174&gt;0)</formula>
    </cfRule>
  </conditionalFormatting>
  <conditionalFormatting sqref="Q1174">
    <cfRule type="expression" dxfId="735" priority="101">
      <formula>IF(OR(O1173="",Q1173="",S1173="",O1174=""),TRUE)</formula>
    </cfRule>
  </conditionalFormatting>
  <conditionalFormatting sqref="Q1175">
    <cfRule type="expression" dxfId="734" priority="96">
      <formula>IF(O1175="",TRUE)</formula>
    </cfRule>
    <cfRule type="expression" dxfId="733" priority="97" stopIfTrue="1">
      <formula>AND(Q1175="",V1176&gt;0)</formula>
    </cfRule>
  </conditionalFormatting>
  <conditionalFormatting sqref="Q1176">
    <cfRule type="expression" dxfId="732" priority="94">
      <formula>IF(OR(O1175="",Q1175="",S1175="",O1176=""),TRUE)</formula>
    </cfRule>
  </conditionalFormatting>
  <conditionalFormatting sqref="Q1177">
    <cfRule type="expression" dxfId="731" priority="90" stopIfTrue="1">
      <formula>AND(Q1177="",V1178&gt;0)</formula>
    </cfRule>
    <cfRule type="expression" dxfId="730" priority="89">
      <formula>IF(O1177="",TRUE)</formula>
    </cfRule>
  </conditionalFormatting>
  <conditionalFormatting sqref="Q1178">
    <cfRule type="expression" dxfId="729" priority="87">
      <formula>IF(OR(O1177="",Q1177="",S1177="",O1178=""),TRUE)</formula>
    </cfRule>
  </conditionalFormatting>
  <conditionalFormatting sqref="Q1179">
    <cfRule type="expression" dxfId="728" priority="83" stopIfTrue="1">
      <formula>AND(Q1179="",V1180&gt;0)</formula>
    </cfRule>
    <cfRule type="expression" dxfId="727" priority="82">
      <formula>IF(O1179="",TRUE)</formula>
    </cfRule>
  </conditionalFormatting>
  <conditionalFormatting sqref="Q1180">
    <cfRule type="expression" dxfId="726" priority="80">
      <formula>IF(OR(O1179="",Q1179="",S1179="",O1180=""),TRUE)</formula>
    </cfRule>
  </conditionalFormatting>
  <conditionalFormatting sqref="Q1181">
    <cfRule type="expression" dxfId="725" priority="75">
      <formula>IF(O1181="",TRUE)</formula>
    </cfRule>
    <cfRule type="expression" dxfId="724" priority="76" stopIfTrue="1">
      <formula>AND(Q1181="",V1182&gt;0)</formula>
    </cfRule>
  </conditionalFormatting>
  <conditionalFormatting sqref="Q1182">
    <cfRule type="expression" dxfId="723" priority="73">
      <formula>IF(OR(O1181="",Q1181="",S1181="",O1182=""),TRUE)</formula>
    </cfRule>
  </conditionalFormatting>
  <conditionalFormatting sqref="Q1183">
    <cfRule type="expression" dxfId="722" priority="69" stopIfTrue="1">
      <formula>AND(Q1183="",V1184&gt;0)</formula>
    </cfRule>
    <cfRule type="expression" dxfId="721" priority="68">
      <formula>IF(O1183="",TRUE)</formula>
    </cfRule>
  </conditionalFormatting>
  <conditionalFormatting sqref="Q1184">
    <cfRule type="expression" dxfId="720" priority="66">
      <formula>IF(OR(O1183="",Q1183="",S1183="",O1184=""),TRUE)</formula>
    </cfRule>
  </conditionalFormatting>
  <conditionalFormatting sqref="Q1208">
    <cfRule type="expression" dxfId="719" priority="62" stopIfTrue="1">
      <formula>AND(Q1208="",V1209&gt;0)</formula>
    </cfRule>
    <cfRule type="expression" dxfId="718" priority="61">
      <formula>IF(O1208="",TRUE)</formula>
    </cfRule>
  </conditionalFormatting>
  <conditionalFormatting sqref="Q1209">
    <cfRule type="expression" dxfId="717" priority="59">
      <formula>IF(OR(O1208="",Q1208="",S1208="",O1209=""),TRUE)</formula>
    </cfRule>
  </conditionalFormatting>
  <conditionalFormatting sqref="Q1210">
    <cfRule type="expression" dxfId="716" priority="55" stopIfTrue="1">
      <formula>AND(Q1210="",V1211&gt;0)</formula>
    </cfRule>
    <cfRule type="expression" dxfId="715" priority="54">
      <formula>IF(O1210="",TRUE)</formula>
    </cfRule>
  </conditionalFormatting>
  <conditionalFormatting sqref="Q1211">
    <cfRule type="expression" dxfId="714" priority="52">
      <formula>IF(OR(O1210="",Q1210="",S1210="",O1211=""),TRUE)</formula>
    </cfRule>
  </conditionalFormatting>
  <conditionalFormatting sqref="Q1212">
    <cfRule type="expression" dxfId="713" priority="47">
      <formula>IF(O1212="",TRUE)</formula>
    </cfRule>
    <cfRule type="expression" dxfId="712" priority="48" stopIfTrue="1">
      <formula>AND(Q1212="",V1213&gt;0)</formula>
    </cfRule>
  </conditionalFormatting>
  <conditionalFormatting sqref="Q1213">
    <cfRule type="expression" dxfId="711" priority="45">
      <formula>IF(OR(O1212="",Q1212="",S1212="",O1213=""),TRUE)</formula>
    </cfRule>
  </conditionalFormatting>
  <conditionalFormatting sqref="Q1214">
    <cfRule type="expression" dxfId="710" priority="41" stopIfTrue="1">
      <formula>AND(Q1214="",V1215&gt;0)</formula>
    </cfRule>
    <cfRule type="expression" dxfId="709" priority="40">
      <formula>IF(O1214="",TRUE)</formula>
    </cfRule>
  </conditionalFormatting>
  <conditionalFormatting sqref="Q1215">
    <cfRule type="expression" dxfId="708" priority="38">
      <formula>IF(OR(O1214="",Q1214="",S1214="",O1215=""),TRUE)</formula>
    </cfRule>
  </conditionalFormatting>
  <conditionalFormatting sqref="Q1216">
    <cfRule type="expression" dxfId="707" priority="34" stopIfTrue="1">
      <formula>AND(Q1216="",V1217&gt;0)</formula>
    </cfRule>
    <cfRule type="expression" dxfId="706" priority="33">
      <formula>IF(O1216="",TRUE)</formula>
    </cfRule>
  </conditionalFormatting>
  <conditionalFormatting sqref="Q1217">
    <cfRule type="expression" dxfId="705" priority="31">
      <formula>IF(OR(O1216="",Q1216="",S1216="",O1217=""),TRUE)</formula>
    </cfRule>
  </conditionalFormatting>
  <conditionalFormatting sqref="Q1218">
    <cfRule type="expression" dxfId="704" priority="26">
      <formula>IF(O1218="",TRUE)</formula>
    </cfRule>
    <cfRule type="expression" dxfId="703" priority="27" stopIfTrue="1">
      <formula>AND(Q1218="",V1219&gt;0)</formula>
    </cfRule>
  </conditionalFormatting>
  <conditionalFormatting sqref="Q1219">
    <cfRule type="expression" dxfId="702" priority="24">
      <formula>IF(OR(O1218="",Q1218="",S1218="",O1219=""),TRUE)</formula>
    </cfRule>
  </conditionalFormatting>
  <conditionalFormatting sqref="Q1220">
    <cfRule type="expression" dxfId="701" priority="19">
      <formula>IF(O1220="",TRUE)</formula>
    </cfRule>
    <cfRule type="expression" dxfId="700" priority="20" stopIfTrue="1">
      <formula>AND(Q1220="",V1221&gt;0)</formula>
    </cfRule>
  </conditionalFormatting>
  <conditionalFormatting sqref="Q1221">
    <cfRule type="expression" dxfId="699" priority="17">
      <formula>IF(OR(O1220="",Q1220="",S1220="",O1221=""),TRUE)</formula>
    </cfRule>
  </conditionalFormatting>
  <conditionalFormatting sqref="Q1222">
    <cfRule type="expression" dxfId="698" priority="12">
      <formula>IF(O1222="",TRUE)</formula>
    </cfRule>
    <cfRule type="expression" dxfId="697" priority="13" stopIfTrue="1">
      <formula>AND(Q1222="",V1223&gt;0)</formula>
    </cfRule>
  </conditionalFormatting>
  <conditionalFormatting sqref="Q1223">
    <cfRule type="expression" dxfId="696" priority="10">
      <formula>IF(OR(O1222="",Q1222="",S1222="",O1223=""),TRUE)</formula>
    </cfRule>
  </conditionalFormatting>
  <conditionalFormatting sqref="Q1224">
    <cfRule type="expression" dxfId="695" priority="5">
      <formula>IF(O1224="",TRUE)</formula>
    </cfRule>
    <cfRule type="expression" dxfId="694" priority="6" stopIfTrue="1">
      <formula>AND(Q1224="",V1225&gt;0)</formula>
    </cfRule>
  </conditionalFormatting>
  <conditionalFormatting sqref="Q1225">
    <cfRule type="expression" dxfId="693" priority="3">
      <formula>IF(OR(O1224="",Q1224="",S1224="",O1225=""),TRUE)</formula>
    </cfRule>
  </conditionalFormatting>
  <conditionalFormatting sqref="S16">
    <cfRule type="expression" dxfId="692" priority="1912">
      <formula>IF(OR(O16="",Q16=""),TRUE)</formula>
    </cfRule>
  </conditionalFormatting>
  <conditionalFormatting sqref="S17">
    <cfRule type="expression" dxfId="691" priority="1909">
      <formula>IF(OR(O16="",Q16="",S16="",O17="",Q17=""),TRUE)</formula>
    </cfRule>
  </conditionalFormatting>
  <conditionalFormatting sqref="S18">
    <cfRule type="expression" dxfId="690" priority="1852">
      <formula>IF(OR(O18="",Q18=""),TRUE)</formula>
    </cfRule>
  </conditionalFormatting>
  <conditionalFormatting sqref="S19">
    <cfRule type="expression" dxfId="689" priority="1850">
      <formula>IF(OR(O18="",Q18="",S18="",O19="",Q19=""),TRUE)</formula>
    </cfRule>
  </conditionalFormatting>
  <conditionalFormatting sqref="S20">
    <cfRule type="expression" dxfId="688" priority="1845">
      <formula>IF(OR(O20="",Q20=""),TRUE)</formula>
    </cfRule>
  </conditionalFormatting>
  <conditionalFormatting sqref="S21">
    <cfRule type="expression" dxfId="687" priority="1843">
      <formula>IF(OR(O20="",Q20="",S20="",O21="",Q21=""),TRUE)</formula>
    </cfRule>
  </conditionalFormatting>
  <conditionalFormatting sqref="S22">
    <cfRule type="expression" dxfId="686" priority="1838">
      <formula>IF(OR(O22="",Q22=""),TRUE)</formula>
    </cfRule>
  </conditionalFormatting>
  <conditionalFormatting sqref="S23">
    <cfRule type="expression" dxfId="685" priority="1836">
      <formula>IF(OR(O22="",Q22="",S22="",O23="",Q23=""),TRUE)</formula>
    </cfRule>
  </conditionalFormatting>
  <conditionalFormatting sqref="S24">
    <cfRule type="expression" dxfId="684" priority="1831">
      <formula>IF(OR(O24="",Q24=""),TRUE)</formula>
    </cfRule>
  </conditionalFormatting>
  <conditionalFormatting sqref="S25">
    <cfRule type="expression" dxfId="683" priority="1829">
      <formula>IF(OR(O24="",Q24="",S24="",O25="",Q25=""),TRUE)</formula>
    </cfRule>
  </conditionalFormatting>
  <conditionalFormatting sqref="S60">
    <cfRule type="expression" dxfId="682" priority="1824">
      <formula>IF(OR(O60="",Q60=""),TRUE)</formula>
    </cfRule>
  </conditionalFormatting>
  <conditionalFormatting sqref="S61">
    <cfRule type="expression" dxfId="681" priority="1822">
      <formula>IF(OR(O60="",Q60="",S60="",O61="",Q61=""),TRUE)</formula>
    </cfRule>
  </conditionalFormatting>
  <conditionalFormatting sqref="S62">
    <cfRule type="expression" dxfId="680" priority="1817">
      <formula>IF(OR(O62="",Q62=""),TRUE)</formula>
    </cfRule>
  </conditionalFormatting>
  <conditionalFormatting sqref="S63">
    <cfRule type="expression" dxfId="679" priority="1815">
      <formula>IF(OR(O62="",Q62="",S62="",O63="",Q63=""),TRUE)</formula>
    </cfRule>
  </conditionalFormatting>
  <conditionalFormatting sqref="S64">
    <cfRule type="expression" dxfId="678" priority="1810">
      <formula>IF(OR(O64="",Q64=""),TRUE)</formula>
    </cfRule>
  </conditionalFormatting>
  <conditionalFormatting sqref="S65">
    <cfRule type="expression" dxfId="677" priority="1808">
      <formula>IF(OR(O64="",Q64="",S64="",O65="",Q65=""),TRUE)</formula>
    </cfRule>
  </conditionalFormatting>
  <conditionalFormatting sqref="S66">
    <cfRule type="expression" dxfId="676" priority="1803">
      <formula>IF(OR(O66="",Q66=""),TRUE)</formula>
    </cfRule>
  </conditionalFormatting>
  <conditionalFormatting sqref="S67">
    <cfRule type="expression" dxfId="675" priority="1801">
      <formula>IF(OR(O66="",Q66="",S66="",O67="",Q67=""),TRUE)</formula>
    </cfRule>
  </conditionalFormatting>
  <conditionalFormatting sqref="S68">
    <cfRule type="expression" dxfId="674" priority="1796">
      <formula>IF(OR(O68="",Q68=""),TRUE)</formula>
    </cfRule>
  </conditionalFormatting>
  <conditionalFormatting sqref="S69">
    <cfRule type="expression" dxfId="673" priority="1794">
      <formula>IF(OR(O68="",Q68="",S68="",O69="",Q69=""),TRUE)</formula>
    </cfRule>
  </conditionalFormatting>
  <conditionalFormatting sqref="S70">
    <cfRule type="expression" dxfId="672" priority="1789">
      <formula>IF(OR(O70="",Q70=""),TRUE)</formula>
    </cfRule>
  </conditionalFormatting>
  <conditionalFormatting sqref="S71">
    <cfRule type="expression" dxfId="671" priority="1787">
      <formula>IF(OR(O70="",Q70="",S70="",O71="",Q71=""),TRUE)</formula>
    </cfRule>
  </conditionalFormatting>
  <conditionalFormatting sqref="S72">
    <cfRule type="expression" dxfId="670" priority="1782">
      <formula>IF(OR(O72="",Q72=""),TRUE)</formula>
    </cfRule>
  </conditionalFormatting>
  <conditionalFormatting sqref="S73">
    <cfRule type="expression" dxfId="669" priority="1780">
      <formula>IF(OR(O72="",Q72="",S72="",O73="",Q73=""),TRUE)</formula>
    </cfRule>
  </conditionalFormatting>
  <conditionalFormatting sqref="S74">
    <cfRule type="expression" dxfId="668" priority="1775">
      <formula>IF(OR(O74="",Q74=""),TRUE)</formula>
    </cfRule>
  </conditionalFormatting>
  <conditionalFormatting sqref="S75">
    <cfRule type="expression" dxfId="667" priority="1773">
      <formula>IF(OR(O74="",Q74="",S74="",O75="",Q75=""),TRUE)</formula>
    </cfRule>
  </conditionalFormatting>
  <conditionalFormatting sqref="S76">
    <cfRule type="expression" dxfId="666" priority="1768">
      <formula>IF(OR(O76="",Q76=""),TRUE)</formula>
    </cfRule>
  </conditionalFormatting>
  <conditionalFormatting sqref="S77">
    <cfRule type="expression" dxfId="665" priority="1766">
      <formula>IF(OR(O76="",Q76="",S76="",O77="",Q77=""),TRUE)</formula>
    </cfRule>
  </conditionalFormatting>
  <conditionalFormatting sqref="S101">
    <cfRule type="expression" dxfId="664" priority="1761">
      <formula>IF(OR(O101="",Q101=""),TRUE)</formula>
    </cfRule>
  </conditionalFormatting>
  <conditionalFormatting sqref="S102">
    <cfRule type="expression" dxfId="663" priority="1759">
      <formula>IF(OR(O101="",Q101="",S101="",O102="",Q102=""),TRUE)</formula>
    </cfRule>
  </conditionalFormatting>
  <conditionalFormatting sqref="S103">
    <cfRule type="expression" dxfId="662" priority="1754">
      <formula>IF(OR(O103="",Q103=""),TRUE)</formula>
    </cfRule>
  </conditionalFormatting>
  <conditionalFormatting sqref="S104">
    <cfRule type="expression" dxfId="661" priority="1752">
      <formula>IF(OR(O103="",Q103="",S103="",O104="",Q104=""),TRUE)</formula>
    </cfRule>
  </conditionalFormatting>
  <conditionalFormatting sqref="S105">
    <cfRule type="expression" dxfId="660" priority="1747">
      <formula>IF(OR(O105="",Q105=""),TRUE)</formula>
    </cfRule>
  </conditionalFormatting>
  <conditionalFormatting sqref="S106">
    <cfRule type="expression" dxfId="659" priority="1745">
      <formula>IF(OR(O105="",Q105="",S105="",O106="",Q106=""),TRUE)</formula>
    </cfRule>
  </conditionalFormatting>
  <conditionalFormatting sqref="S107">
    <cfRule type="expression" dxfId="658" priority="1740">
      <formula>IF(OR(O107="",Q107=""),TRUE)</formula>
    </cfRule>
  </conditionalFormatting>
  <conditionalFormatting sqref="S108">
    <cfRule type="expression" dxfId="657" priority="1738">
      <formula>IF(OR(O107="",Q107="",S107="",O108="",Q108=""),TRUE)</formula>
    </cfRule>
  </conditionalFormatting>
  <conditionalFormatting sqref="S109">
    <cfRule type="expression" dxfId="656" priority="1733">
      <formula>IF(OR(O109="",Q109=""),TRUE)</formula>
    </cfRule>
  </conditionalFormatting>
  <conditionalFormatting sqref="S110">
    <cfRule type="expression" dxfId="655" priority="1731">
      <formula>IF(OR(O109="",Q109="",S109="",O110="",Q110=""),TRUE)</formula>
    </cfRule>
  </conditionalFormatting>
  <conditionalFormatting sqref="S111">
    <cfRule type="expression" dxfId="654" priority="1726">
      <formula>IF(OR(O111="",Q111=""),TRUE)</formula>
    </cfRule>
  </conditionalFormatting>
  <conditionalFormatting sqref="S112">
    <cfRule type="expression" dxfId="653" priority="1724">
      <formula>IF(OR(O111="",Q111="",S111="",O112="",Q112=""),TRUE)</formula>
    </cfRule>
  </conditionalFormatting>
  <conditionalFormatting sqref="S113">
    <cfRule type="expression" dxfId="652" priority="1719">
      <formula>IF(OR(O113="",Q113=""),TRUE)</formula>
    </cfRule>
  </conditionalFormatting>
  <conditionalFormatting sqref="S114">
    <cfRule type="expression" dxfId="651" priority="1717">
      <formula>IF(OR(O113="",Q113="",S113="",O114="",Q114=""),TRUE)</formula>
    </cfRule>
  </conditionalFormatting>
  <conditionalFormatting sqref="S115">
    <cfRule type="expression" dxfId="650" priority="1712">
      <formula>IF(OR(O115="",Q115=""),TRUE)</formula>
    </cfRule>
  </conditionalFormatting>
  <conditionalFormatting sqref="S116">
    <cfRule type="expression" dxfId="649" priority="1710">
      <formula>IF(OR(O115="",Q115="",S115="",O116="",Q116=""),TRUE)</formula>
    </cfRule>
  </conditionalFormatting>
  <conditionalFormatting sqref="S117">
    <cfRule type="expression" dxfId="648" priority="1705">
      <formula>IF(OR(O117="",Q117=""),TRUE)</formula>
    </cfRule>
  </conditionalFormatting>
  <conditionalFormatting sqref="S118">
    <cfRule type="expression" dxfId="647" priority="1703">
      <formula>IF(OR(O117="",Q117="",S117="",O118="",Q118=""),TRUE)</formula>
    </cfRule>
  </conditionalFormatting>
  <conditionalFormatting sqref="S142">
    <cfRule type="expression" dxfId="646" priority="1698">
      <formula>IF(OR(O142="",Q142=""),TRUE)</formula>
    </cfRule>
  </conditionalFormatting>
  <conditionalFormatting sqref="S143">
    <cfRule type="expression" dxfId="645" priority="1696">
      <formula>IF(OR(O142="",Q142="",S142="",O143="",Q143=""),TRUE)</formula>
    </cfRule>
  </conditionalFormatting>
  <conditionalFormatting sqref="S144">
    <cfRule type="expression" dxfId="644" priority="1691">
      <formula>IF(OR(O144="",Q144=""),TRUE)</formula>
    </cfRule>
  </conditionalFormatting>
  <conditionalFormatting sqref="S145">
    <cfRule type="expression" dxfId="643" priority="1689">
      <formula>IF(OR(O144="",Q144="",S144="",O145="",Q145=""),TRUE)</formula>
    </cfRule>
  </conditionalFormatting>
  <conditionalFormatting sqref="S146">
    <cfRule type="expression" dxfId="642" priority="1684">
      <formula>IF(OR(O146="",Q146=""),TRUE)</formula>
    </cfRule>
  </conditionalFormatting>
  <conditionalFormatting sqref="S147">
    <cfRule type="expression" dxfId="641" priority="1682">
      <formula>IF(OR(O146="",Q146="",S146="",O147="",Q147=""),TRUE)</formula>
    </cfRule>
  </conditionalFormatting>
  <conditionalFormatting sqref="S148">
    <cfRule type="expression" dxfId="640" priority="1677">
      <formula>IF(OR(O148="",Q148=""),TRUE)</formula>
    </cfRule>
  </conditionalFormatting>
  <conditionalFormatting sqref="S149">
    <cfRule type="expression" dxfId="639" priority="1675">
      <formula>IF(OR(O148="",Q148="",S148="",O149="",Q149=""),TRUE)</formula>
    </cfRule>
  </conditionalFormatting>
  <conditionalFormatting sqref="S150">
    <cfRule type="expression" dxfId="638" priority="1670">
      <formula>IF(OR(O150="",Q150=""),TRUE)</formula>
    </cfRule>
  </conditionalFormatting>
  <conditionalFormatting sqref="S151">
    <cfRule type="expression" dxfId="637" priority="1668">
      <formula>IF(OR(O150="",Q150="",S150="",O151="",Q151=""),TRUE)</formula>
    </cfRule>
  </conditionalFormatting>
  <conditionalFormatting sqref="S152">
    <cfRule type="expression" dxfId="636" priority="1663">
      <formula>IF(OR(O152="",Q152=""),TRUE)</formula>
    </cfRule>
  </conditionalFormatting>
  <conditionalFormatting sqref="S153">
    <cfRule type="expression" dxfId="635" priority="1661">
      <formula>IF(OR(O152="",Q152="",S152="",O153="",Q153=""),TRUE)</formula>
    </cfRule>
  </conditionalFormatting>
  <conditionalFormatting sqref="S154">
    <cfRule type="expression" dxfId="634" priority="1656">
      <formula>IF(OR(O154="",Q154=""),TRUE)</formula>
    </cfRule>
  </conditionalFormatting>
  <conditionalFormatting sqref="S155">
    <cfRule type="expression" dxfId="633" priority="1654">
      <formula>IF(OR(O154="",Q154="",S154="",O155="",Q155=""),TRUE)</formula>
    </cfRule>
  </conditionalFormatting>
  <conditionalFormatting sqref="S156">
    <cfRule type="expression" dxfId="632" priority="1649">
      <formula>IF(OR(O156="",Q156=""),TRUE)</formula>
    </cfRule>
  </conditionalFormatting>
  <conditionalFormatting sqref="S157">
    <cfRule type="expression" dxfId="631" priority="1647">
      <formula>IF(OR(O156="",Q156="",S156="",O157="",Q157=""),TRUE)</formula>
    </cfRule>
  </conditionalFormatting>
  <conditionalFormatting sqref="S158">
    <cfRule type="expression" dxfId="630" priority="1642">
      <formula>IF(OR(O158="",Q158=""),TRUE)</formula>
    </cfRule>
  </conditionalFormatting>
  <conditionalFormatting sqref="S159">
    <cfRule type="expression" dxfId="629" priority="1640">
      <formula>IF(OR(O158="",Q158="",S158="",O159="",Q159=""),TRUE)</formula>
    </cfRule>
  </conditionalFormatting>
  <conditionalFormatting sqref="S183">
    <cfRule type="expression" dxfId="628" priority="1635">
      <formula>IF(OR(O183="",Q183=""),TRUE)</formula>
    </cfRule>
  </conditionalFormatting>
  <conditionalFormatting sqref="S184">
    <cfRule type="expression" dxfId="627" priority="1633">
      <formula>IF(OR(O183="",Q183="",S183="",O184="",Q184=""),TRUE)</formula>
    </cfRule>
  </conditionalFormatting>
  <conditionalFormatting sqref="S185">
    <cfRule type="expression" dxfId="626" priority="1628">
      <formula>IF(OR(O185="",Q185=""),TRUE)</formula>
    </cfRule>
  </conditionalFormatting>
  <conditionalFormatting sqref="S186">
    <cfRule type="expression" dxfId="625" priority="1626">
      <formula>IF(OR(O185="",Q185="",S185="",O186="",Q186=""),TRUE)</formula>
    </cfRule>
  </conditionalFormatting>
  <conditionalFormatting sqref="S187">
    <cfRule type="expression" dxfId="624" priority="1621">
      <formula>IF(OR(O187="",Q187=""),TRUE)</formula>
    </cfRule>
  </conditionalFormatting>
  <conditionalFormatting sqref="S188">
    <cfRule type="expression" dxfId="623" priority="1619">
      <formula>IF(OR(O187="",Q187="",S187="",O188="",Q188=""),TRUE)</formula>
    </cfRule>
  </conditionalFormatting>
  <conditionalFormatting sqref="S189">
    <cfRule type="expression" dxfId="622" priority="1614">
      <formula>IF(OR(O189="",Q189=""),TRUE)</formula>
    </cfRule>
  </conditionalFormatting>
  <conditionalFormatting sqref="S190">
    <cfRule type="expression" dxfId="621" priority="1612">
      <formula>IF(OR(O189="",Q189="",S189="",O190="",Q190=""),TRUE)</formula>
    </cfRule>
  </conditionalFormatting>
  <conditionalFormatting sqref="S191">
    <cfRule type="expression" dxfId="620" priority="1607">
      <formula>IF(OR(O191="",Q191=""),TRUE)</formula>
    </cfRule>
  </conditionalFormatting>
  <conditionalFormatting sqref="S192">
    <cfRule type="expression" dxfId="619" priority="1605">
      <formula>IF(OR(O191="",Q191="",S191="",O192="",Q192=""),TRUE)</formula>
    </cfRule>
  </conditionalFormatting>
  <conditionalFormatting sqref="S193">
    <cfRule type="expression" dxfId="618" priority="1600">
      <formula>IF(OR(O193="",Q193=""),TRUE)</formula>
    </cfRule>
  </conditionalFormatting>
  <conditionalFormatting sqref="S194">
    <cfRule type="expression" dxfId="617" priority="1598">
      <formula>IF(OR(O193="",Q193="",S193="",O194="",Q194=""),TRUE)</formula>
    </cfRule>
  </conditionalFormatting>
  <conditionalFormatting sqref="S195">
    <cfRule type="expression" dxfId="616" priority="1593">
      <formula>IF(OR(O195="",Q195=""),TRUE)</formula>
    </cfRule>
  </conditionalFormatting>
  <conditionalFormatting sqref="S196">
    <cfRule type="expression" dxfId="615" priority="1591">
      <formula>IF(OR(O195="",Q195="",S195="",O196="",Q196=""),TRUE)</formula>
    </cfRule>
  </conditionalFormatting>
  <conditionalFormatting sqref="S197">
    <cfRule type="expression" dxfId="614" priority="1586">
      <formula>IF(OR(O197="",Q197=""),TRUE)</formula>
    </cfRule>
  </conditionalFormatting>
  <conditionalFormatting sqref="S198">
    <cfRule type="expression" dxfId="613" priority="1584">
      <formula>IF(OR(O197="",Q197="",S197="",O198="",Q198=""),TRUE)</formula>
    </cfRule>
  </conditionalFormatting>
  <conditionalFormatting sqref="S199">
    <cfRule type="expression" dxfId="612" priority="1579">
      <formula>IF(OR(O199="",Q199=""),TRUE)</formula>
    </cfRule>
  </conditionalFormatting>
  <conditionalFormatting sqref="S200">
    <cfRule type="expression" dxfId="611" priority="1577">
      <formula>IF(OR(O199="",Q199="",S199="",O200="",Q200=""),TRUE)</formula>
    </cfRule>
  </conditionalFormatting>
  <conditionalFormatting sqref="S224">
    <cfRule type="expression" dxfId="610" priority="1572">
      <formula>IF(OR(O224="",Q224=""),TRUE)</formula>
    </cfRule>
  </conditionalFormatting>
  <conditionalFormatting sqref="S225">
    <cfRule type="expression" dxfId="609" priority="1570">
      <formula>IF(OR(O224="",Q224="",S224="",O225="",Q225=""),TRUE)</formula>
    </cfRule>
  </conditionalFormatting>
  <conditionalFormatting sqref="S226">
    <cfRule type="expression" dxfId="608" priority="1565">
      <formula>IF(OR(O226="",Q226=""),TRUE)</formula>
    </cfRule>
  </conditionalFormatting>
  <conditionalFormatting sqref="S227">
    <cfRule type="expression" dxfId="607" priority="1563">
      <formula>IF(OR(O226="",Q226="",S226="",O227="",Q227=""),TRUE)</formula>
    </cfRule>
  </conditionalFormatting>
  <conditionalFormatting sqref="S228">
    <cfRule type="expression" dxfId="606" priority="1558">
      <formula>IF(OR(O228="",Q228=""),TRUE)</formula>
    </cfRule>
  </conditionalFormatting>
  <conditionalFormatting sqref="S229">
    <cfRule type="expression" dxfId="605" priority="1556">
      <formula>IF(OR(O228="",Q228="",S228="",O229="",Q229=""),TRUE)</formula>
    </cfRule>
  </conditionalFormatting>
  <conditionalFormatting sqref="S230">
    <cfRule type="expression" dxfId="604" priority="1551">
      <formula>IF(OR(O230="",Q230=""),TRUE)</formula>
    </cfRule>
  </conditionalFormatting>
  <conditionalFormatting sqref="S231">
    <cfRule type="expression" dxfId="603" priority="1549">
      <formula>IF(OR(O230="",Q230="",S230="",O231="",Q231=""),TRUE)</formula>
    </cfRule>
  </conditionalFormatting>
  <conditionalFormatting sqref="S232">
    <cfRule type="expression" dxfId="602" priority="1544">
      <formula>IF(OR(O232="",Q232=""),TRUE)</formula>
    </cfRule>
  </conditionalFormatting>
  <conditionalFormatting sqref="S233">
    <cfRule type="expression" dxfId="601" priority="1542">
      <formula>IF(OR(O232="",Q232="",S232="",O233="",Q233=""),TRUE)</formula>
    </cfRule>
  </conditionalFormatting>
  <conditionalFormatting sqref="S234">
    <cfRule type="expression" dxfId="600" priority="1537">
      <formula>IF(OR(O234="",Q234=""),TRUE)</formula>
    </cfRule>
  </conditionalFormatting>
  <conditionalFormatting sqref="S235">
    <cfRule type="expression" dxfId="599" priority="1535">
      <formula>IF(OR(O234="",Q234="",S234="",O235="",Q235=""),TRUE)</formula>
    </cfRule>
  </conditionalFormatting>
  <conditionalFormatting sqref="S236">
    <cfRule type="expression" dxfId="598" priority="1530">
      <formula>IF(OR(O236="",Q236=""),TRUE)</formula>
    </cfRule>
  </conditionalFormatting>
  <conditionalFormatting sqref="S237">
    <cfRule type="expression" dxfId="597" priority="1528">
      <formula>IF(OR(O236="",Q236="",S236="",O237="",Q237=""),TRUE)</formula>
    </cfRule>
  </conditionalFormatting>
  <conditionalFormatting sqref="S238">
    <cfRule type="expression" dxfId="596" priority="1523">
      <formula>IF(OR(O238="",Q238=""),TRUE)</formula>
    </cfRule>
  </conditionalFormatting>
  <conditionalFormatting sqref="S239">
    <cfRule type="expression" dxfId="595" priority="1521">
      <formula>IF(OR(O238="",Q238="",S238="",O239="",Q239=""),TRUE)</formula>
    </cfRule>
  </conditionalFormatting>
  <conditionalFormatting sqref="S240">
    <cfRule type="expression" dxfId="594" priority="1516">
      <formula>IF(OR(O240="",Q240=""),TRUE)</formula>
    </cfRule>
  </conditionalFormatting>
  <conditionalFormatting sqref="S241">
    <cfRule type="expression" dxfId="593" priority="1514">
      <formula>IF(OR(O240="",Q240="",S240="",O241="",Q241=""),TRUE)</formula>
    </cfRule>
  </conditionalFormatting>
  <conditionalFormatting sqref="S265">
    <cfRule type="expression" dxfId="592" priority="1509">
      <formula>IF(OR(O265="",Q265=""),TRUE)</formula>
    </cfRule>
  </conditionalFormatting>
  <conditionalFormatting sqref="S266">
    <cfRule type="expression" dxfId="591" priority="1507">
      <formula>IF(OR(O265="",Q265="",S265="",O266="",Q266=""),TRUE)</formula>
    </cfRule>
  </conditionalFormatting>
  <conditionalFormatting sqref="S267">
    <cfRule type="expression" dxfId="590" priority="1502">
      <formula>IF(OR(O267="",Q267=""),TRUE)</formula>
    </cfRule>
  </conditionalFormatting>
  <conditionalFormatting sqref="S268">
    <cfRule type="expression" dxfId="589" priority="1500">
      <formula>IF(OR(O267="",Q267="",S267="",O268="",Q268=""),TRUE)</formula>
    </cfRule>
  </conditionalFormatting>
  <conditionalFormatting sqref="S269">
    <cfRule type="expression" dxfId="588" priority="1495">
      <formula>IF(OR(O269="",Q269=""),TRUE)</formula>
    </cfRule>
  </conditionalFormatting>
  <conditionalFormatting sqref="S270">
    <cfRule type="expression" dxfId="587" priority="1493">
      <formula>IF(OR(O269="",Q269="",S269="",O270="",Q270=""),TRUE)</formula>
    </cfRule>
  </conditionalFormatting>
  <conditionalFormatting sqref="S271">
    <cfRule type="expression" dxfId="586" priority="1488">
      <formula>IF(OR(O271="",Q271=""),TRUE)</formula>
    </cfRule>
  </conditionalFormatting>
  <conditionalFormatting sqref="S272">
    <cfRule type="expression" dxfId="585" priority="1486">
      <formula>IF(OR(O271="",Q271="",S271="",O272="",Q272=""),TRUE)</formula>
    </cfRule>
  </conditionalFormatting>
  <conditionalFormatting sqref="S273">
    <cfRule type="expression" dxfId="584" priority="1481">
      <formula>IF(OR(O273="",Q273=""),TRUE)</formula>
    </cfRule>
  </conditionalFormatting>
  <conditionalFormatting sqref="S274">
    <cfRule type="expression" dxfId="583" priority="1479">
      <formula>IF(OR(O273="",Q273="",S273="",O274="",Q274=""),TRUE)</formula>
    </cfRule>
  </conditionalFormatting>
  <conditionalFormatting sqref="S275">
    <cfRule type="expression" dxfId="582" priority="1474">
      <formula>IF(OR(O275="",Q275=""),TRUE)</formula>
    </cfRule>
  </conditionalFormatting>
  <conditionalFormatting sqref="S276">
    <cfRule type="expression" dxfId="581" priority="1472">
      <formula>IF(OR(O275="",Q275="",S275="",O276="",Q276=""),TRUE)</formula>
    </cfRule>
  </conditionalFormatting>
  <conditionalFormatting sqref="S277">
    <cfRule type="expression" dxfId="580" priority="1467">
      <formula>IF(OR(O277="",Q277=""),TRUE)</formula>
    </cfRule>
  </conditionalFormatting>
  <conditionalFormatting sqref="S278">
    <cfRule type="expression" dxfId="579" priority="1465">
      <formula>IF(OR(O277="",Q277="",S277="",O278="",Q278=""),TRUE)</formula>
    </cfRule>
  </conditionalFormatting>
  <conditionalFormatting sqref="S279">
    <cfRule type="expression" dxfId="578" priority="1460">
      <formula>IF(OR(O279="",Q279=""),TRUE)</formula>
    </cfRule>
  </conditionalFormatting>
  <conditionalFormatting sqref="S280">
    <cfRule type="expression" dxfId="577" priority="1458">
      <formula>IF(OR(O279="",Q279="",S279="",O280="",Q280=""),TRUE)</formula>
    </cfRule>
  </conditionalFormatting>
  <conditionalFormatting sqref="S281">
    <cfRule type="expression" dxfId="576" priority="1453">
      <formula>IF(OR(O281="",Q281=""),TRUE)</formula>
    </cfRule>
  </conditionalFormatting>
  <conditionalFormatting sqref="S282">
    <cfRule type="expression" dxfId="575" priority="1451">
      <formula>IF(OR(O281="",Q281="",S281="",O282="",Q282=""),TRUE)</formula>
    </cfRule>
  </conditionalFormatting>
  <conditionalFormatting sqref="S306">
    <cfRule type="expression" dxfId="574" priority="1446">
      <formula>IF(OR(O306="",Q306=""),TRUE)</formula>
    </cfRule>
  </conditionalFormatting>
  <conditionalFormatting sqref="S307">
    <cfRule type="expression" dxfId="573" priority="1444">
      <formula>IF(OR(O306="",Q306="",S306="",O307="",Q307=""),TRUE)</formula>
    </cfRule>
  </conditionalFormatting>
  <conditionalFormatting sqref="S308">
    <cfRule type="expression" dxfId="572" priority="1439">
      <formula>IF(OR(O308="",Q308=""),TRUE)</formula>
    </cfRule>
  </conditionalFormatting>
  <conditionalFormatting sqref="S309">
    <cfRule type="expression" dxfId="571" priority="1437">
      <formula>IF(OR(O308="",Q308="",S308="",O309="",Q309=""),TRUE)</formula>
    </cfRule>
  </conditionalFormatting>
  <conditionalFormatting sqref="S310">
    <cfRule type="expression" dxfId="570" priority="1432">
      <formula>IF(OR(O310="",Q310=""),TRUE)</formula>
    </cfRule>
  </conditionalFormatting>
  <conditionalFormatting sqref="S311">
    <cfRule type="expression" dxfId="569" priority="1430">
      <formula>IF(OR(O310="",Q310="",S310="",O311="",Q311=""),TRUE)</formula>
    </cfRule>
  </conditionalFormatting>
  <conditionalFormatting sqref="S312">
    <cfRule type="expression" dxfId="568" priority="1425">
      <formula>IF(OR(O312="",Q312=""),TRUE)</formula>
    </cfRule>
  </conditionalFormatting>
  <conditionalFormatting sqref="S313">
    <cfRule type="expression" dxfId="567" priority="1423">
      <formula>IF(OR(O312="",Q312="",S312="",O313="",Q313=""),TRUE)</formula>
    </cfRule>
  </conditionalFormatting>
  <conditionalFormatting sqref="S314">
    <cfRule type="expression" dxfId="566" priority="1418">
      <formula>IF(OR(O314="",Q314=""),TRUE)</formula>
    </cfRule>
  </conditionalFormatting>
  <conditionalFormatting sqref="S315">
    <cfRule type="expression" dxfId="565" priority="1416">
      <formula>IF(OR(O314="",Q314="",S314="",O315="",Q315=""),TRUE)</formula>
    </cfRule>
  </conditionalFormatting>
  <conditionalFormatting sqref="S316">
    <cfRule type="expression" dxfId="564" priority="1411">
      <formula>IF(OR(O316="",Q316=""),TRUE)</formula>
    </cfRule>
  </conditionalFormatting>
  <conditionalFormatting sqref="S317">
    <cfRule type="expression" dxfId="563" priority="1409">
      <formula>IF(OR(O316="",Q316="",S316="",O317="",Q317=""),TRUE)</formula>
    </cfRule>
  </conditionalFormatting>
  <conditionalFormatting sqref="S318">
    <cfRule type="expression" dxfId="562" priority="1404">
      <formula>IF(OR(O318="",Q318=""),TRUE)</formula>
    </cfRule>
  </conditionalFormatting>
  <conditionalFormatting sqref="S319">
    <cfRule type="expression" dxfId="561" priority="1402">
      <formula>IF(OR(O318="",Q318="",S318="",O319="",Q319=""),TRUE)</formula>
    </cfRule>
  </conditionalFormatting>
  <conditionalFormatting sqref="S320">
    <cfRule type="expression" dxfId="560" priority="1397">
      <formula>IF(OR(O320="",Q320=""),TRUE)</formula>
    </cfRule>
  </conditionalFormatting>
  <conditionalFormatting sqref="S321">
    <cfRule type="expression" dxfId="559" priority="1395">
      <formula>IF(OR(O320="",Q320="",S320="",O321="",Q321=""),TRUE)</formula>
    </cfRule>
  </conditionalFormatting>
  <conditionalFormatting sqref="S322">
    <cfRule type="expression" dxfId="558" priority="1390">
      <formula>IF(OR(O322="",Q322=""),TRUE)</formula>
    </cfRule>
  </conditionalFormatting>
  <conditionalFormatting sqref="S323">
    <cfRule type="expression" dxfId="557" priority="1388">
      <formula>IF(OR(O322="",Q322="",S322="",O323="",Q323=""),TRUE)</formula>
    </cfRule>
  </conditionalFormatting>
  <conditionalFormatting sqref="S347">
    <cfRule type="expression" dxfId="556" priority="1383">
      <formula>IF(OR(O347="",Q347=""),TRUE)</formula>
    </cfRule>
  </conditionalFormatting>
  <conditionalFormatting sqref="S348">
    <cfRule type="expression" dxfId="555" priority="1381">
      <formula>IF(OR(O347="",Q347="",S347="",O348="",Q348=""),TRUE)</formula>
    </cfRule>
  </conditionalFormatting>
  <conditionalFormatting sqref="S349">
    <cfRule type="expression" dxfId="554" priority="1376">
      <formula>IF(OR(O349="",Q349=""),TRUE)</formula>
    </cfRule>
  </conditionalFormatting>
  <conditionalFormatting sqref="S350">
    <cfRule type="expression" dxfId="553" priority="1374">
      <formula>IF(OR(O349="",Q349="",S349="",O350="",Q350=""),TRUE)</formula>
    </cfRule>
  </conditionalFormatting>
  <conditionalFormatting sqref="S351">
    <cfRule type="expression" dxfId="552" priority="1369">
      <formula>IF(OR(O351="",Q351=""),TRUE)</formula>
    </cfRule>
  </conditionalFormatting>
  <conditionalFormatting sqref="S352">
    <cfRule type="expression" dxfId="551" priority="1367">
      <formula>IF(OR(O351="",Q351="",S351="",O352="",Q352=""),TRUE)</formula>
    </cfRule>
  </conditionalFormatting>
  <conditionalFormatting sqref="S353">
    <cfRule type="expression" dxfId="550" priority="1362">
      <formula>IF(OR(O353="",Q353=""),TRUE)</formula>
    </cfRule>
  </conditionalFormatting>
  <conditionalFormatting sqref="S354">
    <cfRule type="expression" dxfId="549" priority="1360">
      <formula>IF(OR(O353="",Q353="",S353="",O354="",Q354=""),TRUE)</formula>
    </cfRule>
  </conditionalFormatting>
  <conditionalFormatting sqref="S355">
    <cfRule type="expression" dxfId="548" priority="1355">
      <formula>IF(OR(O355="",Q355=""),TRUE)</formula>
    </cfRule>
  </conditionalFormatting>
  <conditionalFormatting sqref="S356">
    <cfRule type="expression" dxfId="547" priority="1353">
      <formula>IF(OR(O355="",Q355="",S355="",O356="",Q356=""),TRUE)</formula>
    </cfRule>
  </conditionalFormatting>
  <conditionalFormatting sqref="S357">
    <cfRule type="expression" dxfId="546" priority="1348">
      <formula>IF(OR(O357="",Q357=""),TRUE)</formula>
    </cfRule>
  </conditionalFormatting>
  <conditionalFormatting sqref="S358">
    <cfRule type="expression" dxfId="545" priority="1346">
      <formula>IF(OR(O357="",Q357="",S357="",O358="",Q358=""),TRUE)</formula>
    </cfRule>
  </conditionalFormatting>
  <conditionalFormatting sqref="S359">
    <cfRule type="expression" dxfId="544" priority="1341">
      <formula>IF(OR(O359="",Q359=""),TRUE)</formula>
    </cfRule>
  </conditionalFormatting>
  <conditionalFormatting sqref="S360">
    <cfRule type="expression" dxfId="543" priority="1339">
      <formula>IF(OR(O359="",Q359="",S359="",O360="",Q360=""),TRUE)</formula>
    </cfRule>
  </conditionalFormatting>
  <conditionalFormatting sqref="S361">
    <cfRule type="expression" dxfId="542" priority="1334">
      <formula>IF(OR(O361="",Q361=""),TRUE)</formula>
    </cfRule>
  </conditionalFormatting>
  <conditionalFormatting sqref="S362">
    <cfRule type="expression" dxfId="541" priority="1332">
      <formula>IF(OR(O361="",Q361="",S361="",O362="",Q362=""),TRUE)</formula>
    </cfRule>
  </conditionalFormatting>
  <conditionalFormatting sqref="S363">
    <cfRule type="expression" dxfId="540" priority="1327">
      <formula>IF(OR(O363="",Q363=""),TRUE)</formula>
    </cfRule>
  </conditionalFormatting>
  <conditionalFormatting sqref="S364">
    <cfRule type="expression" dxfId="539" priority="1325">
      <formula>IF(OR(O363="",Q363="",S363="",O364="",Q364=""),TRUE)</formula>
    </cfRule>
  </conditionalFormatting>
  <conditionalFormatting sqref="S388">
    <cfRule type="expression" dxfId="538" priority="1320">
      <formula>IF(OR(O388="",Q388=""),TRUE)</formula>
    </cfRule>
  </conditionalFormatting>
  <conditionalFormatting sqref="S389">
    <cfRule type="expression" dxfId="537" priority="1318">
      <formula>IF(OR(O388="",Q388="",S388="",O389="",Q389=""),TRUE)</formula>
    </cfRule>
  </conditionalFormatting>
  <conditionalFormatting sqref="S390">
    <cfRule type="expression" dxfId="536" priority="1313">
      <formula>IF(OR(O390="",Q390=""),TRUE)</formula>
    </cfRule>
  </conditionalFormatting>
  <conditionalFormatting sqref="S391">
    <cfRule type="expression" dxfId="535" priority="1311">
      <formula>IF(OR(O390="",Q390="",S390="",O391="",Q391=""),TRUE)</formula>
    </cfRule>
  </conditionalFormatting>
  <conditionalFormatting sqref="S392">
    <cfRule type="expression" dxfId="534" priority="1306">
      <formula>IF(OR(O392="",Q392=""),TRUE)</formula>
    </cfRule>
  </conditionalFormatting>
  <conditionalFormatting sqref="S393">
    <cfRule type="expression" dxfId="533" priority="1304">
      <formula>IF(OR(O392="",Q392="",S392="",O393="",Q393=""),TRUE)</formula>
    </cfRule>
  </conditionalFormatting>
  <conditionalFormatting sqref="S394">
    <cfRule type="expression" dxfId="532" priority="1299">
      <formula>IF(OR(O394="",Q394=""),TRUE)</formula>
    </cfRule>
  </conditionalFormatting>
  <conditionalFormatting sqref="S395">
    <cfRule type="expression" dxfId="531" priority="1297">
      <formula>IF(OR(O394="",Q394="",S394="",O395="",Q395=""),TRUE)</formula>
    </cfRule>
  </conditionalFormatting>
  <conditionalFormatting sqref="S396">
    <cfRule type="expression" dxfId="530" priority="1292">
      <formula>IF(OR(O396="",Q396=""),TRUE)</formula>
    </cfRule>
  </conditionalFormatting>
  <conditionalFormatting sqref="S397">
    <cfRule type="expression" dxfId="529" priority="1290">
      <formula>IF(OR(O396="",Q396="",S396="",O397="",Q397=""),TRUE)</formula>
    </cfRule>
  </conditionalFormatting>
  <conditionalFormatting sqref="S398">
    <cfRule type="expression" dxfId="528" priority="1285">
      <formula>IF(OR(O398="",Q398=""),TRUE)</formula>
    </cfRule>
  </conditionalFormatting>
  <conditionalFormatting sqref="S399">
    <cfRule type="expression" dxfId="527" priority="1283">
      <formula>IF(OR(O398="",Q398="",S398="",O399="",Q399=""),TRUE)</formula>
    </cfRule>
  </conditionalFormatting>
  <conditionalFormatting sqref="S400">
    <cfRule type="expression" dxfId="526" priority="1278">
      <formula>IF(OR(O400="",Q400=""),TRUE)</formula>
    </cfRule>
  </conditionalFormatting>
  <conditionalFormatting sqref="S401">
    <cfRule type="expression" dxfId="525" priority="1276">
      <formula>IF(OR(O400="",Q400="",S400="",O401="",Q401=""),TRUE)</formula>
    </cfRule>
  </conditionalFormatting>
  <conditionalFormatting sqref="S402">
    <cfRule type="expression" dxfId="524" priority="1271">
      <formula>IF(OR(O402="",Q402=""),TRUE)</formula>
    </cfRule>
  </conditionalFormatting>
  <conditionalFormatting sqref="S403">
    <cfRule type="expression" dxfId="523" priority="1269">
      <formula>IF(OR(O402="",Q402="",S402="",O403="",Q403=""),TRUE)</formula>
    </cfRule>
  </conditionalFormatting>
  <conditionalFormatting sqref="S404">
    <cfRule type="expression" dxfId="522" priority="1264">
      <formula>IF(OR(O404="",Q404=""),TRUE)</formula>
    </cfRule>
  </conditionalFormatting>
  <conditionalFormatting sqref="S405">
    <cfRule type="expression" dxfId="521" priority="1262">
      <formula>IF(OR(O404="",Q404="",S404="",O405="",Q405=""),TRUE)</formula>
    </cfRule>
  </conditionalFormatting>
  <conditionalFormatting sqref="S429">
    <cfRule type="expression" dxfId="520" priority="1257">
      <formula>IF(OR(O429="",Q429=""),TRUE)</formula>
    </cfRule>
  </conditionalFormatting>
  <conditionalFormatting sqref="S430">
    <cfRule type="expression" dxfId="519" priority="1255">
      <formula>IF(OR(O429="",Q429="",S429="",O430="",Q430=""),TRUE)</formula>
    </cfRule>
  </conditionalFormatting>
  <conditionalFormatting sqref="S431">
    <cfRule type="expression" dxfId="518" priority="1250">
      <formula>IF(OR(O431="",Q431=""),TRUE)</formula>
    </cfRule>
  </conditionalFormatting>
  <conditionalFormatting sqref="S432">
    <cfRule type="expression" dxfId="517" priority="1248">
      <formula>IF(OR(O431="",Q431="",S431="",O432="",Q432=""),TRUE)</formula>
    </cfRule>
  </conditionalFormatting>
  <conditionalFormatting sqref="S433">
    <cfRule type="expression" dxfId="516" priority="1243">
      <formula>IF(OR(O433="",Q433=""),TRUE)</formula>
    </cfRule>
  </conditionalFormatting>
  <conditionalFormatting sqref="S434">
    <cfRule type="expression" dxfId="515" priority="1241">
      <formula>IF(OR(O433="",Q433="",S433="",O434="",Q434=""),TRUE)</formula>
    </cfRule>
  </conditionalFormatting>
  <conditionalFormatting sqref="S435">
    <cfRule type="expression" dxfId="514" priority="1236">
      <formula>IF(OR(O435="",Q435=""),TRUE)</formula>
    </cfRule>
  </conditionalFormatting>
  <conditionalFormatting sqref="S436">
    <cfRule type="expression" dxfId="513" priority="1234">
      <formula>IF(OR(O435="",Q435="",S435="",O436="",Q436=""),TRUE)</formula>
    </cfRule>
  </conditionalFormatting>
  <conditionalFormatting sqref="S437">
    <cfRule type="expression" dxfId="512" priority="1229">
      <formula>IF(OR(O437="",Q437=""),TRUE)</formula>
    </cfRule>
  </conditionalFormatting>
  <conditionalFormatting sqref="S438">
    <cfRule type="expression" dxfId="511" priority="1227">
      <formula>IF(OR(O437="",Q437="",S437="",O438="",Q438=""),TRUE)</formula>
    </cfRule>
  </conditionalFormatting>
  <conditionalFormatting sqref="S439">
    <cfRule type="expression" dxfId="510" priority="1222">
      <formula>IF(OR(O439="",Q439=""),TRUE)</formula>
    </cfRule>
  </conditionalFormatting>
  <conditionalFormatting sqref="S440">
    <cfRule type="expression" dxfId="509" priority="1220">
      <formula>IF(OR(O439="",Q439="",S439="",O440="",Q440=""),TRUE)</formula>
    </cfRule>
  </conditionalFormatting>
  <conditionalFormatting sqref="S441">
    <cfRule type="expression" dxfId="508" priority="1215">
      <formula>IF(OR(O441="",Q441=""),TRUE)</formula>
    </cfRule>
  </conditionalFormatting>
  <conditionalFormatting sqref="S442">
    <cfRule type="expression" dxfId="507" priority="1213">
      <formula>IF(OR(O441="",Q441="",S441="",O442="",Q442=""),TRUE)</formula>
    </cfRule>
  </conditionalFormatting>
  <conditionalFormatting sqref="S443">
    <cfRule type="expression" dxfId="506" priority="1208">
      <formula>IF(OR(O443="",Q443=""),TRUE)</formula>
    </cfRule>
  </conditionalFormatting>
  <conditionalFormatting sqref="S444">
    <cfRule type="expression" dxfId="505" priority="1206">
      <formula>IF(OR(O443="",Q443="",S443="",O444="",Q444=""),TRUE)</formula>
    </cfRule>
  </conditionalFormatting>
  <conditionalFormatting sqref="S445">
    <cfRule type="expression" dxfId="504" priority="1201">
      <formula>IF(OR(O445="",Q445=""),TRUE)</formula>
    </cfRule>
  </conditionalFormatting>
  <conditionalFormatting sqref="S446">
    <cfRule type="expression" dxfId="503" priority="1199">
      <formula>IF(OR(O445="",Q445="",S445="",O446="",Q446=""),TRUE)</formula>
    </cfRule>
  </conditionalFormatting>
  <conditionalFormatting sqref="S470">
    <cfRule type="expression" dxfId="502" priority="1194">
      <formula>IF(OR(O470="",Q470=""),TRUE)</formula>
    </cfRule>
  </conditionalFormatting>
  <conditionalFormatting sqref="S471">
    <cfRule type="expression" dxfId="501" priority="1192">
      <formula>IF(OR(O470="",Q470="",S470="",O471="",Q471=""),TRUE)</formula>
    </cfRule>
  </conditionalFormatting>
  <conditionalFormatting sqref="S472">
    <cfRule type="expression" dxfId="500" priority="1187">
      <formula>IF(OR(O472="",Q472=""),TRUE)</formula>
    </cfRule>
  </conditionalFormatting>
  <conditionalFormatting sqref="S473">
    <cfRule type="expression" dxfId="499" priority="1185">
      <formula>IF(OR(O472="",Q472="",S472="",O473="",Q473=""),TRUE)</formula>
    </cfRule>
  </conditionalFormatting>
  <conditionalFormatting sqref="S474">
    <cfRule type="expression" dxfId="498" priority="1180">
      <formula>IF(OR(O474="",Q474=""),TRUE)</formula>
    </cfRule>
  </conditionalFormatting>
  <conditionalFormatting sqref="S475">
    <cfRule type="expression" dxfId="497" priority="1178">
      <formula>IF(OR(O474="",Q474="",S474="",O475="",Q475=""),TRUE)</formula>
    </cfRule>
  </conditionalFormatting>
  <conditionalFormatting sqref="S476">
    <cfRule type="expression" dxfId="496" priority="1173">
      <formula>IF(OR(O476="",Q476=""),TRUE)</formula>
    </cfRule>
  </conditionalFormatting>
  <conditionalFormatting sqref="S477">
    <cfRule type="expression" dxfId="495" priority="1171">
      <formula>IF(OR(O476="",Q476="",S476="",O477="",Q477=""),TRUE)</formula>
    </cfRule>
  </conditionalFormatting>
  <conditionalFormatting sqref="S478">
    <cfRule type="expression" dxfId="494" priority="1166">
      <formula>IF(OR(O478="",Q478=""),TRUE)</formula>
    </cfRule>
  </conditionalFormatting>
  <conditionalFormatting sqref="S479">
    <cfRule type="expression" dxfId="493" priority="1164">
      <formula>IF(OR(O478="",Q478="",S478="",O479="",Q479=""),TRUE)</formula>
    </cfRule>
  </conditionalFormatting>
  <conditionalFormatting sqref="S480">
    <cfRule type="expression" dxfId="492" priority="1159">
      <formula>IF(OR(O480="",Q480=""),TRUE)</formula>
    </cfRule>
  </conditionalFormatting>
  <conditionalFormatting sqref="S481">
    <cfRule type="expression" dxfId="491" priority="1157">
      <formula>IF(OR(O480="",Q480="",S480="",O481="",Q481=""),TRUE)</formula>
    </cfRule>
  </conditionalFormatting>
  <conditionalFormatting sqref="S482">
    <cfRule type="expression" dxfId="490" priority="1152">
      <formula>IF(OR(O482="",Q482=""),TRUE)</formula>
    </cfRule>
  </conditionalFormatting>
  <conditionalFormatting sqref="S483">
    <cfRule type="expression" dxfId="489" priority="1150">
      <formula>IF(OR(O482="",Q482="",S482="",O483="",Q483=""),TRUE)</formula>
    </cfRule>
  </conditionalFormatting>
  <conditionalFormatting sqref="S484">
    <cfRule type="expression" dxfId="488" priority="1145">
      <formula>IF(OR(O484="",Q484=""),TRUE)</formula>
    </cfRule>
  </conditionalFormatting>
  <conditionalFormatting sqref="S485">
    <cfRule type="expression" dxfId="487" priority="1143">
      <formula>IF(OR(O484="",Q484="",S484="",O485="",Q485=""),TRUE)</formula>
    </cfRule>
  </conditionalFormatting>
  <conditionalFormatting sqref="S486">
    <cfRule type="expression" dxfId="486" priority="1138">
      <formula>IF(OR(O486="",Q486=""),TRUE)</formula>
    </cfRule>
  </conditionalFormatting>
  <conditionalFormatting sqref="S487">
    <cfRule type="expression" dxfId="485" priority="1136">
      <formula>IF(OR(O486="",Q486="",S486="",O487="",Q487=""),TRUE)</formula>
    </cfRule>
  </conditionalFormatting>
  <conditionalFormatting sqref="S511">
    <cfRule type="expression" dxfId="484" priority="1131">
      <formula>IF(OR(O511="",Q511=""),TRUE)</formula>
    </cfRule>
  </conditionalFormatting>
  <conditionalFormatting sqref="S512">
    <cfRule type="expression" dxfId="483" priority="1129">
      <formula>IF(OR(O511="",Q511="",S511="",O512="",Q512=""),TRUE)</formula>
    </cfRule>
  </conditionalFormatting>
  <conditionalFormatting sqref="S513">
    <cfRule type="expression" dxfId="482" priority="1124">
      <formula>IF(OR(O513="",Q513=""),TRUE)</formula>
    </cfRule>
  </conditionalFormatting>
  <conditionalFormatting sqref="S514">
    <cfRule type="expression" dxfId="481" priority="1122">
      <formula>IF(OR(O513="",Q513="",S513="",O514="",Q514=""),TRUE)</formula>
    </cfRule>
  </conditionalFormatting>
  <conditionalFormatting sqref="S515">
    <cfRule type="expression" dxfId="480" priority="1117">
      <formula>IF(OR(O515="",Q515=""),TRUE)</formula>
    </cfRule>
  </conditionalFormatting>
  <conditionalFormatting sqref="S516">
    <cfRule type="expression" dxfId="479" priority="1115">
      <formula>IF(OR(O515="",Q515="",S515="",O516="",Q516=""),TRUE)</formula>
    </cfRule>
  </conditionalFormatting>
  <conditionalFormatting sqref="S517">
    <cfRule type="expression" dxfId="478" priority="1110">
      <formula>IF(OR(O517="",Q517=""),TRUE)</formula>
    </cfRule>
  </conditionalFormatting>
  <conditionalFormatting sqref="S518">
    <cfRule type="expression" dxfId="477" priority="1108">
      <formula>IF(OR(O517="",Q517="",S517="",O518="",Q518=""),TRUE)</formula>
    </cfRule>
  </conditionalFormatting>
  <conditionalFormatting sqref="S519">
    <cfRule type="expression" dxfId="476" priority="1103">
      <formula>IF(OR(O519="",Q519=""),TRUE)</formula>
    </cfRule>
  </conditionalFormatting>
  <conditionalFormatting sqref="S520">
    <cfRule type="expression" dxfId="475" priority="1101">
      <formula>IF(OR(O519="",Q519="",S519="",O520="",Q520=""),TRUE)</formula>
    </cfRule>
  </conditionalFormatting>
  <conditionalFormatting sqref="S521">
    <cfRule type="expression" dxfId="474" priority="1096">
      <formula>IF(OR(O521="",Q521=""),TRUE)</formula>
    </cfRule>
  </conditionalFormatting>
  <conditionalFormatting sqref="S522">
    <cfRule type="expression" dxfId="473" priority="1094">
      <formula>IF(OR(O521="",Q521="",S521="",O522="",Q522=""),TRUE)</formula>
    </cfRule>
  </conditionalFormatting>
  <conditionalFormatting sqref="S523">
    <cfRule type="expression" dxfId="472" priority="1089">
      <formula>IF(OR(O523="",Q523=""),TRUE)</formula>
    </cfRule>
  </conditionalFormatting>
  <conditionalFormatting sqref="S524">
    <cfRule type="expression" dxfId="471" priority="1087">
      <formula>IF(OR(O523="",Q523="",S523="",O524="",Q524=""),TRUE)</formula>
    </cfRule>
  </conditionalFormatting>
  <conditionalFormatting sqref="S525">
    <cfRule type="expression" dxfId="470" priority="1082">
      <formula>IF(OR(O525="",Q525=""),TRUE)</formula>
    </cfRule>
  </conditionalFormatting>
  <conditionalFormatting sqref="S526">
    <cfRule type="expression" dxfId="469" priority="1080">
      <formula>IF(OR(O525="",Q525="",S525="",O526="",Q526=""),TRUE)</formula>
    </cfRule>
  </conditionalFormatting>
  <conditionalFormatting sqref="S527">
    <cfRule type="expression" dxfId="468" priority="1075">
      <formula>IF(OR(O527="",Q527=""),TRUE)</formula>
    </cfRule>
  </conditionalFormatting>
  <conditionalFormatting sqref="S528">
    <cfRule type="expression" dxfId="467" priority="1073">
      <formula>IF(OR(O527="",Q527="",S527="",O528="",Q528=""),TRUE)</formula>
    </cfRule>
  </conditionalFormatting>
  <conditionalFormatting sqref="S552">
    <cfRule type="expression" dxfId="466" priority="1068">
      <formula>IF(OR(O552="",Q552=""),TRUE)</formula>
    </cfRule>
  </conditionalFormatting>
  <conditionalFormatting sqref="S553">
    <cfRule type="expression" dxfId="465" priority="1066">
      <formula>IF(OR(O552="",Q552="",S552="",O553="",Q553=""),TRUE)</formula>
    </cfRule>
  </conditionalFormatting>
  <conditionalFormatting sqref="S554">
    <cfRule type="expression" dxfId="464" priority="1061">
      <formula>IF(OR(O554="",Q554=""),TRUE)</formula>
    </cfRule>
  </conditionalFormatting>
  <conditionalFormatting sqref="S555">
    <cfRule type="expression" dxfId="463" priority="1059">
      <formula>IF(OR(O554="",Q554="",S554="",O555="",Q555=""),TRUE)</formula>
    </cfRule>
  </conditionalFormatting>
  <conditionalFormatting sqref="S556">
    <cfRule type="expression" dxfId="462" priority="1054">
      <formula>IF(OR(O556="",Q556=""),TRUE)</formula>
    </cfRule>
  </conditionalFormatting>
  <conditionalFormatting sqref="S557">
    <cfRule type="expression" dxfId="461" priority="1052">
      <formula>IF(OR(O556="",Q556="",S556="",O557="",Q557=""),TRUE)</formula>
    </cfRule>
  </conditionalFormatting>
  <conditionalFormatting sqref="S558">
    <cfRule type="expression" dxfId="460" priority="1047">
      <formula>IF(OR(O558="",Q558=""),TRUE)</formula>
    </cfRule>
  </conditionalFormatting>
  <conditionalFormatting sqref="S559">
    <cfRule type="expression" dxfId="459" priority="1045">
      <formula>IF(OR(O558="",Q558="",S558="",O559="",Q559=""),TRUE)</formula>
    </cfRule>
  </conditionalFormatting>
  <conditionalFormatting sqref="S560">
    <cfRule type="expression" dxfId="458" priority="1040">
      <formula>IF(OR(O560="",Q560=""),TRUE)</formula>
    </cfRule>
  </conditionalFormatting>
  <conditionalFormatting sqref="S561">
    <cfRule type="expression" dxfId="457" priority="1038">
      <formula>IF(OR(O560="",Q560="",S560="",O561="",Q561=""),TRUE)</formula>
    </cfRule>
  </conditionalFormatting>
  <conditionalFormatting sqref="S562">
    <cfRule type="expression" dxfId="456" priority="1033">
      <formula>IF(OR(O562="",Q562=""),TRUE)</formula>
    </cfRule>
  </conditionalFormatting>
  <conditionalFormatting sqref="S563">
    <cfRule type="expression" dxfId="455" priority="1031">
      <formula>IF(OR(O562="",Q562="",S562="",O563="",Q563=""),TRUE)</formula>
    </cfRule>
  </conditionalFormatting>
  <conditionalFormatting sqref="S564">
    <cfRule type="expression" dxfId="454" priority="1026">
      <formula>IF(OR(O564="",Q564=""),TRUE)</formula>
    </cfRule>
  </conditionalFormatting>
  <conditionalFormatting sqref="S565">
    <cfRule type="expression" dxfId="453" priority="1024">
      <formula>IF(OR(O564="",Q564="",S564="",O565="",Q565=""),TRUE)</formula>
    </cfRule>
  </conditionalFormatting>
  <conditionalFormatting sqref="S566">
    <cfRule type="expression" dxfId="452" priority="1019">
      <formula>IF(OR(O566="",Q566=""),TRUE)</formula>
    </cfRule>
  </conditionalFormatting>
  <conditionalFormatting sqref="S567">
    <cfRule type="expression" dxfId="451" priority="1017">
      <formula>IF(OR(O566="",Q566="",S566="",O567="",Q567=""),TRUE)</formula>
    </cfRule>
  </conditionalFormatting>
  <conditionalFormatting sqref="S568">
    <cfRule type="expression" dxfId="450" priority="1012">
      <formula>IF(OR(O568="",Q568=""),TRUE)</formula>
    </cfRule>
  </conditionalFormatting>
  <conditionalFormatting sqref="S569">
    <cfRule type="expression" dxfId="449" priority="1010">
      <formula>IF(OR(O568="",Q568="",S568="",O569="",Q569=""),TRUE)</formula>
    </cfRule>
  </conditionalFormatting>
  <conditionalFormatting sqref="S593">
    <cfRule type="expression" dxfId="448" priority="1005">
      <formula>IF(OR(O593="",Q593=""),TRUE)</formula>
    </cfRule>
  </conditionalFormatting>
  <conditionalFormatting sqref="S594">
    <cfRule type="expression" dxfId="447" priority="1003">
      <formula>IF(OR(O593="",Q593="",S593="",O594="",Q594=""),TRUE)</formula>
    </cfRule>
  </conditionalFormatting>
  <conditionalFormatting sqref="S595">
    <cfRule type="expression" dxfId="446" priority="998">
      <formula>IF(OR(O595="",Q595=""),TRUE)</formula>
    </cfRule>
  </conditionalFormatting>
  <conditionalFormatting sqref="S596">
    <cfRule type="expression" dxfId="445" priority="996">
      <formula>IF(OR(O595="",Q595="",S595="",O596="",Q596=""),TRUE)</formula>
    </cfRule>
  </conditionalFormatting>
  <conditionalFormatting sqref="S597">
    <cfRule type="expression" dxfId="444" priority="991">
      <formula>IF(OR(O597="",Q597=""),TRUE)</formula>
    </cfRule>
  </conditionalFormatting>
  <conditionalFormatting sqref="S598">
    <cfRule type="expression" dxfId="443" priority="989">
      <formula>IF(OR(O597="",Q597="",S597="",O598="",Q598=""),TRUE)</formula>
    </cfRule>
  </conditionalFormatting>
  <conditionalFormatting sqref="S599">
    <cfRule type="expression" dxfId="442" priority="984">
      <formula>IF(OR(O599="",Q599=""),TRUE)</formula>
    </cfRule>
  </conditionalFormatting>
  <conditionalFormatting sqref="S600">
    <cfRule type="expression" dxfId="441" priority="982">
      <formula>IF(OR(O599="",Q599="",S599="",O600="",Q600=""),TRUE)</formula>
    </cfRule>
  </conditionalFormatting>
  <conditionalFormatting sqref="S601">
    <cfRule type="expression" dxfId="440" priority="977">
      <formula>IF(OR(O601="",Q601=""),TRUE)</formula>
    </cfRule>
  </conditionalFormatting>
  <conditionalFormatting sqref="S602">
    <cfRule type="expression" dxfId="439" priority="975">
      <formula>IF(OR(O601="",Q601="",S601="",O602="",Q602=""),TRUE)</formula>
    </cfRule>
  </conditionalFormatting>
  <conditionalFormatting sqref="S603">
    <cfRule type="expression" dxfId="438" priority="970">
      <formula>IF(OR(O603="",Q603=""),TRUE)</formula>
    </cfRule>
  </conditionalFormatting>
  <conditionalFormatting sqref="S604">
    <cfRule type="expression" dxfId="437" priority="968">
      <formula>IF(OR(O603="",Q603="",S603="",O604="",Q604=""),TRUE)</formula>
    </cfRule>
  </conditionalFormatting>
  <conditionalFormatting sqref="S605">
    <cfRule type="expression" dxfId="436" priority="963">
      <formula>IF(OR(O605="",Q605=""),TRUE)</formula>
    </cfRule>
  </conditionalFormatting>
  <conditionalFormatting sqref="S606">
    <cfRule type="expression" dxfId="435" priority="961">
      <formula>IF(OR(O605="",Q605="",S605="",O606="",Q606=""),TRUE)</formula>
    </cfRule>
  </conditionalFormatting>
  <conditionalFormatting sqref="S607">
    <cfRule type="expression" dxfId="434" priority="956">
      <formula>IF(OR(O607="",Q607=""),TRUE)</formula>
    </cfRule>
  </conditionalFormatting>
  <conditionalFormatting sqref="S608">
    <cfRule type="expression" dxfId="433" priority="954">
      <formula>IF(OR(O607="",Q607="",S607="",O608="",Q608=""),TRUE)</formula>
    </cfRule>
  </conditionalFormatting>
  <conditionalFormatting sqref="S609">
    <cfRule type="expression" dxfId="432" priority="949">
      <formula>IF(OR(O609="",Q609=""),TRUE)</formula>
    </cfRule>
  </conditionalFormatting>
  <conditionalFormatting sqref="S610">
    <cfRule type="expression" dxfId="431" priority="947">
      <formula>IF(OR(O609="",Q609="",S609="",O610="",Q610=""),TRUE)</formula>
    </cfRule>
  </conditionalFormatting>
  <conditionalFormatting sqref="S634">
    <cfRule type="expression" dxfId="430" priority="942">
      <formula>IF(OR(O634="",Q634=""),TRUE)</formula>
    </cfRule>
  </conditionalFormatting>
  <conditionalFormatting sqref="S635">
    <cfRule type="expression" dxfId="429" priority="940">
      <formula>IF(OR(O634="",Q634="",S634="",O635="",Q635=""),TRUE)</formula>
    </cfRule>
  </conditionalFormatting>
  <conditionalFormatting sqref="S636">
    <cfRule type="expression" dxfId="428" priority="935">
      <formula>IF(OR(O636="",Q636=""),TRUE)</formula>
    </cfRule>
  </conditionalFormatting>
  <conditionalFormatting sqref="S637">
    <cfRule type="expression" dxfId="427" priority="933">
      <formula>IF(OR(O636="",Q636="",S636="",O637="",Q637=""),TRUE)</formula>
    </cfRule>
  </conditionalFormatting>
  <conditionalFormatting sqref="S638">
    <cfRule type="expression" dxfId="426" priority="928">
      <formula>IF(OR(O638="",Q638=""),TRUE)</formula>
    </cfRule>
  </conditionalFormatting>
  <conditionalFormatting sqref="S639">
    <cfRule type="expression" dxfId="425" priority="926">
      <formula>IF(OR(O638="",Q638="",S638="",O639="",Q639=""),TRUE)</formula>
    </cfRule>
  </conditionalFormatting>
  <conditionalFormatting sqref="S640">
    <cfRule type="expression" dxfId="424" priority="921">
      <formula>IF(OR(O640="",Q640=""),TRUE)</formula>
    </cfRule>
  </conditionalFormatting>
  <conditionalFormatting sqref="S641">
    <cfRule type="expression" dxfId="423" priority="919">
      <formula>IF(OR(O640="",Q640="",S640="",O641="",Q641=""),TRUE)</formula>
    </cfRule>
  </conditionalFormatting>
  <conditionalFormatting sqref="S642">
    <cfRule type="expression" dxfId="422" priority="914">
      <formula>IF(OR(O642="",Q642=""),TRUE)</formula>
    </cfRule>
  </conditionalFormatting>
  <conditionalFormatting sqref="S643">
    <cfRule type="expression" dxfId="421" priority="912">
      <formula>IF(OR(O642="",Q642="",S642="",O643="",Q643=""),TRUE)</formula>
    </cfRule>
  </conditionalFormatting>
  <conditionalFormatting sqref="S644">
    <cfRule type="expression" dxfId="420" priority="907">
      <formula>IF(OR(O644="",Q644=""),TRUE)</formula>
    </cfRule>
  </conditionalFormatting>
  <conditionalFormatting sqref="S645">
    <cfRule type="expression" dxfId="419" priority="905">
      <formula>IF(OR(O644="",Q644="",S644="",O645="",Q645=""),TRUE)</formula>
    </cfRule>
  </conditionalFormatting>
  <conditionalFormatting sqref="S646">
    <cfRule type="expression" dxfId="418" priority="900">
      <formula>IF(OR(O646="",Q646=""),TRUE)</formula>
    </cfRule>
  </conditionalFormatting>
  <conditionalFormatting sqref="S647">
    <cfRule type="expression" dxfId="417" priority="898">
      <formula>IF(OR(O646="",Q646="",S646="",O647="",Q647=""),TRUE)</formula>
    </cfRule>
  </conditionalFormatting>
  <conditionalFormatting sqref="S648">
    <cfRule type="expression" dxfId="416" priority="893">
      <formula>IF(OR(O648="",Q648=""),TRUE)</formula>
    </cfRule>
  </conditionalFormatting>
  <conditionalFormatting sqref="S649">
    <cfRule type="expression" dxfId="415" priority="891">
      <formula>IF(OR(O648="",Q648="",S648="",O649="",Q649=""),TRUE)</formula>
    </cfRule>
  </conditionalFormatting>
  <conditionalFormatting sqref="S650">
    <cfRule type="expression" dxfId="414" priority="886">
      <formula>IF(OR(O650="",Q650=""),TRUE)</formula>
    </cfRule>
  </conditionalFormatting>
  <conditionalFormatting sqref="S651">
    <cfRule type="expression" dxfId="413" priority="884">
      <formula>IF(OR(O650="",Q650="",S650="",O651="",Q651=""),TRUE)</formula>
    </cfRule>
  </conditionalFormatting>
  <conditionalFormatting sqref="S675">
    <cfRule type="expression" dxfId="412" priority="879">
      <formula>IF(OR(O675="",Q675=""),TRUE)</formula>
    </cfRule>
  </conditionalFormatting>
  <conditionalFormatting sqref="S676">
    <cfRule type="expression" dxfId="411" priority="877">
      <formula>IF(OR(O675="",Q675="",S675="",O676="",Q676=""),TRUE)</formula>
    </cfRule>
  </conditionalFormatting>
  <conditionalFormatting sqref="S677">
    <cfRule type="expression" dxfId="410" priority="872">
      <formula>IF(OR(O677="",Q677=""),TRUE)</formula>
    </cfRule>
  </conditionalFormatting>
  <conditionalFormatting sqref="S678">
    <cfRule type="expression" dxfId="409" priority="870">
      <formula>IF(OR(O677="",Q677="",S677="",O678="",Q678=""),TRUE)</formula>
    </cfRule>
  </conditionalFormatting>
  <conditionalFormatting sqref="S679">
    <cfRule type="expression" dxfId="408" priority="865">
      <formula>IF(OR(O679="",Q679=""),TRUE)</formula>
    </cfRule>
  </conditionalFormatting>
  <conditionalFormatting sqref="S680">
    <cfRule type="expression" dxfId="407" priority="863">
      <formula>IF(OR(O679="",Q679="",S679="",O680="",Q680=""),TRUE)</formula>
    </cfRule>
  </conditionalFormatting>
  <conditionalFormatting sqref="S681">
    <cfRule type="expression" dxfId="406" priority="858">
      <formula>IF(OR(O681="",Q681=""),TRUE)</formula>
    </cfRule>
  </conditionalFormatting>
  <conditionalFormatting sqref="S682">
    <cfRule type="expression" dxfId="405" priority="856">
      <formula>IF(OR(O681="",Q681="",S681="",O682="",Q682=""),TRUE)</formula>
    </cfRule>
  </conditionalFormatting>
  <conditionalFormatting sqref="S683">
    <cfRule type="expression" dxfId="404" priority="851">
      <formula>IF(OR(O683="",Q683=""),TRUE)</formula>
    </cfRule>
  </conditionalFormatting>
  <conditionalFormatting sqref="S684">
    <cfRule type="expression" dxfId="403" priority="849">
      <formula>IF(OR(O683="",Q683="",S683="",O684="",Q684=""),TRUE)</formula>
    </cfRule>
  </conditionalFormatting>
  <conditionalFormatting sqref="S685">
    <cfRule type="expression" dxfId="402" priority="844">
      <formula>IF(OR(O685="",Q685=""),TRUE)</formula>
    </cfRule>
  </conditionalFormatting>
  <conditionalFormatting sqref="S686">
    <cfRule type="expression" dxfId="401" priority="842">
      <formula>IF(OR(O685="",Q685="",S685="",O686="",Q686=""),TRUE)</formula>
    </cfRule>
  </conditionalFormatting>
  <conditionalFormatting sqref="S687">
    <cfRule type="expression" dxfId="400" priority="837">
      <formula>IF(OR(O687="",Q687=""),TRUE)</formula>
    </cfRule>
  </conditionalFormatting>
  <conditionalFormatting sqref="S688">
    <cfRule type="expression" dxfId="399" priority="835">
      <formula>IF(OR(O687="",Q687="",S687="",O688="",Q688=""),TRUE)</formula>
    </cfRule>
  </conditionalFormatting>
  <conditionalFormatting sqref="S689">
    <cfRule type="expression" dxfId="398" priority="830">
      <formula>IF(OR(O689="",Q689=""),TRUE)</formula>
    </cfRule>
  </conditionalFormatting>
  <conditionalFormatting sqref="S690">
    <cfRule type="expression" dxfId="397" priority="828">
      <formula>IF(OR(O689="",Q689="",S689="",O690="",Q690=""),TRUE)</formula>
    </cfRule>
  </conditionalFormatting>
  <conditionalFormatting sqref="S691">
    <cfRule type="expression" dxfId="396" priority="823">
      <formula>IF(OR(O691="",Q691=""),TRUE)</formula>
    </cfRule>
  </conditionalFormatting>
  <conditionalFormatting sqref="S692">
    <cfRule type="expression" dxfId="395" priority="821">
      <formula>IF(OR(O691="",Q691="",S691="",O692="",Q692=""),TRUE)</formula>
    </cfRule>
  </conditionalFormatting>
  <conditionalFormatting sqref="S716">
    <cfRule type="expression" dxfId="394" priority="816">
      <formula>IF(OR(O716="",Q716=""),TRUE)</formula>
    </cfRule>
  </conditionalFormatting>
  <conditionalFormatting sqref="S717">
    <cfRule type="expression" dxfId="393" priority="814">
      <formula>IF(OR(O716="",Q716="",S716="",O717="",Q717=""),TRUE)</formula>
    </cfRule>
  </conditionalFormatting>
  <conditionalFormatting sqref="S718">
    <cfRule type="expression" dxfId="392" priority="809">
      <formula>IF(OR(O718="",Q718=""),TRUE)</formula>
    </cfRule>
  </conditionalFormatting>
  <conditionalFormatting sqref="S719">
    <cfRule type="expression" dxfId="391" priority="807">
      <formula>IF(OR(O718="",Q718="",S718="",O719="",Q719=""),TRUE)</formula>
    </cfRule>
  </conditionalFormatting>
  <conditionalFormatting sqref="S720">
    <cfRule type="expression" dxfId="390" priority="802">
      <formula>IF(OR(O720="",Q720=""),TRUE)</formula>
    </cfRule>
  </conditionalFormatting>
  <conditionalFormatting sqref="S721">
    <cfRule type="expression" dxfId="389" priority="800">
      <formula>IF(OR(O720="",Q720="",S720="",O721="",Q721=""),TRUE)</formula>
    </cfRule>
  </conditionalFormatting>
  <conditionalFormatting sqref="S722">
    <cfRule type="expression" dxfId="388" priority="795">
      <formula>IF(OR(O722="",Q722=""),TRUE)</formula>
    </cfRule>
  </conditionalFormatting>
  <conditionalFormatting sqref="S723">
    <cfRule type="expression" dxfId="387" priority="793">
      <formula>IF(OR(O722="",Q722="",S722="",O723="",Q723=""),TRUE)</formula>
    </cfRule>
  </conditionalFormatting>
  <conditionalFormatting sqref="S724">
    <cfRule type="expression" dxfId="386" priority="788">
      <formula>IF(OR(O724="",Q724=""),TRUE)</formula>
    </cfRule>
  </conditionalFormatting>
  <conditionalFormatting sqref="S725">
    <cfRule type="expression" dxfId="385" priority="786">
      <formula>IF(OR(O724="",Q724="",S724="",O725="",Q725=""),TRUE)</formula>
    </cfRule>
  </conditionalFormatting>
  <conditionalFormatting sqref="S726">
    <cfRule type="expression" dxfId="384" priority="781">
      <formula>IF(OR(O726="",Q726=""),TRUE)</formula>
    </cfRule>
  </conditionalFormatting>
  <conditionalFormatting sqref="S727">
    <cfRule type="expression" dxfId="383" priority="779">
      <formula>IF(OR(O726="",Q726="",S726="",O727="",Q727=""),TRUE)</formula>
    </cfRule>
  </conditionalFormatting>
  <conditionalFormatting sqref="S728">
    <cfRule type="expression" dxfId="382" priority="774">
      <formula>IF(OR(O728="",Q728=""),TRUE)</formula>
    </cfRule>
  </conditionalFormatting>
  <conditionalFormatting sqref="S729">
    <cfRule type="expression" dxfId="381" priority="772">
      <formula>IF(OR(O728="",Q728="",S728="",O729="",Q729=""),TRUE)</formula>
    </cfRule>
  </conditionalFormatting>
  <conditionalFormatting sqref="S730">
    <cfRule type="expression" dxfId="380" priority="767">
      <formula>IF(OR(O730="",Q730=""),TRUE)</formula>
    </cfRule>
  </conditionalFormatting>
  <conditionalFormatting sqref="S731">
    <cfRule type="expression" dxfId="379" priority="765">
      <formula>IF(OR(O730="",Q730="",S730="",O731="",Q731=""),TRUE)</formula>
    </cfRule>
  </conditionalFormatting>
  <conditionalFormatting sqref="S732">
    <cfRule type="expression" dxfId="378" priority="760">
      <formula>IF(OR(O732="",Q732=""),TRUE)</formula>
    </cfRule>
  </conditionalFormatting>
  <conditionalFormatting sqref="S733">
    <cfRule type="expression" dxfId="377" priority="758">
      <formula>IF(OR(O732="",Q732="",S732="",O733="",Q733=""),TRUE)</formula>
    </cfRule>
  </conditionalFormatting>
  <conditionalFormatting sqref="S757">
    <cfRule type="expression" dxfId="376" priority="753">
      <formula>IF(OR(O757="",Q757=""),TRUE)</formula>
    </cfRule>
  </conditionalFormatting>
  <conditionalFormatting sqref="S758">
    <cfRule type="expression" dxfId="375" priority="751">
      <formula>IF(OR(O757="",Q757="",S757="",O758="",Q758=""),TRUE)</formula>
    </cfRule>
  </conditionalFormatting>
  <conditionalFormatting sqref="S759">
    <cfRule type="expression" dxfId="374" priority="746">
      <formula>IF(OR(O759="",Q759=""),TRUE)</formula>
    </cfRule>
  </conditionalFormatting>
  <conditionalFormatting sqref="S760">
    <cfRule type="expression" dxfId="373" priority="744">
      <formula>IF(OR(O759="",Q759="",S759="",O760="",Q760=""),TRUE)</formula>
    </cfRule>
  </conditionalFormatting>
  <conditionalFormatting sqref="S761">
    <cfRule type="expression" dxfId="372" priority="739">
      <formula>IF(OR(O761="",Q761=""),TRUE)</formula>
    </cfRule>
  </conditionalFormatting>
  <conditionalFormatting sqref="S762">
    <cfRule type="expression" dxfId="371" priority="737">
      <formula>IF(OR(O761="",Q761="",S761="",O762="",Q762=""),TRUE)</formula>
    </cfRule>
  </conditionalFormatting>
  <conditionalFormatting sqref="S763">
    <cfRule type="expression" dxfId="370" priority="732">
      <formula>IF(OR(O763="",Q763=""),TRUE)</formula>
    </cfRule>
  </conditionalFormatting>
  <conditionalFormatting sqref="S764">
    <cfRule type="expression" dxfId="369" priority="730">
      <formula>IF(OR(O763="",Q763="",S763="",O764="",Q764=""),TRUE)</formula>
    </cfRule>
  </conditionalFormatting>
  <conditionalFormatting sqref="S765">
    <cfRule type="expression" dxfId="368" priority="725">
      <formula>IF(OR(O765="",Q765=""),TRUE)</formula>
    </cfRule>
  </conditionalFormatting>
  <conditionalFormatting sqref="S766">
    <cfRule type="expression" dxfId="367" priority="723">
      <formula>IF(OR(O765="",Q765="",S765="",O766="",Q766=""),TRUE)</formula>
    </cfRule>
  </conditionalFormatting>
  <conditionalFormatting sqref="S767">
    <cfRule type="expression" dxfId="366" priority="718">
      <formula>IF(OR(O767="",Q767=""),TRUE)</formula>
    </cfRule>
  </conditionalFormatting>
  <conditionalFormatting sqref="S768">
    <cfRule type="expression" dxfId="365" priority="716">
      <formula>IF(OR(O767="",Q767="",S767="",O768="",Q768=""),TRUE)</formula>
    </cfRule>
  </conditionalFormatting>
  <conditionalFormatting sqref="S769">
    <cfRule type="expression" dxfId="364" priority="711">
      <formula>IF(OR(O769="",Q769=""),TRUE)</formula>
    </cfRule>
  </conditionalFormatting>
  <conditionalFormatting sqref="S770">
    <cfRule type="expression" dxfId="363" priority="709">
      <formula>IF(OR(O769="",Q769="",S769="",O770="",Q770=""),TRUE)</formula>
    </cfRule>
  </conditionalFormatting>
  <conditionalFormatting sqref="S771">
    <cfRule type="expression" dxfId="362" priority="704">
      <formula>IF(OR(O771="",Q771=""),TRUE)</formula>
    </cfRule>
  </conditionalFormatting>
  <conditionalFormatting sqref="S772">
    <cfRule type="expression" dxfId="361" priority="702">
      <formula>IF(OR(O771="",Q771="",S771="",O772="",Q772=""),TRUE)</formula>
    </cfRule>
  </conditionalFormatting>
  <conditionalFormatting sqref="S773">
    <cfRule type="expression" dxfId="360" priority="697">
      <formula>IF(OR(O773="",Q773=""),TRUE)</formula>
    </cfRule>
  </conditionalFormatting>
  <conditionalFormatting sqref="S774">
    <cfRule type="expression" dxfId="359" priority="695">
      <formula>IF(OR(O773="",Q773="",S773="",O774="",Q774=""),TRUE)</formula>
    </cfRule>
  </conditionalFormatting>
  <conditionalFormatting sqref="S798">
    <cfRule type="expression" dxfId="358" priority="690">
      <formula>IF(OR(O798="",Q798=""),TRUE)</formula>
    </cfRule>
  </conditionalFormatting>
  <conditionalFormatting sqref="S799">
    <cfRule type="expression" dxfId="357" priority="688">
      <formula>IF(OR(O798="",Q798="",S798="",O799="",Q799=""),TRUE)</formula>
    </cfRule>
  </conditionalFormatting>
  <conditionalFormatting sqref="S800">
    <cfRule type="expression" dxfId="356" priority="683">
      <formula>IF(OR(O800="",Q800=""),TRUE)</formula>
    </cfRule>
  </conditionalFormatting>
  <conditionalFormatting sqref="S801">
    <cfRule type="expression" dxfId="355" priority="681">
      <formula>IF(OR(O800="",Q800="",S800="",O801="",Q801=""),TRUE)</formula>
    </cfRule>
  </conditionalFormatting>
  <conditionalFormatting sqref="S802">
    <cfRule type="expression" dxfId="354" priority="676">
      <formula>IF(OR(O802="",Q802=""),TRUE)</formula>
    </cfRule>
  </conditionalFormatting>
  <conditionalFormatting sqref="S803">
    <cfRule type="expression" dxfId="353" priority="674">
      <formula>IF(OR(O802="",Q802="",S802="",O803="",Q803=""),TRUE)</formula>
    </cfRule>
  </conditionalFormatting>
  <conditionalFormatting sqref="S804">
    <cfRule type="expression" dxfId="352" priority="669">
      <formula>IF(OR(O804="",Q804=""),TRUE)</formula>
    </cfRule>
  </conditionalFormatting>
  <conditionalFormatting sqref="S805">
    <cfRule type="expression" dxfId="351" priority="667">
      <formula>IF(OR(O804="",Q804="",S804="",O805="",Q805=""),TRUE)</formula>
    </cfRule>
  </conditionalFormatting>
  <conditionalFormatting sqref="S806">
    <cfRule type="expression" dxfId="350" priority="662">
      <formula>IF(OR(O806="",Q806=""),TRUE)</formula>
    </cfRule>
  </conditionalFormatting>
  <conditionalFormatting sqref="S807">
    <cfRule type="expression" dxfId="349" priority="660">
      <formula>IF(OR(O806="",Q806="",S806="",O807="",Q807=""),TRUE)</formula>
    </cfRule>
  </conditionalFormatting>
  <conditionalFormatting sqref="S808">
    <cfRule type="expression" dxfId="348" priority="655">
      <formula>IF(OR(O808="",Q808=""),TRUE)</formula>
    </cfRule>
  </conditionalFormatting>
  <conditionalFormatting sqref="S809">
    <cfRule type="expression" dxfId="347" priority="653">
      <formula>IF(OR(O808="",Q808="",S808="",O809="",Q809=""),TRUE)</formula>
    </cfRule>
  </conditionalFormatting>
  <conditionalFormatting sqref="S810">
    <cfRule type="expression" dxfId="346" priority="648">
      <formula>IF(OR(O810="",Q810=""),TRUE)</formula>
    </cfRule>
  </conditionalFormatting>
  <conditionalFormatting sqref="S811">
    <cfRule type="expression" dxfId="345" priority="646">
      <formula>IF(OR(O810="",Q810="",S810="",O811="",Q811=""),TRUE)</formula>
    </cfRule>
  </conditionalFormatting>
  <conditionalFormatting sqref="S812">
    <cfRule type="expression" dxfId="344" priority="641">
      <formula>IF(OR(O812="",Q812=""),TRUE)</formula>
    </cfRule>
  </conditionalFormatting>
  <conditionalFormatting sqref="S813">
    <cfRule type="expression" dxfId="343" priority="639">
      <formula>IF(OR(O812="",Q812="",S812="",O813="",Q813=""),TRUE)</formula>
    </cfRule>
  </conditionalFormatting>
  <conditionalFormatting sqref="S814">
    <cfRule type="expression" dxfId="342" priority="634">
      <formula>IF(OR(O814="",Q814=""),TRUE)</formula>
    </cfRule>
  </conditionalFormatting>
  <conditionalFormatting sqref="S815">
    <cfRule type="expression" dxfId="341" priority="632">
      <formula>IF(OR(O814="",Q814="",S814="",O815="",Q815=""),TRUE)</formula>
    </cfRule>
  </conditionalFormatting>
  <conditionalFormatting sqref="S839">
    <cfRule type="expression" dxfId="340" priority="627">
      <formula>IF(OR(O839="",Q839=""),TRUE)</formula>
    </cfRule>
  </conditionalFormatting>
  <conditionalFormatting sqref="S840">
    <cfRule type="expression" dxfId="339" priority="625">
      <formula>IF(OR(O839="",Q839="",S839="",O840="",Q840=""),TRUE)</formula>
    </cfRule>
  </conditionalFormatting>
  <conditionalFormatting sqref="S841">
    <cfRule type="expression" dxfId="338" priority="620">
      <formula>IF(OR(O841="",Q841=""),TRUE)</formula>
    </cfRule>
  </conditionalFormatting>
  <conditionalFormatting sqref="S842">
    <cfRule type="expression" dxfId="337" priority="618">
      <formula>IF(OR(O841="",Q841="",S841="",O842="",Q842=""),TRUE)</formula>
    </cfRule>
  </conditionalFormatting>
  <conditionalFormatting sqref="S843">
    <cfRule type="expression" dxfId="336" priority="613">
      <formula>IF(OR(O843="",Q843=""),TRUE)</formula>
    </cfRule>
  </conditionalFormatting>
  <conditionalFormatting sqref="S844">
    <cfRule type="expression" dxfId="335" priority="611">
      <formula>IF(OR(O843="",Q843="",S843="",O844="",Q844=""),TRUE)</formula>
    </cfRule>
  </conditionalFormatting>
  <conditionalFormatting sqref="S845">
    <cfRule type="expression" dxfId="334" priority="606">
      <formula>IF(OR(O845="",Q845=""),TRUE)</formula>
    </cfRule>
  </conditionalFormatting>
  <conditionalFormatting sqref="S846">
    <cfRule type="expression" dxfId="333" priority="604">
      <formula>IF(OR(O845="",Q845="",S845="",O846="",Q846=""),TRUE)</formula>
    </cfRule>
  </conditionalFormatting>
  <conditionalFormatting sqref="S847">
    <cfRule type="expression" dxfId="332" priority="599">
      <formula>IF(OR(O847="",Q847=""),TRUE)</formula>
    </cfRule>
  </conditionalFormatting>
  <conditionalFormatting sqref="S848">
    <cfRule type="expression" dxfId="331" priority="597">
      <formula>IF(OR(O847="",Q847="",S847="",O848="",Q848=""),TRUE)</formula>
    </cfRule>
  </conditionalFormatting>
  <conditionalFormatting sqref="S849">
    <cfRule type="expression" dxfId="330" priority="592">
      <formula>IF(OR(O849="",Q849=""),TRUE)</formula>
    </cfRule>
  </conditionalFormatting>
  <conditionalFormatting sqref="S850">
    <cfRule type="expression" dxfId="329" priority="590">
      <formula>IF(OR(O849="",Q849="",S849="",O850="",Q850=""),TRUE)</formula>
    </cfRule>
  </conditionalFormatting>
  <conditionalFormatting sqref="S851">
    <cfRule type="expression" dxfId="328" priority="585">
      <formula>IF(OR(O851="",Q851=""),TRUE)</formula>
    </cfRule>
  </conditionalFormatting>
  <conditionalFormatting sqref="S852">
    <cfRule type="expression" dxfId="327" priority="583">
      <formula>IF(OR(O851="",Q851="",S851="",O852="",Q852=""),TRUE)</formula>
    </cfRule>
  </conditionalFormatting>
  <conditionalFormatting sqref="S853">
    <cfRule type="expression" dxfId="326" priority="578">
      <formula>IF(OR(O853="",Q853=""),TRUE)</formula>
    </cfRule>
  </conditionalFormatting>
  <conditionalFormatting sqref="S854">
    <cfRule type="expression" dxfId="325" priority="576">
      <formula>IF(OR(O853="",Q853="",S853="",O854="",Q854=""),TRUE)</formula>
    </cfRule>
  </conditionalFormatting>
  <conditionalFormatting sqref="S855">
    <cfRule type="expression" dxfId="324" priority="571">
      <formula>IF(OR(O855="",Q855=""),TRUE)</formula>
    </cfRule>
  </conditionalFormatting>
  <conditionalFormatting sqref="S856">
    <cfRule type="expression" dxfId="323" priority="569">
      <formula>IF(OR(O855="",Q855="",S855="",O856="",Q856=""),TRUE)</formula>
    </cfRule>
  </conditionalFormatting>
  <conditionalFormatting sqref="S880">
    <cfRule type="expression" dxfId="322" priority="564">
      <formula>IF(OR(O880="",Q880=""),TRUE)</formula>
    </cfRule>
  </conditionalFormatting>
  <conditionalFormatting sqref="S881">
    <cfRule type="expression" dxfId="321" priority="562">
      <formula>IF(OR(O880="",Q880="",S880="",O881="",Q881=""),TRUE)</formula>
    </cfRule>
  </conditionalFormatting>
  <conditionalFormatting sqref="S882">
    <cfRule type="expression" dxfId="320" priority="557">
      <formula>IF(OR(O882="",Q882=""),TRUE)</formula>
    </cfRule>
  </conditionalFormatting>
  <conditionalFormatting sqref="S883">
    <cfRule type="expression" dxfId="319" priority="555">
      <formula>IF(OR(O882="",Q882="",S882="",O883="",Q883=""),TRUE)</formula>
    </cfRule>
  </conditionalFormatting>
  <conditionalFormatting sqref="S884">
    <cfRule type="expression" dxfId="318" priority="550">
      <formula>IF(OR(O884="",Q884=""),TRUE)</formula>
    </cfRule>
  </conditionalFormatting>
  <conditionalFormatting sqref="S885">
    <cfRule type="expression" dxfId="317" priority="548">
      <formula>IF(OR(O884="",Q884="",S884="",O885="",Q885=""),TRUE)</formula>
    </cfRule>
  </conditionalFormatting>
  <conditionalFormatting sqref="S886">
    <cfRule type="expression" dxfId="316" priority="543">
      <formula>IF(OR(O886="",Q886=""),TRUE)</formula>
    </cfRule>
  </conditionalFormatting>
  <conditionalFormatting sqref="S887">
    <cfRule type="expression" dxfId="315" priority="541">
      <formula>IF(OR(O886="",Q886="",S886="",O887="",Q887=""),TRUE)</formula>
    </cfRule>
  </conditionalFormatting>
  <conditionalFormatting sqref="S888">
    <cfRule type="expression" dxfId="314" priority="536">
      <formula>IF(OR(O888="",Q888=""),TRUE)</formula>
    </cfRule>
  </conditionalFormatting>
  <conditionalFormatting sqref="S889">
    <cfRule type="expression" dxfId="313" priority="534">
      <formula>IF(OR(O888="",Q888="",S888="",O889="",Q889=""),TRUE)</formula>
    </cfRule>
  </conditionalFormatting>
  <conditionalFormatting sqref="S890">
    <cfRule type="expression" dxfId="312" priority="529">
      <formula>IF(OR(O890="",Q890=""),TRUE)</formula>
    </cfRule>
  </conditionalFormatting>
  <conditionalFormatting sqref="S891">
    <cfRule type="expression" dxfId="311" priority="527">
      <formula>IF(OR(O890="",Q890="",S890="",O891="",Q891=""),TRUE)</formula>
    </cfRule>
  </conditionalFormatting>
  <conditionalFormatting sqref="S892">
    <cfRule type="expression" dxfId="310" priority="522">
      <formula>IF(OR(O892="",Q892=""),TRUE)</formula>
    </cfRule>
  </conditionalFormatting>
  <conditionalFormatting sqref="S893">
    <cfRule type="expression" dxfId="309" priority="520">
      <formula>IF(OR(O892="",Q892="",S892="",O893="",Q893=""),TRUE)</formula>
    </cfRule>
  </conditionalFormatting>
  <conditionalFormatting sqref="S894">
    <cfRule type="expression" dxfId="308" priority="515">
      <formula>IF(OR(O894="",Q894=""),TRUE)</formula>
    </cfRule>
  </conditionalFormatting>
  <conditionalFormatting sqref="S895">
    <cfRule type="expression" dxfId="307" priority="513">
      <formula>IF(OR(O894="",Q894="",S894="",O895="",Q895=""),TRUE)</formula>
    </cfRule>
  </conditionalFormatting>
  <conditionalFormatting sqref="S896">
    <cfRule type="expression" dxfId="306" priority="508">
      <formula>IF(OR(O896="",Q896=""),TRUE)</formula>
    </cfRule>
  </conditionalFormatting>
  <conditionalFormatting sqref="S897">
    <cfRule type="expression" dxfId="305" priority="506">
      <formula>IF(OR(O896="",Q896="",S896="",O897="",Q897=""),TRUE)</formula>
    </cfRule>
  </conditionalFormatting>
  <conditionalFormatting sqref="S921">
    <cfRule type="expression" dxfId="304" priority="501">
      <formula>IF(OR(O921="",Q921=""),TRUE)</formula>
    </cfRule>
  </conditionalFormatting>
  <conditionalFormatting sqref="S922">
    <cfRule type="expression" dxfId="303" priority="499">
      <formula>IF(OR(O921="",Q921="",S921="",O922="",Q922=""),TRUE)</formula>
    </cfRule>
  </conditionalFormatting>
  <conditionalFormatting sqref="S923">
    <cfRule type="expression" dxfId="302" priority="494">
      <formula>IF(OR(O923="",Q923=""),TRUE)</formula>
    </cfRule>
  </conditionalFormatting>
  <conditionalFormatting sqref="S924">
    <cfRule type="expression" dxfId="301" priority="492">
      <formula>IF(OR(O923="",Q923="",S923="",O924="",Q924=""),TRUE)</formula>
    </cfRule>
  </conditionalFormatting>
  <conditionalFormatting sqref="S925">
    <cfRule type="expression" dxfId="300" priority="487">
      <formula>IF(OR(O925="",Q925=""),TRUE)</formula>
    </cfRule>
  </conditionalFormatting>
  <conditionalFormatting sqref="S926">
    <cfRule type="expression" dxfId="299" priority="485">
      <formula>IF(OR(O925="",Q925="",S925="",O926="",Q926=""),TRUE)</formula>
    </cfRule>
  </conditionalFormatting>
  <conditionalFormatting sqref="S927">
    <cfRule type="expression" dxfId="298" priority="480">
      <formula>IF(OR(O927="",Q927=""),TRUE)</formula>
    </cfRule>
  </conditionalFormatting>
  <conditionalFormatting sqref="S928">
    <cfRule type="expression" dxfId="297" priority="478">
      <formula>IF(OR(O927="",Q927="",S927="",O928="",Q928=""),TRUE)</formula>
    </cfRule>
  </conditionalFormatting>
  <conditionalFormatting sqref="S929">
    <cfRule type="expression" dxfId="296" priority="473">
      <formula>IF(OR(O929="",Q929=""),TRUE)</formula>
    </cfRule>
  </conditionalFormatting>
  <conditionalFormatting sqref="S930">
    <cfRule type="expression" dxfId="295" priority="471">
      <formula>IF(OR(O929="",Q929="",S929="",O930="",Q930=""),TRUE)</formula>
    </cfRule>
  </conditionalFormatting>
  <conditionalFormatting sqref="S931">
    <cfRule type="expression" dxfId="294" priority="466">
      <formula>IF(OR(O931="",Q931=""),TRUE)</formula>
    </cfRule>
  </conditionalFormatting>
  <conditionalFormatting sqref="S932">
    <cfRule type="expression" dxfId="293" priority="464">
      <formula>IF(OR(O931="",Q931="",S931="",O932="",Q932=""),TRUE)</formula>
    </cfRule>
  </conditionalFormatting>
  <conditionalFormatting sqref="S933">
    <cfRule type="expression" dxfId="292" priority="459">
      <formula>IF(OR(O933="",Q933=""),TRUE)</formula>
    </cfRule>
  </conditionalFormatting>
  <conditionalFormatting sqref="S934">
    <cfRule type="expression" dxfId="291" priority="457">
      <formula>IF(OR(O933="",Q933="",S933="",O934="",Q934=""),TRUE)</formula>
    </cfRule>
  </conditionalFormatting>
  <conditionalFormatting sqref="S935">
    <cfRule type="expression" dxfId="290" priority="452">
      <formula>IF(OR(O935="",Q935=""),TRUE)</formula>
    </cfRule>
  </conditionalFormatting>
  <conditionalFormatting sqref="S936">
    <cfRule type="expression" dxfId="289" priority="450">
      <formula>IF(OR(O935="",Q935="",S935="",O936="",Q936=""),TRUE)</formula>
    </cfRule>
  </conditionalFormatting>
  <conditionalFormatting sqref="S937">
    <cfRule type="expression" dxfId="288" priority="445">
      <formula>IF(OR(O937="",Q937=""),TRUE)</formula>
    </cfRule>
  </conditionalFormatting>
  <conditionalFormatting sqref="S938">
    <cfRule type="expression" dxfId="287" priority="443">
      <formula>IF(OR(O937="",Q937="",S937="",O938="",Q938=""),TRUE)</formula>
    </cfRule>
  </conditionalFormatting>
  <conditionalFormatting sqref="S962">
    <cfRule type="expression" dxfId="286" priority="438">
      <formula>IF(OR(O962="",Q962=""),TRUE)</formula>
    </cfRule>
  </conditionalFormatting>
  <conditionalFormatting sqref="S963">
    <cfRule type="expression" dxfId="285" priority="436">
      <formula>IF(OR(O962="",Q962="",S962="",O963="",Q963=""),TRUE)</formula>
    </cfRule>
  </conditionalFormatting>
  <conditionalFormatting sqref="S964">
    <cfRule type="expression" dxfId="284" priority="431">
      <formula>IF(OR(O964="",Q964=""),TRUE)</formula>
    </cfRule>
  </conditionalFormatting>
  <conditionalFormatting sqref="S965">
    <cfRule type="expression" dxfId="283" priority="429">
      <formula>IF(OR(O964="",Q964="",S964="",O965="",Q965=""),TRUE)</formula>
    </cfRule>
  </conditionalFormatting>
  <conditionalFormatting sqref="S966">
    <cfRule type="expression" dxfId="282" priority="424">
      <formula>IF(OR(O966="",Q966=""),TRUE)</formula>
    </cfRule>
  </conditionalFormatting>
  <conditionalFormatting sqref="S967">
    <cfRule type="expression" dxfId="281" priority="422">
      <formula>IF(OR(O966="",Q966="",S966="",O967="",Q967=""),TRUE)</formula>
    </cfRule>
  </conditionalFormatting>
  <conditionalFormatting sqref="S968">
    <cfRule type="expression" dxfId="280" priority="417">
      <formula>IF(OR(O968="",Q968=""),TRUE)</formula>
    </cfRule>
  </conditionalFormatting>
  <conditionalFormatting sqref="S969">
    <cfRule type="expression" dxfId="279" priority="415">
      <formula>IF(OR(O968="",Q968="",S968="",O969="",Q969=""),TRUE)</formula>
    </cfRule>
  </conditionalFormatting>
  <conditionalFormatting sqref="S970">
    <cfRule type="expression" dxfId="278" priority="410">
      <formula>IF(OR(O970="",Q970=""),TRUE)</formula>
    </cfRule>
  </conditionalFormatting>
  <conditionalFormatting sqref="S971">
    <cfRule type="expression" dxfId="277" priority="408">
      <formula>IF(OR(O970="",Q970="",S970="",O971="",Q971=""),TRUE)</formula>
    </cfRule>
  </conditionalFormatting>
  <conditionalFormatting sqref="S972">
    <cfRule type="expression" dxfId="276" priority="403">
      <formula>IF(OR(O972="",Q972=""),TRUE)</formula>
    </cfRule>
  </conditionalFormatting>
  <conditionalFormatting sqref="S973">
    <cfRule type="expression" dxfId="275" priority="401">
      <formula>IF(OR(O972="",Q972="",S972="",O973="",Q973=""),TRUE)</formula>
    </cfRule>
  </conditionalFormatting>
  <conditionalFormatting sqref="S974">
    <cfRule type="expression" dxfId="274" priority="396">
      <formula>IF(OR(O974="",Q974=""),TRUE)</formula>
    </cfRule>
  </conditionalFormatting>
  <conditionalFormatting sqref="S975">
    <cfRule type="expression" dxfId="273" priority="394">
      <formula>IF(OR(O974="",Q974="",S974="",O975="",Q975=""),TRUE)</formula>
    </cfRule>
  </conditionalFormatting>
  <conditionalFormatting sqref="S976">
    <cfRule type="expression" dxfId="272" priority="389">
      <formula>IF(OR(O976="",Q976=""),TRUE)</formula>
    </cfRule>
  </conditionalFormatting>
  <conditionalFormatting sqref="S977">
    <cfRule type="expression" dxfId="271" priority="387">
      <formula>IF(OR(O976="",Q976="",S976="",O977="",Q977=""),TRUE)</formula>
    </cfRule>
  </conditionalFormatting>
  <conditionalFormatting sqref="S978">
    <cfRule type="expression" dxfId="270" priority="382">
      <formula>IF(OR(O978="",Q978=""),TRUE)</formula>
    </cfRule>
  </conditionalFormatting>
  <conditionalFormatting sqref="S979">
    <cfRule type="expression" dxfId="269" priority="380">
      <formula>IF(OR(O978="",Q978="",S978="",O979="",Q979=""),TRUE)</formula>
    </cfRule>
  </conditionalFormatting>
  <conditionalFormatting sqref="S1003">
    <cfRule type="expression" dxfId="268" priority="375">
      <formula>IF(OR(O1003="",Q1003=""),TRUE)</formula>
    </cfRule>
  </conditionalFormatting>
  <conditionalFormatting sqref="S1004">
    <cfRule type="expression" dxfId="267" priority="373">
      <formula>IF(OR(O1003="",Q1003="",S1003="",O1004="",Q1004=""),TRUE)</formula>
    </cfRule>
  </conditionalFormatting>
  <conditionalFormatting sqref="S1005">
    <cfRule type="expression" dxfId="266" priority="368">
      <formula>IF(OR(O1005="",Q1005=""),TRUE)</formula>
    </cfRule>
  </conditionalFormatting>
  <conditionalFormatting sqref="S1006">
    <cfRule type="expression" dxfId="265" priority="366">
      <formula>IF(OR(O1005="",Q1005="",S1005="",O1006="",Q1006=""),TRUE)</formula>
    </cfRule>
  </conditionalFormatting>
  <conditionalFormatting sqref="S1007">
    <cfRule type="expression" dxfId="264" priority="361">
      <formula>IF(OR(O1007="",Q1007=""),TRUE)</formula>
    </cfRule>
  </conditionalFormatting>
  <conditionalFormatting sqref="S1008">
    <cfRule type="expression" dxfId="263" priority="359">
      <formula>IF(OR(O1007="",Q1007="",S1007="",O1008="",Q1008=""),TRUE)</formula>
    </cfRule>
  </conditionalFormatting>
  <conditionalFormatting sqref="S1009">
    <cfRule type="expression" dxfId="262" priority="354">
      <formula>IF(OR(O1009="",Q1009=""),TRUE)</formula>
    </cfRule>
  </conditionalFormatting>
  <conditionalFormatting sqref="S1010">
    <cfRule type="expression" dxfId="261" priority="352">
      <formula>IF(OR(O1009="",Q1009="",S1009="",O1010="",Q1010=""),TRUE)</formula>
    </cfRule>
  </conditionalFormatting>
  <conditionalFormatting sqref="S1011">
    <cfRule type="expression" dxfId="260" priority="347">
      <formula>IF(OR(O1011="",Q1011=""),TRUE)</formula>
    </cfRule>
  </conditionalFormatting>
  <conditionalFormatting sqref="S1012">
    <cfRule type="expression" dxfId="259" priority="345">
      <formula>IF(OR(O1011="",Q1011="",S1011="",O1012="",Q1012=""),TRUE)</formula>
    </cfRule>
  </conditionalFormatting>
  <conditionalFormatting sqref="S1013">
    <cfRule type="expression" dxfId="258" priority="340">
      <formula>IF(OR(O1013="",Q1013=""),TRUE)</formula>
    </cfRule>
  </conditionalFormatting>
  <conditionalFormatting sqref="S1014">
    <cfRule type="expression" dxfId="257" priority="338">
      <formula>IF(OR(O1013="",Q1013="",S1013="",O1014="",Q1014=""),TRUE)</formula>
    </cfRule>
  </conditionalFormatting>
  <conditionalFormatting sqref="S1015">
    <cfRule type="expression" dxfId="256" priority="333">
      <formula>IF(OR(O1015="",Q1015=""),TRUE)</formula>
    </cfRule>
  </conditionalFormatting>
  <conditionalFormatting sqref="S1016">
    <cfRule type="expression" dxfId="255" priority="331">
      <formula>IF(OR(O1015="",Q1015="",S1015="",O1016="",Q1016=""),TRUE)</formula>
    </cfRule>
  </conditionalFormatting>
  <conditionalFormatting sqref="S1017">
    <cfRule type="expression" dxfId="254" priority="326">
      <formula>IF(OR(O1017="",Q1017=""),TRUE)</formula>
    </cfRule>
  </conditionalFormatting>
  <conditionalFormatting sqref="S1018">
    <cfRule type="expression" dxfId="253" priority="324">
      <formula>IF(OR(O1017="",Q1017="",S1017="",O1018="",Q1018=""),TRUE)</formula>
    </cfRule>
  </conditionalFormatting>
  <conditionalFormatting sqref="S1019">
    <cfRule type="expression" dxfId="252" priority="319">
      <formula>IF(OR(O1019="",Q1019=""),TRUE)</formula>
    </cfRule>
  </conditionalFormatting>
  <conditionalFormatting sqref="S1020">
    <cfRule type="expression" dxfId="251" priority="317">
      <formula>IF(OR(O1019="",Q1019="",S1019="",O1020="",Q1020=""),TRUE)</formula>
    </cfRule>
  </conditionalFormatting>
  <conditionalFormatting sqref="S1044">
    <cfRule type="expression" dxfId="250" priority="312">
      <formula>IF(OR(O1044="",Q1044=""),TRUE)</formula>
    </cfRule>
  </conditionalFormatting>
  <conditionalFormatting sqref="S1045">
    <cfRule type="expression" dxfId="249" priority="310">
      <formula>IF(OR(O1044="",Q1044="",S1044="",O1045="",Q1045=""),TRUE)</formula>
    </cfRule>
  </conditionalFormatting>
  <conditionalFormatting sqref="S1046">
    <cfRule type="expression" dxfId="248" priority="305">
      <formula>IF(OR(O1046="",Q1046=""),TRUE)</formula>
    </cfRule>
  </conditionalFormatting>
  <conditionalFormatting sqref="S1047">
    <cfRule type="expression" dxfId="247" priority="303">
      <formula>IF(OR(O1046="",Q1046="",S1046="",O1047="",Q1047=""),TRUE)</formula>
    </cfRule>
  </conditionalFormatting>
  <conditionalFormatting sqref="S1048">
    <cfRule type="expression" dxfId="246" priority="298">
      <formula>IF(OR(O1048="",Q1048=""),TRUE)</formula>
    </cfRule>
  </conditionalFormatting>
  <conditionalFormatting sqref="S1049">
    <cfRule type="expression" dxfId="245" priority="296">
      <formula>IF(OR(O1048="",Q1048="",S1048="",O1049="",Q1049=""),TRUE)</formula>
    </cfRule>
  </conditionalFormatting>
  <conditionalFormatting sqref="S1050">
    <cfRule type="expression" dxfId="244" priority="291">
      <formula>IF(OR(O1050="",Q1050=""),TRUE)</formula>
    </cfRule>
  </conditionalFormatting>
  <conditionalFormatting sqref="S1051">
    <cfRule type="expression" dxfId="243" priority="289">
      <formula>IF(OR(O1050="",Q1050="",S1050="",O1051="",Q1051=""),TRUE)</formula>
    </cfRule>
  </conditionalFormatting>
  <conditionalFormatting sqref="S1052">
    <cfRule type="expression" dxfId="242" priority="284">
      <formula>IF(OR(O1052="",Q1052=""),TRUE)</formula>
    </cfRule>
  </conditionalFormatting>
  <conditionalFormatting sqref="S1053">
    <cfRule type="expression" dxfId="241" priority="282">
      <formula>IF(OR(O1052="",Q1052="",S1052="",O1053="",Q1053=""),TRUE)</formula>
    </cfRule>
  </conditionalFormatting>
  <conditionalFormatting sqref="S1054">
    <cfRule type="expression" dxfId="240" priority="277">
      <formula>IF(OR(O1054="",Q1054=""),TRUE)</formula>
    </cfRule>
  </conditionalFormatting>
  <conditionalFormatting sqref="S1055">
    <cfRule type="expression" dxfId="239" priority="275">
      <formula>IF(OR(O1054="",Q1054="",S1054="",O1055="",Q1055=""),TRUE)</formula>
    </cfRule>
  </conditionalFormatting>
  <conditionalFormatting sqref="S1056">
    <cfRule type="expression" dxfId="238" priority="270">
      <formula>IF(OR(O1056="",Q1056=""),TRUE)</formula>
    </cfRule>
  </conditionalFormatting>
  <conditionalFormatting sqref="S1057">
    <cfRule type="expression" dxfId="237" priority="268">
      <formula>IF(OR(O1056="",Q1056="",S1056="",O1057="",Q1057=""),TRUE)</formula>
    </cfRule>
  </conditionalFormatting>
  <conditionalFormatting sqref="S1058">
    <cfRule type="expression" dxfId="236" priority="263">
      <formula>IF(OR(O1058="",Q1058=""),TRUE)</formula>
    </cfRule>
  </conditionalFormatting>
  <conditionalFormatting sqref="S1059">
    <cfRule type="expression" dxfId="235" priority="261">
      <formula>IF(OR(O1058="",Q1058="",S1058="",O1059="",Q1059=""),TRUE)</formula>
    </cfRule>
  </conditionalFormatting>
  <conditionalFormatting sqref="S1060">
    <cfRule type="expression" dxfId="234" priority="256">
      <formula>IF(OR(O1060="",Q1060=""),TRUE)</formula>
    </cfRule>
  </conditionalFormatting>
  <conditionalFormatting sqref="S1061">
    <cfRule type="expression" dxfId="233" priority="254">
      <formula>IF(OR(O1060="",Q1060="",S1060="",O1061="",Q1061=""),TRUE)</formula>
    </cfRule>
  </conditionalFormatting>
  <conditionalFormatting sqref="S1085">
    <cfRule type="expression" dxfId="232" priority="249">
      <formula>IF(OR(O1085="",Q1085=""),TRUE)</formula>
    </cfRule>
  </conditionalFormatting>
  <conditionalFormatting sqref="S1086">
    <cfRule type="expression" dxfId="231" priority="247">
      <formula>IF(OR(O1085="",Q1085="",S1085="",O1086="",Q1086=""),TRUE)</formula>
    </cfRule>
  </conditionalFormatting>
  <conditionalFormatting sqref="S1087">
    <cfRule type="expression" dxfId="230" priority="242">
      <formula>IF(OR(O1087="",Q1087=""),TRUE)</formula>
    </cfRule>
  </conditionalFormatting>
  <conditionalFormatting sqref="S1088">
    <cfRule type="expression" dxfId="229" priority="240">
      <formula>IF(OR(O1087="",Q1087="",S1087="",O1088="",Q1088=""),TRUE)</formula>
    </cfRule>
  </conditionalFormatting>
  <conditionalFormatting sqref="S1089">
    <cfRule type="expression" dxfId="228" priority="235">
      <formula>IF(OR(O1089="",Q1089=""),TRUE)</formula>
    </cfRule>
  </conditionalFormatting>
  <conditionalFormatting sqref="S1090">
    <cfRule type="expression" dxfId="227" priority="233">
      <formula>IF(OR(O1089="",Q1089="",S1089="",O1090="",Q1090=""),TRUE)</formula>
    </cfRule>
  </conditionalFormatting>
  <conditionalFormatting sqref="S1091">
    <cfRule type="expression" dxfId="226" priority="228">
      <formula>IF(OR(O1091="",Q1091=""),TRUE)</formula>
    </cfRule>
  </conditionalFormatting>
  <conditionalFormatting sqref="S1092">
    <cfRule type="expression" dxfId="225" priority="226">
      <formula>IF(OR(O1091="",Q1091="",S1091="",O1092="",Q1092=""),TRUE)</formula>
    </cfRule>
  </conditionalFormatting>
  <conditionalFormatting sqref="S1093">
    <cfRule type="expression" dxfId="224" priority="221">
      <formula>IF(OR(O1093="",Q1093=""),TRUE)</formula>
    </cfRule>
  </conditionalFormatting>
  <conditionalFormatting sqref="S1094">
    <cfRule type="expression" dxfId="223" priority="219">
      <formula>IF(OR(O1093="",Q1093="",S1093="",O1094="",Q1094=""),TRUE)</formula>
    </cfRule>
  </conditionalFormatting>
  <conditionalFormatting sqref="S1095">
    <cfRule type="expression" dxfId="222" priority="214">
      <formula>IF(OR(O1095="",Q1095=""),TRUE)</formula>
    </cfRule>
  </conditionalFormatting>
  <conditionalFormatting sqref="S1096">
    <cfRule type="expression" dxfId="221" priority="212">
      <formula>IF(OR(O1095="",Q1095="",S1095="",O1096="",Q1096=""),TRUE)</formula>
    </cfRule>
  </conditionalFormatting>
  <conditionalFormatting sqref="S1097">
    <cfRule type="expression" dxfId="220" priority="207">
      <formula>IF(OR(O1097="",Q1097=""),TRUE)</formula>
    </cfRule>
  </conditionalFormatting>
  <conditionalFormatting sqref="S1098">
    <cfRule type="expression" dxfId="219" priority="205">
      <formula>IF(OR(O1097="",Q1097="",S1097="",O1098="",Q1098=""),TRUE)</formula>
    </cfRule>
  </conditionalFormatting>
  <conditionalFormatting sqref="S1099">
    <cfRule type="expression" dxfId="218" priority="200">
      <formula>IF(OR(O1099="",Q1099=""),TRUE)</formula>
    </cfRule>
  </conditionalFormatting>
  <conditionalFormatting sqref="S1100">
    <cfRule type="expression" dxfId="217" priority="198">
      <formula>IF(OR(O1099="",Q1099="",S1099="",O1100="",Q1100=""),TRUE)</formula>
    </cfRule>
  </conditionalFormatting>
  <conditionalFormatting sqref="S1101">
    <cfRule type="expression" dxfId="216" priority="193">
      <formula>IF(OR(O1101="",Q1101=""),TRUE)</formula>
    </cfRule>
  </conditionalFormatting>
  <conditionalFormatting sqref="S1102">
    <cfRule type="expression" dxfId="215" priority="191">
      <formula>IF(OR(O1101="",Q1101="",S1101="",O1102="",Q1102=""),TRUE)</formula>
    </cfRule>
  </conditionalFormatting>
  <conditionalFormatting sqref="S1126">
    <cfRule type="expression" dxfId="214" priority="186">
      <formula>IF(OR(O1126="",Q1126=""),TRUE)</formula>
    </cfRule>
  </conditionalFormatting>
  <conditionalFormatting sqref="S1127">
    <cfRule type="expression" dxfId="213" priority="184">
      <formula>IF(OR(O1126="",Q1126="",S1126="",O1127="",Q1127=""),TRUE)</formula>
    </cfRule>
  </conditionalFormatting>
  <conditionalFormatting sqref="S1128">
    <cfRule type="expression" dxfId="212" priority="179">
      <formula>IF(OR(O1128="",Q1128=""),TRUE)</formula>
    </cfRule>
  </conditionalFormatting>
  <conditionalFormatting sqref="S1129">
    <cfRule type="expression" dxfId="211" priority="177">
      <formula>IF(OR(O1128="",Q1128="",S1128="",O1129="",Q1129=""),TRUE)</formula>
    </cfRule>
  </conditionalFormatting>
  <conditionalFormatting sqref="S1130">
    <cfRule type="expression" dxfId="210" priority="172">
      <formula>IF(OR(O1130="",Q1130=""),TRUE)</formula>
    </cfRule>
  </conditionalFormatting>
  <conditionalFormatting sqref="S1131">
    <cfRule type="expression" dxfId="209" priority="170">
      <formula>IF(OR(O1130="",Q1130="",S1130="",O1131="",Q1131=""),TRUE)</formula>
    </cfRule>
  </conditionalFormatting>
  <conditionalFormatting sqref="S1132">
    <cfRule type="expression" dxfId="208" priority="165">
      <formula>IF(OR(O1132="",Q1132=""),TRUE)</formula>
    </cfRule>
  </conditionalFormatting>
  <conditionalFormatting sqref="S1133">
    <cfRule type="expression" dxfId="207" priority="163">
      <formula>IF(OR(O1132="",Q1132="",S1132="",O1133="",Q1133=""),TRUE)</formula>
    </cfRule>
  </conditionalFormatting>
  <conditionalFormatting sqref="S1134">
    <cfRule type="expression" dxfId="206" priority="158">
      <formula>IF(OR(O1134="",Q1134=""),TRUE)</formula>
    </cfRule>
  </conditionalFormatting>
  <conditionalFormatting sqref="S1135">
    <cfRule type="expression" dxfId="205" priority="156">
      <formula>IF(OR(O1134="",Q1134="",S1134="",O1135="",Q1135=""),TRUE)</formula>
    </cfRule>
  </conditionalFormatting>
  <conditionalFormatting sqref="S1136">
    <cfRule type="expression" dxfId="204" priority="151">
      <formula>IF(OR(O1136="",Q1136=""),TRUE)</formula>
    </cfRule>
  </conditionalFormatting>
  <conditionalFormatting sqref="S1137">
    <cfRule type="expression" dxfId="203" priority="149">
      <formula>IF(OR(O1136="",Q1136="",S1136="",O1137="",Q1137=""),TRUE)</formula>
    </cfRule>
  </conditionalFormatting>
  <conditionalFormatting sqref="S1138">
    <cfRule type="expression" dxfId="202" priority="144">
      <formula>IF(OR(O1138="",Q1138=""),TRUE)</formula>
    </cfRule>
  </conditionalFormatting>
  <conditionalFormatting sqref="S1139">
    <cfRule type="expression" dxfId="201" priority="142">
      <formula>IF(OR(O1138="",Q1138="",S1138="",O1139="",Q1139=""),TRUE)</formula>
    </cfRule>
  </conditionalFormatting>
  <conditionalFormatting sqref="S1140">
    <cfRule type="expression" dxfId="200" priority="137">
      <formula>IF(OR(O1140="",Q1140=""),TRUE)</formula>
    </cfRule>
  </conditionalFormatting>
  <conditionalFormatting sqref="S1141">
    <cfRule type="expression" dxfId="199" priority="135">
      <formula>IF(OR(O1140="",Q1140="",S1140="",O1141="",Q1141=""),TRUE)</formula>
    </cfRule>
  </conditionalFormatting>
  <conditionalFormatting sqref="S1142">
    <cfRule type="expression" dxfId="198" priority="130">
      <formula>IF(OR(O1142="",Q1142=""),TRUE)</formula>
    </cfRule>
  </conditionalFormatting>
  <conditionalFormatting sqref="S1143">
    <cfRule type="expression" dxfId="197" priority="128">
      <formula>IF(OR(O1142="",Q1142="",S1142="",O1143="",Q1143=""),TRUE)</formula>
    </cfRule>
  </conditionalFormatting>
  <conditionalFormatting sqref="S1167">
    <cfRule type="expression" dxfId="196" priority="123">
      <formula>IF(OR(O1167="",Q1167=""),TRUE)</formula>
    </cfRule>
  </conditionalFormatting>
  <conditionalFormatting sqref="S1168">
    <cfRule type="expression" dxfId="195" priority="121">
      <formula>IF(OR(O1167="",Q1167="",S1167="",O1168="",Q1168=""),TRUE)</formula>
    </cfRule>
  </conditionalFormatting>
  <conditionalFormatting sqref="S1169">
    <cfRule type="expression" dxfId="194" priority="116">
      <formula>IF(OR(O1169="",Q1169=""),TRUE)</formula>
    </cfRule>
  </conditionalFormatting>
  <conditionalFormatting sqref="S1170">
    <cfRule type="expression" dxfId="193" priority="114">
      <formula>IF(OR(O1169="",Q1169="",S1169="",O1170="",Q1170=""),TRUE)</formula>
    </cfRule>
  </conditionalFormatting>
  <conditionalFormatting sqref="S1171">
    <cfRule type="expression" dxfId="192" priority="109">
      <formula>IF(OR(O1171="",Q1171=""),TRUE)</formula>
    </cfRule>
  </conditionalFormatting>
  <conditionalFormatting sqref="S1172">
    <cfRule type="expression" dxfId="191" priority="107">
      <formula>IF(OR(O1171="",Q1171="",S1171="",O1172="",Q1172=""),TRUE)</formula>
    </cfRule>
  </conditionalFormatting>
  <conditionalFormatting sqref="S1173">
    <cfRule type="expression" dxfId="190" priority="102">
      <formula>IF(OR(O1173="",Q1173=""),TRUE)</formula>
    </cfRule>
  </conditionalFormatting>
  <conditionalFormatting sqref="S1174">
    <cfRule type="expression" dxfId="189" priority="100">
      <formula>IF(OR(O1173="",Q1173="",S1173="",O1174="",Q1174=""),TRUE)</formula>
    </cfRule>
  </conditionalFormatting>
  <conditionalFormatting sqref="S1175">
    <cfRule type="expression" dxfId="188" priority="95">
      <formula>IF(OR(O1175="",Q1175=""),TRUE)</formula>
    </cfRule>
  </conditionalFormatting>
  <conditionalFormatting sqref="S1176">
    <cfRule type="expression" dxfId="187" priority="93">
      <formula>IF(OR(O1175="",Q1175="",S1175="",O1176="",Q1176=""),TRUE)</formula>
    </cfRule>
  </conditionalFormatting>
  <conditionalFormatting sqref="S1177">
    <cfRule type="expression" dxfId="186" priority="88">
      <formula>IF(OR(O1177="",Q1177=""),TRUE)</formula>
    </cfRule>
  </conditionalFormatting>
  <conditionalFormatting sqref="S1178">
    <cfRule type="expression" dxfId="185" priority="86">
      <formula>IF(OR(O1177="",Q1177="",S1177="",O1178="",Q1178=""),TRUE)</formula>
    </cfRule>
  </conditionalFormatting>
  <conditionalFormatting sqref="S1179">
    <cfRule type="expression" dxfId="184" priority="81">
      <formula>IF(OR(O1179="",Q1179=""),TRUE)</formula>
    </cfRule>
  </conditionalFormatting>
  <conditionalFormatting sqref="S1180">
    <cfRule type="expression" dxfId="183" priority="79">
      <formula>IF(OR(O1179="",Q1179="",S1179="",O1180="",Q1180=""),TRUE)</formula>
    </cfRule>
  </conditionalFormatting>
  <conditionalFormatting sqref="S1181">
    <cfRule type="expression" dxfId="182" priority="74">
      <formula>IF(OR(O1181="",Q1181=""),TRUE)</formula>
    </cfRule>
  </conditionalFormatting>
  <conditionalFormatting sqref="S1182">
    <cfRule type="expression" dxfId="181" priority="72">
      <formula>IF(OR(O1181="",Q1181="",S1181="",O1182="",Q1182=""),TRUE)</formula>
    </cfRule>
  </conditionalFormatting>
  <conditionalFormatting sqref="S1183">
    <cfRule type="expression" dxfId="180" priority="67">
      <formula>IF(OR(O1183="",Q1183=""),TRUE)</formula>
    </cfRule>
  </conditionalFormatting>
  <conditionalFormatting sqref="S1184">
    <cfRule type="expression" dxfId="179" priority="65">
      <formula>IF(OR(O1183="",Q1183="",S1183="",O1184="",Q1184=""),TRUE)</formula>
    </cfRule>
  </conditionalFormatting>
  <conditionalFormatting sqref="S1208">
    <cfRule type="expression" dxfId="178" priority="60">
      <formula>IF(OR(O1208="",Q1208=""),TRUE)</formula>
    </cfRule>
  </conditionalFormatting>
  <conditionalFormatting sqref="S1209">
    <cfRule type="expression" dxfId="177" priority="58">
      <formula>IF(OR(O1208="",Q1208="",S1208="",O1209="",Q1209=""),TRUE)</formula>
    </cfRule>
  </conditionalFormatting>
  <conditionalFormatting sqref="S1210">
    <cfRule type="expression" dxfId="176" priority="53">
      <formula>IF(OR(O1210="",Q1210=""),TRUE)</formula>
    </cfRule>
  </conditionalFormatting>
  <conditionalFormatting sqref="S1211">
    <cfRule type="expression" dxfId="175" priority="51">
      <formula>IF(OR(O1210="",Q1210="",S1210="",O1211="",Q1211=""),TRUE)</formula>
    </cfRule>
  </conditionalFormatting>
  <conditionalFormatting sqref="S1212">
    <cfRule type="expression" dxfId="174" priority="46">
      <formula>IF(OR(O1212="",Q1212=""),TRUE)</formula>
    </cfRule>
  </conditionalFormatting>
  <conditionalFormatting sqref="S1213">
    <cfRule type="expression" dxfId="173" priority="44">
      <formula>IF(OR(O1212="",Q1212="",S1212="",O1213="",Q1213=""),TRUE)</formula>
    </cfRule>
  </conditionalFormatting>
  <conditionalFormatting sqref="S1214">
    <cfRule type="expression" dxfId="172" priority="39">
      <formula>IF(OR(O1214="",Q1214=""),TRUE)</formula>
    </cfRule>
  </conditionalFormatting>
  <conditionalFormatting sqref="S1215">
    <cfRule type="expression" dxfId="171" priority="37">
      <formula>IF(OR(O1214="",Q1214="",S1214="",O1215="",Q1215=""),TRUE)</formula>
    </cfRule>
  </conditionalFormatting>
  <conditionalFormatting sqref="S1216">
    <cfRule type="expression" dxfId="170" priority="32">
      <formula>IF(OR(O1216="",Q1216=""),TRUE)</formula>
    </cfRule>
  </conditionalFormatting>
  <conditionalFormatting sqref="S1217">
    <cfRule type="expression" dxfId="169" priority="30">
      <formula>IF(OR(O1216="",Q1216="",S1216="",O1217="",Q1217=""),TRUE)</formula>
    </cfRule>
  </conditionalFormatting>
  <conditionalFormatting sqref="S1218">
    <cfRule type="expression" dxfId="168" priority="25">
      <formula>IF(OR(O1218="",Q1218=""),TRUE)</formula>
    </cfRule>
  </conditionalFormatting>
  <conditionalFormatting sqref="S1219">
    <cfRule type="expression" dxfId="167" priority="23">
      <formula>IF(OR(O1218="",Q1218="",S1218="",O1219="",Q1219=""),TRUE)</formula>
    </cfRule>
  </conditionalFormatting>
  <conditionalFormatting sqref="S1220">
    <cfRule type="expression" dxfId="166" priority="18">
      <formula>IF(OR(O1220="",Q1220=""),TRUE)</formula>
    </cfRule>
  </conditionalFormatting>
  <conditionalFormatting sqref="S1221">
    <cfRule type="expression" dxfId="165" priority="16">
      <formula>IF(OR(O1220="",Q1220="",S1220="",O1221="",Q1221=""),TRUE)</formula>
    </cfRule>
  </conditionalFormatting>
  <conditionalFormatting sqref="S1222">
    <cfRule type="expression" dxfId="164" priority="11">
      <formula>IF(OR(O1222="",Q1222=""),TRUE)</formula>
    </cfRule>
  </conditionalFormatting>
  <conditionalFormatting sqref="S1223">
    <cfRule type="expression" dxfId="163" priority="9">
      <formula>IF(OR(O1222="",Q1222="",S1222="",O1223="",Q1223=""),TRUE)</formula>
    </cfRule>
  </conditionalFormatting>
  <conditionalFormatting sqref="S1224">
    <cfRule type="expression" dxfId="162" priority="4">
      <formula>IF(OR(O1224="",Q1224=""),TRUE)</formula>
    </cfRule>
  </conditionalFormatting>
  <conditionalFormatting sqref="S1225">
    <cfRule type="expression" dxfId="161" priority="2">
      <formula>IF(OR(O1224="",Q1224="",S1224="",O1225="",Q1225=""),TRUE)</formula>
    </cfRule>
  </conditionalFormatting>
  <conditionalFormatting sqref="V17:Y17">
    <cfRule type="expression" dxfId="160" priority="2319" stopIfTrue="1">
      <formula>AND(V16="賃金で算定",AN16=0)</formula>
    </cfRule>
  </conditionalFormatting>
  <conditionalFormatting sqref="V19:Y19 V21:Y21 V23:Y23 V25:Y25">
    <cfRule type="expression" dxfId="159" priority="2794" stopIfTrue="1">
      <formula>AND(V18="賃金で算定",AN18=0)</formula>
    </cfRule>
  </conditionalFormatting>
  <conditionalFormatting sqref="V61:Y61 V63:Y63 V65:Y65 V67:Y67 V69:Y69 V71:Y71 V73:Y73 V75:Y75 V77:Y77">
    <cfRule type="expression" dxfId="158" priority="2764" stopIfTrue="1">
      <formula>AND(V60="賃金で算定",AN60=0)</formula>
    </cfRule>
  </conditionalFormatting>
  <conditionalFormatting sqref="V102:Y102 V104:Y104 V106:Y106 V108:Y108 V110:Y110 V112:Y112 V114:Y114 V116:Y116 V118:Y118">
    <cfRule type="expression" dxfId="157" priority="2765" stopIfTrue="1">
      <formula>AND(V101="賃金で算定",AN101=0)</formula>
    </cfRule>
  </conditionalFormatting>
  <conditionalFormatting sqref="V143:Y143 V145:Y145 V147:Y147 V149:Y149 V151:Y151 V153:Y153 V155:Y155 V157:Y157 V159:Y159">
    <cfRule type="expression" dxfId="156" priority="2766" stopIfTrue="1">
      <formula>AND(V142="賃金で算定",AN142=0)</formula>
    </cfRule>
  </conditionalFormatting>
  <conditionalFormatting sqref="V184:Y184 V186:Y186 V188:Y188 V190:Y190 V192:Y192 V194:Y194 V196:Y196 V198:Y198 V200:Y200">
    <cfRule type="expression" dxfId="155" priority="2767" stopIfTrue="1">
      <formula>AND(V183="賃金で算定",AN183=0)</formula>
    </cfRule>
  </conditionalFormatting>
  <conditionalFormatting sqref="V225:Y225 V227:Y227 V229:Y229 V231:Y231 V233:Y233 V235:Y235 V237:Y237 V239:Y239 V241:Y241">
    <cfRule type="expression" dxfId="154" priority="2768" stopIfTrue="1">
      <formula>AND(V224="賃金で算定",AN224=0)</formula>
    </cfRule>
  </conditionalFormatting>
  <conditionalFormatting sqref="V266:Y266 V268:Y268 V270:Y270 V272:Y272 V274:Y274 V276:Y276 V278:Y278 V280:Y280 V282:Y282">
    <cfRule type="expression" dxfId="153" priority="2769" stopIfTrue="1">
      <formula>AND(V265="賃金で算定",AN265=0)</formula>
    </cfRule>
  </conditionalFormatting>
  <conditionalFormatting sqref="V307:Y307 V309:Y309 V311:Y311 V313:Y313 V315:Y315 V317:Y317 V319:Y319 V321:Y321 V323:Y323">
    <cfRule type="expression" dxfId="152" priority="2770" stopIfTrue="1">
      <formula>AND(V306="賃金で算定",AN306=0)</formula>
    </cfRule>
  </conditionalFormatting>
  <conditionalFormatting sqref="V348:Y348 V350:Y350 V352:Y352 V354:Y354 V356:Y356 V358:Y358 V360:Y360 V362:Y362 V364:Y364">
    <cfRule type="expression" dxfId="151" priority="2771" stopIfTrue="1">
      <formula>AND(V347="賃金で算定",AN347=0)</formula>
    </cfRule>
  </conditionalFormatting>
  <conditionalFormatting sqref="V389:Y389 V391:Y391 V393:Y393 V395:Y395 V397:Y397 V399:Y399 V401:Y401 V403:Y403 V405:Y405">
    <cfRule type="expression" dxfId="150" priority="2772" stopIfTrue="1">
      <formula>AND(V388="賃金で算定",AN388=0)</formula>
    </cfRule>
  </conditionalFormatting>
  <conditionalFormatting sqref="V430:Y430 V432:Y432 V434:Y434 V436:Y436 V438:Y438 V440:Y440 V442:Y442 V444:Y444 V446:Y446">
    <cfRule type="expression" dxfId="149" priority="2773" stopIfTrue="1">
      <formula>AND(V429="賃金で算定",AN429=0)</formula>
    </cfRule>
  </conditionalFormatting>
  <conditionalFormatting sqref="V471:Y471 V473:Y473 V475:Y475 V477:Y477 V479:Y479 V481:Y481 V483:Y483 V485:Y485 V487:Y487">
    <cfRule type="expression" dxfId="148" priority="2774" stopIfTrue="1">
      <formula>AND(V470="賃金で算定",AN470=0)</formula>
    </cfRule>
  </conditionalFormatting>
  <conditionalFormatting sqref="V512:Y512 V514:Y514 V516:Y516 V518:Y518 V520:Y520 V522:Y522 V524:Y524 V526:Y526 V528:Y528">
    <cfRule type="expression" dxfId="147" priority="2792" stopIfTrue="1">
      <formula>AND(V511="賃金で算定",AN511=0)</formula>
    </cfRule>
  </conditionalFormatting>
  <conditionalFormatting sqref="V553:Y553 V555:Y555 V557:Y557 V559:Y559 V561:Y561 V563:Y563 V565:Y565 V567:Y567 V569:Y569">
    <cfRule type="expression" dxfId="146" priority="2791" stopIfTrue="1">
      <formula>AND(V552="賃金で算定",AN552=0)</formula>
    </cfRule>
  </conditionalFormatting>
  <conditionalFormatting sqref="V594:Y594 V596:Y596 V598:Y598 V600:Y600 V602:Y602 V604:Y604 V606:Y606 V608:Y608 V610:Y610">
    <cfRule type="expression" dxfId="145" priority="2790" stopIfTrue="1">
      <formula>AND(V593="賃金で算定",AN593=0)</formula>
    </cfRule>
  </conditionalFormatting>
  <conditionalFormatting sqref="V635:Y635 V637:Y637 V639:Y639 V641:Y641 V643:Y643 V645:Y645 V647:Y647 V649:Y649 V651:Y651">
    <cfRule type="expression" dxfId="144" priority="2789" stopIfTrue="1">
      <formula>AND(V634="賃金で算定",AN634=0)</formula>
    </cfRule>
  </conditionalFormatting>
  <conditionalFormatting sqref="V676:Y676 V678:Y678 V680:Y680 V682:Y682 V684:Y684 V686:Y686 V688:Y688 V690:Y690 V692:Y692">
    <cfRule type="expression" dxfId="143" priority="2788" stopIfTrue="1">
      <formula>AND(V675="賃金で算定",AN675=0)</formula>
    </cfRule>
  </conditionalFormatting>
  <conditionalFormatting sqref="V717:Y717 V719:Y719 V721:Y721 V723:Y723 V725:Y725 V727:Y727 V729:Y729 V731:Y731 V733:Y733">
    <cfRule type="expression" dxfId="142" priority="2787" stopIfTrue="1">
      <formula>AND(V716="賃金で算定",AN716=0)</formula>
    </cfRule>
  </conditionalFormatting>
  <conditionalFormatting sqref="V758:Y758 V760:Y760 V762:Y762 V764:Y764 V766:Y766 V768:Y768 V770:Y770 V772:Y772 V774:Y774">
    <cfRule type="expression" dxfId="141" priority="2786" stopIfTrue="1">
      <formula>AND(V757="賃金で算定",AN757=0)</formula>
    </cfRule>
  </conditionalFormatting>
  <conditionalFormatting sqref="V799:Y799 V801:Y801 V803:Y803 V805:Y805 V807:Y807 V809:Y809 V811:Y811 V813:Y813 V815:Y815">
    <cfRule type="expression" dxfId="140" priority="2785" stopIfTrue="1">
      <formula>AND(V798="賃金で算定",AN798=0)</formula>
    </cfRule>
  </conditionalFormatting>
  <conditionalFormatting sqref="V840:Y840 V842:Y842 V844:Y844 V846:Y846 V848:Y848 V850:Y850 V852:Y852 V854:Y854 V856:Y856">
    <cfRule type="expression" dxfId="139" priority="2784" stopIfTrue="1">
      <formula>AND(V839="賃金で算定",AN839=0)</formula>
    </cfRule>
  </conditionalFormatting>
  <conditionalFormatting sqref="V881:Y881 V883:Y883 V885:Y885 V887:Y887 V889:Y889 V891:Y891 V893:Y893 V895:Y895 V897:Y897">
    <cfRule type="expression" dxfId="138" priority="2783" stopIfTrue="1">
      <formula>AND(V880="賃金で算定",AN880=0)</formula>
    </cfRule>
  </conditionalFormatting>
  <conditionalFormatting sqref="V922:Y922 V924:Y924 V926:Y926 V928:Y928 V930:Y930 V932:Y932 V934:Y934 V936:Y936 V938:Y938">
    <cfRule type="expression" dxfId="137" priority="2782" stopIfTrue="1">
      <formula>AND(V921="賃金で算定",AN921=0)</formula>
    </cfRule>
  </conditionalFormatting>
  <conditionalFormatting sqref="V963:Y963 V965:Y965 V967:Y967 V969:Y969 V971:Y971 V973:Y973 V975:Y975 V977:Y977 V979:Y979">
    <cfRule type="expression" dxfId="136" priority="2781" stopIfTrue="1">
      <formula>AND(V962="賃金で算定",AN962=0)</formula>
    </cfRule>
  </conditionalFormatting>
  <conditionalFormatting sqref="V1004:Y1004 V1006:Y1006 V1008:Y1008 V1010:Y1010 V1012:Y1012 V1014:Y1014 V1016:Y1016 V1018:Y1018 V1020:Y1020">
    <cfRule type="expression" dxfId="135" priority="2780" stopIfTrue="1">
      <formula>AND(V1003="賃金で算定",AN1003=0)</formula>
    </cfRule>
  </conditionalFormatting>
  <conditionalFormatting sqref="V1045:Y1045 V1047:Y1047 V1049:Y1049 V1051:Y1051 V1053:Y1053 V1055:Y1055 V1057:Y1057 V1059:Y1059 V1061:Y1061">
    <cfRule type="expression" dxfId="134" priority="2779" stopIfTrue="1">
      <formula>AND(V1044="賃金で算定",AN1044=0)</formula>
    </cfRule>
  </conditionalFormatting>
  <conditionalFormatting sqref="V1086:Y1086 V1088:Y1088 V1090:Y1090 V1092:Y1092 V1094:Y1094 V1096:Y1096 V1098:Y1098 V1100:Y1100 V1102:Y1102">
    <cfRule type="expression" dxfId="133" priority="2778" stopIfTrue="1">
      <formula>AND(V1085="賃金で算定",AN1085=0)</formula>
    </cfRule>
  </conditionalFormatting>
  <conditionalFormatting sqref="V1127:Y1127 V1129:Y1129 V1131:Y1131 V1133:Y1133 V1135:Y1135 V1137:Y1137 V1139:Y1139 V1141:Y1141 V1143:Y1143">
    <cfRule type="expression" dxfId="132" priority="2777" stopIfTrue="1">
      <formula>AND(V1126="賃金で算定",AN1126=0)</formula>
    </cfRule>
  </conditionalFormatting>
  <conditionalFormatting sqref="V1168:Y1168 V1170:Y1170 V1172:Y1172 V1174:Y1174 V1176:Y1176 V1178:Y1178 V1180:Y1180 V1182:Y1182 V1184:Y1184">
    <cfRule type="expression" dxfId="131" priority="2776" stopIfTrue="1">
      <formula>AND(V1167="賃金で算定",AN1167=0)</formula>
    </cfRule>
  </conditionalFormatting>
  <conditionalFormatting sqref="V1209:Y1209 V1211:Y1211 V1213:Y1213 V1215:Y1215 V1217:Y1217 V1219:Y1219 V1221:Y1221 V1223:Y1223 V1225:Y1225">
    <cfRule type="expression" dxfId="130" priority="2775" stopIfTrue="1">
      <formula>AND(V1208="賃金で算定",AN1208=0)</formula>
    </cfRule>
  </conditionalFormatting>
  <conditionalFormatting sqref="AD81">
    <cfRule type="expression" dxfId="129" priority="2748">
      <formula>AND($F78="",($V78+$V79&gt;0))</formula>
    </cfRule>
  </conditionalFormatting>
  <conditionalFormatting sqref="AD122">
    <cfRule type="expression" dxfId="128" priority="2740">
      <formula>IF(AND($F119=""),($V119+$V120&gt;0))</formula>
    </cfRule>
  </conditionalFormatting>
  <conditionalFormatting sqref="AD163">
    <cfRule type="expression" dxfId="127" priority="2725">
      <formula>IF(AND($F160=""),($V160+$V161&gt;0))</formula>
    </cfRule>
  </conditionalFormatting>
  <conditionalFormatting sqref="AD204">
    <cfRule type="expression" dxfId="126" priority="2715">
      <formula>IF(AND($F201=""),($V201+$V202&gt;0))</formula>
    </cfRule>
  </conditionalFormatting>
  <conditionalFormatting sqref="AD245">
    <cfRule type="expression" dxfId="125" priority="2707">
      <formula>IF(AND($F242=""),($V242+$V243&gt;0))</formula>
    </cfRule>
  </conditionalFormatting>
  <conditionalFormatting sqref="AD286">
    <cfRule type="expression" dxfId="124" priority="2699">
      <formula>IF(AND($F283=""),($V283+$V284&gt;0))</formula>
    </cfRule>
  </conditionalFormatting>
  <conditionalFormatting sqref="AD327">
    <cfRule type="expression" dxfId="123" priority="2691">
      <formula>IF(AND($F324=""),($V324+$V325&gt;0))</formula>
    </cfRule>
  </conditionalFormatting>
  <conditionalFormatting sqref="AD368">
    <cfRule type="expression" dxfId="122" priority="2683">
      <formula>IF(AND($F365=""),($V365+$V366&gt;0))</formula>
    </cfRule>
  </conditionalFormatting>
  <conditionalFormatting sqref="AD409">
    <cfRule type="expression" dxfId="121" priority="2675">
      <formula>IF(AND($F406=""),($V406+$V407&gt;0))</formula>
    </cfRule>
  </conditionalFormatting>
  <conditionalFormatting sqref="AD450">
    <cfRule type="expression" dxfId="120" priority="2667">
      <formula>IF(AND($F447=""),($V447+$V448&gt;0))</formula>
    </cfRule>
  </conditionalFormatting>
  <conditionalFormatting sqref="AD491">
    <cfRule type="expression" dxfId="119" priority="2659">
      <formula>IF(AND($F488=""),($V488+$V489&gt;0))</formula>
    </cfRule>
  </conditionalFormatting>
  <conditionalFormatting sqref="AD532">
    <cfRule type="expression" dxfId="118" priority="2651">
      <formula>IF(AND($F529=""),($V529+$V530&gt;0))</formula>
    </cfRule>
  </conditionalFormatting>
  <conditionalFormatting sqref="AD573">
    <cfRule type="expression" dxfId="117" priority="2643">
      <formula>IF(AND($F570=""),($V570+$V571&gt;0))</formula>
    </cfRule>
  </conditionalFormatting>
  <conditionalFormatting sqref="AD614">
    <cfRule type="expression" dxfId="116" priority="2635">
      <formula>IF(AND($F611=""),($V611+$V612&gt;0))</formula>
    </cfRule>
  </conditionalFormatting>
  <conditionalFormatting sqref="AD655">
    <cfRule type="expression" dxfId="115" priority="2627">
      <formula>IF(AND($F652=""),($V652+$V653&gt;0))</formula>
    </cfRule>
  </conditionalFormatting>
  <conditionalFormatting sqref="AD696">
    <cfRule type="expression" dxfId="114" priority="2619">
      <formula>IF(AND($F693=""),($V693+$V694&gt;0))</formula>
    </cfRule>
  </conditionalFormatting>
  <conditionalFormatting sqref="AD737">
    <cfRule type="expression" dxfId="113" priority="2611">
      <formula>IF(AND($F734=""),($V734+$V735&gt;0))</formula>
    </cfRule>
  </conditionalFormatting>
  <conditionalFormatting sqref="AD778">
    <cfRule type="expression" dxfId="112" priority="2603">
      <formula>IF(AND($F775=""),($V775+$V776&gt;0))</formula>
    </cfRule>
  </conditionalFormatting>
  <conditionalFormatting sqref="AD819">
    <cfRule type="expression" dxfId="111" priority="2595">
      <formula>IF(AND($F816=""),($V816+$V817&gt;0))</formula>
    </cfRule>
  </conditionalFormatting>
  <conditionalFormatting sqref="AD860">
    <cfRule type="expression" dxfId="110" priority="2587">
      <formula>IF(AND($F857=""),($V857+$V858&gt;0))</formula>
    </cfRule>
  </conditionalFormatting>
  <conditionalFormatting sqref="AD901">
    <cfRule type="expression" dxfId="109" priority="2579">
      <formula>IF(AND($F898=""),($V898+$V899&gt;0))</formula>
    </cfRule>
  </conditionalFormatting>
  <conditionalFormatting sqref="AD942">
    <cfRule type="expression" dxfId="108" priority="2571">
      <formula>IF(AND($F939=""),($V939+$V940&gt;0))</formula>
    </cfRule>
  </conditionalFormatting>
  <conditionalFormatting sqref="AD983">
    <cfRule type="expression" dxfId="107" priority="2563">
      <formula>IF(AND($F980=""),($V980+$V981&gt;0))</formula>
    </cfRule>
  </conditionalFormatting>
  <conditionalFormatting sqref="AD1024">
    <cfRule type="expression" dxfId="106" priority="2555">
      <formula>IF(AND($F1021=""),($V1021+$V1022&gt;0))</formula>
    </cfRule>
  </conditionalFormatting>
  <conditionalFormatting sqref="AD1065">
    <cfRule type="expression" dxfId="105" priority="2547">
      <formula>IF(AND($F1062=""),($V1062+$V1063&gt;0))</formula>
    </cfRule>
  </conditionalFormatting>
  <conditionalFormatting sqref="AD1106">
    <cfRule type="expression" dxfId="104" priority="2539">
      <formula>IF(AND($F1103=""),($V1103+$V1104&gt;0))</formula>
    </cfRule>
  </conditionalFormatting>
  <conditionalFormatting sqref="AD1147">
    <cfRule type="expression" dxfId="103" priority="2531">
      <formula>IF(AND($F1144=""),($V1144+$V1145&gt;0))</formula>
    </cfRule>
  </conditionalFormatting>
  <conditionalFormatting sqref="AD1188">
    <cfRule type="expression" dxfId="102" priority="2523">
      <formula>IF(AND($F1185=""),($V1185+$V1186&gt;0))</formula>
    </cfRule>
  </conditionalFormatting>
  <conditionalFormatting sqref="AD1229">
    <cfRule type="expression" dxfId="101" priority="2515">
      <formula>IF(AND($F1226=""),($V1226+$V1227&gt;0))</formula>
    </cfRule>
  </conditionalFormatting>
  <conditionalFormatting sqref="AD29:AK29">
    <cfRule type="expression" dxfId="100" priority="2756">
      <formula>AND($F26="",($V26+$V27&gt;0))</formula>
    </cfRule>
  </conditionalFormatting>
  <conditionalFormatting sqref="AE29:AM29">
    <cfRule type="expression" dxfId="99" priority="2757">
      <formula>IF(AND($F26=""),($V26+$V27&gt;0))</formula>
    </cfRule>
  </conditionalFormatting>
  <conditionalFormatting sqref="AE81:AM81">
    <cfRule type="expression" dxfId="98" priority="2749">
      <formula>IF(AND($F78=""),($V78+$V79&gt;0))</formula>
    </cfRule>
  </conditionalFormatting>
  <conditionalFormatting sqref="AE122:AM122">
    <cfRule type="expression" dxfId="97" priority="2741">
      <formula>IF(AND($F119=""),($V119+$V120&gt;0))</formula>
    </cfRule>
  </conditionalFormatting>
  <conditionalFormatting sqref="AE163:AM163">
    <cfRule type="expression" dxfId="96" priority="2726">
      <formula>IF(AND($F160=""),($V160+$V161&gt;0))</formula>
    </cfRule>
  </conditionalFormatting>
  <conditionalFormatting sqref="AE204:AM204">
    <cfRule type="expression" dxfId="95" priority="2716">
      <formula>IF(AND($F201=""),($V201+$V202&gt;0))</formula>
    </cfRule>
  </conditionalFormatting>
  <conditionalFormatting sqref="AE245:AM245">
    <cfRule type="expression" dxfId="94" priority="2708">
      <formula>IF(AND($F242=""),($V242+$V243&gt;0))</formula>
    </cfRule>
  </conditionalFormatting>
  <conditionalFormatting sqref="AE286:AM286">
    <cfRule type="expression" dxfId="93" priority="2700">
      <formula>IF(AND($F283=""),($V283+$V284&gt;0))</formula>
    </cfRule>
  </conditionalFormatting>
  <conditionalFormatting sqref="AE327:AM327">
    <cfRule type="expression" dxfId="92" priority="2692">
      <formula>IF(AND($F324=""),($V324+$V325&gt;0))</formula>
    </cfRule>
  </conditionalFormatting>
  <conditionalFormatting sqref="AE368:AM368">
    <cfRule type="expression" dxfId="91" priority="2684">
      <formula>IF(AND($F365=""),($V365+$V366&gt;0))</formula>
    </cfRule>
  </conditionalFormatting>
  <conditionalFormatting sqref="AE409:AM409">
    <cfRule type="expression" dxfId="90" priority="2676">
      <formula>IF(AND($F406=""),($V406+$V407&gt;0))</formula>
    </cfRule>
  </conditionalFormatting>
  <conditionalFormatting sqref="AE450:AM450">
    <cfRule type="expression" dxfId="89" priority="2668">
      <formula>IF(AND($F447=""),($V447+$V448&gt;0))</formula>
    </cfRule>
  </conditionalFormatting>
  <conditionalFormatting sqref="AE491:AM491">
    <cfRule type="expression" dxfId="88" priority="2660">
      <formula>IF(AND($F488=""),($V488+$V489&gt;0))</formula>
    </cfRule>
  </conditionalFormatting>
  <conditionalFormatting sqref="AE532:AM532">
    <cfRule type="expression" dxfId="87" priority="2652">
      <formula>IF(AND($F529=""),($V529+$V530&gt;0))</formula>
    </cfRule>
  </conditionalFormatting>
  <conditionalFormatting sqref="AE573:AM573">
    <cfRule type="expression" dxfId="86" priority="2644">
      <formula>IF(AND($F570=""),($V570+$V571&gt;0))</formula>
    </cfRule>
  </conditionalFormatting>
  <conditionalFormatting sqref="AE614:AM614">
    <cfRule type="expression" dxfId="85" priority="2636">
      <formula>IF(AND($F611=""),($V611+$V612&gt;0))</formula>
    </cfRule>
  </conditionalFormatting>
  <conditionalFormatting sqref="AE655:AM655">
    <cfRule type="expression" dxfId="84" priority="2628">
      <formula>IF(AND($F652=""),($V652+$V653&gt;0))</formula>
    </cfRule>
  </conditionalFormatting>
  <conditionalFormatting sqref="AE696:AM696">
    <cfRule type="expression" dxfId="83" priority="2620">
      <formula>IF(AND($F693=""),($V693+$V694&gt;0))</formula>
    </cfRule>
  </conditionalFormatting>
  <conditionalFormatting sqref="AE737:AM737">
    <cfRule type="expression" dxfId="82" priority="2612">
      <formula>IF(AND($F734=""),($V734+$V735&gt;0))</formula>
    </cfRule>
  </conditionalFormatting>
  <conditionalFormatting sqref="AE778:AM778">
    <cfRule type="expression" dxfId="81" priority="2604">
      <formula>IF(AND($F775=""),($V775+$V776&gt;0))</formula>
    </cfRule>
  </conditionalFormatting>
  <conditionalFormatting sqref="AE819:AM819">
    <cfRule type="expression" dxfId="80" priority="2596">
      <formula>IF(AND($F816=""),($V816+$V817&gt;0))</formula>
    </cfRule>
  </conditionalFormatting>
  <conditionalFormatting sqref="AE860:AM860">
    <cfRule type="expression" dxfId="79" priority="2588">
      <formula>IF(AND($F857=""),($V857+$V858&gt;0))</formula>
    </cfRule>
  </conditionalFormatting>
  <conditionalFormatting sqref="AE901:AM901">
    <cfRule type="expression" dxfId="78" priority="2580">
      <formula>IF(AND($F898=""),($V898+$V899&gt;0))</formula>
    </cfRule>
  </conditionalFormatting>
  <conditionalFormatting sqref="AE942:AM942">
    <cfRule type="expression" dxfId="77" priority="2572">
      <formula>IF(AND($F939=""),($V939+$V940&gt;0))</formula>
    </cfRule>
  </conditionalFormatting>
  <conditionalFormatting sqref="AE983:AM983">
    <cfRule type="expression" dxfId="76" priority="2564">
      <formula>IF(AND($F980=""),($V980+$V981&gt;0))</formula>
    </cfRule>
  </conditionalFormatting>
  <conditionalFormatting sqref="AE1024:AM1024">
    <cfRule type="expression" dxfId="75" priority="2556">
      <formula>IF(AND($F1021=""),($V1021+$V1022&gt;0))</formula>
    </cfRule>
  </conditionalFormatting>
  <conditionalFormatting sqref="AE1065:AM1065">
    <cfRule type="expression" dxfId="74" priority="2548">
      <formula>IF(AND($F1062=""),($V1062+$V1063&gt;0))</formula>
    </cfRule>
  </conditionalFormatting>
  <conditionalFormatting sqref="AE1106:AM1106">
    <cfRule type="expression" dxfId="73" priority="2540">
      <formula>IF(AND($F1103=""),($V1103+$V1104&gt;0))</formula>
    </cfRule>
  </conditionalFormatting>
  <conditionalFormatting sqref="AE1147:AM1147">
    <cfRule type="expression" dxfId="72" priority="2532">
      <formula>IF(AND($F1144=""),($V1144+$V1145&gt;0))</formula>
    </cfRule>
  </conditionalFormatting>
  <conditionalFormatting sqref="AE1188:AM1188">
    <cfRule type="expression" dxfId="71" priority="2524">
      <formula>IF(AND($F1185=""),($V1185+$V1186&gt;0))</formula>
    </cfRule>
  </conditionalFormatting>
  <conditionalFormatting sqref="AE1229:AM1229">
    <cfRule type="expression" dxfId="70" priority="2516">
      <formula>IF(AND($F1226=""),($V1226+$V1227&gt;0))</formula>
    </cfRule>
  </conditionalFormatting>
  <conditionalFormatting sqref="AN16 AN18 AN20 AN22 AN24">
    <cfRule type="expression" dxfId="69" priority="2376" stopIfTrue="1">
      <formula>AND(V16="",AN16&gt;0)</formula>
    </cfRule>
  </conditionalFormatting>
  <conditionalFormatting sqref="AN60 AN62 AN64 AN66 AN68 AN70 AN72 AN74 AN76">
    <cfRule type="expression" dxfId="68" priority="2375" stopIfTrue="1">
      <formula>AND(V60="",AN60&gt;0)</formula>
    </cfRule>
  </conditionalFormatting>
  <conditionalFormatting sqref="AN101 AN103 AN105 AN107 AN109 AN111 AN113 AN115 AN117">
    <cfRule type="expression" dxfId="67" priority="2374" stopIfTrue="1">
      <formula>AND(V101="",AN101&gt;0)</formula>
    </cfRule>
  </conditionalFormatting>
  <conditionalFormatting sqref="AN142 AN144 AN146 AN148 AN150 AN152 AN154 AN156 AN158">
    <cfRule type="expression" dxfId="66" priority="2372" stopIfTrue="1">
      <formula>AND(V142="",AN142&gt;0)</formula>
    </cfRule>
  </conditionalFormatting>
  <conditionalFormatting sqref="AN183 AN185 AN187 AN189 AN191 AN193 AN195 AN197 AN199">
    <cfRule type="expression" dxfId="65" priority="2370" stopIfTrue="1">
      <formula>AND(V183="",AN183&gt;0)</formula>
    </cfRule>
  </conditionalFormatting>
  <conditionalFormatting sqref="AN224 AN226 AN228 AN230 AN232 AN234 AN236 AN238 AN240">
    <cfRule type="expression" dxfId="64" priority="2368" stopIfTrue="1">
      <formula>AND(V224="",AN224&gt;0)</formula>
    </cfRule>
  </conditionalFormatting>
  <conditionalFormatting sqref="AN265 AN267 AN269 AN271 AN273 AN275 AN277 AN279 AN281">
    <cfRule type="expression" dxfId="63" priority="2366" stopIfTrue="1">
      <formula>AND(V265="",AN265&gt;0)</formula>
    </cfRule>
  </conditionalFormatting>
  <conditionalFormatting sqref="AN306 AN308 AN310 AN312 AN314 AN316 AN318 AN320 AN322">
    <cfRule type="expression" dxfId="62" priority="2364" stopIfTrue="1">
      <formula>AND(V306="",AN306&gt;0)</formula>
    </cfRule>
  </conditionalFormatting>
  <conditionalFormatting sqref="AN347 AN349 AN351 AN353 AN355 AN357 AN359 AN361 AN363">
    <cfRule type="expression" dxfId="61" priority="2362" stopIfTrue="1">
      <formula>AND(V347="",AN347&gt;0)</formula>
    </cfRule>
  </conditionalFormatting>
  <conditionalFormatting sqref="AN388 AN390 AN392 AN394 AN396 AN398 AN400 AN402 AN404">
    <cfRule type="expression" dxfId="60" priority="2360" stopIfTrue="1">
      <formula>AND(V388="",AN388&gt;0)</formula>
    </cfRule>
  </conditionalFormatting>
  <conditionalFormatting sqref="AN429 AN431 AN433 AN435 AN437 AN439 AN441 AN443 AN445">
    <cfRule type="expression" dxfId="59" priority="2358" stopIfTrue="1">
      <formula>AND(V429="",AN429&gt;0)</formula>
    </cfRule>
  </conditionalFormatting>
  <conditionalFormatting sqref="AN470 AN472 AN474 AN476 AN478 AN480 AN482 AN484 AN486">
    <cfRule type="expression" dxfId="58" priority="2356" stopIfTrue="1">
      <formula>AND(V470="",AN470&gt;0)</formula>
    </cfRule>
  </conditionalFormatting>
  <conditionalFormatting sqref="AN511 AN513 AN515 AN517 AN519 AN521 AN523 AN525 AN527">
    <cfRule type="expression" dxfId="57" priority="2354" stopIfTrue="1">
      <formula>AND(V511="",AN511&gt;0)</formula>
    </cfRule>
  </conditionalFormatting>
  <conditionalFormatting sqref="AN552 AN554 AN556 AN558 AN560 AN562 AN564 AN566 AN568">
    <cfRule type="expression" dxfId="56" priority="2352" stopIfTrue="1">
      <formula>AND(V552="",AN552&gt;0)</formula>
    </cfRule>
  </conditionalFormatting>
  <conditionalFormatting sqref="AN593 AN595 AN597 AN599 AN601 AN603 AN605 AN607 AN609">
    <cfRule type="expression" dxfId="55" priority="2350" stopIfTrue="1">
      <formula>AND(V593="",AN593&gt;0)</formula>
    </cfRule>
  </conditionalFormatting>
  <conditionalFormatting sqref="AN634 AN636 AN638 AN640 AN642 AN644 AN646 AN648 AN650">
    <cfRule type="expression" dxfId="54" priority="2348" stopIfTrue="1">
      <formula>AND(V634="",AN634&gt;0)</formula>
    </cfRule>
  </conditionalFormatting>
  <conditionalFormatting sqref="AN675 AN677 AN679 AN681 AN683 AN685 AN687 AN689 AN691">
    <cfRule type="expression" dxfId="53" priority="2346" stopIfTrue="1">
      <formula>AND(V675="",AN675&gt;0)</formula>
    </cfRule>
  </conditionalFormatting>
  <conditionalFormatting sqref="AN716 AN718 AN720 AN722 AN724 AN726 AN728 AN730 AN732">
    <cfRule type="expression" dxfId="52" priority="2344" stopIfTrue="1">
      <formula>AND(V716="",AN716&gt;0)</formula>
    </cfRule>
  </conditionalFormatting>
  <conditionalFormatting sqref="AN757 AN759 AN761 AN763 AN765 AN767 AN769 AN771 AN773">
    <cfRule type="expression" dxfId="51" priority="2342" stopIfTrue="1">
      <formula>AND(V757="",AN757&gt;0)</formula>
    </cfRule>
  </conditionalFormatting>
  <conditionalFormatting sqref="AN798 AN800 AN802 AN804 AN806 AN808 AN810 AN812 AN814">
    <cfRule type="expression" dxfId="50" priority="2340" stopIfTrue="1">
      <formula>AND(V798="",AN798&gt;0)</formula>
    </cfRule>
  </conditionalFormatting>
  <conditionalFormatting sqref="AN839 AN841 AN843 AN845 AN847 AN849 AN851 AN853 AN855">
    <cfRule type="expression" dxfId="49" priority="2338" stopIfTrue="1">
      <formula>AND(V839="",AN839&gt;0)</formula>
    </cfRule>
  </conditionalFormatting>
  <conditionalFormatting sqref="AN880 AN882 AN884 AN886 AN888 AN890 AN892 AN894 AN896">
    <cfRule type="expression" dxfId="48" priority="2336" stopIfTrue="1">
      <formula>AND(V880="",AN880&gt;0)</formula>
    </cfRule>
  </conditionalFormatting>
  <conditionalFormatting sqref="AN921 AN923 AN925 AN927 AN929 AN931 AN933 AN935 AN937">
    <cfRule type="expression" dxfId="47" priority="2334" stopIfTrue="1">
      <formula>AND(V921="",AN921&gt;0)</formula>
    </cfRule>
  </conditionalFormatting>
  <conditionalFormatting sqref="AN962 AN964 AN966 AN968 AN970 AN972 AN974 AN976 AN978">
    <cfRule type="expression" dxfId="46" priority="2332" stopIfTrue="1">
      <formula>AND(V962="",AN962&gt;0)</formula>
    </cfRule>
  </conditionalFormatting>
  <conditionalFormatting sqref="AN1003 AN1005 AN1007 AN1009 AN1011 AN1013 AN1015 AN1017 AN1019">
    <cfRule type="expression" dxfId="45" priority="2330" stopIfTrue="1">
      <formula>AND(V1003="",AN1003&gt;0)</formula>
    </cfRule>
  </conditionalFormatting>
  <conditionalFormatting sqref="AN1044 AN1046 AN1048 AN1050 AN1052 AN1054 AN1056 AN1058 AN1060">
    <cfRule type="expression" dxfId="44" priority="2328" stopIfTrue="1">
      <formula>AND(V1044="",AN1044&gt;0)</formula>
    </cfRule>
  </conditionalFormatting>
  <conditionalFormatting sqref="AN1085 AN1087 AN1089 AN1091 AN1093 AN1095 AN1097 AN1099 AN1101">
    <cfRule type="expression" dxfId="43" priority="2326" stopIfTrue="1">
      <formula>AND(V1085="",AN1085&gt;0)</formula>
    </cfRule>
  </conditionalFormatting>
  <conditionalFormatting sqref="AN1126 AN1128 AN1130 AN1132 AN1134 AN1136 AN1138 AN1140 AN1142">
    <cfRule type="expression" dxfId="42" priority="2324" stopIfTrue="1">
      <formula>AND(V1126="",AN1126&gt;0)</formula>
    </cfRule>
  </conditionalFormatting>
  <conditionalFormatting sqref="AN1167 AN1169 AN1171 AN1173 AN1175 AN1177 AN1179 AN1181 AN1183">
    <cfRule type="expression" dxfId="41" priority="2322" stopIfTrue="1">
      <formula>AND(V1167="",AN1167&gt;0)</formula>
    </cfRule>
  </conditionalFormatting>
  <conditionalFormatting sqref="AN1208 AN1210 AN1212 AN1214 AN1216 AN1218 AN1220 AN1222 AN1224">
    <cfRule type="expression" dxfId="40" priority="2320" stopIfTrue="1">
      <formula>AND(V1208="",AN1208&gt;0)</formula>
    </cfRule>
  </conditionalFormatting>
  <conditionalFormatting sqref="AN16:AR16 AN18:AR18 AN20:AR20 AN22:AR22 AN24:AR24 AN60:AR60 AN62:AR62 AN64:AR64 AN66:AR66 AN68:AR68 AN70:AR70 AN72:AR72 AN74:AR74 AN76:AR76 AN101:AR101 AN103:AR103 AN105:AR105 AN107:AR107 AN109:AR109 AN111:AR111 AN113:AR113 AN115:AR115 AN117:AR117">
    <cfRule type="expression" dxfId="39" priority="2793" stopIfTrue="1">
      <formula>AND(V16="賃金で算定",AN16=0)</formula>
    </cfRule>
  </conditionalFormatting>
  <conditionalFormatting sqref="AN142:AR142 AN144:AR144 AN146:AR146 AN148:AR148 AN150:AR150 AN152:AR152 AN154:AR154 AN156:AR156 AN158:AR158">
    <cfRule type="expression" dxfId="38" priority="2373" stopIfTrue="1">
      <formula>AND(V142="賃金で算定",AN142=0)</formula>
    </cfRule>
  </conditionalFormatting>
  <conditionalFormatting sqref="AN183:AR183 AN185:AR185 AN187:AR187 AN189:AR189 AN191:AR191 AN193:AR193 AN195:AR195 AN197:AR197 AN199:AR199">
    <cfRule type="expression" dxfId="37" priority="2371" stopIfTrue="1">
      <formula>AND(V183="賃金で算定",AN183=0)</formula>
    </cfRule>
  </conditionalFormatting>
  <conditionalFormatting sqref="AN224:AR224 AN226:AR226 AN228:AR228 AN230:AR230 AN232:AR232 AN234:AR234 AN236:AR236 AN238:AR238 AN240:AR240">
    <cfRule type="expression" dxfId="36" priority="2369" stopIfTrue="1">
      <formula>AND(V224="賃金で算定",AN224=0)</formula>
    </cfRule>
  </conditionalFormatting>
  <conditionalFormatting sqref="AN265:AR265 AN267:AR267 AN269:AR269 AN271:AR271 AN273:AR273 AN275:AR275 AN277:AR277 AN279:AR279 AN281:AR281">
    <cfRule type="expression" dxfId="35" priority="2367" stopIfTrue="1">
      <formula>AND(V265="賃金で算定",AN265=0)</formula>
    </cfRule>
  </conditionalFormatting>
  <conditionalFormatting sqref="AN306:AR306 AN308:AR308 AN310:AR310 AN312:AR312 AN314:AR314 AN316:AR316 AN318:AR318 AN320:AR320 AN322:AR322">
    <cfRule type="expression" dxfId="34" priority="2365" stopIfTrue="1">
      <formula>AND(V306="賃金で算定",AN306=0)</formula>
    </cfRule>
  </conditionalFormatting>
  <conditionalFormatting sqref="AN347:AR347 AN349:AR349 AN351:AR351 AN353:AR353 AN355:AR355 AN357:AR357 AN359:AR359 AN361:AR361 AN363:AR363">
    <cfRule type="expression" dxfId="33" priority="2363" stopIfTrue="1">
      <formula>AND(V347="賃金で算定",AN347=0)</formula>
    </cfRule>
  </conditionalFormatting>
  <conditionalFormatting sqref="AN388:AR388 AN390:AR390 AN392:AR392 AN394:AR394 AN396:AR396 AN398:AR398 AN400:AR400 AN402:AR402 AN404:AR404">
    <cfRule type="expression" dxfId="32" priority="2361" stopIfTrue="1">
      <formula>AND(V388="賃金で算定",AN388=0)</formula>
    </cfRule>
  </conditionalFormatting>
  <conditionalFormatting sqref="AN429:AR429 AN431:AR431 AN433:AR433 AN435:AR435 AN437:AR437 AN439:AR439 AN441:AR441 AN443:AR443 AN445:AR445">
    <cfRule type="expression" dxfId="31" priority="2359" stopIfTrue="1">
      <formula>AND(V429="賃金で算定",AN429=0)</formula>
    </cfRule>
  </conditionalFormatting>
  <conditionalFormatting sqref="AN470:AR470 AN472:AR472 AN474:AR474 AN476:AR476 AN478:AR478 AN480:AR480 AN482:AR482 AN484:AR484 AN486:AR486">
    <cfRule type="expression" dxfId="30" priority="2357" stopIfTrue="1">
      <formula>AND(V470="賃金で算定",AN470=0)</formula>
    </cfRule>
  </conditionalFormatting>
  <conditionalFormatting sqref="AN511:AR511 AN513:AR513 AN515:AR515 AN517:AR517 AN519:AR519 AN521:AR521 AN523:AR523 AN525:AR525 AN527:AR527">
    <cfRule type="expression" dxfId="29" priority="2355" stopIfTrue="1">
      <formula>AND(V511="賃金で算定",AN511=0)</formula>
    </cfRule>
  </conditionalFormatting>
  <conditionalFormatting sqref="AN552:AR552 AN554:AR554 AN556:AR556 AN558:AR558 AN560:AR560 AN562:AR562 AN564:AR564 AN566:AR566 AN568:AR568">
    <cfRule type="expression" dxfId="28" priority="2353" stopIfTrue="1">
      <formula>AND(V552="賃金で算定",AN552=0)</formula>
    </cfRule>
  </conditionalFormatting>
  <conditionalFormatting sqref="AN593:AR593 AN595:AR595 AN597:AR597 AN599:AR599 AN601:AR601 AN603:AR603 AN605:AR605 AN607:AR607 AN609:AR609">
    <cfRule type="expression" dxfId="27" priority="2351" stopIfTrue="1">
      <formula>AND(V593="賃金で算定",AN593=0)</formula>
    </cfRule>
  </conditionalFormatting>
  <conditionalFormatting sqref="AN634:AR634 AN636:AR636 AN638:AR638 AN640:AR640 AN642:AR642 AN644:AR644 AN646:AR646 AN648:AR648 AN650:AR650">
    <cfRule type="expression" dxfId="26" priority="2349" stopIfTrue="1">
      <formula>AND(V634="賃金で算定",AN634=0)</formula>
    </cfRule>
  </conditionalFormatting>
  <conditionalFormatting sqref="AN675:AR675 AN677:AR677 AN679:AR679 AN681:AR681 AN683:AR683 AN685:AR685 AN687:AR687 AN689:AR689 AN691:AR691">
    <cfRule type="expression" dxfId="25" priority="2347" stopIfTrue="1">
      <formula>AND(V675="賃金で算定",AN675=0)</formula>
    </cfRule>
  </conditionalFormatting>
  <conditionalFormatting sqref="AN716:AR716 AN718:AR718 AN720:AR720 AN722:AR722 AN724:AR724 AN726:AR726 AN728:AR728 AN730:AR730 AN732:AR732">
    <cfRule type="expression" dxfId="24" priority="2345" stopIfTrue="1">
      <formula>AND(V716="賃金で算定",AN716=0)</formula>
    </cfRule>
  </conditionalFormatting>
  <conditionalFormatting sqref="AN757:AR757 AN759:AR759 AN761:AR761 AN763:AR763 AN765:AR765 AN767:AR767 AN769:AR769 AN771:AR771 AN773:AR773">
    <cfRule type="expression" dxfId="23" priority="2343" stopIfTrue="1">
      <formula>AND(V757="賃金で算定",AN757=0)</formula>
    </cfRule>
  </conditionalFormatting>
  <conditionalFormatting sqref="AN798:AR798 AN800:AR800 AN802:AR802 AN804:AR804 AN806:AR806 AN808:AR808 AN810:AR810 AN812:AR812 AN814:AR814">
    <cfRule type="expression" dxfId="22" priority="2341" stopIfTrue="1">
      <formula>AND(V798="賃金で算定",AN798=0)</formula>
    </cfRule>
  </conditionalFormatting>
  <conditionalFormatting sqref="AN839:AR839 AN841:AR841 AN843:AR843 AN845:AR845 AN847:AR847 AN849:AR849 AN851:AR851 AN853:AR853 AN855:AR855">
    <cfRule type="expression" dxfId="21" priority="2339" stopIfTrue="1">
      <formula>AND(V839="賃金で算定",AN839=0)</formula>
    </cfRule>
  </conditionalFormatting>
  <conditionalFormatting sqref="AN880:AR880 AN882:AR882 AN884:AR884 AN886:AR886 AN888:AR888 AN890:AR890 AN892:AR892 AN894:AR894 AN896:AR896">
    <cfRule type="expression" dxfId="20" priority="2337" stopIfTrue="1">
      <formula>AND(V880="賃金で算定",AN880=0)</formula>
    </cfRule>
  </conditionalFormatting>
  <conditionalFormatting sqref="AN921:AR921 AN923:AR923 AN925:AR925 AN927:AR927 AN929:AR929 AN931:AR931 AN933:AR933 AN935:AR935 AN937:AR937">
    <cfRule type="expression" dxfId="19" priority="2335" stopIfTrue="1">
      <formula>AND(V921="賃金で算定",AN921=0)</formula>
    </cfRule>
  </conditionalFormatting>
  <conditionalFormatting sqref="AN962:AR962 AN964:AR964 AN966:AR966 AN968:AR968 AN970:AR970 AN972:AR972 AN974:AR974 AN976:AR976 AN978:AR978">
    <cfRule type="expression" dxfId="18" priority="2333" stopIfTrue="1">
      <formula>AND(V962="賃金で算定",AN962=0)</formula>
    </cfRule>
  </conditionalFormatting>
  <conditionalFormatting sqref="AN1003:AR1003 AN1005:AR1005 AN1007:AR1007 AN1009:AR1009 AN1011:AR1011 AN1013:AR1013 AN1015:AR1015 AN1017:AR1017 AN1019:AR1019">
    <cfRule type="expression" dxfId="17" priority="2331" stopIfTrue="1">
      <formula>AND(V1003="賃金で算定",AN1003=0)</formula>
    </cfRule>
  </conditionalFormatting>
  <conditionalFormatting sqref="AN1044:AR1044 AN1046:AR1046 AN1048:AR1048 AN1050:AR1050 AN1052:AR1052 AN1054:AR1054 AN1056:AR1056 AN1058:AR1058 AN1060:AR1060">
    <cfRule type="expression" dxfId="16" priority="2329" stopIfTrue="1">
      <formula>AND(V1044="賃金で算定",AN1044=0)</formula>
    </cfRule>
  </conditionalFormatting>
  <conditionalFormatting sqref="AN1085:AR1085 AN1087:AR1087 AN1089:AR1089 AN1091:AR1091 AN1093:AR1093 AN1095:AR1095 AN1097:AR1097 AN1099:AR1099 AN1101:AR1101">
    <cfRule type="expression" dxfId="15" priority="2327" stopIfTrue="1">
      <formula>AND(V1085="賃金で算定",AN1085=0)</formula>
    </cfRule>
  </conditionalFormatting>
  <conditionalFormatting sqref="AN1126:AR1126 AN1128:AR1128 AN1130:AR1130 AN1132:AR1132 AN1134:AR1134 AN1136:AR1136 AN1138:AR1138 AN1140:AR1140 AN1142:AR1142">
    <cfRule type="expression" dxfId="14" priority="2325" stopIfTrue="1">
      <formula>AND(V1126="賃金で算定",AN1126=0)</formula>
    </cfRule>
  </conditionalFormatting>
  <conditionalFormatting sqref="AN1167:AR1167 AN1169:AR1169 AN1171:AR1171 AN1173:AR1173 AN1175:AR1175 AN1177:AR1177 AN1179:AR1179 AN1181:AR1181 AN1183:AR1183">
    <cfRule type="expression" dxfId="13" priority="2323" stopIfTrue="1">
      <formula>AND(V1167="賃金で算定",AN1167=0)</formula>
    </cfRule>
  </conditionalFormatting>
  <conditionalFormatting sqref="AN1208:AR1208 AN1210:AR1210 AN1212:AR1212 AN1214:AR1214 AN1216:AR1216 AN1218:AR1218 AN1220:AR1220 AN1222:AR1222 AN1224:AR1224">
    <cfRule type="expression" dxfId="12" priority="2321" stopIfTrue="1">
      <formula>AND(V1208="賃金で算定",AN1208=0)</formula>
    </cfRule>
  </conditionalFormatting>
  <dataValidations count="49">
    <dataValidation type="whole" allowBlank="1" showInputMessage="1" showErrorMessage="1" sqref="O1140 O22 O74 O1181 O115 O156 O197 O238 O279 O320 O361 O402 O443 O484 O525 O566 O607 O648 O689 O730 O771 O812 O853 O894 O935 O976 O1017 O1058 O1099 O16 O18 O1167 O20 O24 O60 O1169 O62 O64 O66 O68 O70 O1171 O1173 O1175 O1177 O1179 O1183 O72 O76 O101 O103 O105 O107 O109 O111 O113 O117 O142 O144 O146 O148 O150 O152 O154 O158 O183 O185 O187 O189 O191 O193 O195 O199 O224 O226 O228 O230 O232 O234 O236 O240 O265 O267 O269 O271 O273 O275 O277 O281 O306 O308 O310 O312 O314 O316 O318 O322 O347 O349 O351 O353 O355 O357 O359 O363 O388 O390 O392 O394 O396 O398 O400 O404 O429 O431 O433 O435 O437 O439 O441 O445 O470 O472 O474 O476 O478 O480 O482 O486 O511 O513 O515 O517 O519 O521 O523 O527 O552 O554 O556 O558 O560 O562 O564 O568 O593 O595 O597 O599 O601 O603 O605 O609 O634 O636 O638 O640 O642 O644 O646 O650 O675 O677 O679 O681 O683 O685 O687 O691 O716 O718 O720 O722 O724 O726 O728 O732 O757 O759 O761 O763 O765 O767 O769 O773 O798 O800 O802 O804 O806 O808 O810 O814 O839 O841 O843 O845 O847 O849 O851 O855 O880 O882 O884 O886 O888 O890 O892 O896 O921 O923 O925 O927 O929 O931 O933 O937 O962 O964 O966 O968 O970 O972 O974 O978 O1003 O1005 O1007 O1009 O1011 O1013 O1015 O1019 O1044 O1046 O1048 O1050 O1052 O1054 O1056 O1060 O1085 O1087 O1089 O1091 O1093 O1095 O1097 O1101 O1126 O1128 O1130 O1132 O1134 O1136 O1138 O1142 O1222 O1208 O1210 O1212 O1214 O1216 O1218 O1220 O1224" xr:uid="{00000000-0002-0000-0100-000000000000}">
      <formula1>事業の期間・最小値</formula1>
      <formula2>IF(Q16&gt;3,事業の期間・最大値-1,事業の期間・最大値)</formula2>
    </dataValidation>
    <dataValidation type="custom" showInputMessage="1" showErrorMessage="1" error="賃金で算定する場合は「賃金で算定」を選択してください。" sqref="AN16:AR16 AN18:AR18 AN20:AR20 AN22:AR22 AN24:AR24 AN60:AR60 AN62:AR62 AN64:AR64 AN66:AR66 AN68:AR68 AN70:AR70 AN72:AR72 AN74:AR74 AN76:AR76 AN101:AR101 AN103:AR103 AN105:AR105 AN107:AR107 AN109:AR109 AN111:AR111 AN113:AR113 AN115:AR115 AN117:AR117 AN1167:AR1167 AN1169:AR1169 AN1171:AR1171 AN1173:AR1173 AN1175:AR1175 AN1177:AR1177 AN1179:AR1179 AN1181:AR1181 AN1183:AR1183 AN142:AR142 AN144:AR144 AN146:AR146 AN148:AR148 AN150:AR150 AN152:AR152 AN154:AR154 AN156:AR156 AN158:AR158 AN183:AR183 AN185:AR185 AN187:AR187 AN189:AR189 AN191:AR191 AN193:AR193 AN195:AR195 AN197:AR197 AN199:AR199 AN224:AR224 AN226:AR226 AN228:AR228 AN230:AR230 AN232:AR232 AN234:AR234 AN236:AR236 AN238:AR238 AN240:AR240 AN265:AR265 AN267:AR267 AN269:AR269 AN271:AR271 AN273:AR273 AN275:AR275 AN277:AR277 AN279:AR279 AN281:AR281 AN306:AR306 AN308:AR308 AN310:AR310 AN312:AR312 AN314:AR314 AN316:AR316 AN318:AR318 AN320:AR320 AN322:AR322 AN347:AR347 AN349:AR349 AN351:AR351 AN353:AR353 AN355:AR355 AN357:AR357 AN359:AR359 AN361:AR361 AN363:AR363 AN388:AR388 AN390:AR390 AN392:AR392 AN394:AR394 AN396:AR396 AN398:AR398 AN400:AR400 AN402:AR402 AN404:AR404 AN429:AR429 AN431:AR431 AN433:AR433 AN435:AR435 AN437:AR437 AN439:AR439 AN441:AR441 AN443:AR443 AN445:AR445 AN470:AR470 AN472:AR472 AN474:AR474 AN476:AR476 AN478:AR478 AN480:AR480 AN482:AR482 AN484:AR484 AN486:AR486 AN511:AR511 AN513:AR513 AN515:AR515 AN517:AR517 AN519:AR519 AN521:AR521 AN523:AR523 AN525:AR525 AN527:AR527 AN552:AR552 AN554:AR554 AN556:AR556 AN558:AR558 AN560:AR560 AN562:AR562 AN564:AR564 AN566:AR566 AN568:AR568 AN593:AR593 AN595:AR595 AN597:AR597 AN599:AR599 AN601:AR601 AN603:AR603 AN605:AR605 AN607:AR607 AN609:AR609 AN634:AR634 AN636:AR636 AN638:AR638 AN640:AR640 AN642:AR642 AN644:AR644 AN646:AR646 AN648:AR648 AN650:AR650 AN675:AR675 AN677:AR677 AN679:AR679 AN681:AR681 AN683:AR683 AN685:AR685 AN687:AR687 AN689:AR689 AN691:AR691 AN716:AR716 AN718:AR718 AN720:AR720 AN722:AR722 AN724:AR724 AN726:AR726 AN728:AR728 AN730:AR730 AN732:AR732 AN757:AR757 AN759:AR759 AN761:AR761 AN763:AR763 AN765:AR765 AN767:AR767 AN769:AR769 AN771:AR771 AN773:AR773 AN798:AR798 AN800:AR800 AN802:AR802 AN804:AR804 AN806:AR806 AN808:AR808 AN810:AR810 AN812:AR812 AN814:AR814 AN839:AR839 AN841:AR841 AN843:AR843 AN845:AR845 AN847:AR847 AN849:AR849 AN851:AR851 AN853:AR853 AN855:AR855 AN880:AR880 AN882:AR882 AN884:AR884 AN886:AR886 AN888:AR888 AN890:AR890 AN892:AR892 AN894:AR894 AN896:AR896 AN921:AR921 AN923:AR923 AN925:AR925 AN927:AR927 AN929:AR929 AN931:AR931 AN933:AR933 AN935:AR935 AN937:AR937 AN962:AR962 AN964:AR964 AN966:AR966 AN968:AR968 AN970:AR970 AN972:AR972 AN974:AR974 AN976:AR976 AN978:AR978 AN1003:AR1003 AN1005:AR1005 AN1007:AR1007 AN1009:AR1009 AN1011:AR1011 AN1013:AR1013 AN1015:AR1015 AN1017:AR1017 AN1019:AR1019 AN1044:AR1044 AN1046:AR1046 AN1048:AR1048 AN1050:AR1050 AN1052:AR1052 AN1054:AR1054 AN1056:AR1056 AN1058:AR1058 AN1060:AR1060 AN1085:AR1085 AN1087:AR1087 AN1089:AR1089 AN1091:AR1091 AN1093:AR1093 AN1095:AR1095 AN1097:AR1097 AN1099:AR1099 AN1101:AR1101 AN1126:AR1126 AN1128:AR1128 AN1130:AR1130 AN1132:AR1132 AN1134:AR1134 AN1136:AR1136 AN1138:AR1138 AN1140:AR1140 AN1142:AR1142 AN1208:AR1208 AN1210:AR1210 AN1212:AR1212 AN1214:AR1214 AN1216:AR1216 AN1218:AR1218 AN1220:AR1220 AN1222:AR1222 AN1224:AR1224" xr:uid="{00000000-0002-0000-0100-000001000000}">
      <formula1>V16="賃金で算定"</formula1>
    </dataValidation>
    <dataValidation type="custom" allowBlank="1" showInputMessage="1" showErrorMessage="1" error="控除できるのは&quot;36機械装置(組立て又は取付け)&quot;のみです" sqref="AD471:AG471 AD473:AG473 AD475:AG475 AD477:AG477 AD479:AG479 AD481:AG481 AD483:AG483 AD485:AG485 AD487:AG487" xr:uid="{00000000-0002-0000-0100-000002000000}">
      <formula1>$F$488="36 機械装置(組立て又は取付け）"</formula1>
    </dataValidation>
    <dataValidation imeMode="hiragana" allowBlank="1" showInputMessage="1" showErrorMessage="1" sqref="B347:N364 D34:G34 B16:N25 AC32:AS32 B101:N118 B142:N159 B183:N200 B224:N241 B265:N282 B306:N323 B60:N77 B429:N446 B470:N487 B511:N528 B552:N569 B593:N610 B634:N651 B675:N692 B716:N733 B757:N774 B798:N815 B839:N856 B880:N897 B921:N938 B962:N979 B1003:N1020 B1044:N1061 B1085:N1102 B1126:N1143 B1167:N1184 B1208:N1225 AC38:AN39 AC33:AN34 B388:N405" xr:uid="{00000000-0002-0000-0100-000004000000}"/>
    <dataValidation imeMode="off" allowBlank="1" showInputMessage="1" showErrorMessage="1" sqref="AP31:AQ31 AJ31:AK31 AM31:AN31 AJ30:AL30 AO30:AQ30" xr:uid="{00000000-0002-0000-0100-000005000000}"/>
    <dataValidation type="custom" allowBlank="1" showInputMessage="1" showErrorMessage="1" error="控除できるのは&quot;36機械装置(組立て又は取付け)&quot;のみです" sqref="AD1209:AG1209 AD1225:AG1225 AD1223:AG1223 AD1221:AG1221 AD1219:AG1219 AD1217:AG1217 AD1215:AG1215 AD1213:AG1213 AD1211:AG1211" xr:uid="{00000000-0002-0000-0100-000006000000}">
      <formula1>$F$1226="36 機械装置(組立て又は取付け）"</formula1>
    </dataValidation>
    <dataValidation type="custom" allowBlank="1" showInputMessage="1" showErrorMessage="1" error="控除できるのは&quot;36機械装置(組立て又は取付け)&quot;のみです" sqref="AD1168:AG1168 AD1170:AG1170 AD1172:AG1172 AD1174:AG1174 AD1176:AG1176 AD1178:AG1178 AD1180:AG1180 AD1182:AG1182 AD1184:AG1184" xr:uid="{00000000-0002-0000-0100-000007000000}">
      <formula1>$F$1185="36 機械装置(組立て又は取付け）"</formula1>
    </dataValidation>
    <dataValidation type="custom" allowBlank="1" showInputMessage="1" showErrorMessage="1" error="控除できるのは&quot;36機械装置(組立て又は取付け)&quot;のみです" sqref="AD1127:AG1127 AD1143:AG1143 AD1141:AG1141 AD1139:AG1139 AD1137:AG1137 AD1135:AG1135 AD1133:AG1133 AD1131:AG1131 AD1129:AG1129" xr:uid="{00000000-0002-0000-0100-000008000000}">
      <formula1>$F$1144="36 機械装置(組立て又は取付け）"</formula1>
    </dataValidation>
    <dataValidation type="custom" allowBlank="1" showInputMessage="1" showErrorMessage="1" error="控除できるのは&quot;36機械装置(組立て又は取付け)&quot;のみです" sqref="AD1086:AG1086 AD1088:AG1088 AD1090:AG1090 AD1092:AG1092 AD1094:AG1094 AD1096:AG1096 AD1098:AG1098 AD1100:AG1100 AD1102:AG1102" xr:uid="{00000000-0002-0000-0100-000009000000}">
      <formula1>$F$1103="36 機械装置(組立て又は取付け）"</formula1>
    </dataValidation>
    <dataValidation type="custom" allowBlank="1" showInputMessage="1" showErrorMessage="1" error="控除できるのは&quot;36機械装置(組立て又は取付け)&quot;のみです" sqref="AD1045:AG1045 AD1061:AG1061 AD1059:AG1059 AD1057:AG1057 AD1055:AG1055 AD1053:AG1053 AD1051:AG1051 AD1049:AG1049 AD1047:AG1047" xr:uid="{00000000-0002-0000-0100-00000A000000}">
      <formula1>$F$1062="36 機械装置(組立て又は取付け）"</formula1>
    </dataValidation>
    <dataValidation type="custom" allowBlank="1" showInputMessage="1" showErrorMessage="1" error="控除できるのは&quot;36機械装置(組立て又は取付け)&quot;のみです" sqref="AD1004:AG1004 AD1006:AG1006 AD1008:AG1008 AD1010:AG1010 AD1012:AG1012 AD1014:AG1014 AD1016:AG1016 AD1018:AG1018 AD1020:AG1020" xr:uid="{00000000-0002-0000-0100-00000B000000}">
      <formula1>$F$1021="36 機械装置(組立て又は取付け）"</formula1>
    </dataValidation>
    <dataValidation type="custom" allowBlank="1" showInputMessage="1" showErrorMessage="1" error="控除できるのは&quot;36機械装置(組立て又は取付け)&quot;のみです" sqref="AD963:AG963 AD979:AG979 AD977:AG977 AD975:AG975 AD973:AG973 AD971:AG971 AD969:AG969 AD967:AG967 AD965:AG965" xr:uid="{00000000-0002-0000-0100-00000C000000}">
      <formula1>$F$980="36 機械装置(組立て又は取付け）"</formula1>
    </dataValidation>
    <dataValidation type="custom" allowBlank="1" showInputMessage="1" showErrorMessage="1" error="控除できるのは&quot;36機械装置(組立て又は取付け)&quot;のみです" sqref="AD922:AG922 AD924:AG924 AD926:AG926 AD928:AG928 AD930:AG930 AD932:AG932 AD934:AG934 AD936:AG936 AD938:AG938" xr:uid="{00000000-0002-0000-0100-00000D000000}">
      <formula1>$F$939="36 機械装置(組立て又は取付け）"</formula1>
    </dataValidation>
    <dataValidation type="custom" allowBlank="1" showInputMessage="1" showErrorMessage="1" error="控除できるのは&quot;36機械装置(組立て又は取付け)&quot;のみです" sqref="AD881:AG881 AD897:AG897 AD895:AG895 AD893:AG893 AD891:AG891 AD889:AG889 AD887:AG887 AD885:AG885 AD883:AG883" xr:uid="{00000000-0002-0000-0100-00000E000000}">
      <formula1>$F$898="36 機械装置(組立て又は取付け）"</formula1>
    </dataValidation>
    <dataValidation type="custom" allowBlank="1" showInputMessage="1" showErrorMessage="1" error="控除できるのは&quot;36機械装置(組立て又は取付け)&quot;のみです" sqref="AD840:AG840 AD842:AG842 AD844:AG844 AD846:AG846 AD848:AG848 AD850:AG850 AD852:AG852 AD854:AG854 AD856:AG856" xr:uid="{00000000-0002-0000-0100-00000F000000}">
      <formula1>$F$857="36 機械装置(組立て又は取付け）"</formula1>
    </dataValidation>
    <dataValidation type="custom" allowBlank="1" showInputMessage="1" showErrorMessage="1" error="控除できるのは&quot;36機械装置(組立て又は取付け)&quot;のみです" sqref="AD799:AG799 AD815:AG815 AD813:AG813 AD811:AG811 AD809:AG809 AD807:AG807 AD805:AG805 AD803:AG803 AD801:AG801" xr:uid="{00000000-0002-0000-0100-000010000000}">
      <formula1>$F$816="36 機械装置(組立て又は取付け）"</formula1>
    </dataValidation>
    <dataValidation type="custom" allowBlank="1" showInputMessage="1" showErrorMessage="1" error="控除できるのは&quot;36機械装置(組立て又は取付け)&quot;のみです" sqref="AD758:AG758 AD760:AG760 AD762:AG762 AD764:AG764 AD766:AG766 AD768:AG768 AD770:AG770 AD772:AG772 AD774:AG774" xr:uid="{00000000-0002-0000-0100-000011000000}">
      <formula1>$F$775="36 機械装置(組立て又は取付け）"</formula1>
    </dataValidation>
    <dataValidation type="custom" allowBlank="1" showInputMessage="1" showErrorMessage="1" error="控除できるのは&quot;36機械装置(組立て又は取付け)&quot;のみです" sqref="AD717:AG717 AD733:AG733 AD731:AG731 AD729:AG729 AD727:AG727 AD725:AG725 AD723:AG723 AD721:AG721 AD719:AG719" xr:uid="{00000000-0002-0000-0100-000012000000}">
      <formula1>$F$734="36 機械装置(組立て又は取付け）"</formula1>
    </dataValidation>
    <dataValidation type="custom" allowBlank="1" showInputMessage="1" showErrorMessage="1" error="控除できるのは&quot;36機械装置(組立て又は取付け)&quot;のみです" sqref="AD676:AG676 AD678:AG678 AD680:AG680 AD682:AG682 AD684:AG684 AD686:AG686 AD688:AG688 AD690:AG690 AD692:AG692" xr:uid="{00000000-0002-0000-0100-000013000000}">
      <formula1>$F$693="36 機械装置(組立て又は取付け）"</formula1>
    </dataValidation>
    <dataValidation type="custom" allowBlank="1" showInputMessage="1" showErrorMessage="1" error="控除できるのは&quot;36機械装置(組立て又は取付け)&quot;のみです" sqref="AD17:AG17 AD19:AG19 AD21:AG21 AD23:AG23 AD25:AG25" xr:uid="{00000000-0002-0000-0100-000014000000}">
      <formula1>$F$26="36 機械装置(組立て又は取付け）"</formula1>
    </dataValidation>
    <dataValidation type="custom" allowBlank="1" showInputMessage="1" showErrorMessage="1" error="控除できるのは&quot;36機械装置(組立て又は取付け)&quot;のみです" sqref="AD61:AG61 AD77:AG77 AD75:AG75 AD73:AG73 AD71:AG71 AD69:AG69 AD67:AG67 AD65:AG65 AD63:AG63" xr:uid="{00000000-0002-0000-0100-000015000000}">
      <formula1>$F$78="36 機械装置(組立て又は取付け）"</formula1>
    </dataValidation>
    <dataValidation type="custom" allowBlank="1" showInputMessage="1" showErrorMessage="1" error="控除できるのは&quot;36機械装置(組立て又は取付け)&quot;のみです" sqref="AD102:AG102 AD104:AG104 AD106:AG106 AD108:AG108 AD110:AG110 AD112:AG112 AD114:AG114 AD116:AG116 AD118:AG118" xr:uid="{00000000-0002-0000-0100-000016000000}">
      <formula1>$F$119="36 機械装置(組立て又は取付け）"</formula1>
    </dataValidation>
    <dataValidation type="custom" allowBlank="1" showInputMessage="1" showErrorMessage="1" error="控除できるのは&quot;36機械装置(組立て又は取付け)&quot;のみです" sqref="AD143:AG143 AD159:AG159 AD157:AG157 AD155:AG155 AD153:AG153 AD151:AG151 AD149:AG149 AD147:AG147 AD145:AG145" xr:uid="{00000000-0002-0000-0100-000017000000}">
      <formula1>$F$160="36 機械装置(組立て又は取付け）"</formula1>
    </dataValidation>
    <dataValidation type="custom" allowBlank="1" showInputMessage="1" showErrorMessage="1" error="控除できるのは&quot;36機械装置(組立て又は取付け)&quot;のみです" sqref="AD184:AG184 AD186:AG186 AD188:AG188 AD190:AG190 AD192:AG192 AD194:AG194 AD196:AG196 AD198:AG198 AD200:AG200" xr:uid="{00000000-0002-0000-0100-000018000000}">
      <formula1>$F$201="36 機械装置(組立て又は取付け）"</formula1>
    </dataValidation>
    <dataValidation type="custom" allowBlank="1" showInputMessage="1" showErrorMessage="1" error="控除できるのは&quot;36機械装置(組立て又は取付け)&quot;のみです" sqref="AD225:AG225 AD241:AG241 AD239:AG239 AD237:AG237 AD235:AG235 AD233:AG233 AD231:AG231 AD229:AG229 AD227:AG227" xr:uid="{00000000-0002-0000-0100-000019000000}">
      <formula1>$F$242="36 機械装置(組立て又は取付け）"</formula1>
    </dataValidation>
    <dataValidation type="custom" allowBlank="1" showInputMessage="1" showErrorMessage="1" error="控除できるのは&quot;36機械装置(組立て又は取付け)&quot;のみです" sqref="AD266:AG266 AD268:AG268 AD270:AG270 AD272:AG272 AD274:AG274 AD276:AG276 AD278:AG278 AD280:AG280 AD282:AG282" xr:uid="{00000000-0002-0000-0100-00001A000000}">
      <formula1>$F$283="36 機械装置(組立て又は取付け）"</formula1>
    </dataValidation>
    <dataValidation type="custom" allowBlank="1" showInputMessage="1" showErrorMessage="1" error="控除できるのは&quot;36機械装置(組立て又は取付け)&quot;のみです" sqref="AD307:AG307 AD323:AG323 AD321:AG321 AD319:AG319 AD317:AG317 AD315:AG315 AD313:AG313 AD311:AG311 AD309:AG309" xr:uid="{00000000-0002-0000-0100-00001B000000}">
      <formula1>$F$324="36 機械装置(組立て又は取付け）"</formula1>
    </dataValidation>
    <dataValidation type="custom" allowBlank="1" showInputMessage="1" showErrorMessage="1" error="控除できるのは&quot;36機械装置(組立て又は取付け)&quot;のみです" sqref="AD348:AG348 AD350:AG350 AD352:AG352 AD354:AG354 AD356:AG356 AD358:AG358 AD360:AG360 AD362:AG362 AD364:AG364" xr:uid="{00000000-0002-0000-0100-00001C000000}">
      <formula1>$F$365="36 機械装置(組立て又は取付け）"</formula1>
    </dataValidation>
    <dataValidation type="custom" allowBlank="1" showInputMessage="1" showErrorMessage="1" error="控除できるのは&quot;36機械装置(組立て又は取付け)&quot;のみです" sqref="AD389:AG389 AD405:AG405 AD403:AG403 AD401:AG401 AD399:AG399 AD397:AG397 AD395:AG395 AD393:AG393 AD391:AG391" xr:uid="{00000000-0002-0000-0100-00001D000000}">
      <formula1>$F$406="36 機械装置(組立て又は取付け）"</formula1>
    </dataValidation>
    <dataValidation type="custom" allowBlank="1" showInputMessage="1" showErrorMessage="1" error="控除できるのは&quot;36機械装置(組立て又は取付け)&quot;のみです" sqref="AD430:AG430 AD432:AG432 AD434:AG434 AD436:AG436 AD438:AG438 AD440:AG440 AD442:AG442 AD444:AG444 AD446:AG446" xr:uid="{00000000-0002-0000-0100-00001E000000}">
      <formula1>$F$447="36 機械装置(組立て又は取付け）"</formula1>
    </dataValidation>
    <dataValidation type="custom" allowBlank="1" showInputMessage="1" showErrorMessage="1" error="控除できるのは&quot;36機械装置(組立て又は取付け)&quot;のみです" sqref="AD512:AG512 AD514:AG514 AD516:AG516 AD518:AG518 AD520:AG520 AD522:AG522 AD524:AG524 AD526:AG526 AD528:AG528" xr:uid="{00000000-0002-0000-0100-00001F000000}">
      <formula1>$F$529="36 機械装置(組立て又は取付け）"</formula1>
    </dataValidation>
    <dataValidation type="custom" allowBlank="1" showInputMessage="1" showErrorMessage="1" error="控除できるのは&quot;36機械装置(組立て又は取付け)&quot;のみです" sqref="AD553:AG553 AD569:AG569 AD567:AG567 AD565:AG565 AD563:AG563 AD561:AG561 AD559:AG559 AD557:AG557 AD555:AG555" xr:uid="{00000000-0002-0000-0100-000020000000}">
      <formula1>$F$570="36 機械装置(組立て又は取付け）"</formula1>
    </dataValidation>
    <dataValidation type="custom" allowBlank="1" showInputMessage="1" showErrorMessage="1" error="控除できるのは&quot;36機械装置(組立て又は取付け)&quot;のみです" sqref="AD594:AG594 AD596:AG596 AD598:AG598 AD600:AG600 AD602:AG602 AD604:AG604 AD606:AG606 AD608:AG608 AD610:AG610" xr:uid="{00000000-0002-0000-0100-000021000000}">
      <formula1>$F$611="36 機械装置(組立て又は取付け）"</formula1>
    </dataValidation>
    <dataValidation type="custom" allowBlank="1" showInputMessage="1" showErrorMessage="1" error="控除できるのは&quot;36機械装置(組立て又は取付け)&quot;のみです" sqref="AD635:AG635 AD651:AG651 AD649:AG649 AD647:AG647 AD645:AG645 AD643:AG643 AD641:AG641 AD639:AG639 AD637:AG637" xr:uid="{00000000-0002-0000-0100-000022000000}">
      <formula1>$F$652="36 機械装置(組立て又は取付け）"</formula1>
    </dataValidation>
    <dataValidation type="list" allowBlank="1" showDropDown="1" showInputMessage="1" showErrorMessage="1" sqref="O10:O12" xr:uid="{00000000-0002-0000-0100-000023000000}">
      <formula1>"6,9"</formula1>
    </dataValidation>
    <dataValidation type="whole" allowBlank="1" showInputMessage="1" showErrorMessage="1" sqref="J31:K31" xr:uid="{00000000-0002-0000-0100-000024000000}">
      <formula1>1</formula1>
      <formula2>31</formula2>
    </dataValidation>
    <dataValidation type="whole" allowBlank="1" showInputMessage="1" showErrorMessage="1" sqref="G31:H31" xr:uid="{00000000-0002-0000-0100-000025000000}">
      <formula1>1</formula1>
      <formula2>12</formula2>
    </dataValidation>
    <dataValidation type="whole" allowBlank="1" showInputMessage="1" showErrorMessage="1" sqref="AL9:AM11" xr:uid="{00000000-0002-0000-0100-000026000000}">
      <formula1>1</formula1>
      <formula2>30</formula2>
    </dataValidation>
    <dataValidation type="list" allowBlank="1" showDropDown="1" showInputMessage="1" showErrorMessage="1" sqref="M10:M12" xr:uid="{00000000-0002-0000-0100-000027000000}">
      <formula1>"0,1"</formula1>
    </dataValidation>
    <dataValidation type="list" allowBlank="1" showDropDown="1" showInputMessage="1" showErrorMessage="1" sqref="L10:L12" xr:uid="{00000000-0002-0000-0100-000028000000}">
      <formula1>"1,3"</formula1>
    </dataValidation>
    <dataValidation allowBlank="1" showDropDown="1" showInputMessage="1" showErrorMessage="1" sqref="K10:K12" xr:uid="{00000000-0002-0000-0100-000029000000}"/>
    <dataValidation type="list" allowBlank="1" showDropDown="1" showInputMessage="1" showErrorMessage="1" sqref="J10:J12" xr:uid="{00000000-0002-0000-0100-00002A000000}">
      <formula1>"0,1,2,3,4"</formula1>
    </dataValidation>
    <dataValidation type="list" allowBlank="1" showInputMessage="1" showErrorMessage="1" sqref="F26:N28 F1226:F1227 F1185:F1186 F1144:F1145 F1103:F1104 F1062:F1063 F1021:F1022 F980:F981 F939:F940 F898:F899 F857:F858 F816:F817 F775:F776 F734:F735 F693:F694 F652:F653 F611:F612 F570:F571 F529:F530 F488:F489 F447:F448 F406:F407 F365:F366 F324:F325 F283:F284 F242:F243 F201:F202 F160:F161 F119:F120 F78:F79" xr:uid="{00000000-0002-0000-0100-00002B000000}">
      <formula1>事業の種類</formula1>
    </dataValidation>
    <dataValidation type="list" showInputMessage="1" showErrorMessage="1" sqref="V115:X115 V1181:X1181 V1179:X1179 V1177:X1177 V1173:X1173 V1171:X1171 V1169:X1169 V1175:X1175 V1183:X1183 V1140:X1140 V1099:X1099 V1097:X1097 V1095:X1095 V1091:X1091 V1089:X1089 V1087:X1087 V1093:X1093 V1138:X1138 V1101:X1101 V1058:X1058 V1056:X1056 V1054:X1054 V1050:X1050 V1048:X1048 V1046:X1046 V1052:X1052 V1085:X1085 V1060:X1060 V1017:X1017 V1015:X1015 V1013:X1013 V1009:X1009 V1007:X1007 V1005:X1005 V1011:X1011 V1044:X1044 V1019:X1019 V976:X976 V974:X974 V972:X972 V968:X968 V966:X966 V964:X964 V970:X970 V1003:X1003 V978:X978 V935:X935 V933:X933 V931:X931 V927:X927 V925:X925 V923:X923 V929:X929 V962:X962 V937:X937 V894:X894 V892:X892 V890:X890 V886:X886 V884:X884 V882:X882 V888:X888 V921:X921 V896:X896 V853:X853 V851:X851 V849:X849 V845:X845 V843:X843 V841:X841 V847:X847 V880:X880 V855:X855 V812:X812 V810:X810 V808:X808 V804:X804 V802:X802 V800:X800 V806:X806 V839:X839 V814:X814 V771:X771 V769:X769 V767:X767 V763:X763 V761:X761 V759:X759 V765:X765 V798:X798 V773:X773 V730:X730 V728:X728 V726:X726 V722:X722 V720:X720 V718:X718 V724:X724 V757:X757 V732:X732 V689:X689 V687:X687 V685:X685 V681:X681 V679:X679 V677:X677 V683:X683 V716:X716 V16:X16 V648:X648 V646:X646 V644:X644 V640:X640 V638:X638 V636:X636 V642:X642 V691:X691 V650:X650 V607:X607 V605:X605 V603:X603 V599:X599 V597:X597 V595:X595 V601:X601 V634:X634 V609:X609 V566:X566 V564:X564 V562:X562 V558:X558 V556:X556 V554:X554 V560:X560 V593:X593 V568:X568 V525:X525 V523:X523 V521:X521 V517:X517 V515:X515 V513:X513 V519:X519 V552:X552 V527:X527 V1222:X1222 V1220:X1220 V1218:X1218 V1214:X1214 V1212:X1212 V1210:X1210 V1216:X1216 V511:X511 V1224:X1224 V484:X484 V482:X482 V480:X480 V476:X476 V474:X474 V472:X472 V478:X478 V1208:X1208 V486:X486 V443:X443 V441:X441 V439:X439 V435:X435 V433:X433 V431:X431 V437:X437 V470:X470 V445:X445 V402:X402 V400:X400 V398:X398 V394:X394 V392:X392 V390:X390 V396:X396 V429:X429 V404:X404 V361:X361 V359:X359 V357:X357 V353:X353 V351:X351 V349:X349 V355:X355 V388:X388 V363:X363 V320:X320 V318:X318 V316:X316 V312:X312 V310:X310 V308:X308 V314:X314 V347:X347 V322:X322 V279:X279 V277:X277 V275:X275 V271:X271 V269:X269 V267:X267 V273:X273 V306:X306 V281:X281 V18:X18 V20:X20 V22:X22 V675:X675 V113:X113 V111:X111 V107:X107 V265:X265 V105:X105 V238:X238 V236:X236 V234:X234 V230:X230 V228:X228 V226:X226 V232:X232 V103:X103 V240:X240 V197:X197 V195:X195 V193:X193 V189:X189 V187:X187 V185:X185 V191:X191 V224:X224 V199:X199 V1136:X1136 V1132:X1132 V1130:X1130 V1128:X1128 V1134:X1134 V1142:X1142 V1126:X1126 V183:X183 V1167:X1167 V156:X156 V154:X154 V152:X152 V148:X148 V146:X146 V144:X144 V150:X150 V158:X158 V142:X142 V109:X109 V117:X117 V101:X101 V24:X24 V74:X74 V72:X72 V70:X70 V66:X66 V64:X64 V62:X62 V68:X68 V76:X76 V60:X60" xr:uid="{00000000-0002-0000-0100-00002C000000}">
      <formula1>賃金算定基準</formula1>
    </dataValidation>
    <dataValidation type="custom" showInputMessage="1" showErrorMessage="1" sqref="S16 S20 S22 S18 S24 S60 S62 S64 S66 S68 S70 S72 S74 S76 S101 S103 S105 S107 S109 S111 S113 S115 S117 S142 S144 S146 S148 S150 S152 S154 S156 S158 S183 S185 S187 S189 S191 S193 S195 S197 S199 S224 S226 S228 S230 S232 S234 S236 S238 S240 S265 S267 S269 S271 S273 S275 S277 S279 S281 S306 S308 S310 S312 S314 S316 S318 S320 S322 S347 S349 S351 S353 S355 S357 S359 S361 S363 S388 S390 S392 S394 S396 S398 S400 S402 S404 S429 S431 S433 S435 S437 S439 S441 S443 S445 S470 S472 S474 S476 S478 S480 S482 S484 S486 S511 S513 S515 S517 S519 S521 S523 S525 S527 S552 S554 S556 S558 S560 S562 S564 S566 S568 S593 S595 S597 S599 S601 S603 S605 S607 S609 S634 S636 S638 S640 S642 S644 S646 S648 S650 S675 S677 S679 S681 S683 S685 S687 S689 S691 S716 S718 S720 S722 S724 S726 S728 S730 S732 S757 S759 S761 S763 S765 S767 S769 S771 S773 S798 S800 S802 S804 S806 S808 S810 S812 S814 S839 S841 S843 S845 S847 S849 S851 S853 S855 S880 S882 S884 S886 S888 S890 S892 S894 S896 S921 S923 S925 S927 S929 S931 S933 S935 S937 S962 S964 S966 S968 S970 S972 S974 S976 S978 S1003 S1005 S1007 S1009 S1011 S1013 S1015 S1017 S1019 S1044 S1046 S1048 S1050 S1052 S1054 S1056 S1058 S1060 S1085 S1087 S1089 S1091 S1093 S1095 S1097 S1099 S1101 S1126 S1128 S1130 S1132 S1134 S1136 S1138 S1140 S1142 S1167 S1169 S1171 S1173 S1175 S1177 S1179 S1181 S1183 S1208 S1210 S1212 S1214 S1216 S1218 S1220 S1222 S1224" xr:uid="{FBA6FEBC-C21F-42E5-B39F-5C766C4A1090}">
      <formula1>IF(OR(O16&lt;&gt;"",Q16&lt;&gt;""),AND(S16&gt;0,S16&lt;=31))</formula1>
    </dataValidation>
    <dataValidation type="custom" showInputMessage="1" showErrorMessage="1" sqref="O17 O21 O23 O19 O25 O61 O63 O65 O67 O69 O71 O73 O75 O77 O102 O104 O106 O108 O110 O112 O114 O116 O118 O143 O145 O147 O149 O151 O153 O155 O157 O159 O184 O186 O188 O190 O192 O194 O196 O198 O200 O225 O227 O229 O231 O233 O235 O237 O239 O241 O266 O268 O270 O272 O274 O276 O278 O280 O282 O307 O309 O311 O313 O315 O317 O319 O321 O323 O348 O350 O352 O354 O356 O358 O360 O362 O364 O389 O391 O393 O395 O397 O399 O401 O403 O405 O430 O432 O434 O436 O438 O440 O442 O444 O446 O471 O473 O475 O477 O479 O481 O483 O485 O487 O512 O514 O516 O518 O520 O522 O524 O526 O528 O553 O555 O557 O559 O561 O563 O565 O567 O569 O594 O596 O598 O600 O602 O604 O606 O608 O610 O635 O637 O639 O641 O643 O645 O647 O649 O651 O676 O678 O680 O682 O684 O686 O688 O690 O692 O717 O719 O721 O723 O725 O727 O729 O731 O733 O758 O760 O762 O764 O766 O768 O770 O772 O774 O799 O801 O803 O805 O807 O809 O811 O813 O815 O840 O842 O844 O846 O848 O850 O852 O854 O856 O881 O883 O885 O887 O889 O891 O893 O895 O897 O922 O924 O926 O928 O930 O932 O934 O936 O938 O963 O965 O967 O969 O971 O973 O975 O977 O979 O1004 O1006 O1008 O1010 O1012 O1014 O1016 O1018 O1020 O1045 O1047 O1049 O1051 O1053 O1055 O1057 O1059 O1061 O1086 O1088 O1090 O1092 O1094 O1096 O1098 O1100 O1102 O1127 O1129 O1131 O1133 O1135 O1137 O1139 O1141 O1143 O1168 O1170 O1172 O1174 O1176 O1178 O1180 O1182 O1184 O1209 O1211 O1213 O1215 O1217 O1219 O1221 O1223 O1225" xr:uid="{75336DFF-6198-496D-85B5-3F8724CDB41D}">
      <formula1>IF(OR(O16&lt;&gt;"",Q16&lt;&gt;"",S16&lt;&gt;""),IF(BQ16=1,OR(AND(O16&lt;=O17,31&gt;=O17),AND(O17&gt;=1,O17&lt;=VALUE(概算年度))),IF(BP16=1,IF(O16=1,AND(O17&gt;0,O17&lt;=VALUE(概算年度)),IF(O16=31,OR(O17=31,AND(O17&gt;0,O17&lt;=VALUE(概算年度))))),IF(BR16=1,AND(O17&gt;=O16,O17&lt;=VALUE(概算年度))))))</formula1>
    </dataValidation>
    <dataValidation type="custom" showInputMessage="1" showErrorMessage="1" sqref="S17 S21 S23 S19 S25 S61 S63 S65 S67 S69 S71 S73 S75 S77 S102 S104 S106 S108 S110 S112 S114 S116 S118 S143 S145 S147 S149 S151 S153 S155 S157 S159 S184 S186 S188 S190 S192 S194 S196 S198 S200 S225 S227 S229 S231 S233 S235 S237 S239 S241 S266 S268 S270 S272 S274 S276 S278 S280 S282 S307 S309 S311 S313 S315 S317 S319 S321 S323 S348 S350 S352 S354 S356 S358 S360 S362 S364 S389 S391 S393 S395 S397 S399 S401 S403 S405 S430 S432 S434 S436 S438 S440 S442 S444 S446 S471 S473 S475 S477 S479 S481 S483 S485 S487 S512 S514 S516 S518 S520 S522 S524 S526 S528 S553 S555 S557 S559 S561 S563 S565 S567 S569 S594 S596 S598 S600 S602 S604 S606 S608 S610 S635 S637 S639 S641 S643 S645 S647 S649 S651 S676 S678 S680 S682 S684 S686 S688 S690 S692 S717 S719 S721 S723 S725 S727 S729 S731 S733 S758 S760 S762 S764 S766 S768 S770 S772 S774 S799 S801 S803 S805 S807 S809 S811 S813 S815 S840 S842 S844 S846 S848 S850 S852 S854 S856 S881 S883 S885 S887 S889 S891 S893 S895 S897 S922 S924 S926 S928 S930 S932 S934 S936 S938 S963 S965 S967 S969 S971 S973 S975 S977 S979 S1004 S1006 S1008 S1010 S1012 S1014 S1016 S1018 S1020 S1045 S1047 S1049 S1051 S1053 S1055 S1057 S1059 S1061 S1086 S1088 S1090 S1092 S1094 S1096 S1098 S1100 S1102 S1127 S1129 S1131 S1133 S1135 S1137 S1139 S1141 S1143 S1168 S1170 S1172 S1174 S1176 S1178 S1180 S1182 S1184 S1209 S1211 S1213 S1215 S1217 S1219 S1221 S1223 S1225" xr:uid="{9D080A1B-55BA-4919-B965-DD48D57EBD10}">
      <formula1>IF(OR(O16&lt;&gt;"",Q16&lt;&gt;"",S16&lt;&gt;"",O17&lt;&gt;"",Q17&lt;&gt;""),IF(AND(O16=O17,Q16=Q17),AND(S16&lt;=S17,S17&lt;=31),AND(S17&gt;=1,S17&lt;=31)))</formula1>
    </dataValidation>
    <dataValidation type="list" showInputMessage="1" showErrorMessage="1" sqref="Q16 Q18 Q20 Q22 Q24 Q60 Q62 Q64 Q66 Q68 Q70 Q72 Q74 Q76 Q101 Q103 Q105 Q107 Q109 Q111 Q113 Q115 Q117 Q142 Q144 Q146 Q148 Q150 Q152 Q154 Q156 Q158 Q183 Q185 Q187 Q189 Q191 Q193 Q195 Q197 Q199 Q224 Q226 Q228 Q230 Q232 Q234 Q236 Q238 Q240 Q265 Q267 Q269 Q271 Q273 Q275 Q277 Q279 Q281 Q306 Q308 Q310 Q312 Q314 Q316 Q318 Q320 Q322 Q347 Q349 Q351 Q353 Q355 Q357 Q359 Q361 Q363 Q388 Q390 Q392 Q394 Q396 Q398 Q400 Q402 Q404 Q429 Q431 Q433 Q435 Q437 Q439 Q441 Q443 Q445 Q470 Q472 Q474 Q476 Q478 Q480 Q482 Q484 Q486 Q511 Q513 Q515 Q517 Q519 Q521 Q523 Q525 Q527 Q552 Q554 Q556 Q558 Q560 Q562 Q564 Q566 Q568 Q593 Q595 Q597 Q599 Q601 Q603 Q605 Q607 Q609 Q634 Q636 Q638 Q640 Q642 Q644 Q646 Q648 Q650 Q675 Q677 Q679 Q681 Q683 Q685 Q687 Q689 Q691 Q716 Q718 Q720 Q722 Q724 Q726 Q728 Q730 Q732 Q757 Q759 Q761 Q763 Q765 Q767 Q769 Q771 Q773 Q798 Q800 Q802 Q804 Q806 Q808 Q810 Q812 Q814 Q839 Q841 Q843 Q845 Q847 Q849 Q851 Q853 Q855 Q880 Q882 Q884 Q886 Q888 Q890 Q892 Q894 Q896 Q921 Q923 Q925 Q927 Q929 Q931 Q933 Q935 Q937 Q962 Q964 Q966 Q968 Q970 Q972 Q974 Q976 Q978 Q1003 Q1005 Q1007 Q1009 Q1011 Q1013 Q1015 Q1017 Q1019 Q1044 Q1046 Q1048 Q1050 Q1052 Q1054 Q1056 Q1058 Q1060 Q1085 Q1087 Q1089 Q1091 Q1093 Q1095 Q1097 Q1099 Q1101 Q1126 Q1128 Q1130 Q1132 Q1134 Q1136 Q1138 Q1140 Q1142 Q1167 Q1169 Q1171 Q1173 Q1175 Q1177 Q1179 Q1181 Q1183 Q1208 Q1210 Q1212 Q1214 Q1216 Q1218 Q1220 Q1222 Q1224" xr:uid="{564F6F82-6162-4F60-B999-235CF74E442D}">
      <formula1>IF(O16&lt;&gt;"",IF(O16=VALUE(概算年度),対象年1_3月,IF(O16=事業の期間・最大値,$BD$16:$BD$19,$BE$16:$BE$27)),空白)</formula1>
    </dataValidation>
    <dataValidation type="list" showInputMessage="1" showErrorMessage="1" sqref="Q17 Q19 Q21 Q23 Q25 Q61 Q63 Q65 Q67 Q69 Q71 Q73 Q75 Q77 Q102 Q104 Q106 Q108 Q110 Q112 Q114 Q116 Q118 Q143 Q145 Q147 Q149 Q151 Q153 Q155 Q157 Q159 Q184 Q186 Q188 Q190 Q192 Q194 Q196 Q198 Q200 Q225 Q227 Q229 Q231 Q233 Q235 Q237 Q239 Q241 Q266 Q268 Q270 Q272 Q274 Q276 Q278 Q280 Q282 Q307 Q309 Q311 Q313 Q315 Q317 Q319 Q321 Q323 Q348 Q350 Q352 Q354 Q356 Q358 Q360 Q362 Q364 Q389 Q391 Q393 Q395 Q397 Q399 Q401 Q403 Q405 Q430 Q432 Q434 Q436 Q438 Q440 Q442 Q444 Q446 Q471 Q473 Q475 Q477 Q479 Q481 Q483 Q485 Q487 Q512 Q514 Q516 Q518 Q520 Q522 Q524 Q526 Q528 Q553 Q555 Q557 Q559 Q561 Q563 Q565 Q567 Q569 Q594 Q596 Q598 Q600 Q602 Q604 Q606 Q608 Q610 Q635 Q637 Q639 Q641 Q643 Q645 Q647 Q649 Q651 Q676 Q678 Q680 Q682 Q684 Q686 Q688 Q690 Q692 Q717 Q719 Q721 Q723 Q725 Q727 Q729 Q731 Q733 Q758 Q760 Q762 Q764 Q766 Q768 Q770 Q772 Q774 Q799 Q801 Q803 Q805 Q807 Q809 Q811 Q813 Q815 Q840 Q842 Q844 Q846 Q848 Q850 Q852 Q854 Q856 Q881 Q883 Q885 Q887 Q889 Q891 Q893 Q895 Q897 Q922 Q924 Q926 Q928 Q930 Q932 Q934 Q936 Q938 Q963 Q965 Q967 Q969 Q971 Q973 Q975 Q977 Q979 Q1004 Q1006 Q1008 Q1010 Q1012 Q1014 Q1016 Q1018 Q1020 Q1045 Q1047 Q1049 Q1051 Q1053 Q1055 Q1057 Q1059 Q1061 Q1086 Q1088 Q1090 Q1092 Q1094 Q1096 Q1098 Q1100 Q1102 Q1127 Q1129 Q1131 Q1133 Q1135 Q1137 Q1139 Q1141 Q1143 Q1168 Q1170 Q1172 Q1174 Q1176 Q1178 Q1180 Q1182 Q1184 Q1209 Q1211 Q1213 Q1215 Q1217 Q1219 Q1221 Q1223 Q1225" xr:uid="{B18E7AD0-CBC2-40AA-A19B-69EA2AED4743}">
      <formula1>IF(OR(O16&lt;&gt;"",Q16&lt;&gt;"",S16&lt;&gt;"",O17&lt;&gt;"",O17&lt;""),INDIRECT($BV16),空白)</formula1>
    </dataValidation>
  </dataValidations>
  <printOptions horizontalCentered="1"/>
  <pageMargins left="0.39370078740157483" right="0.39370078740157483" top="0.39370078740157483" bottom="0.39370078740157483" header="0.19685039370078741" footer="0.19685039370078741"/>
  <pageSetup paperSize="9" scale="89" orientation="landscape" errors="blank" horizontalDpi="1200" r:id="rId1"/>
  <headerFooter alignWithMargins="0"/>
  <rowBreaks count="29" manualBreakCount="29">
    <brk id="41" max="61" man="1"/>
    <brk id="82" max="61" man="1"/>
    <brk id="123" max="61" man="1"/>
    <brk id="164" max="61" man="1"/>
    <brk id="205" max="61" man="1"/>
    <brk id="246" max="61" man="1"/>
    <brk id="287" max="61" man="1"/>
    <brk id="328" max="61" man="1"/>
    <brk id="369" max="61" man="1"/>
    <brk id="410" max="61" man="1"/>
    <brk id="451" max="61" man="1"/>
    <brk id="492" max="61" man="1"/>
    <brk id="533" max="61" man="1"/>
    <brk id="574" max="61" man="1"/>
    <brk id="615" max="61" man="1"/>
    <brk id="656" max="61" man="1"/>
    <brk id="697" max="61" man="1"/>
    <brk id="738" max="61" man="1"/>
    <brk id="779" max="61" man="1"/>
    <brk id="820" max="61" man="1"/>
    <brk id="861" max="61" man="1"/>
    <brk id="902" max="61" man="1"/>
    <brk id="943" max="61" man="1"/>
    <brk id="984" max="61" man="1"/>
    <brk id="1025" max="61" man="1"/>
    <brk id="1066" max="61" man="1"/>
    <brk id="1107" max="61" man="1"/>
    <brk id="1148" max="61" man="1"/>
    <brk id="1189" max="61" man="1"/>
  </rowBreaks>
  <colBreaks count="1" manualBreakCount="1">
    <brk id="47" max="1229"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indexed="50"/>
  </sheetPr>
  <dimension ref="A1:AT1230"/>
  <sheetViews>
    <sheetView showGridLines="0" showZeros="0" view="pageBreakPreview" zoomScaleNormal="75" zoomScaleSheetLayoutView="100" workbookViewId="0"/>
  </sheetViews>
  <sheetFormatPr defaultColWidth="0" defaultRowHeight="0" customHeight="1" zeroHeight="1"/>
  <cols>
    <col min="1" max="1" width="1.44140625" style="1" customWidth="1"/>
    <col min="2" max="14" width="3.6640625" style="1" customWidth="1"/>
    <col min="15" max="18" width="3.109375" style="1" customWidth="1"/>
    <col min="19" max="19" width="3" style="1" customWidth="1"/>
    <col min="20" max="24" width="3.109375" style="1" customWidth="1"/>
    <col min="25" max="25" width="2.109375" style="1" customWidth="1"/>
    <col min="26" max="28" width="3.109375" style="1" customWidth="1"/>
    <col min="29" max="29" width="2.109375" style="1" customWidth="1"/>
    <col min="30" max="32" width="3.109375" style="1" customWidth="1"/>
    <col min="33" max="33" width="2.109375" style="1" customWidth="1"/>
    <col min="34" max="36" width="3.109375" style="1" customWidth="1"/>
    <col min="37" max="37" width="2.109375" style="1" customWidth="1"/>
    <col min="38" max="43" width="3.109375" style="1" customWidth="1"/>
    <col min="44" max="44" width="1.21875" style="1" customWidth="1"/>
    <col min="45" max="45" width="2" style="1" customWidth="1"/>
    <col min="46" max="46" width="1.33203125" style="1" customWidth="1"/>
    <col min="47" max="16384" width="9" style="1" hidden="1"/>
  </cols>
  <sheetData>
    <row r="1" spans="1:45" ht="6" customHeight="1"/>
    <row r="2" spans="1:45" ht="24" customHeight="1">
      <c r="X2" s="3"/>
      <c r="Y2" s="3"/>
    </row>
    <row r="3" spans="1:45" ht="9" customHeight="1">
      <c r="U3" s="4"/>
      <c r="V3" s="4"/>
      <c r="W3" s="4"/>
      <c r="X3" s="4"/>
      <c r="Y3" s="4"/>
      <c r="Z3" s="5"/>
      <c r="AA3" s="5"/>
      <c r="AB3" s="11"/>
      <c r="AC3" s="11"/>
      <c r="AD3" s="11"/>
      <c r="AE3" s="11"/>
      <c r="AF3" s="11"/>
      <c r="AG3" s="11"/>
      <c r="AH3" s="11"/>
      <c r="AI3" s="11"/>
      <c r="AJ3" s="11"/>
      <c r="AK3" s="11"/>
      <c r="AL3" s="11"/>
      <c r="AM3" s="11"/>
      <c r="AN3" s="11"/>
      <c r="AO3" s="11"/>
      <c r="AP3" s="11"/>
      <c r="AQ3" s="11"/>
      <c r="AR3" s="11"/>
      <c r="AS3" s="11"/>
    </row>
    <row r="4" spans="1:45" ht="17.25" customHeight="1">
      <c r="B4" s="2" t="s">
        <v>16</v>
      </c>
      <c r="U4" s="6" t="s">
        <v>827</v>
      </c>
      <c r="V4" s="4"/>
      <c r="W4" s="4"/>
      <c r="X4" s="4"/>
      <c r="Y4" s="4"/>
      <c r="AC4" s="9"/>
    </row>
    <row r="5" spans="1:45" ht="13.2" customHeight="1">
      <c r="M5" s="7"/>
      <c r="N5" s="871" t="s">
        <v>48</v>
      </c>
      <c r="O5" s="871"/>
      <c r="P5" s="871"/>
      <c r="Q5" s="871"/>
      <c r="R5" s="871"/>
      <c r="S5" s="871"/>
      <c r="T5" s="871"/>
      <c r="U5" s="871"/>
      <c r="V5" s="871"/>
      <c r="W5" s="871"/>
      <c r="X5" s="871"/>
      <c r="Y5" s="871"/>
      <c r="Z5" s="871"/>
      <c r="AA5" s="871"/>
      <c r="AB5" s="871"/>
      <c r="AC5" s="871"/>
      <c r="AD5" s="871"/>
      <c r="AE5" s="871"/>
      <c r="AF5" s="7"/>
      <c r="AM5" s="859" t="s">
        <v>712</v>
      </c>
      <c r="AN5" s="1087"/>
      <c r="AO5" s="1087"/>
      <c r="AP5" s="1088"/>
    </row>
    <row r="6" spans="1:45" ht="13.2" customHeight="1">
      <c r="M6" s="8"/>
      <c r="N6" s="872"/>
      <c r="O6" s="872"/>
      <c r="P6" s="872"/>
      <c r="Q6" s="872"/>
      <c r="R6" s="872"/>
      <c r="S6" s="872"/>
      <c r="T6" s="872"/>
      <c r="U6" s="872"/>
      <c r="V6" s="872"/>
      <c r="W6" s="872"/>
      <c r="X6" s="872"/>
      <c r="Y6" s="872"/>
      <c r="Z6" s="872"/>
      <c r="AA6" s="872"/>
      <c r="AB6" s="872"/>
      <c r="AC6" s="872"/>
      <c r="AD6" s="872"/>
      <c r="AE6" s="872"/>
      <c r="AF6" s="8"/>
      <c r="AM6" s="1089"/>
      <c r="AN6" s="1090"/>
      <c r="AO6" s="1090"/>
      <c r="AP6" s="1091"/>
    </row>
    <row r="7" spans="1:45" ht="12.75" customHeight="1">
      <c r="AM7" s="723"/>
      <c r="AN7" s="723"/>
    </row>
    <row r="8" spans="1:45" ht="6" customHeight="1"/>
    <row r="9" spans="1:45" ht="12" customHeight="1">
      <c r="B9" s="873" t="s">
        <v>9</v>
      </c>
      <c r="C9" s="874"/>
      <c r="D9" s="874"/>
      <c r="E9" s="874"/>
      <c r="F9" s="874"/>
      <c r="G9" s="874"/>
      <c r="H9" s="874"/>
      <c r="I9" s="875"/>
      <c r="J9" s="878" t="s">
        <v>17</v>
      </c>
      <c r="K9" s="878"/>
      <c r="L9" s="724" t="s">
        <v>10</v>
      </c>
      <c r="M9" s="878" t="s">
        <v>18</v>
      </c>
      <c r="N9" s="878"/>
      <c r="O9" s="879" t="s">
        <v>19</v>
      </c>
      <c r="P9" s="878"/>
      <c r="Q9" s="878"/>
      <c r="R9" s="878"/>
      <c r="S9" s="878"/>
      <c r="T9" s="878"/>
      <c r="U9" s="878" t="s">
        <v>20</v>
      </c>
      <c r="V9" s="878"/>
      <c r="W9" s="878"/>
      <c r="AL9" s="1013">
        <f ca="1">'報告書（事業主控）'!AL9</f>
        <v>30</v>
      </c>
      <c r="AM9" s="1144"/>
      <c r="AN9" s="948" t="s">
        <v>11</v>
      </c>
      <c r="AO9" s="948"/>
      <c r="AP9" s="881">
        <f>'報告書（事業主控）'!AP9</f>
        <v>1</v>
      </c>
      <c r="AQ9" s="881"/>
      <c r="AR9" s="948" t="s">
        <v>12</v>
      </c>
      <c r="AS9" s="951"/>
    </row>
    <row r="10" spans="1:45" ht="13.95" customHeight="1">
      <c r="B10" s="874"/>
      <c r="C10" s="874"/>
      <c r="D10" s="874"/>
      <c r="E10" s="874"/>
      <c r="F10" s="874"/>
      <c r="G10" s="874"/>
      <c r="H10" s="874"/>
      <c r="I10" s="875"/>
      <c r="J10" s="1061">
        <f>'報告書（事業主控）'!J10</f>
        <v>0</v>
      </c>
      <c r="K10" s="1156">
        <f>'報告書（事業主控）'!K10</f>
        <v>0</v>
      </c>
      <c r="L10" s="1061">
        <f>'報告書（事業主控）'!L10</f>
        <v>0</v>
      </c>
      <c r="M10" s="1154">
        <f>'報告書（事業主控）'!M10</f>
        <v>0</v>
      </c>
      <c r="N10" s="1142">
        <f>'報告書（事業主控）'!N10</f>
        <v>0</v>
      </c>
      <c r="O10" s="1061">
        <f>'報告書（事業主控）'!O10</f>
        <v>0</v>
      </c>
      <c r="P10" s="1138">
        <f>'報告書（事業主控）'!P10</f>
        <v>0</v>
      </c>
      <c r="Q10" s="1138">
        <f>'報告書（事業主控）'!Q10</f>
        <v>0</v>
      </c>
      <c r="R10" s="1138">
        <f>'報告書（事業主控）'!R10</f>
        <v>0</v>
      </c>
      <c r="S10" s="1138">
        <f>'報告書（事業主控）'!S10</f>
        <v>0</v>
      </c>
      <c r="T10" s="1142">
        <f>'報告書（事業主控）'!T10</f>
        <v>0</v>
      </c>
      <c r="U10" s="1061">
        <f>'報告書（事業主控）'!U10</f>
        <v>0</v>
      </c>
      <c r="V10" s="1138">
        <f>'報告書（事業主控）'!V10</f>
        <v>0</v>
      </c>
      <c r="W10" s="1140">
        <f>'報告書（事業主控）'!W10</f>
        <v>0</v>
      </c>
      <c r="AL10" s="1145"/>
      <c r="AM10" s="1146"/>
      <c r="AN10" s="949"/>
      <c r="AO10" s="949"/>
      <c r="AP10" s="883"/>
      <c r="AQ10" s="883"/>
      <c r="AR10" s="949"/>
      <c r="AS10" s="952"/>
    </row>
    <row r="11" spans="1:45" ht="9" customHeight="1">
      <c r="B11" s="874"/>
      <c r="C11" s="874"/>
      <c r="D11" s="874"/>
      <c r="E11" s="874"/>
      <c r="F11" s="874"/>
      <c r="G11" s="874"/>
      <c r="H11" s="874"/>
      <c r="I11" s="875"/>
      <c r="J11" s="1062"/>
      <c r="K11" s="1157"/>
      <c r="L11" s="1062"/>
      <c r="M11" s="1155"/>
      <c r="N11" s="1143"/>
      <c r="O11" s="1062"/>
      <c r="P11" s="1139"/>
      <c r="Q11" s="1139"/>
      <c r="R11" s="1139"/>
      <c r="S11" s="1139"/>
      <c r="T11" s="1143"/>
      <c r="U11" s="1062"/>
      <c r="V11" s="1139"/>
      <c r="W11" s="1141"/>
      <c r="AL11" s="1147"/>
      <c r="AM11" s="1148"/>
      <c r="AN11" s="950"/>
      <c r="AO11" s="950"/>
      <c r="AP11" s="885"/>
      <c r="AQ11" s="885"/>
      <c r="AR11" s="950"/>
      <c r="AS11" s="953"/>
    </row>
    <row r="12" spans="1:45" ht="6" customHeight="1">
      <c r="B12" s="876"/>
      <c r="C12" s="876"/>
      <c r="D12" s="876"/>
      <c r="E12" s="876"/>
      <c r="F12" s="876"/>
      <c r="G12" s="876"/>
      <c r="H12" s="876"/>
      <c r="I12" s="877"/>
      <c r="J12" s="1062"/>
      <c r="K12" s="1157"/>
      <c r="L12" s="1062"/>
      <c r="M12" s="1155"/>
      <c r="N12" s="1143"/>
      <c r="O12" s="1062"/>
      <c r="P12" s="1139"/>
      <c r="Q12" s="1139"/>
      <c r="R12" s="1139"/>
      <c r="S12" s="1139"/>
      <c r="T12" s="1143"/>
      <c r="U12" s="1062"/>
      <c r="V12" s="1139"/>
      <c r="W12" s="1141"/>
    </row>
    <row r="13" spans="1:45" s="3" customFormat="1" ht="15" customHeight="1">
      <c r="A13" s="1"/>
      <c r="B13" s="927" t="s">
        <v>21</v>
      </c>
      <c r="C13" s="928"/>
      <c r="D13" s="928"/>
      <c r="E13" s="928"/>
      <c r="F13" s="928"/>
      <c r="G13" s="928"/>
      <c r="H13" s="928"/>
      <c r="I13" s="929"/>
      <c r="J13" s="927" t="s">
        <v>13</v>
      </c>
      <c r="K13" s="928"/>
      <c r="L13" s="928"/>
      <c r="M13" s="928"/>
      <c r="N13" s="936"/>
      <c r="O13" s="939" t="s">
        <v>22</v>
      </c>
      <c r="P13" s="928"/>
      <c r="Q13" s="928"/>
      <c r="R13" s="928"/>
      <c r="S13" s="928"/>
      <c r="T13" s="928"/>
      <c r="U13" s="929"/>
      <c r="V13" s="725" t="s">
        <v>828</v>
      </c>
      <c r="W13" s="726"/>
      <c r="X13" s="726"/>
      <c r="Y13" s="942" t="s">
        <v>829</v>
      </c>
      <c r="Z13" s="942"/>
      <c r="AA13" s="942"/>
      <c r="AB13" s="942"/>
      <c r="AC13" s="942"/>
      <c r="AD13" s="942"/>
      <c r="AE13" s="942"/>
      <c r="AF13" s="942"/>
      <c r="AG13" s="942"/>
      <c r="AH13" s="942"/>
      <c r="AI13" s="726"/>
      <c r="AJ13" s="726"/>
      <c r="AK13" s="727"/>
      <c r="AL13" s="728" t="s">
        <v>830</v>
      </c>
      <c r="AM13" s="729"/>
      <c r="AN13" s="943" t="s">
        <v>831</v>
      </c>
      <c r="AO13" s="943"/>
      <c r="AP13" s="943"/>
      <c r="AQ13" s="943"/>
      <c r="AR13" s="943"/>
      <c r="AS13" s="944"/>
    </row>
    <row r="14" spans="1:45" s="3" customFormat="1" ht="13.95" customHeight="1">
      <c r="A14" s="1"/>
      <c r="B14" s="930"/>
      <c r="C14" s="931"/>
      <c r="D14" s="931"/>
      <c r="E14" s="931"/>
      <c r="F14" s="931"/>
      <c r="G14" s="931"/>
      <c r="H14" s="931"/>
      <c r="I14" s="932"/>
      <c r="J14" s="930"/>
      <c r="K14" s="931"/>
      <c r="L14" s="931"/>
      <c r="M14" s="931"/>
      <c r="N14" s="937"/>
      <c r="O14" s="940"/>
      <c r="P14" s="931"/>
      <c r="Q14" s="931"/>
      <c r="R14" s="931"/>
      <c r="S14" s="931"/>
      <c r="T14" s="931"/>
      <c r="U14" s="932"/>
      <c r="V14" s="890" t="s">
        <v>14</v>
      </c>
      <c r="W14" s="891"/>
      <c r="X14" s="891"/>
      <c r="Y14" s="892"/>
      <c r="Z14" s="896" t="s">
        <v>23</v>
      </c>
      <c r="AA14" s="897"/>
      <c r="AB14" s="897"/>
      <c r="AC14" s="898"/>
      <c r="AD14" s="902" t="s">
        <v>24</v>
      </c>
      <c r="AE14" s="903"/>
      <c r="AF14" s="903"/>
      <c r="AG14" s="904"/>
      <c r="AH14" s="1130" t="s">
        <v>170</v>
      </c>
      <c r="AI14" s="948"/>
      <c r="AJ14" s="948"/>
      <c r="AK14" s="951"/>
      <c r="AL14" s="914" t="s">
        <v>25</v>
      </c>
      <c r="AM14" s="915"/>
      <c r="AN14" s="918" t="s">
        <v>26</v>
      </c>
      <c r="AO14" s="919"/>
      <c r="AP14" s="919"/>
      <c r="AQ14" s="919"/>
      <c r="AR14" s="920"/>
      <c r="AS14" s="921"/>
    </row>
    <row r="15" spans="1:45" s="3" customFormat="1" ht="13.95" customHeight="1">
      <c r="A15" s="1"/>
      <c r="B15" s="933"/>
      <c r="C15" s="934"/>
      <c r="D15" s="934"/>
      <c r="E15" s="934"/>
      <c r="F15" s="934"/>
      <c r="G15" s="934"/>
      <c r="H15" s="934"/>
      <c r="I15" s="935"/>
      <c r="J15" s="933"/>
      <c r="K15" s="934"/>
      <c r="L15" s="934"/>
      <c r="M15" s="934"/>
      <c r="N15" s="938"/>
      <c r="O15" s="941"/>
      <c r="P15" s="934"/>
      <c r="Q15" s="934"/>
      <c r="R15" s="934"/>
      <c r="S15" s="934"/>
      <c r="T15" s="934"/>
      <c r="U15" s="935"/>
      <c r="V15" s="893"/>
      <c r="W15" s="894"/>
      <c r="X15" s="894"/>
      <c r="Y15" s="895"/>
      <c r="Z15" s="899"/>
      <c r="AA15" s="900"/>
      <c r="AB15" s="900"/>
      <c r="AC15" s="901"/>
      <c r="AD15" s="905"/>
      <c r="AE15" s="906"/>
      <c r="AF15" s="906"/>
      <c r="AG15" s="907"/>
      <c r="AH15" s="1131"/>
      <c r="AI15" s="950"/>
      <c r="AJ15" s="950"/>
      <c r="AK15" s="953"/>
      <c r="AL15" s="916"/>
      <c r="AM15" s="917"/>
      <c r="AN15" s="924"/>
      <c r="AO15" s="924"/>
      <c r="AP15" s="924"/>
      <c r="AQ15" s="924"/>
      <c r="AR15" s="924"/>
      <c r="AS15" s="925"/>
    </row>
    <row r="16" spans="1:45" ht="18" customHeight="1">
      <c r="B16" s="1123">
        <f>'報告書（事業主控）'!B16</f>
        <v>0</v>
      </c>
      <c r="C16" s="1124"/>
      <c r="D16" s="1124"/>
      <c r="E16" s="1124"/>
      <c r="F16" s="1124"/>
      <c r="G16" s="1124"/>
      <c r="H16" s="1124"/>
      <c r="I16" s="1125"/>
      <c r="J16" s="1123">
        <f>'報告書（事業主控）'!J16</f>
        <v>0</v>
      </c>
      <c r="K16" s="1124"/>
      <c r="L16" s="1124"/>
      <c r="M16" s="1124"/>
      <c r="N16" s="1126"/>
      <c r="O16" s="730">
        <f>'報告書（事業主控）'!O16</f>
        <v>0</v>
      </c>
      <c r="P16" s="731" t="s">
        <v>7</v>
      </c>
      <c r="Q16" s="730">
        <f>'報告書（事業主控）'!Q16</f>
        <v>0</v>
      </c>
      <c r="R16" s="731" t="s">
        <v>8</v>
      </c>
      <c r="S16" s="730">
        <f>'報告書（事業主控）'!S16</f>
        <v>0</v>
      </c>
      <c r="T16" s="976" t="s">
        <v>27</v>
      </c>
      <c r="U16" s="976"/>
      <c r="V16" s="1103">
        <f>'報告書（事業主控）'!V16:X16</f>
        <v>0</v>
      </c>
      <c r="W16" s="1104"/>
      <c r="X16" s="1104"/>
      <c r="Y16" s="732" t="s">
        <v>15</v>
      </c>
      <c r="Z16" s="733"/>
      <c r="AA16" s="734"/>
      <c r="AB16" s="734"/>
      <c r="AC16" s="732" t="s">
        <v>15</v>
      </c>
      <c r="AD16" s="733"/>
      <c r="AE16" s="734"/>
      <c r="AF16" s="734"/>
      <c r="AG16" s="735" t="s">
        <v>15</v>
      </c>
      <c r="AH16" s="1127">
        <f>'報告書（事業主控）'!AH16</f>
        <v>0</v>
      </c>
      <c r="AI16" s="1128"/>
      <c r="AJ16" s="1128"/>
      <c r="AK16" s="1129"/>
      <c r="AL16" s="733"/>
      <c r="AM16" s="736"/>
      <c r="AN16" s="1100">
        <f>'報告書（事業主控）'!AN16</f>
        <v>0</v>
      </c>
      <c r="AO16" s="1101"/>
      <c r="AP16" s="1101"/>
      <c r="AQ16" s="1101"/>
      <c r="AR16" s="1101"/>
      <c r="AS16" s="735" t="s">
        <v>15</v>
      </c>
    </row>
    <row r="17" spans="2:45" ht="18" customHeight="1">
      <c r="B17" s="1149"/>
      <c r="C17" s="1150"/>
      <c r="D17" s="1150"/>
      <c r="E17" s="1150"/>
      <c r="F17" s="1150"/>
      <c r="G17" s="1150"/>
      <c r="H17" s="1150"/>
      <c r="I17" s="1151"/>
      <c r="J17" s="1149"/>
      <c r="K17" s="1150"/>
      <c r="L17" s="1150"/>
      <c r="M17" s="1150"/>
      <c r="N17" s="1152"/>
      <c r="O17" s="32">
        <f>'報告書（事業主控）'!O17</f>
        <v>0</v>
      </c>
      <c r="P17" s="11" t="s">
        <v>7</v>
      </c>
      <c r="Q17" s="32">
        <f>'報告書（事業主控）'!Q17</f>
        <v>0</v>
      </c>
      <c r="R17" s="11" t="s">
        <v>8</v>
      </c>
      <c r="S17" s="32">
        <f>'報告書（事業主控）'!S17</f>
        <v>0</v>
      </c>
      <c r="T17" s="982" t="s">
        <v>28</v>
      </c>
      <c r="U17" s="982"/>
      <c r="V17" s="1097">
        <f>'報告書（事業主控）'!V17</f>
        <v>0</v>
      </c>
      <c r="W17" s="1098"/>
      <c r="X17" s="1098"/>
      <c r="Y17" s="1098"/>
      <c r="Z17" s="1097">
        <f>'報告書（事業主控）'!Z17</f>
        <v>0</v>
      </c>
      <c r="AA17" s="1098"/>
      <c r="AB17" s="1098"/>
      <c r="AC17" s="1098"/>
      <c r="AD17" s="1097">
        <f>'報告書（事業主控）'!AD17</f>
        <v>0</v>
      </c>
      <c r="AE17" s="1098"/>
      <c r="AF17" s="1098"/>
      <c r="AG17" s="1098"/>
      <c r="AH17" s="1097">
        <f>'報告書（事業主控）'!AH17</f>
        <v>0</v>
      </c>
      <c r="AI17" s="1098"/>
      <c r="AJ17" s="1098"/>
      <c r="AK17" s="1099"/>
      <c r="AL17" s="964">
        <f>'報告書（事業主控）'!AL17</f>
        <v>0</v>
      </c>
      <c r="AM17" s="1095"/>
      <c r="AN17" s="1093">
        <f>'報告書（事業主控）'!AN17</f>
        <v>0</v>
      </c>
      <c r="AO17" s="1094"/>
      <c r="AP17" s="1094"/>
      <c r="AQ17" s="1094"/>
      <c r="AR17" s="1094"/>
      <c r="AS17" s="687"/>
    </row>
    <row r="18" spans="2:45" ht="18" customHeight="1">
      <c r="B18" s="1123">
        <f>'報告書（事業主控）'!B18</f>
        <v>0</v>
      </c>
      <c r="C18" s="1124"/>
      <c r="D18" s="1124"/>
      <c r="E18" s="1124"/>
      <c r="F18" s="1124"/>
      <c r="G18" s="1124"/>
      <c r="H18" s="1124"/>
      <c r="I18" s="1125"/>
      <c r="J18" s="1123">
        <f>'報告書（事業主控）'!J18</f>
        <v>0</v>
      </c>
      <c r="K18" s="1124"/>
      <c r="L18" s="1124"/>
      <c r="M18" s="1124"/>
      <c r="N18" s="1126"/>
      <c r="O18" s="730">
        <f>'報告書（事業主控）'!O18</f>
        <v>0</v>
      </c>
      <c r="P18" s="731" t="s">
        <v>7</v>
      </c>
      <c r="Q18" s="730">
        <f>'報告書（事業主控）'!Q18</f>
        <v>0</v>
      </c>
      <c r="R18" s="731" t="s">
        <v>8</v>
      </c>
      <c r="S18" s="730">
        <f>'報告書（事業主控）'!S18</f>
        <v>0</v>
      </c>
      <c r="T18" s="976" t="s">
        <v>27</v>
      </c>
      <c r="U18" s="976"/>
      <c r="V18" s="1103">
        <f>'報告書（事業主控）'!V18:X18</f>
        <v>0</v>
      </c>
      <c r="W18" s="1104"/>
      <c r="X18" s="1104"/>
      <c r="Y18" s="737"/>
      <c r="Z18" s="738"/>
      <c r="AA18" s="739"/>
      <c r="AB18" s="739"/>
      <c r="AC18" s="737"/>
      <c r="AD18" s="738"/>
      <c r="AE18" s="739"/>
      <c r="AF18" s="739"/>
      <c r="AG18" s="737"/>
      <c r="AH18" s="1100">
        <f>'報告書（事業主控）'!AH18</f>
        <v>0</v>
      </c>
      <c r="AI18" s="1101"/>
      <c r="AJ18" s="1101"/>
      <c r="AK18" s="1102"/>
      <c r="AL18" s="738"/>
      <c r="AM18" s="740"/>
      <c r="AN18" s="1100">
        <f>'報告書（事業主控）'!AN18</f>
        <v>0</v>
      </c>
      <c r="AO18" s="1101"/>
      <c r="AP18" s="1101"/>
      <c r="AQ18" s="1101"/>
      <c r="AR18" s="1101"/>
      <c r="AS18" s="741"/>
    </row>
    <row r="19" spans="2:45" ht="18" customHeight="1">
      <c r="B19" s="1149"/>
      <c r="C19" s="1150"/>
      <c r="D19" s="1150"/>
      <c r="E19" s="1150"/>
      <c r="F19" s="1150"/>
      <c r="G19" s="1150"/>
      <c r="H19" s="1150"/>
      <c r="I19" s="1151"/>
      <c r="J19" s="1149"/>
      <c r="K19" s="1150"/>
      <c r="L19" s="1150"/>
      <c r="M19" s="1150"/>
      <c r="N19" s="1152"/>
      <c r="O19" s="32">
        <f>'報告書（事業主控）'!O19</f>
        <v>0</v>
      </c>
      <c r="P19" s="11" t="s">
        <v>7</v>
      </c>
      <c r="Q19" s="32">
        <f>'報告書（事業主控）'!Q19</f>
        <v>0</v>
      </c>
      <c r="R19" s="11" t="s">
        <v>8</v>
      </c>
      <c r="S19" s="32">
        <f>'報告書（事業主控）'!S19</f>
        <v>0</v>
      </c>
      <c r="T19" s="982" t="s">
        <v>28</v>
      </c>
      <c r="U19" s="982"/>
      <c r="V19" s="1097">
        <f>'報告書（事業主控）'!V19</f>
        <v>0</v>
      </c>
      <c r="W19" s="1098"/>
      <c r="X19" s="1098"/>
      <c r="Y19" s="1098"/>
      <c r="Z19" s="1097">
        <f>'報告書（事業主控）'!Z19</f>
        <v>0</v>
      </c>
      <c r="AA19" s="1098"/>
      <c r="AB19" s="1098"/>
      <c r="AC19" s="1098"/>
      <c r="AD19" s="1097">
        <f>'報告書（事業主控）'!AD19</f>
        <v>0</v>
      </c>
      <c r="AE19" s="1098"/>
      <c r="AF19" s="1098"/>
      <c r="AG19" s="1098"/>
      <c r="AH19" s="1097">
        <f>'報告書（事業主控）'!AH19</f>
        <v>0</v>
      </c>
      <c r="AI19" s="1098"/>
      <c r="AJ19" s="1098"/>
      <c r="AK19" s="1099"/>
      <c r="AL19" s="964">
        <f>'報告書（事業主控）'!AL19</f>
        <v>0</v>
      </c>
      <c r="AM19" s="1095"/>
      <c r="AN19" s="1093">
        <f>'報告書（事業主控）'!AN19</f>
        <v>0</v>
      </c>
      <c r="AO19" s="1094"/>
      <c r="AP19" s="1094"/>
      <c r="AQ19" s="1094"/>
      <c r="AR19" s="1094"/>
      <c r="AS19" s="687"/>
    </row>
    <row r="20" spans="2:45" ht="18" customHeight="1">
      <c r="B20" s="1123">
        <f>'報告書（事業主控）'!B20</f>
        <v>0</v>
      </c>
      <c r="C20" s="1124"/>
      <c r="D20" s="1124"/>
      <c r="E20" s="1124"/>
      <c r="F20" s="1124"/>
      <c r="G20" s="1124"/>
      <c r="H20" s="1124"/>
      <c r="I20" s="1125"/>
      <c r="J20" s="1123">
        <f>'報告書（事業主控）'!J20</f>
        <v>0</v>
      </c>
      <c r="K20" s="1124"/>
      <c r="L20" s="1124"/>
      <c r="M20" s="1124"/>
      <c r="N20" s="1126"/>
      <c r="O20" s="730">
        <f>'報告書（事業主控）'!O20</f>
        <v>0</v>
      </c>
      <c r="P20" s="731" t="s">
        <v>38</v>
      </c>
      <c r="Q20" s="730">
        <f>'報告書（事業主控）'!Q20</f>
        <v>0</v>
      </c>
      <c r="R20" s="731" t="s">
        <v>39</v>
      </c>
      <c r="S20" s="730">
        <f>'報告書（事業主控）'!S20</f>
        <v>0</v>
      </c>
      <c r="T20" s="976" t="s">
        <v>40</v>
      </c>
      <c r="U20" s="976"/>
      <c r="V20" s="1103">
        <f>'報告書（事業主控）'!V20:X20</f>
        <v>0</v>
      </c>
      <c r="W20" s="1104"/>
      <c r="X20" s="1104"/>
      <c r="Y20" s="737"/>
      <c r="Z20" s="738"/>
      <c r="AA20" s="739"/>
      <c r="AB20" s="739"/>
      <c r="AC20" s="737"/>
      <c r="AD20" s="738"/>
      <c r="AE20" s="739"/>
      <c r="AF20" s="739"/>
      <c r="AG20" s="737"/>
      <c r="AH20" s="1100">
        <f>'報告書（事業主控）'!AH20</f>
        <v>0</v>
      </c>
      <c r="AI20" s="1101"/>
      <c r="AJ20" s="1101"/>
      <c r="AK20" s="1102"/>
      <c r="AL20" s="738"/>
      <c r="AM20" s="740"/>
      <c r="AN20" s="1100">
        <f>'報告書（事業主控）'!AN20</f>
        <v>0</v>
      </c>
      <c r="AO20" s="1101"/>
      <c r="AP20" s="1101"/>
      <c r="AQ20" s="1101"/>
      <c r="AR20" s="1101"/>
      <c r="AS20" s="741"/>
    </row>
    <row r="21" spans="2:45" ht="18" customHeight="1">
      <c r="B21" s="1117"/>
      <c r="C21" s="1118"/>
      <c r="D21" s="1118"/>
      <c r="E21" s="1118"/>
      <c r="F21" s="1118"/>
      <c r="G21" s="1118"/>
      <c r="H21" s="1118"/>
      <c r="I21" s="1119"/>
      <c r="J21" s="1117"/>
      <c r="K21" s="1118"/>
      <c r="L21" s="1118"/>
      <c r="M21" s="1118"/>
      <c r="N21" s="1121"/>
      <c r="O21" s="33">
        <f>'報告書（事業主控）'!O21</f>
        <v>0</v>
      </c>
      <c r="P21" s="684" t="s">
        <v>38</v>
      </c>
      <c r="Q21" s="33">
        <f>'報告書（事業主控）'!Q21</f>
        <v>0</v>
      </c>
      <c r="R21" s="684" t="s">
        <v>39</v>
      </c>
      <c r="S21" s="33">
        <f>'報告書（事業主控）'!S21</f>
        <v>0</v>
      </c>
      <c r="T21" s="1122" t="s">
        <v>41</v>
      </c>
      <c r="U21" s="1122"/>
      <c r="V21" s="1093">
        <f>'報告書（事業主控）'!V21</f>
        <v>0</v>
      </c>
      <c r="W21" s="1094"/>
      <c r="X21" s="1094"/>
      <c r="Y21" s="1096"/>
      <c r="Z21" s="1093">
        <f>'報告書（事業主控）'!Z21</f>
        <v>0</v>
      </c>
      <c r="AA21" s="1094"/>
      <c r="AB21" s="1094"/>
      <c r="AC21" s="1094"/>
      <c r="AD21" s="1093">
        <f>'報告書（事業主控）'!AD21</f>
        <v>0</v>
      </c>
      <c r="AE21" s="1094"/>
      <c r="AF21" s="1094"/>
      <c r="AG21" s="1094"/>
      <c r="AH21" s="1097">
        <f>'報告書（事業主控）'!AH21</f>
        <v>0</v>
      </c>
      <c r="AI21" s="1098"/>
      <c r="AJ21" s="1098"/>
      <c r="AK21" s="1099"/>
      <c r="AL21" s="964">
        <f>'報告書（事業主控）'!AL21</f>
        <v>0</v>
      </c>
      <c r="AM21" s="1095"/>
      <c r="AN21" s="1093">
        <f>'報告書（事業主控）'!AN21</f>
        <v>0</v>
      </c>
      <c r="AO21" s="1094"/>
      <c r="AP21" s="1094"/>
      <c r="AQ21" s="1094"/>
      <c r="AR21" s="1094"/>
      <c r="AS21" s="687"/>
    </row>
    <row r="22" spans="2:45" ht="18" customHeight="1">
      <c r="B22" s="1114">
        <f>'報告書（事業主控）'!B22</f>
        <v>0</v>
      </c>
      <c r="C22" s="1115"/>
      <c r="D22" s="1115"/>
      <c r="E22" s="1115"/>
      <c r="F22" s="1115"/>
      <c r="G22" s="1115"/>
      <c r="H22" s="1115"/>
      <c r="I22" s="1116"/>
      <c r="J22" s="1114">
        <f>'報告書（事業主控）'!J22</f>
        <v>0</v>
      </c>
      <c r="K22" s="1115"/>
      <c r="L22" s="1115"/>
      <c r="M22" s="1115"/>
      <c r="N22" s="1120"/>
      <c r="O22" s="32">
        <f>'報告書（事業主控）'!O22</f>
        <v>0</v>
      </c>
      <c r="P22" s="11" t="s">
        <v>38</v>
      </c>
      <c r="Q22" s="32">
        <f>'報告書（事業主控）'!Q22</f>
        <v>0</v>
      </c>
      <c r="R22" s="11" t="s">
        <v>39</v>
      </c>
      <c r="S22" s="32">
        <f>'報告書（事業主控）'!S22</f>
        <v>0</v>
      </c>
      <c r="T22" s="982" t="s">
        <v>40</v>
      </c>
      <c r="U22" s="982"/>
      <c r="V22" s="1103">
        <f>'報告書（事業主控）'!V22:X22</f>
        <v>0</v>
      </c>
      <c r="W22" s="1104"/>
      <c r="X22" s="1104"/>
      <c r="Y22" s="31"/>
      <c r="Z22" s="742"/>
      <c r="AA22" s="688"/>
      <c r="AB22" s="688"/>
      <c r="AC22" s="31"/>
      <c r="AD22" s="742"/>
      <c r="AE22" s="688"/>
      <c r="AF22" s="688"/>
      <c r="AG22" s="31"/>
      <c r="AH22" s="1100">
        <f>'報告書（事業主控）'!AH22</f>
        <v>0</v>
      </c>
      <c r="AI22" s="1101"/>
      <c r="AJ22" s="1101"/>
      <c r="AK22" s="1102"/>
      <c r="AL22" s="742"/>
      <c r="AM22" s="743"/>
      <c r="AN22" s="1100">
        <f>'報告書（事業主控）'!AN22</f>
        <v>0</v>
      </c>
      <c r="AO22" s="1101"/>
      <c r="AP22" s="1101"/>
      <c r="AQ22" s="1101"/>
      <c r="AR22" s="1101"/>
      <c r="AS22" s="741"/>
    </row>
    <row r="23" spans="2:45" ht="18" customHeight="1">
      <c r="B23" s="1117"/>
      <c r="C23" s="1118"/>
      <c r="D23" s="1118"/>
      <c r="E23" s="1118"/>
      <c r="F23" s="1118"/>
      <c r="G23" s="1118"/>
      <c r="H23" s="1118"/>
      <c r="I23" s="1119"/>
      <c r="J23" s="1117"/>
      <c r="K23" s="1118"/>
      <c r="L23" s="1118"/>
      <c r="M23" s="1118"/>
      <c r="N23" s="1121"/>
      <c r="O23" s="33">
        <f>'報告書（事業主控）'!O23</f>
        <v>0</v>
      </c>
      <c r="P23" s="684" t="s">
        <v>38</v>
      </c>
      <c r="Q23" s="33">
        <f>'報告書（事業主控）'!Q23</f>
        <v>0</v>
      </c>
      <c r="R23" s="684" t="s">
        <v>39</v>
      </c>
      <c r="S23" s="33">
        <f>'報告書（事業主控）'!S23</f>
        <v>0</v>
      </c>
      <c r="T23" s="1122" t="s">
        <v>41</v>
      </c>
      <c r="U23" s="1122"/>
      <c r="V23" s="1097">
        <f>'報告書（事業主控）'!V23</f>
        <v>0</v>
      </c>
      <c r="W23" s="1098"/>
      <c r="X23" s="1098"/>
      <c r="Y23" s="1098"/>
      <c r="Z23" s="1097">
        <f>'報告書（事業主控）'!Z23</f>
        <v>0</v>
      </c>
      <c r="AA23" s="1098"/>
      <c r="AB23" s="1098"/>
      <c r="AC23" s="1098"/>
      <c r="AD23" s="1097">
        <f>'報告書（事業主控）'!AD23</f>
        <v>0</v>
      </c>
      <c r="AE23" s="1098"/>
      <c r="AF23" s="1098"/>
      <c r="AG23" s="1098"/>
      <c r="AH23" s="1097">
        <f>'報告書（事業主控）'!AH23</f>
        <v>0</v>
      </c>
      <c r="AI23" s="1098"/>
      <c r="AJ23" s="1098"/>
      <c r="AK23" s="1099"/>
      <c r="AL23" s="964">
        <f>'報告書（事業主控）'!AL23</f>
        <v>0</v>
      </c>
      <c r="AM23" s="1095"/>
      <c r="AN23" s="1093">
        <f>'報告書（事業主控）'!AN23</f>
        <v>0</v>
      </c>
      <c r="AO23" s="1094"/>
      <c r="AP23" s="1094"/>
      <c r="AQ23" s="1094"/>
      <c r="AR23" s="1094"/>
      <c r="AS23" s="687"/>
    </row>
    <row r="24" spans="2:45" ht="18" customHeight="1">
      <c r="B24" s="1114">
        <f>'報告書（事業主控）'!B24</f>
        <v>0</v>
      </c>
      <c r="C24" s="1115"/>
      <c r="D24" s="1115"/>
      <c r="E24" s="1115"/>
      <c r="F24" s="1115"/>
      <c r="G24" s="1115"/>
      <c r="H24" s="1115"/>
      <c r="I24" s="1116"/>
      <c r="J24" s="1114">
        <f>'報告書（事業主控）'!J24</f>
        <v>0</v>
      </c>
      <c r="K24" s="1115"/>
      <c r="L24" s="1115"/>
      <c r="M24" s="1115"/>
      <c r="N24" s="1120"/>
      <c r="O24" s="32">
        <f>'報告書（事業主控）'!O24</f>
        <v>0</v>
      </c>
      <c r="P24" s="11" t="s">
        <v>38</v>
      </c>
      <c r="Q24" s="32">
        <f>'報告書（事業主控）'!Q24</f>
        <v>0</v>
      </c>
      <c r="R24" s="11" t="s">
        <v>39</v>
      </c>
      <c r="S24" s="32">
        <f>'報告書（事業主控）'!S24</f>
        <v>0</v>
      </c>
      <c r="T24" s="982" t="s">
        <v>40</v>
      </c>
      <c r="U24" s="982"/>
      <c r="V24" s="1103">
        <f>'報告書（事業主控）'!V24:X24</f>
        <v>0</v>
      </c>
      <c r="W24" s="1104"/>
      <c r="X24" s="1104"/>
      <c r="Y24" s="737"/>
      <c r="Z24" s="738"/>
      <c r="AA24" s="739"/>
      <c r="AB24" s="739"/>
      <c r="AC24" s="737"/>
      <c r="AD24" s="738"/>
      <c r="AE24" s="739"/>
      <c r="AF24" s="739"/>
      <c r="AG24" s="737"/>
      <c r="AH24" s="1100">
        <f>'報告書（事業主控）'!AH24</f>
        <v>0</v>
      </c>
      <c r="AI24" s="1101"/>
      <c r="AJ24" s="1101"/>
      <c r="AK24" s="1102"/>
      <c r="AL24" s="742"/>
      <c r="AM24" s="743"/>
      <c r="AN24" s="1100">
        <f>'報告書（事業主控）'!AN24</f>
        <v>0</v>
      </c>
      <c r="AO24" s="1101"/>
      <c r="AP24" s="1101"/>
      <c r="AQ24" s="1101"/>
      <c r="AR24" s="1101"/>
      <c r="AS24" s="741"/>
    </row>
    <row r="25" spans="2:45" ht="18" customHeight="1">
      <c r="B25" s="1117"/>
      <c r="C25" s="1118"/>
      <c r="D25" s="1118"/>
      <c r="E25" s="1118"/>
      <c r="F25" s="1118"/>
      <c r="G25" s="1118"/>
      <c r="H25" s="1118"/>
      <c r="I25" s="1119"/>
      <c r="J25" s="1117"/>
      <c r="K25" s="1118"/>
      <c r="L25" s="1118"/>
      <c r="M25" s="1118"/>
      <c r="N25" s="1121"/>
      <c r="O25" s="33">
        <f>'報告書（事業主控）'!O25</f>
        <v>0</v>
      </c>
      <c r="P25" s="684" t="s">
        <v>38</v>
      </c>
      <c r="Q25" s="33">
        <f>'報告書（事業主控）'!Q25</f>
        <v>0</v>
      </c>
      <c r="R25" s="684" t="s">
        <v>39</v>
      </c>
      <c r="S25" s="33">
        <f>'報告書（事業主控）'!S25</f>
        <v>0</v>
      </c>
      <c r="T25" s="1122" t="s">
        <v>41</v>
      </c>
      <c r="U25" s="1122"/>
      <c r="V25" s="1097">
        <f>'報告書（事業主控）'!V25</f>
        <v>0</v>
      </c>
      <c r="W25" s="1098"/>
      <c r="X25" s="1098"/>
      <c r="Y25" s="1098"/>
      <c r="Z25" s="1097">
        <f>'報告書（事業主控）'!Z25</f>
        <v>0</v>
      </c>
      <c r="AA25" s="1098"/>
      <c r="AB25" s="1098"/>
      <c r="AC25" s="1098"/>
      <c r="AD25" s="1097">
        <f>'報告書（事業主控）'!AD25</f>
        <v>0</v>
      </c>
      <c r="AE25" s="1098"/>
      <c r="AF25" s="1098"/>
      <c r="AG25" s="1098"/>
      <c r="AH25" s="1097">
        <f>'報告書（事業主控）'!AH25</f>
        <v>0</v>
      </c>
      <c r="AI25" s="1098"/>
      <c r="AJ25" s="1098"/>
      <c r="AK25" s="1099"/>
      <c r="AL25" s="964">
        <f>'報告書（事業主控）'!AL25</f>
        <v>0</v>
      </c>
      <c r="AM25" s="1095"/>
      <c r="AN25" s="1093">
        <f>'報告書（事業主控）'!AN25</f>
        <v>0</v>
      </c>
      <c r="AO25" s="1094"/>
      <c r="AP25" s="1094"/>
      <c r="AQ25" s="1094"/>
      <c r="AR25" s="1094"/>
      <c r="AS25" s="687"/>
    </row>
    <row r="26" spans="2:45" ht="18" customHeight="1">
      <c r="B26" s="877" t="s">
        <v>832</v>
      </c>
      <c r="C26" s="988"/>
      <c r="D26" s="988"/>
      <c r="E26" s="989"/>
      <c r="F26" s="1105">
        <f>'報告書（事業主控）'!F26</f>
        <v>0</v>
      </c>
      <c r="G26" s="1106"/>
      <c r="H26" s="1106"/>
      <c r="I26" s="1106"/>
      <c r="J26" s="1106"/>
      <c r="K26" s="1106"/>
      <c r="L26" s="1106"/>
      <c r="M26" s="1106"/>
      <c r="N26" s="1107"/>
      <c r="O26" s="877" t="s">
        <v>833</v>
      </c>
      <c r="P26" s="988"/>
      <c r="Q26" s="988"/>
      <c r="R26" s="988"/>
      <c r="S26" s="988"/>
      <c r="T26" s="988"/>
      <c r="U26" s="989"/>
      <c r="V26" s="1100">
        <f>'報告書（事業主控）'!V26</f>
        <v>0</v>
      </c>
      <c r="W26" s="1101"/>
      <c r="X26" s="1101"/>
      <c r="Y26" s="1102"/>
      <c r="Z26" s="738"/>
      <c r="AA26" s="739"/>
      <c r="AB26" s="739"/>
      <c r="AC26" s="737"/>
      <c r="AD26" s="738"/>
      <c r="AE26" s="739"/>
      <c r="AF26" s="739"/>
      <c r="AG26" s="737"/>
      <c r="AH26" s="1100">
        <f>'報告書（事業主控）'!AH26</f>
        <v>0</v>
      </c>
      <c r="AI26" s="1101"/>
      <c r="AJ26" s="1101"/>
      <c r="AK26" s="1102"/>
      <c r="AL26" s="738"/>
      <c r="AM26" s="740"/>
      <c r="AN26" s="1100">
        <f>'報告書（事業主控）'!AN26</f>
        <v>0</v>
      </c>
      <c r="AO26" s="1101"/>
      <c r="AP26" s="1101"/>
      <c r="AQ26" s="1101"/>
      <c r="AR26" s="1101"/>
      <c r="AS26" s="741"/>
    </row>
    <row r="27" spans="2:45" ht="18" customHeight="1">
      <c r="B27" s="990"/>
      <c r="C27" s="991"/>
      <c r="D27" s="991"/>
      <c r="E27" s="992"/>
      <c r="F27" s="1108"/>
      <c r="G27" s="1109"/>
      <c r="H27" s="1109"/>
      <c r="I27" s="1109"/>
      <c r="J27" s="1109"/>
      <c r="K27" s="1109"/>
      <c r="L27" s="1109"/>
      <c r="M27" s="1109"/>
      <c r="N27" s="1110"/>
      <c r="O27" s="990"/>
      <c r="P27" s="991"/>
      <c r="Q27" s="991"/>
      <c r="R27" s="991"/>
      <c r="S27" s="991"/>
      <c r="T27" s="991"/>
      <c r="U27" s="992"/>
      <c r="V27" s="983">
        <f>'報告書（事業主控）'!V27</f>
        <v>0</v>
      </c>
      <c r="W27" s="986"/>
      <c r="X27" s="986"/>
      <c r="Y27" s="1004"/>
      <c r="Z27" s="983">
        <f>'報告書（事業主控）'!Z27</f>
        <v>0</v>
      </c>
      <c r="AA27" s="984"/>
      <c r="AB27" s="984"/>
      <c r="AC27" s="985"/>
      <c r="AD27" s="983">
        <f>'報告書（事業主控）'!AD27</f>
        <v>0</v>
      </c>
      <c r="AE27" s="984"/>
      <c r="AF27" s="984"/>
      <c r="AG27" s="985"/>
      <c r="AH27" s="983">
        <f>'報告書（事業主控）'!AH27</f>
        <v>0</v>
      </c>
      <c r="AI27" s="962"/>
      <c r="AJ27" s="962"/>
      <c r="AK27" s="962"/>
      <c r="AL27" s="742"/>
      <c r="AM27" s="743"/>
      <c r="AN27" s="983">
        <f>'報告書（事業主控）'!AN27</f>
        <v>0</v>
      </c>
      <c r="AO27" s="986"/>
      <c r="AP27" s="986"/>
      <c r="AQ27" s="986"/>
      <c r="AR27" s="986"/>
      <c r="AS27" s="744"/>
    </row>
    <row r="28" spans="2:45" ht="18" customHeight="1">
      <c r="B28" s="993"/>
      <c r="C28" s="994"/>
      <c r="D28" s="994"/>
      <c r="E28" s="995"/>
      <c r="F28" s="1111"/>
      <c r="G28" s="1112"/>
      <c r="H28" s="1112"/>
      <c r="I28" s="1112"/>
      <c r="J28" s="1112"/>
      <c r="K28" s="1112"/>
      <c r="L28" s="1112"/>
      <c r="M28" s="1112"/>
      <c r="N28" s="1113"/>
      <c r="O28" s="993"/>
      <c r="P28" s="994"/>
      <c r="Q28" s="994"/>
      <c r="R28" s="994"/>
      <c r="S28" s="994"/>
      <c r="T28" s="994"/>
      <c r="U28" s="995"/>
      <c r="V28" s="1093">
        <f>'報告書（事業主控）'!V28</f>
        <v>0</v>
      </c>
      <c r="W28" s="1094"/>
      <c r="X28" s="1094"/>
      <c r="Y28" s="1096"/>
      <c r="Z28" s="1093">
        <f>'報告書（事業主控）'!Z28</f>
        <v>0</v>
      </c>
      <c r="AA28" s="1094"/>
      <c r="AB28" s="1094"/>
      <c r="AC28" s="1096"/>
      <c r="AD28" s="1093">
        <f>'報告書（事業主控）'!AD28</f>
        <v>0</v>
      </c>
      <c r="AE28" s="1094"/>
      <c r="AF28" s="1094"/>
      <c r="AG28" s="1096"/>
      <c r="AH28" s="1093">
        <f>'報告書（事業主控）'!AH28</f>
        <v>0</v>
      </c>
      <c r="AI28" s="1094"/>
      <c r="AJ28" s="1094"/>
      <c r="AK28" s="1096"/>
      <c r="AL28" s="686"/>
      <c r="AM28" s="687"/>
      <c r="AN28" s="1093">
        <f>'報告書（事業主控）'!AN28</f>
        <v>0</v>
      </c>
      <c r="AO28" s="1094"/>
      <c r="AP28" s="1094"/>
      <c r="AQ28" s="1094"/>
      <c r="AR28" s="1094"/>
      <c r="AS28" s="687"/>
    </row>
    <row r="29" spans="2:45" ht="15.75" customHeight="1">
      <c r="D29" s="2" t="s">
        <v>29</v>
      </c>
      <c r="AN29" s="1092">
        <f>'報告書（事業主控）'!AN29:AR29</f>
        <v>0</v>
      </c>
      <c r="AO29" s="1092"/>
      <c r="AP29" s="1092"/>
      <c r="AQ29" s="1092"/>
      <c r="AR29" s="1092"/>
    </row>
    <row r="30" spans="2:45" ht="15" customHeight="1">
      <c r="AG30" s="9"/>
      <c r="AI30" s="10" t="s">
        <v>834</v>
      </c>
      <c r="AJ30" s="1153">
        <f>'報告書（事業主控）'!AJ30</f>
        <v>0</v>
      </c>
      <c r="AK30" s="1153"/>
      <c r="AL30" s="1153"/>
      <c r="AM30" s="982" t="s">
        <v>805</v>
      </c>
      <c r="AN30" s="982"/>
      <c r="AO30" s="1158">
        <f>'報告書（事業主控）'!AO30</f>
        <v>0</v>
      </c>
      <c r="AP30" s="1158"/>
      <c r="AQ30" s="1158"/>
      <c r="AR30" s="689"/>
      <c r="AS30" s="11" t="s">
        <v>806</v>
      </c>
    </row>
    <row r="31" spans="2:45" ht="15" customHeight="1">
      <c r="D31" s="885">
        <f>'報告書（事業主控）'!D31</f>
        <v>0</v>
      </c>
      <c r="E31" s="885"/>
      <c r="F31" s="12" t="s">
        <v>7</v>
      </c>
      <c r="G31" s="885">
        <f>'報告書（事業主控）'!G31</f>
        <v>0</v>
      </c>
      <c r="H31" s="885"/>
      <c r="I31" s="12" t="s">
        <v>8</v>
      </c>
      <c r="J31" s="885">
        <f>'報告書（事業主控）'!J31</f>
        <v>0</v>
      </c>
      <c r="K31" s="885"/>
      <c r="L31" s="12" t="s">
        <v>30</v>
      </c>
      <c r="AG31" s="13"/>
      <c r="AI31" s="10" t="s">
        <v>835</v>
      </c>
      <c r="AJ31" s="1135">
        <f>'報告書（事業主控）'!AJ31</f>
        <v>0</v>
      </c>
      <c r="AK31" s="1136"/>
      <c r="AL31" s="11" t="s">
        <v>836</v>
      </c>
      <c r="AM31" s="1153">
        <f>'報告書（事業主控）'!AM31</f>
        <v>0</v>
      </c>
      <c r="AN31" s="1153"/>
      <c r="AO31" s="11" t="s">
        <v>805</v>
      </c>
      <c r="AP31" s="1158">
        <f>'報告書（事業主控）'!AP31</f>
        <v>0</v>
      </c>
      <c r="AQ31" s="1158"/>
      <c r="AR31" s="689"/>
      <c r="AS31" s="11" t="s">
        <v>806</v>
      </c>
    </row>
    <row r="32" spans="2:45" ht="18" customHeight="1">
      <c r="D32" s="9"/>
      <c r="E32" s="9"/>
      <c r="F32" s="9"/>
      <c r="G32" s="9"/>
      <c r="AA32" s="1005" t="s">
        <v>31</v>
      </c>
      <c r="AB32" s="1005"/>
      <c r="AC32" s="1137">
        <f>'報告書（事業主控）'!AC32</f>
        <v>0</v>
      </c>
      <c r="AD32" s="1137"/>
      <c r="AE32" s="1137"/>
      <c r="AF32" s="1137"/>
      <c r="AG32" s="1137"/>
      <c r="AH32" s="1137"/>
      <c r="AI32" s="1137"/>
      <c r="AJ32" s="1137"/>
      <c r="AK32" s="1137"/>
      <c r="AL32" s="1137"/>
      <c r="AM32" s="1137"/>
      <c r="AN32" s="1137"/>
      <c r="AO32" s="1137"/>
      <c r="AP32" s="1137"/>
      <c r="AQ32" s="1137"/>
      <c r="AR32" s="1137"/>
      <c r="AS32" s="1137"/>
    </row>
    <row r="33" spans="2:45" ht="15" customHeight="1">
      <c r="D33" s="9"/>
      <c r="E33" s="9"/>
      <c r="F33" s="9"/>
      <c r="G33" s="9"/>
      <c r="H33" s="3"/>
      <c r="X33" s="1007" t="s">
        <v>32</v>
      </c>
      <c r="Y33" s="1007"/>
      <c r="Z33" s="1007"/>
      <c r="AA33" s="2"/>
      <c r="AB33" s="2"/>
      <c r="AC33" s="1166">
        <f>'報告書（事業主控）'!AC33</f>
        <v>0</v>
      </c>
      <c r="AD33" s="1166"/>
      <c r="AE33" s="1166"/>
      <c r="AF33" s="1166"/>
      <c r="AG33" s="1166"/>
      <c r="AH33" s="1166"/>
      <c r="AI33" s="1166"/>
      <c r="AJ33" s="1166"/>
      <c r="AK33" s="1166"/>
      <c r="AL33" s="1166"/>
      <c r="AM33" s="1166"/>
      <c r="AN33" s="1166"/>
      <c r="AS33" s="14"/>
    </row>
    <row r="34" spans="2:45" ht="15" customHeight="1">
      <c r="D34" s="885">
        <f>'報告書（事業主控）'!D34</f>
        <v>0</v>
      </c>
      <c r="E34" s="885"/>
      <c r="F34" s="885"/>
      <c r="G34" s="885"/>
      <c r="H34" s="12" t="s">
        <v>33</v>
      </c>
      <c r="I34" s="12"/>
      <c r="J34" s="12"/>
      <c r="K34" s="12"/>
      <c r="L34" s="12"/>
      <c r="M34" s="12"/>
      <c r="N34" s="12"/>
      <c r="O34" s="12"/>
      <c r="P34" s="12"/>
      <c r="Q34" s="12"/>
      <c r="R34" s="15"/>
      <c r="S34" s="12"/>
      <c r="Y34" s="9"/>
      <c r="Z34" s="9"/>
      <c r="AA34" s="1005" t="s">
        <v>34</v>
      </c>
      <c r="AB34" s="1005"/>
      <c r="AC34" s="1165">
        <f>'報告書（事業主控）'!AC34</f>
        <v>0</v>
      </c>
      <c r="AD34" s="1165"/>
      <c r="AE34" s="1165"/>
      <c r="AF34" s="1165"/>
      <c r="AG34" s="1165"/>
      <c r="AH34" s="1165"/>
      <c r="AI34" s="1165"/>
      <c r="AJ34" s="1165"/>
      <c r="AK34" s="1165"/>
      <c r="AL34" s="1165"/>
      <c r="AM34" s="1165"/>
      <c r="AN34" s="1165"/>
      <c r="AO34" s="34"/>
      <c r="AP34" s="34"/>
      <c r="AQ34" s="34"/>
      <c r="AR34" s="34"/>
      <c r="AS34" s="684"/>
    </row>
    <row r="35" spans="2:45" ht="15" customHeight="1">
      <c r="AC35" s="2"/>
      <c r="AD35" s="3" t="s">
        <v>837</v>
      </c>
    </row>
    <row r="36" spans="2:45" ht="16.2" customHeight="1">
      <c r="D36" s="16" t="s">
        <v>35</v>
      </c>
      <c r="E36" s="16"/>
      <c r="F36" s="2"/>
      <c r="G36" s="2"/>
      <c r="H36" s="2"/>
      <c r="I36" s="2"/>
      <c r="J36" s="2"/>
      <c r="K36" s="2"/>
      <c r="L36" s="2"/>
      <c r="M36" s="2"/>
      <c r="N36" s="2"/>
      <c r="O36" s="2"/>
      <c r="P36" s="2"/>
      <c r="Q36" s="2"/>
      <c r="R36" s="2"/>
      <c r="S36" s="2"/>
      <c r="T36" s="2"/>
      <c r="U36" s="2"/>
      <c r="V36" s="2"/>
      <c r="W36" s="2"/>
      <c r="X36" s="2"/>
      <c r="AA36" s="1017" t="s">
        <v>36</v>
      </c>
      <c r="AB36" s="1018"/>
      <c r="AC36" s="1023" t="s">
        <v>838</v>
      </c>
      <c r="AD36" s="1024"/>
      <c r="AE36" s="1024"/>
      <c r="AF36" s="1024"/>
      <c r="AG36" s="1024"/>
      <c r="AH36" s="1025"/>
      <c r="AI36" s="17"/>
      <c r="AJ36" s="1029" t="s">
        <v>839</v>
      </c>
      <c r="AK36" s="1029"/>
      <c r="AL36" s="1029"/>
      <c r="AM36" s="1029"/>
      <c r="AN36" s="1029"/>
      <c r="AO36" s="20"/>
      <c r="AP36" s="1031" t="s">
        <v>840</v>
      </c>
      <c r="AQ36" s="1032"/>
      <c r="AR36" s="1032"/>
      <c r="AS36" s="1033"/>
    </row>
    <row r="37" spans="2:45" ht="16.2" customHeight="1">
      <c r="D37" s="745" t="s">
        <v>841</v>
      </c>
      <c r="E37" s="16"/>
      <c r="F37" s="2"/>
      <c r="G37" s="2"/>
      <c r="H37" s="2"/>
      <c r="I37" s="2"/>
      <c r="J37" s="2"/>
      <c r="K37" s="2"/>
      <c r="L37" s="2"/>
      <c r="M37" s="2"/>
      <c r="N37" s="2"/>
      <c r="O37" s="2"/>
      <c r="P37" s="2"/>
      <c r="Q37" s="2"/>
      <c r="R37" s="2"/>
      <c r="S37" s="2"/>
      <c r="T37" s="2"/>
      <c r="U37" s="2"/>
      <c r="V37" s="2"/>
      <c r="W37" s="2"/>
      <c r="X37" s="2"/>
      <c r="AA37" s="1019"/>
      <c r="AB37" s="1020"/>
      <c r="AC37" s="1026"/>
      <c r="AD37" s="1027"/>
      <c r="AE37" s="1027"/>
      <c r="AF37" s="1027"/>
      <c r="AG37" s="1027"/>
      <c r="AH37" s="1028"/>
      <c r="AI37" s="3"/>
      <c r="AJ37" s="1030"/>
      <c r="AK37" s="1030"/>
      <c r="AL37" s="1030"/>
      <c r="AM37" s="1030"/>
      <c r="AN37" s="1030"/>
      <c r="AO37" s="19"/>
      <c r="AP37" s="1034"/>
      <c r="AQ37" s="1035"/>
      <c r="AR37" s="1035"/>
      <c r="AS37" s="1036"/>
    </row>
    <row r="38" spans="2:45" ht="16.2" customHeight="1">
      <c r="D38" s="16" t="s">
        <v>842</v>
      </c>
      <c r="E38" s="16"/>
      <c r="F38" s="2"/>
      <c r="G38" s="2"/>
      <c r="H38" s="2"/>
      <c r="I38" s="2"/>
      <c r="J38" s="2"/>
      <c r="K38" s="2"/>
      <c r="L38" s="2"/>
      <c r="M38" s="2"/>
      <c r="N38" s="2"/>
      <c r="O38" s="2"/>
      <c r="P38" s="2"/>
      <c r="Q38" s="2"/>
      <c r="R38" s="2"/>
      <c r="S38" s="2"/>
      <c r="T38" s="2"/>
      <c r="U38" s="2"/>
      <c r="V38" s="2"/>
      <c r="W38" s="2"/>
      <c r="X38" s="2"/>
      <c r="AA38" s="1019"/>
      <c r="AB38" s="1020"/>
      <c r="AC38" s="1159">
        <f>'報告書（事業主控）'!AC38</f>
        <v>0</v>
      </c>
      <c r="AD38" s="1160"/>
      <c r="AE38" s="1160"/>
      <c r="AF38" s="1160"/>
      <c r="AG38" s="1160"/>
      <c r="AH38" s="1161"/>
      <c r="AI38" s="1173">
        <f>'報告書（事業主控）'!AI38</f>
        <v>0</v>
      </c>
      <c r="AJ38" s="1174"/>
      <c r="AK38" s="1174"/>
      <c r="AL38" s="1174"/>
      <c r="AM38" s="1174"/>
      <c r="AN38" s="1174"/>
      <c r="AO38" s="1041"/>
      <c r="AP38" s="1167">
        <f>'報告書（事業主控）'!AP38</f>
        <v>0</v>
      </c>
      <c r="AQ38" s="1168"/>
      <c r="AR38" s="1168"/>
      <c r="AS38" s="1169"/>
    </row>
    <row r="39" spans="2:45" ht="16.2" customHeight="1">
      <c r="D39" s="18"/>
      <c r="E39" s="16"/>
      <c r="F39" s="2"/>
      <c r="G39" s="2"/>
      <c r="H39" s="2"/>
      <c r="I39" s="2"/>
      <c r="J39" s="2"/>
      <c r="K39" s="2"/>
      <c r="L39" s="2"/>
      <c r="M39" s="2"/>
      <c r="N39" s="2"/>
      <c r="O39" s="2"/>
      <c r="P39" s="2"/>
      <c r="Q39" s="2"/>
      <c r="R39" s="2"/>
      <c r="S39" s="2"/>
      <c r="T39" s="2"/>
      <c r="U39" s="2"/>
      <c r="V39" s="2"/>
      <c r="W39" s="2"/>
      <c r="X39" s="2"/>
      <c r="AA39" s="1021"/>
      <c r="AB39" s="1022"/>
      <c r="AC39" s="1162"/>
      <c r="AD39" s="1163"/>
      <c r="AE39" s="1163"/>
      <c r="AF39" s="1163"/>
      <c r="AG39" s="1163"/>
      <c r="AH39" s="1164"/>
      <c r="AI39" s="1175"/>
      <c r="AJ39" s="1176"/>
      <c r="AK39" s="1176"/>
      <c r="AL39" s="1176"/>
      <c r="AM39" s="1176"/>
      <c r="AN39" s="1176"/>
      <c r="AO39" s="1042"/>
      <c r="AP39" s="1170"/>
      <c r="AQ39" s="1171"/>
      <c r="AR39" s="1171"/>
      <c r="AS39" s="1172"/>
    </row>
    <row r="40" spans="2:45" ht="9" customHeight="1">
      <c r="D40" s="18"/>
      <c r="E40" s="16"/>
      <c r="F40" s="2"/>
      <c r="G40" s="2"/>
      <c r="H40" s="2"/>
      <c r="I40" s="2"/>
      <c r="J40" s="2"/>
      <c r="K40" s="2"/>
      <c r="L40" s="2"/>
      <c r="M40" s="2"/>
      <c r="N40" s="2"/>
      <c r="O40" s="2"/>
      <c r="P40" s="2"/>
      <c r="Q40" s="2"/>
      <c r="R40" s="2"/>
      <c r="S40" s="2"/>
      <c r="T40" s="2"/>
      <c r="U40" s="2"/>
      <c r="V40" s="2"/>
      <c r="W40" s="2"/>
      <c r="X40" s="2"/>
      <c r="AA40" s="35"/>
      <c r="AB40" s="35"/>
      <c r="AC40" s="693"/>
      <c r="AD40" s="693"/>
      <c r="AE40" s="693"/>
      <c r="AF40" s="693"/>
      <c r="AG40" s="693"/>
      <c r="AH40" s="693"/>
      <c r="AI40" s="693"/>
      <c r="AJ40" s="693"/>
      <c r="AK40" s="693"/>
      <c r="AL40" s="693"/>
      <c r="AM40" s="693"/>
      <c r="AN40" s="693"/>
      <c r="AO40" s="11"/>
      <c r="AP40" s="693"/>
      <c r="AQ40" s="36"/>
      <c r="AR40" s="36"/>
      <c r="AS40" s="36"/>
    </row>
    <row r="41" spans="2:45" ht="9" customHeight="1">
      <c r="AQ41" s="37"/>
      <c r="AR41" s="37"/>
      <c r="AS41" s="37"/>
    </row>
    <row r="42" spans="2:45" ht="7.5" customHeight="1">
      <c r="X42" s="3"/>
      <c r="Y42" s="3"/>
    </row>
    <row r="43" spans="2:45" ht="10.5" customHeight="1">
      <c r="X43" s="3"/>
      <c r="Y43" s="3"/>
    </row>
    <row r="44" spans="2:45" ht="5.25" customHeight="1">
      <c r="X44" s="3"/>
      <c r="Y44" s="3"/>
    </row>
    <row r="45" spans="2:45" ht="5.25" customHeight="1">
      <c r="X45" s="3"/>
      <c r="Y45" s="3"/>
    </row>
    <row r="46" spans="2:45" ht="5.25" customHeight="1">
      <c r="X46" s="3"/>
      <c r="Y46" s="3"/>
    </row>
    <row r="47" spans="2:45" ht="5.25" customHeight="1">
      <c r="X47" s="3"/>
      <c r="Y47" s="3"/>
    </row>
    <row r="48" spans="2:45" ht="17.25" customHeight="1">
      <c r="B48" s="2" t="s">
        <v>42</v>
      </c>
      <c r="S48" s="9"/>
      <c r="T48" s="9"/>
      <c r="U48" s="9"/>
      <c r="V48" s="9"/>
      <c r="W48" s="9"/>
      <c r="AL48" s="26"/>
      <c r="AM48" s="26"/>
      <c r="AN48" s="26"/>
      <c r="AO48" s="26"/>
    </row>
    <row r="49" spans="2:45" ht="12.75" customHeight="1">
      <c r="M49" s="27"/>
      <c r="N49" s="27"/>
      <c r="O49" s="27"/>
      <c r="P49" s="27"/>
      <c r="Q49" s="27"/>
      <c r="R49" s="27"/>
      <c r="S49" s="27"/>
      <c r="T49" s="28"/>
      <c r="U49" s="28"/>
      <c r="V49" s="28"/>
      <c r="W49" s="28"/>
      <c r="X49" s="28"/>
      <c r="Y49" s="28"/>
      <c r="Z49" s="28"/>
      <c r="AA49" s="27"/>
      <c r="AB49" s="27"/>
      <c r="AC49" s="27"/>
      <c r="AL49" s="26"/>
      <c r="AM49" s="859" t="s">
        <v>712</v>
      </c>
      <c r="AN49" s="1087"/>
      <c r="AO49" s="1087"/>
      <c r="AP49" s="1088"/>
    </row>
    <row r="50" spans="2:45" ht="12.75" customHeight="1">
      <c r="M50" s="27"/>
      <c r="N50" s="27"/>
      <c r="O50" s="27"/>
      <c r="P50" s="27"/>
      <c r="Q50" s="27"/>
      <c r="R50" s="27"/>
      <c r="S50" s="27"/>
      <c r="T50" s="28"/>
      <c r="U50" s="28"/>
      <c r="V50" s="28"/>
      <c r="W50" s="28"/>
      <c r="X50" s="28"/>
      <c r="Y50" s="28"/>
      <c r="Z50" s="28"/>
      <c r="AA50" s="27"/>
      <c r="AB50" s="27"/>
      <c r="AC50" s="27"/>
      <c r="AL50" s="26"/>
      <c r="AM50" s="1089"/>
      <c r="AN50" s="1090"/>
      <c r="AO50" s="1090"/>
      <c r="AP50" s="1091"/>
    </row>
    <row r="51" spans="2:45" ht="12.75" customHeight="1">
      <c r="M51" s="27"/>
      <c r="N51" s="27"/>
      <c r="O51" s="27"/>
      <c r="P51" s="27"/>
      <c r="Q51" s="27"/>
      <c r="R51" s="27"/>
      <c r="S51" s="27"/>
      <c r="T51" s="27"/>
      <c r="U51" s="27"/>
      <c r="V51" s="27"/>
      <c r="W51" s="27"/>
      <c r="X51" s="27"/>
      <c r="Y51" s="27"/>
      <c r="Z51" s="27"/>
      <c r="AA51" s="27"/>
      <c r="AB51" s="27"/>
      <c r="AC51" s="27"/>
      <c r="AL51" s="26"/>
      <c r="AM51" s="26"/>
      <c r="AN51" s="723"/>
      <c r="AO51" s="723"/>
    </row>
    <row r="52" spans="2:45" ht="6" customHeight="1">
      <c r="M52" s="27"/>
      <c r="N52" s="27"/>
      <c r="O52" s="27"/>
      <c r="P52" s="27"/>
      <c r="Q52" s="27"/>
      <c r="R52" s="27"/>
      <c r="S52" s="27"/>
      <c r="T52" s="27"/>
      <c r="U52" s="27"/>
      <c r="V52" s="27"/>
      <c r="W52" s="27"/>
      <c r="X52" s="27"/>
      <c r="Y52" s="27"/>
      <c r="Z52" s="27"/>
      <c r="AA52" s="27"/>
      <c r="AB52" s="27"/>
      <c r="AC52" s="27"/>
      <c r="AL52" s="26"/>
      <c r="AM52" s="26"/>
    </row>
    <row r="53" spans="2:45" ht="12.75" customHeight="1">
      <c r="B53" s="873" t="s">
        <v>9</v>
      </c>
      <c r="C53" s="874"/>
      <c r="D53" s="874"/>
      <c r="E53" s="874"/>
      <c r="F53" s="874"/>
      <c r="G53" s="874"/>
      <c r="H53" s="874"/>
      <c r="I53" s="874"/>
      <c r="J53" s="878" t="s">
        <v>17</v>
      </c>
      <c r="K53" s="878"/>
      <c r="L53" s="724" t="s">
        <v>10</v>
      </c>
      <c r="M53" s="878" t="s">
        <v>18</v>
      </c>
      <c r="N53" s="878"/>
      <c r="O53" s="879" t="s">
        <v>19</v>
      </c>
      <c r="P53" s="878"/>
      <c r="Q53" s="878"/>
      <c r="R53" s="878"/>
      <c r="S53" s="878"/>
      <c r="T53" s="878"/>
      <c r="U53" s="878" t="s">
        <v>20</v>
      </c>
      <c r="V53" s="878"/>
      <c r="W53" s="878"/>
      <c r="AD53" s="11"/>
      <c r="AE53" s="11"/>
      <c r="AF53" s="11"/>
      <c r="AG53" s="11"/>
      <c r="AH53" s="11"/>
      <c r="AI53" s="11"/>
      <c r="AJ53" s="11"/>
      <c r="AL53" s="1013">
        <f ca="1">$AL$9</f>
        <v>30</v>
      </c>
      <c r="AM53" s="881"/>
      <c r="AN53" s="948" t="s">
        <v>11</v>
      </c>
      <c r="AO53" s="948"/>
      <c r="AP53" s="881">
        <v>2</v>
      </c>
      <c r="AQ53" s="881"/>
      <c r="AR53" s="948" t="s">
        <v>12</v>
      </c>
      <c r="AS53" s="951"/>
    </row>
    <row r="54" spans="2:45" ht="13.95" customHeight="1">
      <c r="B54" s="874"/>
      <c r="C54" s="874"/>
      <c r="D54" s="874"/>
      <c r="E54" s="874"/>
      <c r="F54" s="874"/>
      <c r="G54" s="874"/>
      <c r="H54" s="874"/>
      <c r="I54" s="874"/>
      <c r="J54" s="1061">
        <f>$J$10</f>
        <v>0</v>
      </c>
      <c r="K54" s="1049">
        <f>$K$10</f>
        <v>0</v>
      </c>
      <c r="L54" s="1063">
        <f>$L$10</f>
        <v>0</v>
      </c>
      <c r="M54" s="1052">
        <f>$M$10</f>
        <v>0</v>
      </c>
      <c r="N54" s="1049">
        <f>$N$10</f>
        <v>0</v>
      </c>
      <c r="O54" s="1052">
        <f>$O$10</f>
        <v>0</v>
      </c>
      <c r="P54" s="1014">
        <f>$P$10</f>
        <v>0</v>
      </c>
      <c r="Q54" s="1014">
        <f>$Q$10</f>
        <v>0</v>
      </c>
      <c r="R54" s="1014">
        <f>$R$10</f>
        <v>0</v>
      </c>
      <c r="S54" s="1014">
        <f>$S$10</f>
        <v>0</v>
      </c>
      <c r="T54" s="1049">
        <f>$T$10</f>
        <v>0</v>
      </c>
      <c r="U54" s="1052">
        <f>$U$10</f>
        <v>0</v>
      </c>
      <c r="V54" s="1014">
        <f>$V$10</f>
        <v>0</v>
      </c>
      <c r="W54" s="1049">
        <f>$W$10</f>
        <v>0</v>
      </c>
      <c r="AD54" s="11"/>
      <c r="AE54" s="11"/>
      <c r="AF54" s="11"/>
      <c r="AG54" s="11"/>
      <c r="AH54" s="11"/>
      <c r="AI54" s="11"/>
      <c r="AJ54" s="11"/>
      <c r="AL54" s="882"/>
      <c r="AM54" s="883"/>
      <c r="AN54" s="949"/>
      <c r="AO54" s="949"/>
      <c r="AP54" s="883"/>
      <c r="AQ54" s="883"/>
      <c r="AR54" s="949"/>
      <c r="AS54" s="952"/>
    </row>
    <row r="55" spans="2:45" ht="9" customHeight="1">
      <c r="B55" s="874"/>
      <c r="C55" s="874"/>
      <c r="D55" s="874"/>
      <c r="E55" s="874"/>
      <c r="F55" s="874"/>
      <c r="G55" s="874"/>
      <c r="H55" s="874"/>
      <c r="I55" s="874"/>
      <c r="J55" s="1062"/>
      <c r="K55" s="1050"/>
      <c r="L55" s="1064"/>
      <c r="M55" s="1053"/>
      <c r="N55" s="1050"/>
      <c r="O55" s="1053"/>
      <c r="P55" s="1015"/>
      <c r="Q55" s="1015"/>
      <c r="R55" s="1015"/>
      <c r="S55" s="1015"/>
      <c r="T55" s="1050"/>
      <c r="U55" s="1053"/>
      <c r="V55" s="1015"/>
      <c r="W55" s="1050"/>
      <c r="AD55" s="11"/>
      <c r="AE55" s="11"/>
      <c r="AF55" s="11"/>
      <c r="AG55" s="11"/>
      <c r="AH55" s="11"/>
      <c r="AI55" s="11"/>
      <c r="AJ55" s="11"/>
      <c r="AL55" s="884"/>
      <c r="AM55" s="885"/>
      <c r="AN55" s="950"/>
      <c r="AO55" s="950"/>
      <c r="AP55" s="885"/>
      <c r="AQ55" s="885"/>
      <c r="AR55" s="950"/>
      <c r="AS55" s="953"/>
    </row>
    <row r="56" spans="2:45" ht="6" customHeight="1">
      <c r="B56" s="876"/>
      <c r="C56" s="876"/>
      <c r="D56" s="876"/>
      <c r="E56" s="876"/>
      <c r="F56" s="876"/>
      <c r="G56" s="876"/>
      <c r="H56" s="876"/>
      <c r="I56" s="876"/>
      <c r="J56" s="1062"/>
      <c r="K56" s="1051"/>
      <c r="L56" s="1065"/>
      <c r="M56" s="1054"/>
      <c r="N56" s="1051"/>
      <c r="O56" s="1054"/>
      <c r="P56" s="1016"/>
      <c r="Q56" s="1016"/>
      <c r="R56" s="1016"/>
      <c r="S56" s="1016"/>
      <c r="T56" s="1051"/>
      <c r="U56" s="1054"/>
      <c r="V56" s="1016"/>
      <c r="W56" s="1051"/>
    </row>
    <row r="57" spans="2:45" ht="15" customHeight="1">
      <c r="B57" s="927" t="s">
        <v>43</v>
      </c>
      <c r="C57" s="928"/>
      <c r="D57" s="928"/>
      <c r="E57" s="928"/>
      <c r="F57" s="928"/>
      <c r="G57" s="928"/>
      <c r="H57" s="928"/>
      <c r="I57" s="929"/>
      <c r="J57" s="927" t="s">
        <v>13</v>
      </c>
      <c r="K57" s="928"/>
      <c r="L57" s="928"/>
      <c r="M57" s="928"/>
      <c r="N57" s="936"/>
      <c r="O57" s="939" t="s">
        <v>44</v>
      </c>
      <c r="P57" s="928"/>
      <c r="Q57" s="928"/>
      <c r="R57" s="928"/>
      <c r="S57" s="928"/>
      <c r="T57" s="928"/>
      <c r="U57" s="929"/>
      <c r="V57" s="725" t="s">
        <v>843</v>
      </c>
      <c r="W57" s="726"/>
      <c r="X57" s="726"/>
      <c r="Y57" s="942" t="s">
        <v>844</v>
      </c>
      <c r="Z57" s="942"/>
      <c r="AA57" s="942"/>
      <c r="AB57" s="942"/>
      <c r="AC57" s="942"/>
      <c r="AD57" s="942"/>
      <c r="AE57" s="942"/>
      <c r="AF57" s="942"/>
      <c r="AG57" s="942"/>
      <c r="AH57" s="942"/>
      <c r="AI57" s="726"/>
      <c r="AJ57" s="726"/>
      <c r="AK57" s="727"/>
      <c r="AL57" s="1066" t="s">
        <v>803</v>
      </c>
      <c r="AM57" s="1066"/>
      <c r="AN57" s="943" t="s">
        <v>845</v>
      </c>
      <c r="AO57" s="943"/>
      <c r="AP57" s="943"/>
      <c r="AQ57" s="943"/>
      <c r="AR57" s="943"/>
      <c r="AS57" s="944"/>
    </row>
    <row r="58" spans="2:45" ht="13.95" customHeight="1">
      <c r="B58" s="930"/>
      <c r="C58" s="931"/>
      <c r="D58" s="931"/>
      <c r="E58" s="931"/>
      <c r="F58" s="931"/>
      <c r="G58" s="931"/>
      <c r="H58" s="931"/>
      <c r="I58" s="932"/>
      <c r="J58" s="930"/>
      <c r="K58" s="931"/>
      <c r="L58" s="931"/>
      <c r="M58" s="931"/>
      <c r="N58" s="937"/>
      <c r="O58" s="940"/>
      <c r="P58" s="931"/>
      <c r="Q58" s="931"/>
      <c r="R58" s="931"/>
      <c r="S58" s="931"/>
      <c r="T58" s="931"/>
      <c r="U58" s="932"/>
      <c r="V58" s="890" t="s">
        <v>14</v>
      </c>
      <c r="W58" s="891"/>
      <c r="X58" s="891"/>
      <c r="Y58" s="892"/>
      <c r="Z58" s="896" t="s">
        <v>23</v>
      </c>
      <c r="AA58" s="897"/>
      <c r="AB58" s="897"/>
      <c r="AC58" s="898"/>
      <c r="AD58" s="902" t="s">
        <v>24</v>
      </c>
      <c r="AE58" s="903"/>
      <c r="AF58" s="903"/>
      <c r="AG58" s="904"/>
      <c r="AH58" s="1130" t="s">
        <v>170</v>
      </c>
      <c r="AI58" s="948"/>
      <c r="AJ58" s="948"/>
      <c r="AK58" s="951"/>
      <c r="AL58" s="1067" t="s">
        <v>45</v>
      </c>
      <c r="AM58" s="1067"/>
      <c r="AN58" s="918" t="s">
        <v>26</v>
      </c>
      <c r="AO58" s="919"/>
      <c r="AP58" s="919"/>
      <c r="AQ58" s="919"/>
      <c r="AR58" s="920"/>
      <c r="AS58" s="921"/>
    </row>
    <row r="59" spans="2:45" ht="13.95" customHeight="1">
      <c r="B59" s="1177"/>
      <c r="C59" s="1178"/>
      <c r="D59" s="1178"/>
      <c r="E59" s="1178"/>
      <c r="F59" s="1178"/>
      <c r="G59" s="1178"/>
      <c r="H59" s="1178"/>
      <c r="I59" s="1179"/>
      <c r="J59" s="1177"/>
      <c r="K59" s="1178"/>
      <c r="L59" s="1178"/>
      <c r="M59" s="1178"/>
      <c r="N59" s="1180"/>
      <c r="O59" s="1181"/>
      <c r="P59" s="1178"/>
      <c r="Q59" s="1178"/>
      <c r="R59" s="1178"/>
      <c r="S59" s="1178"/>
      <c r="T59" s="1178"/>
      <c r="U59" s="1179"/>
      <c r="V59" s="893"/>
      <c r="W59" s="894"/>
      <c r="X59" s="894"/>
      <c r="Y59" s="895"/>
      <c r="Z59" s="899"/>
      <c r="AA59" s="900"/>
      <c r="AB59" s="900"/>
      <c r="AC59" s="901"/>
      <c r="AD59" s="905"/>
      <c r="AE59" s="906"/>
      <c r="AF59" s="906"/>
      <c r="AG59" s="907"/>
      <c r="AH59" s="1131"/>
      <c r="AI59" s="950"/>
      <c r="AJ59" s="950"/>
      <c r="AK59" s="953"/>
      <c r="AL59" s="1068"/>
      <c r="AM59" s="1068"/>
      <c r="AN59" s="924"/>
      <c r="AO59" s="924"/>
      <c r="AP59" s="924"/>
      <c r="AQ59" s="924"/>
      <c r="AR59" s="924"/>
      <c r="AS59" s="925"/>
    </row>
    <row r="60" spans="2:45" ht="18" customHeight="1">
      <c r="B60" s="1123">
        <f>'報告書（事業主控）'!B60</f>
        <v>0</v>
      </c>
      <c r="C60" s="1124"/>
      <c r="D60" s="1124"/>
      <c r="E60" s="1124"/>
      <c r="F60" s="1124"/>
      <c r="G60" s="1124"/>
      <c r="H60" s="1124"/>
      <c r="I60" s="1125"/>
      <c r="J60" s="1123">
        <f>'報告書（事業主控）'!J60</f>
        <v>0</v>
      </c>
      <c r="K60" s="1124"/>
      <c r="L60" s="1124"/>
      <c r="M60" s="1124"/>
      <c r="N60" s="1126"/>
      <c r="O60" s="730">
        <f>'報告書（事業主控）'!O60</f>
        <v>0</v>
      </c>
      <c r="P60" s="731" t="s">
        <v>38</v>
      </c>
      <c r="Q60" s="730">
        <f>'報告書（事業主控）'!Q60</f>
        <v>0</v>
      </c>
      <c r="R60" s="731" t="s">
        <v>39</v>
      </c>
      <c r="S60" s="730">
        <f>'報告書（事業主控）'!S60</f>
        <v>0</v>
      </c>
      <c r="T60" s="976" t="s">
        <v>40</v>
      </c>
      <c r="U60" s="976"/>
      <c r="V60" s="1103">
        <f>'報告書（事業主控）'!V60</f>
        <v>0</v>
      </c>
      <c r="W60" s="1104"/>
      <c r="X60" s="1104"/>
      <c r="Y60" s="732" t="s">
        <v>15</v>
      </c>
      <c r="Z60" s="738"/>
      <c r="AA60" s="739"/>
      <c r="AB60" s="739"/>
      <c r="AC60" s="732" t="s">
        <v>15</v>
      </c>
      <c r="AD60" s="738"/>
      <c r="AE60" s="739"/>
      <c r="AF60" s="739"/>
      <c r="AG60" s="735" t="s">
        <v>15</v>
      </c>
      <c r="AH60" s="1132">
        <f>'報告書（事業主控）'!AH60</f>
        <v>0</v>
      </c>
      <c r="AI60" s="1133"/>
      <c r="AJ60" s="1133"/>
      <c r="AK60" s="1134"/>
      <c r="AL60" s="738"/>
      <c r="AM60" s="740"/>
      <c r="AN60" s="1100">
        <f>'報告書（事業主控）'!AN60</f>
        <v>0</v>
      </c>
      <c r="AO60" s="1101"/>
      <c r="AP60" s="1101"/>
      <c r="AQ60" s="1101"/>
      <c r="AR60" s="1101"/>
      <c r="AS60" s="735" t="s">
        <v>15</v>
      </c>
    </row>
    <row r="61" spans="2:45" ht="18" customHeight="1">
      <c r="B61" s="1117"/>
      <c r="C61" s="1118"/>
      <c r="D61" s="1118"/>
      <c r="E61" s="1118"/>
      <c r="F61" s="1118"/>
      <c r="G61" s="1118"/>
      <c r="H61" s="1118"/>
      <c r="I61" s="1119"/>
      <c r="J61" s="1117"/>
      <c r="K61" s="1118"/>
      <c r="L61" s="1118"/>
      <c r="M61" s="1118"/>
      <c r="N61" s="1121"/>
      <c r="O61" s="33">
        <f>'報告書（事業主控）'!O61</f>
        <v>0</v>
      </c>
      <c r="P61" s="684" t="s">
        <v>38</v>
      </c>
      <c r="Q61" s="33">
        <f>'報告書（事業主控）'!Q61</f>
        <v>0</v>
      </c>
      <c r="R61" s="684" t="s">
        <v>39</v>
      </c>
      <c r="S61" s="33">
        <f>'報告書（事業主控）'!S61</f>
        <v>0</v>
      </c>
      <c r="T61" s="1122" t="s">
        <v>41</v>
      </c>
      <c r="U61" s="1122"/>
      <c r="V61" s="1093">
        <f>'報告書（事業主控）'!V61</f>
        <v>0</v>
      </c>
      <c r="W61" s="1094"/>
      <c r="X61" s="1094"/>
      <c r="Y61" s="1094"/>
      <c r="Z61" s="1093">
        <f>'報告書（事業主控）'!Z61</f>
        <v>0</v>
      </c>
      <c r="AA61" s="1094"/>
      <c r="AB61" s="1094"/>
      <c r="AC61" s="1094"/>
      <c r="AD61" s="1093">
        <f>'報告書（事業主控）'!AD61</f>
        <v>0</v>
      </c>
      <c r="AE61" s="1094"/>
      <c r="AF61" s="1094"/>
      <c r="AG61" s="1096"/>
      <c r="AH61" s="1097">
        <f>'報告書（事業主控）'!AH61</f>
        <v>0</v>
      </c>
      <c r="AI61" s="1098"/>
      <c r="AJ61" s="1098"/>
      <c r="AK61" s="1099"/>
      <c r="AL61" s="964">
        <f>'報告書（事業主控）'!AL61</f>
        <v>0</v>
      </c>
      <c r="AM61" s="1095"/>
      <c r="AN61" s="1093">
        <f>'報告書（事業主控）'!AN61</f>
        <v>0</v>
      </c>
      <c r="AO61" s="1094"/>
      <c r="AP61" s="1094"/>
      <c r="AQ61" s="1094"/>
      <c r="AR61" s="1094"/>
      <c r="AS61" s="687"/>
    </row>
    <row r="62" spans="2:45" ht="18" customHeight="1">
      <c r="B62" s="1114">
        <f>'報告書（事業主控）'!B62</f>
        <v>0</v>
      </c>
      <c r="C62" s="1115"/>
      <c r="D62" s="1115"/>
      <c r="E62" s="1115"/>
      <c r="F62" s="1115"/>
      <c r="G62" s="1115"/>
      <c r="H62" s="1115"/>
      <c r="I62" s="1116"/>
      <c r="J62" s="1114">
        <f>'報告書（事業主控）'!J62</f>
        <v>0</v>
      </c>
      <c r="K62" s="1115"/>
      <c r="L62" s="1115"/>
      <c r="M62" s="1115"/>
      <c r="N62" s="1120"/>
      <c r="O62" s="32">
        <f>'報告書（事業主控）'!O62</f>
        <v>0</v>
      </c>
      <c r="P62" s="11" t="s">
        <v>38</v>
      </c>
      <c r="Q62" s="32">
        <f>'報告書（事業主控）'!Q62</f>
        <v>0</v>
      </c>
      <c r="R62" s="11" t="s">
        <v>39</v>
      </c>
      <c r="S62" s="32">
        <f>'報告書（事業主控）'!S62</f>
        <v>0</v>
      </c>
      <c r="T62" s="982" t="s">
        <v>40</v>
      </c>
      <c r="U62" s="982"/>
      <c r="V62" s="1103">
        <f>'報告書（事業主控）'!V62</f>
        <v>0</v>
      </c>
      <c r="W62" s="1104"/>
      <c r="X62" s="1104"/>
      <c r="Y62" s="737"/>
      <c r="Z62" s="738"/>
      <c r="AA62" s="739"/>
      <c r="AB62" s="739"/>
      <c r="AC62" s="737"/>
      <c r="AD62" s="738"/>
      <c r="AE62" s="739"/>
      <c r="AF62" s="739"/>
      <c r="AG62" s="737"/>
      <c r="AH62" s="1100">
        <f>'報告書（事業主控）'!AH62</f>
        <v>0</v>
      </c>
      <c r="AI62" s="1101"/>
      <c r="AJ62" s="1101"/>
      <c r="AK62" s="1102"/>
      <c r="AL62" s="738"/>
      <c r="AM62" s="740"/>
      <c r="AN62" s="1100">
        <f>'報告書（事業主控）'!AN62</f>
        <v>0</v>
      </c>
      <c r="AO62" s="1101"/>
      <c r="AP62" s="1101"/>
      <c r="AQ62" s="1101"/>
      <c r="AR62" s="1101"/>
      <c r="AS62" s="741"/>
    </row>
    <row r="63" spans="2:45" ht="18" customHeight="1">
      <c r="B63" s="1117"/>
      <c r="C63" s="1118"/>
      <c r="D63" s="1118"/>
      <c r="E63" s="1118"/>
      <c r="F63" s="1118"/>
      <c r="G63" s="1118"/>
      <c r="H63" s="1118"/>
      <c r="I63" s="1119"/>
      <c r="J63" s="1117"/>
      <c r="K63" s="1118"/>
      <c r="L63" s="1118"/>
      <c r="M63" s="1118"/>
      <c r="N63" s="1121"/>
      <c r="O63" s="33">
        <f>'報告書（事業主控）'!O63</f>
        <v>0</v>
      </c>
      <c r="P63" s="684" t="s">
        <v>38</v>
      </c>
      <c r="Q63" s="33">
        <f>'報告書（事業主控）'!Q63</f>
        <v>0</v>
      </c>
      <c r="R63" s="684" t="s">
        <v>39</v>
      </c>
      <c r="S63" s="33">
        <f>'報告書（事業主控）'!S63</f>
        <v>0</v>
      </c>
      <c r="T63" s="1122" t="s">
        <v>41</v>
      </c>
      <c r="U63" s="1122"/>
      <c r="V63" s="1097">
        <f>'報告書（事業主控）'!V63</f>
        <v>0</v>
      </c>
      <c r="W63" s="1098"/>
      <c r="X63" s="1098"/>
      <c r="Y63" s="1098"/>
      <c r="Z63" s="1097">
        <f>'報告書（事業主控）'!Z63</f>
        <v>0</v>
      </c>
      <c r="AA63" s="1098"/>
      <c r="AB63" s="1098"/>
      <c r="AC63" s="1098"/>
      <c r="AD63" s="1097">
        <f>'報告書（事業主控）'!AD63</f>
        <v>0</v>
      </c>
      <c r="AE63" s="1098"/>
      <c r="AF63" s="1098"/>
      <c r="AG63" s="1098"/>
      <c r="AH63" s="1097">
        <f>'報告書（事業主控）'!AH63</f>
        <v>0</v>
      </c>
      <c r="AI63" s="1098"/>
      <c r="AJ63" s="1098"/>
      <c r="AK63" s="1099"/>
      <c r="AL63" s="964">
        <f>'報告書（事業主控）'!AL63</f>
        <v>0</v>
      </c>
      <c r="AM63" s="1095"/>
      <c r="AN63" s="1093">
        <f>'報告書（事業主控）'!AN63</f>
        <v>0</v>
      </c>
      <c r="AO63" s="1094"/>
      <c r="AP63" s="1094"/>
      <c r="AQ63" s="1094"/>
      <c r="AR63" s="1094"/>
      <c r="AS63" s="687"/>
    </row>
    <row r="64" spans="2:45" ht="18" customHeight="1">
      <c r="B64" s="1114">
        <f>'報告書（事業主控）'!B64</f>
        <v>0</v>
      </c>
      <c r="C64" s="1115"/>
      <c r="D64" s="1115"/>
      <c r="E64" s="1115"/>
      <c r="F64" s="1115"/>
      <c r="G64" s="1115"/>
      <c r="H64" s="1115"/>
      <c r="I64" s="1116"/>
      <c r="J64" s="1114">
        <f>'報告書（事業主控）'!J64</f>
        <v>0</v>
      </c>
      <c r="K64" s="1115"/>
      <c r="L64" s="1115"/>
      <c r="M64" s="1115"/>
      <c r="N64" s="1120"/>
      <c r="O64" s="32">
        <f>'報告書（事業主控）'!O64</f>
        <v>0</v>
      </c>
      <c r="P64" s="11" t="s">
        <v>38</v>
      </c>
      <c r="Q64" s="32">
        <f>'報告書（事業主控）'!Q64</f>
        <v>0</v>
      </c>
      <c r="R64" s="11" t="s">
        <v>39</v>
      </c>
      <c r="S64" s="32">
        <f>'報告書（事業主控）'!S64</f>
        <v>0</v>
      </c>
      <c r="T64" s="982" t="s">
        <v>40</v>
      </c>
      <c r="U64" s="982"/>
      <c r="V64" s="1103">
        <f>'報告書（事業主控）'!V64</f>
        <v>0</v>
      </c>
      <c r="W64" s="1104"/>
      <c r="X64" s="1104"/>
      <c r="Y64" s="737"/>
      <c r="Z64" s="738"/>
      <c r="AA64" s="739"/>
      <c r="AB64" s="739"/>
      <c r="AC64" s="737"/>
      <c r="AD64" s="738"/>
      <c r="AE64" s="739"/>
      <c r="AF64" s="739"/>
      <c r="AG64" s="737"/>
      <c r="AH64" s="1100">
        <f>'報告書（事業主控）'!AH64</f>
        <v>0</v>
      </c>
      <c r="AI64" s="1101"/>
      <c r="AJ64" s="1101"/>
      <c r="AK64" s="1102"/>
      <c r="AL64" s="738"/>
      <c r="AM64" s="740"/>
      <c r="AN64" s="1100">
        <f>'報告書（事業主控）'!AN64</f>
        <v>0</v>
      </c>
      <c r="AO64" s="1101"/>
      <c r="AP64" s="1101"/>
      <c r="AQ64" s="1101"/>
      <c r="AR64" s="1101"/>
      <c r="AS64" s="741"/>
    </row>
    <row r="65" spans="2:45" ht="18" customHeight="1">
      <c r="B65" s="1117"/>
      <c r="C65" s="1118"/>
      <c r="D65" s="1118"/>
      <c r="E65" s="1118"/>
      <c r="F65" s="1118"/>
      <c r="G65" s="1118"/>
      <c r="H65" s="1118"/>
      <c r="I65" s="1119"/>
      <c r="J65" s="1117"/>
      <c r="K65" s="1118"/>
      <c r="L65" s="1118"/>
      <c r="M65" s="1118"/>
      <c r="N65" s="1121"/>
      <c r="O65" s="33">
        <f>'報告書（事業主控）'!O65</f>
        <v>0</v>
      </c>
      <c r="P65" s="684" t="s">
        <v>38</v>
      </c>
      <c r="Q65" s="33">
        <f>'報告書（事業主控）'!Q65</f>
        <v>0</v>
      </c>
      <c r="R65" s="684" t="s">
        <v>39</v>
      </c>
      <c r="S65" s="33">
        <f>'報告書（事業主控）'!S65</f>
        <v>0</v>
      </c>
      <c r="T65" s="1122" t="s">
        <v>41</v>
      </c>
      <c r="U65" s="1122"/>
      <c r="V65" s="1097">
        <f>'報告書（事業主控）'!V65</f>
        <v>0</v>
      </c>
      <c r="W65" s="1098"/>
      <c r="X65" s="1098"/>
      <c r="Y65" s="1098"/>
      <c r="Z65" s="1097">
        <f>'報告書（事業主控）'!Z65</f>
        <v>0</v>
      </c>
      <c r="AA65" s="1098"/>
      <c r="AB65" s="1098"/>
      <c r="AC65" s="1098"/>
      <c r="AD65" s="1097">
        <f>'報告書（事業主控）'!AD65</f>
        <v>0</v>
      </c>
      <c r="AE65" s="1098"/>
      <c r="AF65" s="1098"/>
      <c r="AG65" s="1098"/>
      <c r="AH65" s="1097">
        <f>'報告書（事業主控）'!AH65</f>
        <v>0</v>
      </c>
      <c r="AI65" s="1098"/>
      <c r="AJ65" s="1098"/>
      <c r="AK65" s="1099"/>
      <c r="AL65" s="964">
        <f>'報告書（事業主控）'!AL65</f>
        <v>0</v>
      </c>
      <c r="AM65" s="1095"/>
      <c r="AN65" s="1093">
        <f>'報告書（事業主控）'!AN65</f>
        <v>0</v>
      </c>
      <c r="AO65" s="1094"/>
      <c r="AP65" s="1094"/>
      <c r="AQ65" s="1094"/>
      <c r="AR65" s="1094"/>
      <c r="AS65" s="687"/>
    </row>
    <row r="66" spans="2:45" ht="18" customHeight="1">
      <c r="B66" s="1114">
        <f>'報告書（事業主控）'!B66</f>
        <v>0</v>
      </c>
      <c r="C66" s="1115"/>
      <c r="D66" s="1115"/>
      <c r="E66" s="1115"/>
      <c r="F66" s="1115"/>
      <c r="G66" s="1115"/>
      <c r="H66" s="1115"/>
      <c r="I66" s="1116"/>
      <c r="J66" s="1114">
        <f>'報告書（事業主控）'!J66</f>
        <v>0</v>
      </c>
      <c r="K66" s="1115"/>
      <c r="L66" s="1115"/>
      <c r="M66" s="1115"/>
      <c r="N66" s="1120"/>
      <c r="O66" s="32">
        <f>'報告書（事業主控）'!O66</f>
        <v>0</v>
      </c>
      <c r="P66" s="11" t="s">
        <v>38</v>
      </c>
      <c r="Q66" s="32">
        <f>'報告書（事業主控）'!Q66</f>
        <v>0</v>
      </c>
      <c r="R66" s="11" t="s">
        <v>39</v>
      </c>
      <c r="S66" s="32">
        <f>'報告書（事業主控）'!S66</f>
        <v>0</v>
      </c>
      <c r="T66" s="982" t="s">
        <v>40</v>
      </c>
      <c r="U66" s="982"/>
      <c r="V66" s="1103">
        <f>'報告書（事業主控）'!V66</f>
        <v>0</v>
      </c>
      <c r="W66" s="1104"/>
      <c r="X66" s="1104"/>
      <c r="Y66" s="737"/>
      <c r="Z66" s="738"/>
      <c r="AA66" s="739"/>
      <c r="AB66" s="739"/>
      <c r="AC66" s="737"/>
      <c r="AD66" s="738"/>
      <c r="AE66" s="739"/>
      <c r="AF66" s="739"/>
      <c r="AG66" s="737"/>
      <c r="AH66" s="1100">
        <f>'報告書（事業主控）'!AH66</f>
        <v>0</v>
      </c>
      <c r="AI66" s="1101"/>
      <c r="AJ66" s="1101"/>
      <c r="AK66" s="1102"/>
      <c r="AL66" s="738"/>
      <c r="AM66" s="740"/>
      <c r="AN66" s="1100">
        <f>'報告書（事業主控）'!AN66</f>
        <v>0</v>
      </c>
      <c r="AO66" s="1101"/>
      <c r="AP66" s="1101"/>
      <c r="AQ66" s="1101"/>
      <c r="AR66" s="1101"/>
      <c r="AS66" s="741"/>
    </row>
    <row r="67" spans="2:45" ht="18" customHeight="1">
      <c r="B67" s="1117"/>
      <c r="C67" s="1118"/>
      <c r="D67" s="1118"/>
      <c r="E67" s="1118"/>
      <c r="F67" s="1118"/>
      <c r="G67" s="1118"/>
      <c r="H67" s="1118"/>
      <c r="I67" s="1119"/>
      <c r="J67" s="1117"/>
      <c r="K67" s="1118"/>
      <c r="L67" s="1118"/>
      <c r="M67" s="1118"/>
      <c r="N67" s="1121"/>
      <c r="O67" s="33">
        <f>'報告書（事業主控）'!O67</f>
        <v>0</v>
      </c>
      <c r="P67" s="684" t="s">
        <v>38</v>
      </c>
      <c r="Q67" s="33">
        <f>'報告書（事業主控）'!Q67</f>
        <v>0</v>
      </c>
      <c r="R67" s="684" t="s">
        <v>39</v>
      </c>
      <c r="S67" s="33">
        <f>'報告書（事業主控）'!S67</f>
        <v>0</v>
      </c>
      <c r="T67" s="1122" t="s">
        <v>41</v>
      </c>
      <c r="U67" s="1122"/>
      <c r="V67" s="1097">
        <f>'報告書（事業主控）'!V67</f>
        <v>0</v>
      </c>
      <c r="W67" s="1098"/>
      <c r="X67" s="1098"/>
      <c r="Y67" s="1098"/>
      <c r="Z67" s="1097">
        <f>'報告書（事業主控）'!Z67</f>
        <v>0</v>
      </c>
      <c r="AA67" s="1098"/>
      <c r="AB67" s="1098"/>
      <c r="AC67" s="1098"/>
      <c r="AD67" s="1097">
        <f>'報告書（事業主控）'!AD67</f>
        <v>0</v>
      </c>
      <c r="AE67" s="1098"/>
      <c r="AF67" s="1098"/>
      <c r="AG67" s="1098"/>
      <c r="AH67" s="1097">
        <f>'報告書（事業主控）'!AH67</f>
        <v>0</v>
      </c>
      <c r="AI67" s="1098"/>
      <c r="AJ67" s="1098"/>
      <c r="AK67" s="1099"/>
      <c r="AL67" s="964">
        <f>'報告書（事業主控）'!AL67</f>
        <v>0</v>
      </c>
      <c r="AM67" s="1095"/>
      <c r="AN67" s="1093">
        <f>'報告書（事業主控）'!AN67</f>
        <v>0</v>
      </c>
      <c r="AO67" s="1094"/>
      <c r="AP67" s="1094"/>
      <c r="AQ67" s="1094"/>
      <c r="AR67" s="1094"/>
      <c r="AS67" s="687"/>
    </row>
    <row r="68" spans="2:45" ht="18" customHeight="1">
      <c r="B68" s="1114">
        <f>'報告書（事業主控）'!B68</f>
        <v>0</v>
      </c>
      <c r="C68" s="1115"/>
      <c r="D68" s="1115"/>
      <c r="E68" s="1115"/>
      <c r="F68" s="1115"/>
      <c r="G68" s="1115"/>
      <c r="H68" s="1115"/>
      <c r="I68" s="1116"/>
      <c r="J68" s="1114">
        <f>'報告書（事業主控）'!J68</f>
        <v>0</v>
      </c>
      <c r="K68" s="1115"/>
      <c r="L68" s="1115"/>
      <c r="M68" s="1115"/>
      <c r="N68" s="1120"/>
      <c r="O68" s="32">
        <f>'報告書（事業主控）'!O68</f>
        <v>0</v>
      </c>
      <c r="P68" s="11" t="s">
        <v>38</v>
      </c>
      <c r="Q68" s="32">
        <f>'報告書（事業主控）'!Q68</f>
        <v>0</v>
      </c>
      <c r="R68" s="11" t="s">
        <v>39</v>
      </c>
      <c r="S68" s="32">
        <f>'報告書（事業主控）'!S68</f>
        <v>0</v>
      </c>
      <c r="T68" s="982" t="s">
        <v>40</v>
      </c>
      <c r="U68" s="982"/>
      <c r="V68" s="1103">
        <f>'報告書（事業主控）'!V68</f>
        <v>0</v>
      </c>
      <c r="W68" s="1104"/>
      <c r="X68" s="1104"/>
      <c r="Y68" s="737"/>
      <c r="Z68" s="738"/>
      <c r="AA68" s="739"/>
      <c r="AB68" s="739"/>
      <c r="AC68" s="737"/>
      <c r="AD68" s="738"/>
      <c r="AE68" s="739"/>
      <c r="AF68" s="739"/>
      <c r="AG68" s="737"/>
      <c r="AH68" s="1100">
        <f>'報告書（事業主控）'!AH68</f>
        <v>0</v>
      </c>
      <c r="AI68" s="1101"/>
      <c r="AJ68" s="1101"/>
      <c r="AK68" s="1102"/>
      <c r="AL68" s="738"/>
      <c r="AM68" s="740"/>
      <c r="AN68" s="1100">
        <f>'報告書（事業主控）'!AN68</f>
        <v>0</v>
      </c>
      <c r="AO68" s="1101"/>
      <c r="AP68" s="1101"/>
      <c r="AQ68" s="1101"/>
      <c r="AR68" s="1101"/>
      <c r="AS68" s="741"/>
    </row>
    <row r="69" spans="2:45" ht="18" customHeight="1">
      <c r="B69" s="1117"/>
      <c r="C69" s="1118"/>
      <c r="D69" s="1118"/>
      <c r="E69" s="1118"/>
      <c r="F69" s="1118"/>
      <c r="G69" s="1118"/>
      <c r="H69" s="1118"/>
      <c r="I69" s="1119"/>
      <c r="J69" s="1117"/>
      <c r="K69" s="1118"/>
      <c r="L69" s="1118"/>
      <c r="M69" s="1118"/>
      <c r="N69" s="1121"/>
      <c r="O69" s="33">
        <f>'報告書（事業主控）'!O69</f>
        <v>0</v>
      </c>
      <c r="P69" s="684" t="s">
        <v>38</v>
      </c>
      <c r="Q69" s="33">
        <f>'報告書（事業主控）'!Q69</f>
        <v>0</v>
      </c>
      <c r="R69" s="684" t="s">
        <v>39</v>
      </c>
      <c r="S69" s="33">
        <f>'報告書（事業主控）'!S69</f>
        <v>0</v>
      </c>
      <c r="T69" s="1122" t="s">
        <v>41</v>
      </c>
      <c r="U69" s="1122"/>
      <c r="V69" s="1097">
        <f>'報告書（事業主控）'!V69</f>
        <v>0</v>
      </c>
      <c r="W69" s="1098"/>
      <c r="X69" s="1098"/>
      <c r="Y69" s="1098"/>
      <c r="Z69" s="1097">
        <f>'報告書（事業主控）'!Z69</f>
        <v>0</v>
      </c>
      <c r="AA69" s="1098"/>
      <c r="AB69" s="1098"/>
      <c r="AC69" s="1098"/>
      <c r="AD69" s="1097">
        <f>'報告書（事業主控）'!AD69</f>
        <v>0</v>
      </c>
      <c r="AE69" s="1098"/>
      <c r="AF69" s="1098"/>
      <c r="AG69" s="1098"/>
      <c r="AH69" s="1097">
        <f>'報告書（事業主控）'!AH69</f>
        <v>0</v>
      </c>
      <c r="AI69" s="1098"/>
      <c r="AJ69" s="1098"/>
      <c r="AK69" s="1099"/>
      <c r="AL69" s="964">
        <f>'報告書（事業主控）'!AL69</f>
        <v>0</v>
      </c>
      <c r="AM69" s="1095"/>
      <c r="AN69" s="1093">
        <f>'報告書（事業主控）'!AN69</f>
        <v>0</v>
      </c>
      <c r="AO69" s="1094"/>
      <c r="AP69" s="1094"/>
      <c r="AQ69" s="1094"/>
      <c r="AR69" s="1094"/>
      <c r="AS69" s="687"/>
    </row>
    <row r="70" spans="2:45" ht="18" customHeight="1">
      <c r="B70" s="1114">
        <f>'報告書（事業主控）'!B70</f>
        <v>0</v>
      </c>
      <c r="C70" s="1115"/>
      <c r="D70" s="1115"/>
      <c r="E70" s="1115"/>
      <c r="F70" s="1115"/>
      <c r="G70" s="1115"/>
      <c r="H70" s="1115"/>
      <c r="I70" s="1116"/>
      <c r="J70" s="1114">
        <f>'報告書（事業主控）'!J70</f>
        <v>0</v>
      </c>
      <c r="K70" s="1115"/>
      <c r="L70" s="1115"/>
      <c r="M70" s="1115"/>
      <c r="N70" s="1120"/>
      <c r="O70" s="32">
        <f>'報告書（事業主控）'!O70</f>
        <v>0</v>
      </c>
      <c r="P70" s="11" t="s">
        <v>38</v>
      </c>
      <c r="Q70" s="32">
        <f>'報告書（事業主控）'!Q70</f>
        <v>0</v>
      </c>
      <c r="R70" s="11" t="s">
        <v>39</v>
      </c>
      <c r="S70" s="32">
        <f>'報告書（事業主控）'!S70</f>
        <v>0</v>
      </c>
      <c r="T70" s="982" t="s">
        <v>40</v>
      </c>
      <c r="U70" s="982"/>
      <c r="V70" s="1103">
        <f>'報告書（事業主控）'!V70</f>
        <v>0</v>
      </c>
      <c r="W70" s="1104"/>
      <c r="X70" s="1104"/>
      <c r="Y70" s="737"/>
      <c r="Z70" s="738"/>
      <c r="AA70" s="739"/>
      <c r="AB70" s="739"/>
      <c r="AC70" s="737"/>
      <c r="AD70" s="738"/>
      <c r="AE70" s="739"/>
      <c r="AF70" s="739"/>
      <c r="AG70" s="737"/>
      <c r="AH70" s="1100">
        <f>'報告書（事業主控）'!AH70</f>
        <v>0</v>
      </c>
      <c r="AI70" s="1101"/>
      <c r="AJ70" s="1101"/>
      <c r="AK70" s="1102"/>
      <c r="AL70" s="738"/>
      <c r="AM70" s="740"/>
      <c r="AN70" s="1100">
        <f>'報告書（事業主控）'!AN70</f>
        <v>0</v>
      </c>
      <c r="AO70" s="1101"/>
      <c r="AP70" s="1101"/>
      <c r="AQ70" s="1101"/>
      <c r="AR70" s="1101"/>
      <c r="AS70" s="741"/>
    </row>
    <row r="71" spans="2:45" ht="18" customHeight="1">
      <c r="B71" s="1117"/>
      <c r="C71" s="1118"/>
      <c r="D71" s="1118"/>
      <c r="E71" s="1118"/>
      <c r="F71" s="1118"/>
      <c r="G71" s="1118"/>
      <c r="H71" s="1118"/>
      <c r="I71" s="1119"/>
      <c r="J71" s="1117"/>
      <c r="K71" s="1118"/>
      <c r="L71" s="1118"/>
      <c r="M71" s="1118"/>
      <c r="N71" s="1121"/>
      <c r="O71" s="33">
        <f>'報告書（事業主控）'!O71</f>
        <v>0</v>
      </c>
      <c r="P71" s="684" t="s">
        <v>38</v>
      </c>
      <c r="Q71" s="33">
        <f>'報告書（事業主控）'!Q71</f>
        <v>0</v>
      </c>
      <c r="R71" s="684" t="s">
        <v>39</v>
      </c>
      <c r="S71" s="33">
        <f>'報告書（事業主控）'!S71</f>
        <v>0</v>
      </c>
      <c r="T71" s="1122" t="s">
        <v>41</v>
      </c>
      <c r="U71" s="1122"/>
      <c r="V71" s="1097">
        <f>'報告書（事業主控）'!V71</f>
        <v>0</v>
      </c>
      <c r="W71" s="1098"/>
      <c r="X71" s="1098"/>
      <c r="Y71" s="1098"/>
      <c r="Z71" s="1097">
        <f>'報告書（事業主控）'!Z71</f>
        <v>0</v>
      </c>
      <c r="AA71" s="1098"/>
      <c r="AB71" s="1098"/>
      <c r="AC71" s="1098"/>
      <c r="AD71" s="1097">
        <f>'報告書（事業主控）'!AD71</f>
        <v>0</v>
      </c>
      <c r="AE71" s="1098"/>
      <c r="AF71" s="1098"/>
      <c r="AG71" s="1098"/>
      <c r="AH71" s="1097">
        <f>'報告書（事業主控）'!AH71</f>
        <v>0</v>
      </c>
      <c r="AI71" s="1098"/>
      <c r="AJ71" s="1098"/>
      <c r="AK71" s="1099"/>
      <c r="AL71" s="964">
        <f>'報告書（事業主控）'!AL71</f>
        <v>0</v>
      </c>
      <c r="AM71" s="1095"/>
      <c r="AN71" s="1093">
        <f>'報告書（事業主控）'!AN71</f>
        <v>0</v>
      </c>
      <c r="AO71" s="1094"/>
      <c r="AP71" s="1094"/>
      <c r="AQ71" s="1094"/>
      <c r="AR71" s="1094"/>
      <c r="AS71" s="687"/>
    </row>
    <row r="72" spans="2:45" ht="18" customHeight="1">
      <c r="B72" s="1114">
        <f>'報告書（事業主控）'!B72</f>
        <v>0</v>
      </c>
      <c r="C72" s="1115"/>
      <c r="D72" s="1115"/>
      <c r="E72" s="1115"/>
      <c r="F72" s="1115"/>
      <c r="G72" s="1115"/>
      <c r="H72" s="1115"/>
      <c r="I72" s="1116"/>
      <c r="J72" s="1114">
        <f>'報告書（事業主控）'!J72</f>
        <v>0</v>
      </c>
      <c r="K72" s="1115"/>
      <c r="L72" s="1115"/>
      <c r="M72" s="1115"/>
      <c r="N72" s="1120"/>
      <c r="O72" s="32">
        <f>'報告書（事業主控）'!O72</f>
        <v>0</v>
      </c>
      <c r="P72" s="11" t="s">
        <v>38</v>
      </c>
      <c r="Q72" s="32">
        <f>'報告書（事業主控）'!Q72</f>
        <v>0</v>
      </c>
      <c r="R72" s="11" t="s">
        <v>39</v>
      </c>
      <c r="S72" s="32">
        <f>'報告書（事業主控）'!S72</f>
        <v>0</v>
      </c>
      <c r="T72" s="982" t="s">
        <v>40</v>
      </c>
      <c r="U72" s="982"/>
      <c r="V72" s="1103">
        <f>'報告書（事業主控）'!V72</f>
        <v>0</v>
      </c>
      <c r="W72" s="1104"/>
      <c r="X72" s="1104"/>
      <c r="Y72" s="737"/>
      <c r="Z72" s="738"/>
      <c r="AA72" s="739"/>
      <c r="AB72" s="739"/>
      <c r="AC72" s="737"/>
      <c r="AD72" s="738"/>
      <c r="AE72" s="739"/>
      <c r="AF72" s="739"/>
      <c r="AG72" s="737"/>
      <c r="AH72" s="1100">
        <f>'報告書（事業主控）'!AH72</f>
        <v>0</v>
      </c>
      <c r="AI72" s="1101"/>
      <c r="AJ72" s="1101"/>
      <c r="AK72" s="1102"/>
      <c r="AL72" s="738"/>
      <c r="AM72" s="740"/>
      <c r="AN72" s="1100">
        <f>'報告書（事業主控）'!AN72</f>
        <v>0</v>
      </c>
      <c r="AO72" s="1101"/>
      <c r="AP72" s="1101"/>
      <c r="AQ72" s="1101"/>
      <c r="AR72" s="1101"/>
      <c r="AS72" s="741"/>
    </row>
    <row r="73" spans="2:45" ht="18" customHeight="1">
      <c r="B73" s="1117"/>
      <c r="C73" s="1118"/>
      <c r="D73" s="1118"/>
      <c r="E73" s="1118"/>
      <c r="F73" s="1118"/>
      <c r="G73" s="1118"/>
      <c r="H73" s="1118"/>
      <c r="I73" s="1119"/>
      <c r="J73" s="1117"/>
      <c r="K73" s="1118"/>
      <c r="L73" s="1118"/>
      <c r="M73" s="1118"/>
      <c r="N73" s="1121"/>
      <c r="O73" s="33">
        <f>'報告書（事業主控）'!O73</f>
        <v>0</v>
      </c>
      <c r="P73" s="684" t="s">
        <v>38</v>
      </c>
      <c r="Q73" s="33">
        <f>'報告書（事業主控）'!Q73</f>
        <v>0</v>
      </c>
      <c r="R73" s="684" t="s">
        <v>39</v>
      </c>
      <c r="S73" s="33">
        <f>'報告書（事業主控）'!S73</f>
        <v>0</v>
      </c>
      <c r="T73" s="1122" t="s">
        <v>41</v>
      </c>
      <c r="U73" s="1122"/>
      <c r="V73" s="1097">
        <f>'報告書（事業主控）'!V73</f>
        <v>0</v>
      </c>
      <c r="W73" s="1098"/>
      <c r="X73" s="1098"/>
      <c r="Y73" s="1098"/>
      <c r="Z73" s="1097">
        <f>'報告書（事業主控）'!Z73</f>
        <v>0</v>
      </c>
      <c r="AA73" s="1098"/>
      <c r="AB73" s="1098"/>
      <c r="AC73" s="1098"/>
      <c r="AD73" s="1097">
        <f>'報告書（事業主控）'!AD73</f>
        <v>0</v>
      </c>
      <c r="AE73" s="1098"/>
      <c r="AF73" s="1098"/>
      <c r="AG73" s="1098"/>
      <c r="AH73" s="1097">
        <f>'報告書（事業主控）'!AH73</f>
        <v>0</v>
      </c>
      <c r="AI73" s="1098"/>
      <c r="AJ73" s="1098"/>
      <c r="AK73" s="1099"/>
      <c r="AL73" s="964">
        <f>'報告書（事業主控）'!AL73</f>
        <v>0</v>
      </c>
      <c r="AM73" s="1095"/>
      <c r="AN73" s="1093">
        <f>'報告書（事業主控）'!AN73</f>
        <v>0</v>
      </c>
      <c r="AO73" s="1094"/>
      <c r="AP73" s="1094"/>
      <c r="AQ73" s="1094"/>
      <c r="AR73" s="1094"/>
      <c r="AS73" s="687"/>
    </row>
    <row r="74" spans="2:45" ht="18" customHeight="1">
      <c r="B74" s="1114">
        <f>'報告書（事業主控）'!B74</f>
        <v>0</v>
      </c>
      <c r="C74" s="1115"/>
      <c r="D74" s="1115"/>
      <c r="E74" s="1115"/>
      <c r="F74" s="1115"/>
      <c r="G74" s="1115"/>
      <c r="H74" s="1115"/>
      <c r="I74" s="1116"/>
      <c r="J74" s="1114">
        <f>'報告書（事業主控）'!J74</f>
        <v>0</v>
      </c>
      <c r="K74" s="1115"/>
      <c r="L74" s="1115"/>
      <c r="M74" s="1115"/>
      <c r="N74" s="1120"/>
      <c r="O74" s="32">
        <f>'報告書（事業主控）'!O74</f>
        <v>0</v>
      </c>
      <c r="P74" s="11" t="s">
        <v>38</v>
      </c>
      <c r="Q74" s="32">
        <f>'報告書（事業主控）'!Q74</f>
        <v>0</v>
      </c>
      <c r="R74" s="11" t="s">
        <v>39</v>
      </c>
      <c r="S74" s="32">
        <f>'報告書（事業主控）'!S74</f>
        <v>0</v>
      </c>
      <c r="T74" s="982" t="s">
        <v>40</v>
      </c>
      <c r="U74" s="982"/>
      <c r="V74" s="1103">
        <f>'報告書（事業主控）'!V74</f>
        <v>0</v>
      </c>
      <c r="W74" s="1104"/>
      <c r="X74" s="1104"/>
      <c r="Y74" s="737"/>
      <c r="Z74" s="738"/>
      <c r="AA74" s="739"/>
      <c r="AB74" s="739"/>
      <c r="AC74" s="737"/>
      <c r="AD74" s="738"/>
      <c r="AE74" s="739"/>
      <c r="AF74" s="739"/>
      <c r="AG74" s="737"/>
      <c r="AH74" s="1100">
        <f>'報告書（事業主控）'!AH74</f>
        <v>0</v>
      </c>
      <c r="AI74" s="1101"/>
      <c r="AJ74" s="1101"/>
      <c r="AK74" s="1102"/>
      <c r="AL74" s="738"/>
      <c r="AM74" s="740"/>
      <c r="AN74" s="1100">
        <f>'報告書（事業主控）'!AN74</f>
        <v>0</v>
      </c>
      <c r="AO74" s="1101"/>
      <c r="AP74" s="1101"/>
      <c r="AQ74" s="1101"/>
      <c r="AR74" s="1101"/>
      <c r="AS74" s="741"/>
    </row>
    <row r="75" spans="2:45" ht="18" customHeight="1">
      <c r="B75" s="1117"/>
      <c r="C75" s="1118"/>
      <c r="D75" s="1118"/>
      <c r="E75" s="1118"/>
      <c r="F75" s="1118"/>
      <c r="G75" s="1118"/>
      <c r="H75" s="1118"/>
      <c r="I75" s="1119"/>
      <c r="J75" s="1117"/>
      <c r="K75" s="1118"/>
      <c r="L75" s="1118"/>
      <c r="M75" s="1118"/>
      <c r="N75" s="1121"/>
      <c r="O75" s="33">
        <f>'報告書（事業主控）'!O75</f>
        <v>0</v>
      </c>
      <c r="P75" s="684" t="s">
        <v>38</v>
      </c>
      <c r="Q75" s="33">
        <f>'報告書（事業主控）'!Q75</f>
        <v>0</v>
      </c>
      <c r="R75" s="684" t="s">
        <v>39</v>
      </c>
      <c r="S75" s="33">
        <f>'報告書（事業主控）'!S75</f>
        <v>0</v>
      </c>
      <c r="T75" s="1122" t="s">
        <v>41</v>
      </c>
      <c r="U75" s="1122"/>
      <c r="V75" s="1097">
        <f>'報告書（事業主控）'!V75</f>
        <v>0</v>
      </c>
      <c r="W75" s="1098"/>
      <c r="X75" s="1098"/>
      <c r="Y75" s="1098"/>
      <c r="Z75" s="1097">
        <f>'報告書（事業主控）'!Z75</f>
        <v>0</v>
      </c>
      <c r="AA75" s="1098"/>
      <c r="AB75" s="1098"/>
      <c r="AC75" s="1098"/>
      <c r="AD75" s="1097">
        <f>'報告書（事業主控）'!AD75</f>
        <v>0</v>
      </c>
      <c r="AE75" s="1098"/>
      <c r="AF75" s="1098"/>
      <c r="AG75" s="1098"/>
      <c r="AH75" s="1097">
        <f>'報告書（事業主控）'!AH75</f>
        <v>0</v>
      </c>
      <c r="AI75" s="1098"/>
      <c r="AJ75" s="1098"/>
      <c r="AK75" s="1099"/>
      <c r="AL75" s="964">
        <f>'報告書（事業主控）'!AL75</f>
        <v>0</v>
      </c>
      <c r="AM75" s="1095"/>
      <c r="AN75" s="1093">
        <f>'報告書（事業主控）'!AN75</f>
        <v>0</v>
      </c>
      <c r="AO75" s="1094"/>
      <c r="AP75" s="1094"/>
      <c r="AQ75" s="1094"/>
      <c r="AR75" s="1094"/>
      <c r="AS75" s="687"/>
    </row>
    <row r="76" spans="2:45" ht="18" customHeight="1">
      <c r="B76" s="1114">
        <f>'報告書（事業主控）'!B76</f>
        <v>0</v>
      </c>
      <c r="C76" s="1115"/>
      <c r="D76" s="1115"/>
      <c r="E76" s="1115"/>
      <c r="F76" s="1115"/>
      <c r="G76" s="1115"/>
      <c r="H76" s="1115"/>
      <c r="I76" s="1116"/>
      <c r="J76" s="1114">
        <f>'報告書（事業主控）'!J76</f>
        <v>0</v>
      </c>
      <c r="K76" s="1115"/>
      <c r="L76" s="1115"/>
      <c r="M76" s="1115"/>
      <c r="N76" s="1120"/>
      <c r="O76" s="32">
        <f>'報告書（事業主控）'!O76</f>
        <v>0</v>
      </c>
      <c r="P76" s="11" t="s">
        <v>38</v>
      </c>
      <c r="Q76" s="32">
        <f>'報告書（事業主控）'!Q76</f>
        <v>0</v>
      </c>
      <c r="R76" s="11" t="s">
        <v>39</v>
      </c>
      <c r="S76" s="32">
        <f>'報告書（事業主控）'!S76</f>
        <v>0</v>
      </c>
      <c r="T76" s="982" t="s">
        <v>40</v>
      </c>
      <c r="U76" s="982"/>
      <c r="V76" s="1103">
        <f>'報告書（事業主控）'!V76</f>
        <v>0</v>
      </c>
      <c r="W76" s="1104"/>
      <c r="X76" s="1104"/>
      <c r="Y76" s="737"/>
      <c r="Z76" s="738"/>
      <c r="AA76" s="739"/>
      <c r="AB76" s="739"/>
      <c r="AC76" s="737"/>
      <c r="AD76" s="738"/>
      <c r="AE76" s="739"/>
      <c r="AF76" s="739"/>
      <c r="AG76" s="737"/>
      <c r="AH76" s="1100">
        <f>'報告書（事業主控）'!AH76</f>
        <v>0</v>
      </c>
      <c r="AI76" s="1101"/>
      <c r="AJ76" s="1101"/>
      <c r="AK76" s="1102"/>
      <c r="AL76" s="738"/>
      <c r="AM76" s="740"/>
      <c r="AN76" s="1100">
        <f>'報告書（事業主控）'!AN76</f>
        <v>0</v>
      </c>
      <c r="AO76" s="1101"/>
      <c r="AP76" s="1101"/>
      <c r="AQ76" s="1101"/>
      <c r="AR76" s="1101"/>
      <c r="AS76" s="741"/>
    </row>
    <row r="77" spans="2:45" ht="18" customHeight="1">
      <c r="B77" s="1117"/>
      <c r="C77" s="1118"/>
      <c r="D77" s="1118"/>
      <c r="E77" s="1118"/>
      <c r="F77" s="1118"/>
      <c r="G77" s="1118"/>
      <c r="H77" s="1118"/>
      <c r="I77" s="1119"/>
      <c r="J77" s="1117"/>
      <c r="K77" s="1118"/>
      <c r="L77" s="1118"/>
      <c r="M77" s="1118"/>
      <c r="N77" s="1121"/>
      <c r="O77" s="33">
        <f>'報告書（事業主控）'!O77</f>
        <v>0</v>
      </c>
      <c r="P77" s="684" t="s">
        <v>38</v>
      </c>
      <c r="Q77" s="33">
        <f>'報告書（事業主控）'!Q77</f>
        <v>0</v>
      </c>
      <c r="R77" s="684" t="s">
        <v>39</v>
      </c>
      <c r="S77" s="33">
        <f>'報告書（事業主控）'!S77</f>
        <v>0</v>
      </c>
      <c r="T77" s="1122" t="s">
        <v>41</v>
      </c>
      <c r="U77" s="1122"/>
      <c r="V77" s="1097">
        <f>'報告書（事業主控）'!V77</f>
        <v>0</v>
      </c>
      <c r="W77" s="1098"/>
      <c r="X77" s="1098"/>
      <c r="Y77" s="1098"/>
      <c r="Z77" s="1097">
        <f>'報告書（事業主控）'!Z77</f>
        <v>0</v>
      </c>
      <c r="AA77" s="1098"/>
      <c r="AB77" s="1098"/>
      <c r="AC77" s="1098"/>
      <c r="AD77" s="1097">
        <f>'報告書（事業主控）'!AD77</f>
        <v>0</v>
      </c>
      <c r="AE77" s="1098"/>
      <c r="AF77" s="1098"/>
      <c r="AG77" s="1098"/>
      <c r="AH77" s="1097">
        <f>'報告書（事業主控）'!AH77</f>
        <v>0</v>
      </c>
      <c r="AI77" s="1098"/>
      <c r="AJ77" s="1098"/>
      <c r="AK77" s="1099"/>
      <c r="AL77" s="964">
        <f>'報告書（事業主控）'!AL77</f>
        <v>0</v>
      </c>
      <c r="AM77" s="1095"/>
      <c r="AN77" s="1093">
        <f>'報告書（事業主控）'!AN77</f>
        <v>0</v>
      </c>
      <c r="AO77" s="1094"/>
      <c r="AP77" s="1094"/>
      <c r="AQ77" s="1094"/>
      <c r="AR77" s="1094"/>
      <c r="AS77" s="687"/>
    </row>
    <row r="78" spans="2:45" ht="18" customHeight="1">
      <c r="B78" s="877" t="s">
        <v>832</v>
      </c>
      <c r="C78" s="988"/>
      <c r="D78" s="988"/>
      <c r="E78" s="989"/>
      <c r="F78" s="1105">
        <f>'報告書（事業主控）'!F78</f>
        <v>0</v>
      </c>
      <c r="G78" s="1106"/>
      <c r="H78" s="1106"/>
      <c r="I78" s="1106"/>
      <c r="J78" s="1106"/>
      <c r="K78" s="1106"/>
      <c r="L78" s="1106"/>
      <c r="M78" s="1106"/>
      <c r="N78" s="1107"/>
      <c r="O78" s="877" t="s">
        <v>833</v>
      </c>
      <c r="P78" s="988"/>
      <c r="Q78" s="988"/>
      <c r="R78" s="988"/>
      <c r="S78" s="988"/>
      <c r="T78" s="988"/>
      <c r="U78" s="989"/>
      <c r="V78" s="1100">
        <f>'報告書（事業主控）'!V78</f>
        <v>0</v>
      </c>
      <c r="W78" s="1101"/>
      <c r="X78" s="1101"/>
      <c r="Y78" s="1102"/>
      <c r="Z78" s="738"/>
      <c r="AA78" s="739"/>
      <c r="AB78" s="739"/>
      <c r="AC78" s="737"/>
      <c r="AD78" s="738"/>
      <c r="AE78" s="739"/>
      <c r="AF78" s="739"/>
      <c r="AG78" s="737"/>
      <c r="AH78" s="1100">
        <f>'報告書（事業主控）'!AH78</f>
        <v>0</v>
      </c>
      <c r="AI78" s="1101"/>
      <c r="AJ78" s="1101"/>
      <c r="AK78" s="1102"/>
      <c r="AL78" s="738"/>
      <c r="AM78" s="740"/>
      <c r="AN78" s="1100">
        <f>'報告書（事業主控）'!AN78</f>
        <v>0</v>
      </c>
      <c r="AO78" s="1101"/>
      <c r="AP78" s="1101"/>
      <c r="AQ78" s="1101"/>
      <c r="AR78" s="1101"/>
      <c r="AS78" s="741"/>
    </row>
    <row r="79" spans="2:45" ht="18" customHeight="1">
      <c r="B79" s="990"/>
      <c r="C79" s="991"/>
      <c r="D79" s="991"/>
      <c r="E79" s="992"/>
      <c r="F79" s="1108"/>
      <c r="G79" s="1109"/>
      <c r="H79" s="1109"/>
      <c r="I79" s="1109"/>
      <c r="J79" s="1109"/>
      <c r="K79" s="1109"/>
      <c r="L79" s="1109"/>
      <c r="M79" s="1109"/>
      <c r="N79" s="1110"/>
      <c r="O79" s="990"/>
      <c r="P79" s="991"/>
      <c r="Q79" s="991"/>
      <c r="R79" s="991"/>
      <c r="S79" s="991"/>
      <c r="T79" s="991"/>
      <c r="U79" s="992"/>
      <c r="V79" s="983">
        <f>'報告書（事業主控）'!V79</f>
        <v>0</v>
      </c>
      <c r="W79" s="986"/>
      <c r="X79" s="986"/>
      <c r="Y79" s="1004"/>
      <c r="Z79" s="983">
        <f>'報告書（事業主控）'!Z79</f>
        <v>0</v>
      </c>
      <c r="AA79" s="984"/>
      <c r="AB79" s="984"/>
      <c r="AC79" s="985"/>
      <c r="AD79" s="983">
        <f>'報告書（事業主控）'!AD79</f>
        <v>0</v>
      </c>
      <c r="AE79" s="984"/>
      <c r="AF79" s="984"/>
      <c r="AG79" s="985"/>
      <c r="AH79" s="983">
        <f>'報告書（事業主控）'!AH79</f>
        <v>0</v>
      </c>
      <c r="AI79" s="962"/>
      <c r="AJ79" s="962"/>
      <c r="AK79" s="962"/>
      <c r="AL79" s="742"/>
      <c r="AM79" s="743"/>
      <c r="AN79" s="983">
        <f>'報告書（事業主控）'!AN79</f>
        <v>0</v>
      </c>
      <c r="AO79" s="986"/>
      <c r="AP79" s="986"/>
      <c r="AQ79" s="986"/>
      <c r="AR79" s="986"/>
      <c r="AS79" s="744"/>
    </row>
    <row r="80" spans="2:45" ht="18" customHeight="1">
      <c r="B80" s="993"/>
      <c r="C80" s="994"/>
      <c r="D80" s="994"/>
      <c r="E80" s="995"/>
      <c r="F80" s="1111"/>
      <c r="G80" s="1112"/>
      <c r="H80" s="1112"/>
      <c r="I80" s="1112"/>
      <c r="J80" s="1112"/>
      <c r="K80" s="1112"/>
      <c r="L80" s="1112"/>
      <c r="M80" s="1112"/>
      <c r="N80" s="1113"/>
      <c r="O80" s="993"/>
      <c r="P80" s="994"/>
      <c r="Q80" s="994"/>
      <c r="R80" s="994"/>
      <c r="S80" s="994"/>
      <c r="T80" s="994"/>
      <c r="U80" s="995"/>
      <c r="V80" s="1093">
        <f>'報告書（事業主控）'!V80</f>
        <v>0</v>
      </c>
      <c r="W80" s="1094"/>
      <c r="X80" s="1094"/>
      <c r="Y80" s="1096"/>
      <c r="Z80" s="1093">
        <f>'報告書（事業主控）'!Z80</f>
        <v>0</v>
      </c>
      <c r="AA80" s="1094"/>
      <c r="AB80" s="1094"/>
      <c r="AC80" s="1096"/>
      <c r="AD80" s="1093">
        <f>'報告書（事業主控）'!AD80</f>
        <v>0</v>
      </c>
      <c r="AE80" s="1094"/>
      <c r="AF80" s="1094"/>
      <c r="AG80" s="1096"/>
      <c r="AH80" s="1093">
        <f>'報告書（事業主控）'!AH80</f>
        <v>0</v>
      </c>
      <c r="AI80" s="1094"/>
      <c r="AJ80" s="1094"/>
      <c r="AK80" s="1096"/>
      <c r="AL80" s="686"/>
      <c r="AM80" s="687"/>
      <c r="AN80" s="1093">
        <f>'報告書（事業主控）'!AN80</f>
        <v>0</v>
      </c>
      <c r="AO80" s="1094"/>
      <c r="AP80" s="1094"/>
      <c r="AQ80" s="1094"/>
      <c r="AR80" s="1094"/>
      <c r="AS80" s="687"/>
    </row>
    <row r="81" spans="2:45" ht="18" customHeight="1">
      <c r="AN81" s="1092">
        <f>'報告書（事業主控）'!AN81</f>
        <v>0</v>
      </c>
      <c r="AO81" s="1092"/>
      <c r="AP81" s="1092"/>
      <c r="AQ81" s="1092"/>
      <c r="AR81" s="1092"/>
    </row>
    <row r="82" spans="2:45" ht="31.95" customHeight="1">
      <c r="AN82" s="38"/>
      <c r="AO82" s="38"/>
      <c r="AP82" s="38"/>
      <c r="AQ82" s="38"/>
      <c r="AR82" s="38"/>
    </row>
    <row r="83" spans="2:45" ht="7.5" customHeight="1">
      <c r="X83" s="3"/>
      <c r="Y83" s="3"/>
    </row>
    <row r="84" spans="2:45" ht="10.5" customHeight="1">
      <c r="X84" s="3"/>
      <c r="Y84" s="3"/>
    </row>
    <row r="85" spans="2:45" ht="5.25" customHeight="1">
      <c r="X85" s="3"/>
      <c r="Y85" s="3"/>
    </row>
    <row r="86" spans="2:45" ht="5.25" customHeight="1">
      <c r="X86" s="3"/>
      <c r="Y86" s="3"/>
    </row>
    <row r="87" spans="2:45" ht="5.25" customHeight="1">
      <c r="X87" s="3"/>
      <c r="Y87" s="3"/>
    </row>
    <row r="88" spans="2:45" ht="5.25" customHeight="1">
      <c r="X88" s="3"/>
      <c r="Y88" s="3"/>
    </row>
    <row r="89" spans="2:45" ht="17.25" customHeight="1">
      <c r="B89" s="2" t="s">
        <v>42</v>
      </c>
      <c r="S89" s="9"/>
      <c r="T89" s="9"/>
      <c r="U89" s="9"/>
      <c r="V89" s="9"/>
      <c r="W89" s="9"/>
      <c r="AL89" s="26"/>
      <c r="AM89" s="26"/>
      <c r="AN89" s="26"/>
      <c r="AO89" s="26"/>
    </row>
    <row r="90" spans="2:45" ht="12.75" customHeight="1">
      <c r="M90" s="27"/>
      <c r="N90" s="27"/>
      <c r="O90" s="27"/>
      <c r="P90" s="27"/>
      <c r="Q90" s="27"/>
      <c r="R90" s="27"/>
      <c r="S90" s="27"/>
      <c r="T90" s="28"/>
      <c r="U90" s="28"/>
      <c r="V90" s="28"/>
      <c r="W90" s="28"/>
      <c r="X90" s="28"/>
      <c r="Y90" s="28"/>
      <c r="Z90" s="28"/>
      <c r="AA90" s="27"/>
      <c r="AB90" s="27"/>
      <c r="AC90" s="27"/>
      <c r="AL90" s="26"/>
      <c r="AM90" s="859" t="s">
        <v>712</v>
      </c>
      <c r="AN90" s="1087"/>
      <c r="AO90" s="1087"/>
      <c r="AP90" s="1088"/>
    </row>
    <row r="91" spans="2:45" ht="12.75" customHeight="1">
      <c r="M91" s="27"/>
      <c r="N91" s="27"/>
      <c r="O91" s="27"/>
      <c r="P91" s="27"/>
      <c r="Q91" s="27"/>
      <c r="R91" s="27"/>
      <c r="S91" s="27"/>
      <c r="T91" s="28"/>
      <c r="U91" s="28"/>
      <c r="V91" s="28"/>
      <c r="W91" s="28"/>
      <c r="X91" s="28"/>
      <c r="Y91" s="28"/>
      <c r="Z91" s="28"/>
      <c r="AA91" s="27"/>
      <c r="AB91" s="27"/>
      <c r="AC91" s="27"/>
      <c r="AL91" s="26"/>
      <c r="AM91" s="1089"/>
      <c r="AN91" s="1090"/>
      <c r="AO91" s="1090"/>
      <c r="AP91" s="1091"/>
    </row>
    <row r="92" spans="2:45" ht="12.75" customHeight="1">
      <c r="M92" s="27"/>
      <c r="N92" s="27"/>
      <c r="O92" s="27"/>
      <c r="P92" s="27"/>
      <c r="Q92" s="27"/>
      <c r="R92" s="27"/>
      <c r="S92" s="27"/>
      <c r="T92" s="27"/>
      <c r="U92" s="27"/>
      <c r="V92" s="27"/>
      <c r="W92" s="27"/>
      <c r="X92" s="27"/>
      <c r="Y92" s="27"/>
      <c r="Z92" s="27"/>
      <c r="AA92" s="27"/>
      <c r="AB92" s="27"/>
      <c r="AC92" s="27"/>
      <c r="AL92" s="26"/>
      <c r="AM92" s="26"/>
      <c r="AN92" s="723"/>
      <c r="AO92" s="723"/>
    </row>
    <row r="93" spans="2:45" ht="6" customHeight="1">
      <c r="M93" s="27"/>
      <c r="N93" s="27"/>
      <c r="O93" s="27"/>
      <c r="P93" s="27"/>
      <c r="Q93" s="27"/>
      <c r="R93" s="27"/>
      <c r="S93" s="27"/>
      <c r="T93" s="27"/>
      <c r="U93" s="27"/>
      <c r="V93" s="27"/>
      <c r="W93" s="27"/>
      <c r="X93" s="27"/>
      <c r="Y93" s="27"/>
      <c r="Z93" s="27"/>
      <c r="AA93" s="27"/>
      <c r="AB93" s="27"/>
      <c r="AC93" s="27"/>
      <c r="AL93" s="26"/>
      <c r="AM93" s="26"/>
    </row>
    <row r="94" spans="2:45" ht="12.75" customHeight="1">
      <c r="B94" s="873" t="s">
        <v>9</v>
      </c>
      <c r="C94" s="874"/>
      <c r="D94" s="874"/>
      <c r="E94" s="874"/>
      <c r="F94" s="874"/>
      <c r="G94" s="874"/>
      <c r="H94" s="874"/>
      <c r="I94" s="874"/>
      <c r="J94" s="878" t="s">
        <v>17</v>
      </c>
      <c r="K94" s="878"/>
      <c r="L94" s="724" t="s">
        <v>10</v>
      </c>
      <c r="M94" s="878" t="s">
        <v>18</v>
      </c>
      <c r="N94" s="878"/>
      <c r="O94" s="879" t="s">
        <v>19</v>
      </c>
      <c r="P94" s="878"/>
      <c r="Q94" s="878"/>
      <c r="R94" s="878"/>
      <c r="S94" s="878"/>
      <c r="T94" s="878"/>
      <c r="U94" s="878" t="s">
        <v>20</v>
      </c>
      <c r="V94" s="878"/>
      <c r="W94" s="878"/>
      <c r="AD94" s="11"/>
      <c r="AE94" s="11"/>
      <c r="AF94" s="11"/>
      <c r="AG94" s="11"/>
      <c r="AH94" s="11"/>
      <c r="AI94" s="11"/>
      <c r="AJ94" s="11"/>
      <c r="AL94" s="1013">
        <f ca="1">$AL$9</f>
        <v>30</v>
      </c>
      <c r="AM94" s="881"/>
      <c r="AN94" s="948" t="s">
        <v>11</v>
      </c>
      <c r="AO94" s="948"/>
      <c r="AP94" s="881">
        <v>3</v>
      </c>
      <c r="AQ94" s="881"/>
      <c r="AR94" s="948" t="s">
        <v>12</v>
      </c>
      <c r="AS94" s="951"/>
    </row>
    <row r="95" spans="2:45" ht="13.95" customHeight="1">
      <c r="B95" s="874"/>
      <c r="C95" s="874"/>
      <c r="D95" s="874"/>
      <c r="E95" s="874"/>
      <c r="F95" s="874"/>
      <c r="G95" s="874"/>
      <c r="H95" s="874"/>
      <c r="I95" s="874"/>
      <c r="J95" s="1061">
        <f>$J$10</f>
        <v>0</v>
      </c>
      <c r="K95" s="1049">
        <f>$K$10</f>
        <v>0</v>
      </c>
      <c r="L95" s="1063">
        <f>$L$10</f>
        <v>0</v>
      </c>
      <c r="M95" s="1052">
        <f>$M$10</f>
        <v>0</v>
      </c>
      <c r="N95" s="1049">
        <f>$N$10</f>
        <v>0</v>
      </c>
      <c r="O95" s="1052">
        <f>$O$10</f>
        <v>0</v>
      </c>
      <c r="P95" s="1014">
        <f>$P$10</f>
        <v>0</v>
      </c>
      <c r="Q95" s="1014">
        <f>$Q$10</f>
        <v>0</v>
      </c>
      <c r="R95" s="1014">
        <f>$R$10</f>
        <v>0</v>
      </c>
      <c r="S95" s="1014">
        <f>$S$10</f>
        <v>0</v>
      </c>
      <c r="T95" s="1049">
        <f>$T$10</f>
        <v>0</v>
      </c>
      <c r="U95" s="1052">
        <f>$U$10</f>
        <v>0</v>
      </c>
      <c r="V95" s="1014">
        <f>$V$10</f>
        <v>0</v>
      </c>
      <c r="W95" s="1049">
        <f>$W$10</f>
        <v>0</v>
      </c>
      <c r="AD95" s="11"/>
      <c r="AE95" s="11"/>
      <c r="AF95" s="11"/>
      <c r="AG95" s="11"/>
      <c r="AH95" s="11"/>
      <c r="AI95" s="11"/>
      <c r="AJ95" s="11"/>
      <c r="AL95" s="882"/>
      <c r="AM95" s="883"/>
      <c r="AN95" s="949"/>
      <c r="AO95" s="949"/>
      <c r="AP95" s="883"/>
      <c r="AQ95" s="883"/>
      <c r="AR95" s="949"/>
      <c r="AS95" s="952"/>
    </row>
    <row r="96" spans="2:45" ht="9" customHeight="1">
      <c r="B96" s="874"/>
      <c r="C96" s="874"/>
      <c r="D96" s="874"/>
      <c r="E96" s="874"/>
      <c r="F96" s="874"/>
      <c r="G96" s="874"/>
      <c r="H96" s="874"/>
      <c r="I96" s="874"/>
      <c r="J96" s="1062"/>
      <c r="K96" s="1050"/>
      <c r="L96" s="1064"/>
      <c r="M96" s="1053"/>
      <c r="N96" s="1050"/>
      <c r="O96" s="1053"/>
      <c r="P96" s="1015"/>
      <c r="Q96" s="1015"/>
      <c r="R96" s="1015"/>
      <c r="S96" s="1015"/>
      <c r="T96" s="1050"/>
      <c r="U96" s="1053"/>
      <c r="V96" s="1015"/>
      <c r="W96" s="1050"/>
      <c r="AD96" s="11"/>
      <c r="AE96" s="11"/>
      <c r="AF96" s="11"/>
      <c r="AG96" s="11"/>
      <c r="AH96" s="11"/>
      <c r="AI96" s="11"/>
      <c r="AJ96" s="11"/>
      <c r="AL96" s="884"/>
      <c r="AM96" s="885"/>
      <c r="AN96" s="950"/>
      <c r="AO96" s="950"/>
      <c r="AP96" s="885"/>
      <c r="AQ96" s="885"/>
      <c r="AR96" s="950"/>
      <c r="AS96" s="953"/>
    </row>
    <row r="97" spans="2:45" ht="6" customHeight="1">
      <c r="B97" s="876"/>
      <c r="C97" s="876"/>
      <c r="D97" s="876"/>
      <c r="E97" s="876"/>
      <c r="F97" s="876"/>
      <c r="G97" s="876"/>
      <c r="H97" s="876"/>
      <c r="I97" s="876"/>
      <c r="J97" s="1062"/>
      <c r="K97" s="1051"/>
      <c r="L97" s="1065"/>
      <c r="M97" s="1054"/>
      <c r="N97" s="1051"/>
      <c r="O97" s="1054"/>
      <c r="P97" s="1016"/>
      <c r="Q97" s="1016"/>
      <c r="R97" s="1016"/>
      <c r="S97" s="1016"/>
      <c r="T97" s="1051"/>
      <c r="U97" s="1054"/>
      <c r="V97" s="1016"/>
      <c r="W97" s="1051"/>
    </row>
    <row r="98" spans="2:45" ht="15" customHeight="1">
      <c r="B98" s="927" t="s">
        <v>43</v>
      </c>
      <c r="C98" s="928"/>
      <c r="D98" s="928"/>
      <c r="E98" s="928"/>
      <c r="F98" s="928"/>
      <c r="G98" s="928"/>
      <c r="H98" s="928"/>
      <c r="I98" s="929"/>
      <c r="J98" s="927" t="s">
        <v>13</v>
      </c>
      <c r="K98" s="928"/>
      <c r="L98" s="928"/>
      <c r="M98" s="928"/>
      <c r="N98" s="936"/>
      <c r="O98" s="939" t="s">
        <v>44</v>
      </c>
      <c r="P98" s="928"/>
      <c r="Q98" s="928"/>
      <c r="R98" s="928"/>
      <c r="S98" s="928"/>
      <c r="T98" s="928"/>
      <c r="U98" s="929"/>
      <c r="V98" s="725" t="s">
        <v>846</v>
      </c>
      <c r="W98" s="726"/>
      <c r="X98" s="726"/>
      <c r="Y98" s="942" t="s">
        <v>847</v>
      </c>
      <c r="Z98" s="942"/>
      <c r="AA98" s="942"/>
      <c r="AB98" s="942"/>
      <c r="AC98" s="942"/>
      <c r="AD98" s="942"/>
      <c r="AE98" s="942"/>
      <c r="AF98" s="942"/>
      <c r="AG98" s="942"/>
      <c r="AH98" s="942"/>
      <c r="AI98" s="726"/>
      <c r="AJ98" s="726"/>
      <c r="AK98" s="727"/>
      <c r="AL98" s="1066" t="s">
        <v>848</v>
      </c>
      <c r="AM98" s="1066"/>
      <c r="AN98" s="943" t="s">
        <v>849</v>
      </c>
      <c r="AO98" s="943"/>
      <c r="AP98" s="943"/>
      <c r="AQ98" s="943"/>
      <c r="AR98" s="943"/>
      <c r="AS98" s="944"/>
    </row>
    <row r="99" spans="2:45" ht="13.95" customHeight="1">
      <c r="B99" s="930"/>
      <c r="C99" s="931"/>
      <c r="D99" s="931"/>
      <c r="E99" s="931"/>
      <c r="F99" s="931"/>
      <c r="G99" s="931"/>
      <c r="H99" s="931"/>
      <c r="I99" s="932"/>
      <c r="J99" s="930"/>
      <c r="K99" s="931"/>
      <c r="L99" s="931"/>
      <c r="M99" s="931"/>
      <c r="N99" s="937"/>
      <c r="O99" s="940"/>
      <c r="P99" s="931"/>
      <c r="Q99" s="931"/>
      <c r="R99" s="931"/>
      <c r="S99" s="931"/>
      <c r="T99" s="931"/>
      <c r="U99" s="932"/>
      <c r="V99" s="890" t="s">
        <v>14</v>
      </c>
      <c r="W99" s="891"/>
      <c r="X99" s="891"/>
      <c r="Y99" s="892"/>
      <c r="Z99" s="896" t="s">
        <v>23</v>
      </c>
      <c r="AA99" s="897"/>
      <c r="AB99" s="897"/>
      <c r="AC99" s="898"/>
      <c r="AD99" s="902" t="s">
        <v>24</v>
      </c>
      <c r="AE99" s="903"/>
      <c r="AF99" s="903"/>
      <c r="AG99" s="904"/>
      <c r="AH99" s="1130" t="s">
        <v>170</v>
      </c>
      <c r="AI99" s="948"/>
      <c r="AJ99" s="948"/>
      <c r="AK99" s="951"/>
      <c r="AL99" s="1067" t="s">
        <v>45</v>
      </c>
      <c r="AM99" s="1067"/>
      <c r="AN99" s="918" t="s">
        <v>26</v>
      </c>
      <c r="AO99" s="919"/>
      <c r="AP99" s="919"/>
      <c r="AQ99" s="919"/>
      <c r="AR99" s="920"/>
      <c r="AS99" s="921"/>
    </row>
    <row r="100" spans="2:45" ht="13.95" customHeight="1">
      <c r="B100" s="933"/>
      <c r="C100" s="934"/>
      <c r="D100" s="934"/>
      <c r="E100" s="934"/>
      <c r="F100" s="934"/>
      <c r="G100" s="934"/>
      <c r="H100" s="934"/>
      <c r="I100" s="935"/>
      <c r="J100" s="933"/>
      <c r="K100" s="934"/>
      <c r="L100" s="934"/>
      <c r="M100" s="934"/>
      <c r="N100" s="938"/>
      <c r="O100" s="941"/>
      <c r="P100" s="934"/>
      <c r="Q100" s="934"/>
      <c r="R100" s="934"/>
      <c r="S100" s="934"/>
      <c r="T100" s="934"/>
      <c r="U100" s="935"/>
      <c r="V100" s="893"/>
      <c r="W100" s="894"/>
      <c r="X100" s="894"/>
      <c r="Y100" s="895"/>
      <c r="Z100" s="899"/>
      <c r="AA100" s="900"/>
      <c r="AB100" s="900"/>
      <c r="AC100" s="901"/>
      <c r="AD100" s="905"/>
      <c r="AE100" s="906"/>
      <c r="AF100" s="906"/>
      <c r="AG100" s="907"/>
      <c r="AH100" s="1131"/>
      <c r="AI100" s="950"/>
      <c r="AJ100" s="950"/>
      <c r="AK100" s="953"/>
      <c r="AL100" s="1068"/>
      <c r="AM100" s="1068"/>
      <c r="AN100" s="924"/>
      <c r="AO100" s="924"/>
      <c r="AP100" s="924"/>
      <c r="AQ100" s="924"/>
      <c r="AR100" s="924"/>
      <c r="AS100" s="925"/>
    </row>
    <row r="101" spans="2:45" ht="18" customHeight="1">
      <c r="B101" s="1123">
        <f>'報告書（事業主控）'!B101</f>
        <v>0</v>
      </c>
      <c r="C101" s="1124"/>
      <c r="D101" s="1124"/>
      <c r="E101" s="1124"/>
      <c r="F101" s="1124"/>
      <c r="G101" s="1124"/>
      <c r="H101" s="1124"/>
      <c r="I101" s="1125"/>
      <c r="J101" s="1123">
        <f>'報告書（事業主控）'!J101</f>
        <v>0</v>
      </c>
      <c r="K101" s="1124"/>
      <c r="L101" s="1124"/>
      <c r="M101" s="1124"/>
      <c r="N101" s="1126"/>
      <c r="O101" s="730">
        <f>'報告書（事業主控）'!O101</f>
        <v>0</v>
      </c>
      <c r="P101" s="731" t="s">
        <v>38</v>
      </c>
      <c r="Q101" s="730">
        <f>'報告書（事業主控）'!Q101</f>
        <v>0</v>
      </c>
      <c r="R101" s="731" t="s">
        <v>39</v>
      </c>
      <c r="S101" s="730">
        <f>'報告書（事業主控）'!S101</f>
        <v>0</v>
      </c>
      <c r="T101" s="976" t="s">
        <v>40</v>
      </c>
      <c r="U101" s="976"/>
      <c r="V101" s="1103">
        <f>'報告書（事業主控）'!V101</f>
        <v>0</v>
      </c>
      <c r="W101" s="1104"/>
      <c r="X101" s="1104"/>
      <c r="Y101" s="732" t="s">
        <v>15</v>
      </c>
      <c r="Z101" s="738"/>
      <c r="AA101" s="739"/>
      <c r="AB101" s="739"/>
      <c r="AC101" s="732" t="s">
        <v>15</v>
      </c>
      <c r="AD101" s="738"/>
      <c r="AE101" s="739"/>
      <c r="AF101" s="739"/>
      <c r="AG101" s="735" t="s">
        <v>15</v>
      </c>
      <c r="AH101" s="1132">
        <f>'報告書（事業主控）'!AH101</f>
        <v>0</v>
      </c>
      <c r="AI101" s="1133"/>
      <c r="AJ101" s="1133"/>
      <c r="AK101" s="1134"/>
      <c r="AL101" s="738"/>
      <c r="AM101" s="740"/>
      <c r="AN101" s="1100">
        <f>'報告書（事業主控）'!AN101</f>
        <v>0</v>
      </c>
      <c r="AO101" s="1101"/>
      <c r="AP101" s="1101"/>
      <c r="AQ101" s="1101"/>
      <c r="AR101" s="1101"/>
      <c r="AS101" s="735" t="s">
        <v>15</v>
      </c>
    </row>
    <row r="102" spans="2:45" ht="18" customHeight="1">
      <c r="B102" s="1117"/>
      <c r="C102" s="1118"/>
      <c r="D102" s="1118"/>
      <c r="E102" s="1118"/>
      <c r="F102" s="1118"/>
      <c r="G102" s="1118"/>
      <c r="H102" s="1118"/>
      <c r="I102" s="1119"/>
      <c r="J102" s="1117"/>
      <c r="K102" s="1118"/>
      <c r="L102" s="1118"/>
      <c r="M102" s="1118"/>
      <c r="N102" s="1121"/>
      <c r="O102" s="33">
        <f>'報告書（事業主控）'!O102</f>
        <v>0</v>
      </c>
      <c r="P102" s="684" t="s">
        <v>38</v>
      </c>
      <c r="Q102" s="33">
        <f>'報告書（事業主控）'!Q102</f>
        <v>0</v>
      </c>
      <c r="R102" s="684" t="s">
        <v>39</v>
      </c>
      <c r="S102" s="33">
        <f>'報告書（事業主控）'!S102</f>
        <v>0</v>
      </c>
      <c r="T102" s="1122" t="s">
        <v>41</v>
      </c>
      <c r="U102" s="1122"/>
      <c r="V102" s="1093">
        <f>'報告書（事業主控）'!V102</f>
        <v>0</v>
      </c>
      <c r="W102" s="1094"/>
      <c r="X102" s="1094"/>
      <c r="Y102" s="1094"/>
      <c r="Z102" s="1093">
        <f>'報告書（事業主控）'!Z102</f>
        <v>0</v>
      </c>
      <c r="AA102" s="1094"/>
      <c r="AB102" s="1094"/>
      <c r="AC102" s="1094"/>
      <c r="AD102" s="1093">
        <f>'報告書（事業主控）'!AD102</f>
        <v>0</v>
      </c>
      <c r="AE102" s="1094"/>
      <c r="AF102" s="1094"/>
      <c r="AG102" s="1096"/>
      <c r="AH102" s="1097">
        <f>'報告書（事業主控）'!AH102</f>
        <v>0</v>
      </c>
      <c r="AI102" s="1098"/>
      <c r="AJ102" s="1098"/>
      <c r="AK102" s="1099"/>
      <c r="AL102" s="964">
        <f>'報告書（事業主控）'!AL102</f>
        <v>0</v>
      </c>
      <c r="AM102" s="1095"/>
      <c r="AN102" s="1093">
        <f>'報告書（事業主控）'!AN102</f>
        <v>0</v>
      </c>
      <c r="AO102" s="1094"/>
      <c r="AP102" s="1094"/>
      <c r="AQ102" s="1094"/>
      <c r="AR102" s="1094"/>
      <c r="AS102" s="687"/>
    </row>
    <row r="103" spans="2:45" ht="18" customHeight="1">
      <c r="B103" s="1114">
        <f>'報告書（事業主控）'!B103</f>
        <v>0</v>
      </c>
      <c r="C103" s="1115"/>
      <c r="D103" s="1115"/>
      <c r="E103" s="1115"/>
      <c r="F103" s="1115"/>
      <c r="G103" s="1115"/>
      <c r="H103" s="1115"/>
      <c r="I103" s="1116"/>
      <c r="J103" s="1114">
        <f>'報告書（事業主控）'!J103</f>
        <v>0</v>
      </c>
      <c r="K103" s="1115"/>
      <c r="L103" s="1115"/>
      <c r="M103" s="1115"/>
      <c r="N103" s="1120"/>
      <c r="O103" s="32">
        <f>'報告書（事業主控）'!O103</f>
        <v>0</v>
      </c>
      <c r="P103" s="11" t="s">
        <v>38</v>
      </c>
      <c r="Q103" s="32">
        <f>'報告書（事業主控）'!Q103</f>
        <v>0</v>
      </c>
      <c r="R103" s="11" t="s">
        <v>39</v>
      </c>
      <c r="S103" s="32">
        <f>'報告書（事業主控）'!S103</f>
        <v>0</v>
      </c>
      <c r="T103" s="982" t="s">
        <v>40</v>
      </c>
      <c r="U103" s="982"/>
      <c r="V103" s="1103">
        <f>'報告書（事業主控）'!V103</f>
        <v>0</v>
      </c>
      <c r="W103" s="1104"/>
      <c r="X103" s="1104"/>
      <c r="Y103" s="737"/>
      <c r="Z103" s="738"/>
      <c r="AA103" s="739"/>
      <c r="AB103" s="739"/>
      <c r="AC103" s="737"/>
      <c r="AD103" s="738"/>
      <c r="AE103" s="739"/>
      <c r="AF103" s="739"/>
      <c r="AG103" s="737"/>
      <c r="AH103" s="1100">
        <f>'報告書（事業主控）'!AH103</f>
        <v>0</v>
      </c>
      <c r="AI103" s="1101"/>
      <c r="AJ103" s="1101"/>
      <c r="AK103" s="1102"/>
      <c r="AL103" s="738"/>
      <c r="AM103" s="740"/>
      <c r="AN103" s="1100">
        <f>'報告書（事業主控）'!AN103</f>
        <v>0</v>
      </c>
      <c r="AO103" s="1101"/>
      <c r="AP103" s="1101"/>
      <c r="AQ103" s="1101"/>
      <c r="AR103" s="1101"/>
      <c r="AS103" s="741"/>
    </row>
    <row r="104" spans="2:45" ht="18" customHeight="1">
      <c r="B104" s="1117"/>
      <c r="C104" s="1118"/>
      <c r="D104" s="1118"/>
      <c r="E104" s="1118"/>
      <c r="F104" s="1118"/>
      <c r="G104" s="1118"/>
      <c r="H104" s="1118"/>
      <c r="I104" s="1119"/>
      <c r="J104" s="1117"/>
      <c r="K104" s="1118"/>
      <c r="L104" s="1118"/>
      <c r="M104" s="1118"/>
      <c r="N104" s="1121"/>
      <c r="O104" s="33">
        <f>'報告書（事業主控）'!O104</f>
        <v>0</v>
      </c>
      <c r="P104" s="684" t="s">
        <v>38</v>
      </c>
      <c r="Q104" s="33">
        <f>'報告書（事業主控）'!Q104</f>
        <v>0</v>
      </c>
      <c r="R104" s="684" t="s">
        <v>39</v>
      </c>
      <c r="S104" s="33">
        <f>'報告書（事業主控）'!S104</f>
        <v>0</v>
      </c>
      <c r="T104" s="1122" t="s">
        <v>41</v>
      </c>
      <c r="U104" s="1122"/>
      <c r="V104" s="1097">
        <f>'報告書（事業主控）'!V104</f>
        <v>0</v>
      </c>
      <c r="W104" s="1098"/>
      <c r="X104" s="1098"/>
      <c r="Y104" s="1098"/>
      <c r="Z104" s="1097">
        <f>'報告書（事業主控）'!Z104</f>
        <v>0</v>
      </c>
      <c r="AA104" s="1098"/>
      <c r="AB104" s="1098"/>
      <c r="AC104" s="1098"/>
      <c r="AD104" s="1097">
        <f>'報告書（事業主控）'!AD104</f>
        <v>0</v>
      </c>
      <c r="AE104" s="1098"/>
      <c r="AF104" s="1098"/>
      <c r="AG104" s="1098"/>
      <c r="AH104" s="1097">
        <f>'報告書（事業主控）'!AH104</f>
        <v>0</v>
      </c>
      <c r="AI104" s="1098"/>
      <c r="AJ104" s="1098"/>
      <c r="AK104" s="1099"/>
      <c r="AL104" s="964">
        <f>'報告書（事業主控）'!AL104</f>
        <v>0</v>
      </c>
      <c r="AM104" s="1095"/>
      <c r="AN104" s="1093">
        <f>'報告書（事業主控）'!AN104</f>
        <v>0</v>
      </c>
      <c r="AO104" s="1094"/>
      <c r="AP104" s="1094"/>
      <c r="AQ104" s="1094"/>
      <c r="AR104" s="1094"/>
      <c r="AS104" s="687"/>
    </row>
    <row r="105" spans="2:45" ht="18" customHeight="1">
      <c r="B105" s="1114">
        <f>'報告書（事業主控）'!B105</f>
        <v>0</v>
      </c>
      <c r="C105" s="1115"/>
      <c r="D105" s="1115"/>
      <c r="E105" s="1115"/>
      <c r="F105" s="1115"/>
      <c r="G105" s="1115"/>
      <c r="H105" s="1115"/>
      <c r="I105" s="1116"/>
      <c r="J105" s="1114">
        <f>'報告書（事業主控）'!J105</f>
        <v>0</v>
      </c>
      <c r="K105" s="1115"/>
      <c r="L105" s="1115"/>
      <c r="M105" s="1115"/>
      <c r="N105" s="1120"/>
      <c r="O105" s="32">
        <f>'報告書（事業主控）'!O105</f>
        <v>0</v>
      </c>
      <c r="P105" s="11" t="s">
        <v>38</v>
      </c>
      <c r="Q105" s="32">
        <f>'報告書（事業主控）'!Q105</f>
        <v>0</v>
      </c>
      <c r="R105" s="11" t="s">
        <v>39</v>
      </c>
      <c r="S105" s="32">
        <f>'報告書（事業主控）'!S105</f>
        <v>0</v>
      </c>
      <c r="T105" s="982" t="s">
        <v>40</v>
      </c>
      <c r="U105" s="982"/>
      <c r="V105" s="1103">
        <f>'報告書（事業主控）'!V105</f>
        <v>0</v>
      </c>
      <c r="W105" s="1104"/>
      <c r="X105" s="1104"/>
      <c r="Y105" s="737"/>
      <c r="Z105" s="738"/>
      <c r="AA105" s="739"/>
      <c r="AB105" s="739"/>
      <c r="AC105" s="737"/>
      <c r="AD105" s="738"/>
      <c r="AE105" s="739"/>
      <c r="AF105" s="739"/>
      <c r="AG105" s="737"/>
      <c r="AH105" s="1100">
        <f>'報告書（事業主控）'!AH105</f>
        <v>0</v>
      </c>
      <c r="AI105" s="1101"/>
      <c r="AJ105" s="1101"/>
      <c r="AK105" s="1102"/>
      <c r="AL105" s="738"/>
      <c r="AM105" s="740"/>
      <c r="AN105" s="1100">
        <f>'報告書（事業主控）'!AN105</f>
        <v>0</v>
      </c>
      <c r="AO105" s="1101"/>
      <c r="AP105" s="1101"/>
      <c r="AQ105" s="1101"/>
      <c r="AR105" s="1101"/>
      <c r="AS105" s="741"/>
    </row>
    <row r="106" spans="2:45" ht="18" customHeight="1">
      <c r="B106" s="1117"/>
      <c r="C106" s="1118"/>
      <c r="D106" s="1118"/>
      <c r="E106" s="1118"/>
      <c r="F106" s="1118"/>
      <c r="G106" s="1118"/>
      <c r="H106" s="1118"/>
      <c r="I106" s="1119"/>
      <c r="J106" s="1117"/>
      <c r="K106" s="1118"/>
      <c r="L106" s="1118"/>
      <c r="M106" s="1118"/>
      <c r="N106" s="1121"/>
      <c r="O106" s="33">
        <f>'報告書（事業主控）'!O106</f>
        <v>0</v>
      </c>
      <c r="P106" s="684" t="s">
        <v>38</v>
      </c>
      <c r="Q106" s="33">
        <f>'報告書（事業主控）'!Q106</f>
        <v>0</v>
      </c>
      <c r="R106" s="684" t="s">
        <v>39</v>
      </c>
      <c r="S106" s="33">
        <f>'報告書（事業主控）'!S106</f>
        <v>0</v>
      </c>
      <c r="T106" s="1122" t="s">
        <v>41</v>
      </c>
      <c r="U106" s="1122"/>
      <c r="V106" s="1097">
        <f>'報告書（事業主控）'!V106</f>
        <v>0</v>
      </c>
      <c r="W106" s="1098"/>
      <c r="X106" s="1098"/>
      <c r="Y106" s="1098"/>
      <c r="Z106" s="1097">
        <f>'報告書（事業主控）'!Z106</f>
        <v>0</v>
      </c>
      <c r="AA106" s="1098"/>
      <c r="AB106" s="1098"/>
      <c r="AC106" s="1098"/>
      <c r="AD106" s="1097">
        <f>'報告書（事業主控）'!AD106</f>
        <v>0</v>
      </c>
      <c r="AE106" s="1098"/>
      <c r="AF106" s="1098"/>
      <c r="AG106" s="1098"/>
      <c r="AH106" s="1097">
        <f>'報告書（事業主控）'!AH106</f>
        <v>0</v>
      </c>
      <c r="AI106" s="1098"/>
      <c r="AJ106" s="1098"/>
      <c r="AK106" s="1099"/>
      <c r="AL106" s="964">
        <f>'報告書（事業主控）'!AL106</f>
        <v>0</v>
      </c>
      <c r="AM106" s="1095"/>
      <c r="AN106" s="1093">
        <f>'報告書（事業主控）'!AN106</f>
        <v>0</v>
      </c>
      <c r="AO106" s="1094"/>
      <c r="AP106" s="1094"/>
      <c r="AQ106" s="1094"/>
      <c r="AR106" s="1094"/>
      <c r="AS106" s="687"/>
    </row>
    <row r="107" spans="2:45" ht="18" customHeight="1">
      <c r="B107" s="1114">
        <f>'報告書（事業主控）'!B107</f>
        <v>0</v>
      </c>
      <c r="C107" s="1115"/>
      <c r="D107" s="1115"/>
      <c r="E107" s="1115"/>
      <c r="F107" s="1115"/>
      <c r="G107" s="1115"/>
      <c r="H107" s="1115"/>
      <c r="I107" s="1116"/>
      <c r="J107" s="1114">
        <f>'報告書（事業主控）'!J107</f>
        <v>0</v>
      </c>
      <c r="K107" s="1115"/>
      <c r="L107" s="1115"/>
      <c r="M107" s="1115"/>
      <c r="N107" s="1120"/>
      <c r="O107" s="32">
        <f>'報告書（事業主控）'!O107</f>
        <v>0</v>
      </c>
      <c r="P107" s="11" t="s">
        <v>38</v>
      </c>
      <c r="Q107" s="32">
        <f>'報告書（事業主控）'!Q107</f>
        <v>0</v>
      </c>
      <c r="R107" s="11" t="s">
        <v>39</v>
      </c>
      <c r="S107" s="32">
        <f>'報告書（事業主控）'!S107</f>
        <v>0</v>
      </c>
      <c r="T107" s="982" t="s">
        <v>40</v>
      </c>
      <c r="U107" s="982"/>
      <c r="V107" s="1103">
        <f>'報告書（事業主控）'!V107</f>
        <v>0</v>
      </c>
      <c r="W107" s="1104"/>
      <c r="X107" s="1104"/>
      <c r="Y107" s="737"/>
      <c r="Z107" s="738"/>
      <c r="AA107" s="739"/>
      <c r="AB107" s="739"/>
      <c r="AC107" s="737"/>
      <c r="AD107" s="738"/>
      <c r="AE107" s="739"/>
      <c r="AF107" s="739"/>
      <c r="AG107" s="737"/>
      <c r="AH107" s="1100">
        <f>'報告書（事業主控）'!AH107</f>
        <v>0</v>
      </c>
      <c r="AI107" s="1101"/>
      <c r="AJ107" s="1101"/>
      <c r="AK107" s="1102"/>
      <c r="AL107" s="738"/>
      <c r="AM107" s="740"/>
      <c r="AN107" s="1100">
        <f>'報告書（事業主控）'!AN107</f>
        <v>0</v>
      </c>
      <c r="AO107" s="1101"/>
      <c r="AP107" s="1101"/>
      <c r="AQ107" s="1101"/>
      <c r="AR107" s="1101"/>
      <c r="AS107" s="741"/>
    </row>
    <row r="108" spans="2:45" ht="18" customHeight="1">
      <c r="B108" s="1117"/>
      <c r="C108" s="1118"/>
      <c r="D108" s="1118"/>
      <c r="E108" s="1118"/>
      <c r="F108" s="1118"/>
      <c r="G108" s="1118"/>
      <c r="H108" s="1118"/>
      <c r="I108" s="1119"/>
      <c r="J108" s="1117"/>
      <c r="K108" s="1118"/>
      <c r="L108" s="1118"/>
      <c r="M108" s="1118"/>
      <c r="N108" s="1121"/>
      <c r="O108" s="33">
        <f>'報告書（事業主控）'!O108</f>
        <v>0</v>
      </c>
      <c r="P108" s="684" t="s">
        <v>38</v>
      </c>
      <c r="Q108" s="33">
        <f>'報告書（事業主控）'!Q108</f>
        <v>0</v>
      </c>
      <c r="R108" s="684" t="s">
        <v>39</v>
      </c>
      <c r="S108" s="33">
        <f>'報告書（事業主控）'!S108</f>
        <v>0</v>
      </c>
      <c r="T108" s="1122" t="s">
        <v>41</v>
      </c>
      <c r="U108" s="1122"/>
      <c r="V108" s="1097">
        <f>'報告書（事業主控）'!V108</f>
        <v>0</v>
      </c>
      <c r="W108" s="1098"/>
      <c r="X108" s="1098"/>
      <c r="Y108" s="1098"/>
      <c r="Z108" s="1097">
        <f>'報告書（事業主控）'!Z108</f>
        <v>0</v>
      </c>
      <c r="AA108" s="1098"/>
      <c r="AB108" s="1098"/>
      <c r="AC108" s="1098"/>
      <c r="AD108" s="1097">
        <f>'報告書（事業主控）'!AD108</f>
        <v>0</v>
      </c>
      <c r="AE108" s="1098"/>
      <c r="AF108" s="1098"/>
      <c r="AG108" s="1098"/>
      <c r="AH108" s="1097">
        <f>'報告書（事業主控）'!AH108</f>
        <v>0</v>
      </c>
      <c r="AI108" s="1098"/>
      <c r="AJ108" s="1098"/>
      <c r="AK108" s="1099"/>
      <c r="AL108" s="964">
        <f>'報告書（事業主控）'!AL108</f>
        <v>0</v>
      </c>
      <c r="AM108" s="1095"/>
      <c r="AN108" s="1093">
        <f>'報告書（事業主控）'!AN108</f>
        <v>0</v>
      </c>
      <c r="AO108" s="1094"/>
      <c r="AP108" s="1094"/>
      <c r="AQ108" s="1094"/>
      <c r="AR108" s="1094"/>
      <c r="AS108" s="687"/>
    </row>
    <row r="109" spans="2:45" ht="18" customHeight="1">
      <c r="B109" s="1114">
        <f>'報告書（事業主控）'!B109</f>
        <v>0</v>
      </c>
      <c r="C109" s="1115"/>
      <c r="D109" s="1115"/>
      <c r="E109" s="1115"/>
      <c r="F109" s="1115"/>
      <c r="G109" s="1115"/>
      <c r="H109" s="1115"/>
      <c r="I109" s="1116"/>
      <c r="J109" s="1114">
        <f>'報告書（事業主控）'!J109</f>
        <v>0</v>
      </c>
      <c r="K109" s="1115"/>
      <c r="L109" s="1115"/>
      <c r="M109" s="1115"/>
      <c r="N109" s="1120"/>
      <c r="O109" s="32">
        <f>'報告書（事業主控）'!O109</f>
        <v>0</v>
      </c>
      <c r="P109" s="11" t="s">
        <v>38</v>
      </c>
      <c r="Q109" s="32">
        <f>'報告書（事業主控）'!Q109</f>
        <v>0</v>
      </c>
      <c r="R109" s="11" t="s">
        <v>39</v>
      </c>
      <c r="S109" s="32">
        <f>'報告書（事業主控）'!S109</f>
        <v>0</v>
      </c>
      <c r="T109" s="982" t="s">
        <v>40</v>
      </c>
      <c r="U109" s="982"/>
      <c r="V109" s="1103">
        <f>'報告書（事業主控）'!V109</f>
        <v>0</v>
      </c>
      <c r="W109" s="1104"/>
      <c r="X109" s="1104"/>
      <c r="Y109" s="737"/>
      <c r="Z109" s="738"/>
      <c r="AA109" s="739"/>
      <c r="AB109" s="739"/>
      <c r="AC109" s="737"/>
      <c r="AD109" s="738"/>
      <c r="AE109" s="739"/>
      <c r="AF109" s="739"/>
      <c r="AG109" s="737"/>
      <c r="AH109" s="1100">
        <f>'報告書（事業主控）'!AH109</f>
        <v>0</v>
      </c>
      <c r="AI109" s="1101"/>
      <c r="AJ109" s="1101"/>
      <c r="AK109" s="1102"/>
      <c r="AL109" s="738"/>
      <c r="AM109" s="740"/>
      <c r="AN109" s="1100">
        <f>'報告書（事業主控）'!AN109</f>
        <v>0</v>
      </c>
      <c r="AO109" s="1101"/>
      <c r="AP109" s="1101"/>
      <c r="AQ109" s="1101"/>
      <c r="AR109" s="1101"/>
      <c r="AS109" s="741"/>
    </row>
    <row r="110" spans="2:45" ht="18" customHeight="1">
      <c r="B110" s="1117"/>
      <c r="C110" s="1118"/>
      <c r="D110" s="1118"/>
      <c r="E110" s="1118"/>
      <c r="F110" s="1118"/>
      <c r="G110" s="1118"/>
      <c r="H110" s="1118"/>
      <c r="I110" s="1119"/>
      <c r="J110" s="1117"/>
      <c r="K110" s="1118"/>
      <c r="L110" s="1118"/>
      <c r="M110" s="1118"/>
      <c r="N110" s="1121"/>
      <c r="O110" s="33">
        <f>'報告書（事業主控）'!O110</f>
        <v>0</v>
      </c>
      <c r="P110" s="684" t="s">
        <v>38</v>
      </c>
      <c r="Q110" s="33">
        <f>'報告書（事業主控）'!Q110</f>
        <v>0</v>
      </c>
      <c r="R110" s="684" t="s">
        <v>39</v>
      </c>
      <c r="S110" s="33">
        <f>'報告書（事業主控）'!S110</f>
        <v>0</v>
      </c>
      <c r="T110" s="1122" t="s">
        <v>41</v>
      </c>
      <c r="U110" s="1122"/>
      <c r="V110" s="1097">
        <f>'報告書（事業主控）'!V110</f>
        <v>0</v>
      </c>
      <c r="W110" s="1098"/>
      <c r="X110" s="1098"/>
      <c r="Y110" s="1098"/>
      <c r="Z110" s="1097">
        <f>'報告書（事業主控）'!Z110</f>
        <v>0</v>
      </c>
      <c r="AA110" s="1098"/>
      <c r="AB110" s="1098"/>
      <c r="AC110" s="1098"/>
      <c r="AD110" s="1097">
        <f>'報告書（事業主控）'!AD110</f>
        <v>0</v>
      </c>
      <c r="AE110" s="1098"/>
      <c r="AF110" s="1098"/>
      <c r="AG110" s="1098"/>
      <c r="AH110" s="1097">
        <f>'報告書（事業主控）'!AH110</f>
        <v>0</v>
      </c>
      <c r="AI110" s="1098"/>
      <c r="AJ110" s="1098"/>
      <c r="AK110" s="1099"/>
      <c r="AL110" s="964">
        <f>'報告書（事業主控）'!AL110</f>
        <v>0</v>
      </c>
      <c r="AM110" s="1095"/>
      <c r="AN110" s="1093">
        <f>'報告書（事業主控）'!AN110</f>
        <v>0</v>
      </c>
      <c r="AO110" s="1094"/>
      <c r="AP110" s="1094"/>
      <c r="AQ110" s="1094"/>
      <c r="AR110" s="1094"/>
      <c r="AS110" s="687"/>
    </row>
    <row r="111" spans="2:45" ht="18" customHeight="1">
      <c r="B111" s="1114">
        <f>'報告書（事業主控）'!B111</f>
        <v>0</v>
      </c>
      <c r="C111" s="1115"/>
      <c r="D111" s="1115"/>
      <c r="E111" s="1115"/>
      <c r="F111" s="1115"/>
      <c r="G111" s="1115"/>
      <c r="H111" s="1115"/>
      <c r="I111" s="1116"/>
      <c r="J111" s="1114">
        <f>'報告書（事業主控）'!J111</f>
        <v>0</v>
      </c>
      <c r="K111" s="1115"/>
      <c r="L111" s="1115"/>
      <c r="M111" s="1115"/>
      <c r="N111" s="1120"/>
      <c r="O111" s="32">
        <f>'報告書（事業主控）'!O111</f>
        <v>0</v>
      </c>
      <c r="P111" s="11" t="s">
        <v>38</v>
      </c>
      <c r="Q111" s="32">
        <f>'報告書（事業主控）'!Q111</f>
        <v>0</v>
      </c>
      <c r="R111" s="11" t="s">
        <v>39</v>
      </c>
      <c r="S111" s="32">
        <f>'報告書（事業主控）'!S111</f>
        <v>0</v>
      </c>
      <c r="T111" s="982" t="s">
        <v>40</v>
      </c>
      <c r="U111" s="982"/>
      <c r="V111" s="1103">
        <f>'報告書（事業主控）'!V111</f>
        <v>0</v>
      </c>
      <c r="W111" s="1104"/>
      <c r="X111" s="1104"/>
      <c r="Y111" s="737"/>
      <c r="Z111" s="738"/>
      <c r="AA111" s="739"/>
      <c r="AB111" s="739"/>
      <c r="AC111" s="737"/>
      <c r="AD111" s="738"/>
      <c r="AE111" s="739"/>
      <c r="AF111" s="739"/>
      <c r="AG111" s="737"/>
      <c r="AH111" s="1100">
        <f>'報告書（事業主控）'!AH111</f>
        <v>0</v>
      </c>
      <c r="AI111" s="1101"/>
      <c r="AJ111" s="1101"/>
      <c r="AK111" s="1102"/>
      <c r="AL111" s="738"/>
      <c r="AM111" s="740"/>
      <c r="AN111" s="1100">
        <f>'報告書（事業主控）'!AN111</f>
        <v>0</v>
      </c>
      <c r="AO111" s="1101"/>
      <c r="AP111" s="1101"/>
      <c r="AQ111" s="1101"/>
      <c r="AR111" s="1101"/>
      <c r="AS111" s="741"/>
    </row>
    <row r="112" spans="2:45" ht="18" customHeight="1">
      <c r="B112" s="1117"/>
      <c r="C112" s="1118"/>
      <c r="D112" s="1118"/>
      <c r="E112" s="1118"/>
      <c r="F112" s="1118"/>
      <c r="G112" s="1118"/>
      <c r="H112" s="1118"/>
      <c r="I112" s="1119"/>
      <c r="J112" s="1117"/>
      <c r="K112" s="1118"/>
      <c r="L112" s="1118"/>
      <c r="M112" s="1118"/>
      <c r="N112" s="1121"/>
      <c r="O112" s="33">
        <f>'報告書（事業主控）'!O112</f>
        <v>0</v>
      </c>
      <c r="P112" s="684" t="s">
        <v>38</v>
      </c>
      <c r="Q112" s="33">
        <f>'報告書（事業主控）'!Q112</f>
        <v>0</v>
      </c>
      <c r="R112" s="684" t="s">
        <v>39</v>
      </c>
      <c r="S112" s="33">
        <f>'報告書（事業主控）'!S112</f>
        <v>0</v>
      </c>
      <c r="T112" s="1122" t="s">
        <v>41</v>
      </c>
      <c r="U112" s="1122"/>
      <c r="V112" s="1097">
        <f>'報告書（事業主控）'!V112</f>
        <v>0</v>
      </c>
      <c r="W112" s="1098"/>
      <c r="X112" s="1098"/>
      <c r="Y112" s="1098"/>
      <c r="Z112" s="1097">
        <f>'報告書（事業主控）'!Z112</f>
        <v>0</v>
      </c>
      <c r="AA112" s="1098"/>
      <c r="AB112" s="1098"/>
      <c r="AC112" s="1098"/>
      <c r="AD112" s="1097">
        <f>'報告書（事業主控）'!AD112</f>
        <v>0</v>
      </c>
      <c r="AE112" s="1098"/>
      <c r="AF112" s="1098"/>
      <c r="AG112" s="1098"/>
      <c r="AH112" s="1097">
        <f>'報告書（事業主控）'!AH112</f>
        <v>0</v>
      </c>
      <c r="AI112" s="1098"/>
      <c r="AJ112" s="1098"/>
      <c r="AK112" s="1099"/>
      <c r="AL112" s="964">
        <f>'報告書（事業主控）'!AL112</f>
        <v>0</v>
      </c>
      <c r="AM112" s="1095"/>
      <c r="AN112" s="1093">
        <f>'報告書（事業主控）'!AN112</f>
        <v>0</v>
      </c>
      <c r="AO112" s="1094"/>
      <c r="AP112" s="1094"/>
      <c r="AQ112" s="1094"/>
      <c r="AR112" s="1094"/>
      <c r="AS112" s="687"/>
    </row>
    <row r="113" spans="2:45" ht="18" customHeight="1">
      <c r="B113" s="1114">
        <f>'報告書（事業主控）'!B113</f>
        <v>0</v>
      </c>
      <c r="C113" s="1115"/>
      <c r="D113" s="1115"/>
      <c r="E113" s="1115"/>
      <c r="F113" s="1115"/>
      <c r="G113" s="1115"/>
      <c r="H113" s="1115"/>
      <c r="I113" s="1116"/>
      <c r="J113" s="1114">
        <f>'報告書（事業主控）'!J113</f>
        <v>0</v>
      </c>
      <c r="K113" s="1115"/>
      <c r="L113" s="1115"/>
      <c r="M113" s="1115"/>
      <c r="N113" s="1120"/>
      <c r="O113" s="32">
        <f>'報告書（事業主控）'!O113</f>
        <v>0</v>
      </c>
      <c r="P113" s="11" t="s">
        <v>38</v>
      </c>
      <c r="Q113" s="32">
        <f>'報告書（事業主控）'!Q113</f>
        <v>0</v>
      </c>
      <c r="R113" s="11" t="s">
        <v>39</v>
      </c>
      <c r="S113" s="32">
        <f>'報告書（事業主控）'!S113</f>
        <v>0</v>
      </c>
      <c r="T113" s="982" t="s">
        <v>40</v>
      </c>
      <c r="U113" s="982"/>
      <c r="V113" s="1103">
        <f>'報告書（事業主控）'!V113</f>
        <v>0</v>
      </c>
      <c r="W113" s="1104"/>
      <c r="X113" s="1104"/>
      <c r="Y113" s="737"/>
      <c r="Z113" s="738"/>
      <c r="AA113" s="739"/>
      <c r="AB113" s="739"/>
      <c r="AC113" s="737"/>
      <c r="AD113" s="738"/>
      <c r="AE113" s="739"/>
      <c r="AF113" s="739"/>
      <c r="AG113" s="737"/>
      <c r="AH113" s="1100">
        <f>'報告書（事業主控）'!AH113</f>
        <v>0</v>
      </c>
      <c r="AI113" s="1101"/>
      <c r="AJ113" s="1101"/>
      <c r="AK113" s="1102"/>
      <c r="AL113" s="738"/>
      <c r="AM113" s="740"/>
      <c r="AN113" s="1100">
        <f>'報告書（事業主控）'!AN113</f>
        <v>0</v>
      </c>
      <c r="AO113" s="1101"/>
      <c r="AP113" s="1101"/>
      <c r="AQ113" s="1101"/>
      <c r="AR113" s="1101"/>
      <c r="AS113" s="741"/>
    </row>
    <row r="114" spans="2:45" ht="18" customHeight="1">
      <c r="B114" s="1117"/>
      <c r="C114" s="1118"/>
      <c r="D114" s="1118"/>
      <c r="E114" s="1118"/>
      <c r="F114" s="1118"/>
      <c r="G114" s="1118"/>
      <c r="H114" s="1118"/>
      <c r="I114" s="1119"/>
      <c r="J114" s="1117"/>
      <c r="K114" s="1118"/>
      <c r="L114" s="1118"/>
      <c r="M114" s="1118"/>
      <c r="N114" s="1121"/>
      <c r="O114" s="33">
        <f>'報告書（事業主控）'!O114</f>
        <v>0</v>
      </c>
      <c r="P114" s="684" t="s">
        <v>38</v>
      </c>
      <c r="Q114" s="33">
        <f>'報告書（事業主控）'!Q114</f>
        <v>0</v>
      </c>
      <c r="R114" s="684" t="s">
        <v>39</v>
      </c>
      <c r="S114" s="33">
        <f>'報告書（事業主控）'!S114</f>
        <v>0</v>
      </c>
      <c r="T114" s="1122" t="s">
        <v>41</v>
      </c>
      <c r="U114" s="1122"/>
      <c r="V114" s="1097">
        <f>'報告書（事業主控）'!V114</f>
        <v>0</v>
      </c>
      <c r="W114" s="1098"/>
      <c r="X114" s="1098"/>
      <c r="Y114" s="1098"/>
      <c r="Z114" s="1097">
        <f>'報告書（事業主控）'!Z114</f>
        <v>0</v>
      </c>
      <c r="AA114" s="1098"/>
      <c r="AB114" s="1098"/>
      <c r="AC114" s="1098"/>
      <c r="AD114" s="1097">
        <f>'報告書（事業主控）'!AD114</f>
        <v>0</v>
      </c>
      <c r="AE114" s="1098"/>
      <c r="AF114" s="1098"/>
      <c r="AG114" s="1098"/>
      <c r="AH114" s="1097">
        <f>'報告書（事業主控）'!AH114</f>
        <v>0</v>
      </c>
      <c r="AI114" s="1098"/>
      <c r="AJ114" s="1098"/>
      <c r="AK114" s="1099"/>
      <c r="AL114" s="964">
        <f>'報告書（事業主控）'!AL114</f>
        <v>0</v>
      </c>
      <c r="AM114" s="1095"/>
      <c r="AN114" s="1093">
        <f>'報告書（事業主控）'!AN114</f>
        <v>0</v>
      </c>
      <c r="AO114" s="1094"/>
      <c r="AP114" s="1094"/>
      <c r="AQ114" s="1094"/>
      <c r="AR114" s="1094"/>
      <c r="AS114" s="687"/>
    </row>
    <row r="115" spans="2:45" ht="18" customHeight="1">
      <c r="B115" s="1114">
        <f>'報告書（事業主控）'!B115</f>
        <v>0</v>
      </c>
      <c r="C115" s="1115"/>
      <c r="D115" s="1115"/>
      <c r="E115" s="1115"/>
      <c r="F115" s="1115"/>
      <c r="G115" s="1115"/>
      <c r="H115" s="1115"/>
      <c r="I115" s="1116"/>
      <c r="J115" s="1114">
        <f>'報告書（事業主控）'!J115</f>
        <v>0</v>
      </c>
      <c r="K115" s="1115"/>
      <c r="L115" s="1115"/>
      <c r="M115" s="1115"/>
      <c r="N115" s="1120"/>
      <c r="O115" s="32">
        <f>'報告書（事業主控）'!O115</f>
        <v>0</v>
      </c>
      <c r="P115" s="11" t="s">
        <v>38</v>
      </c>
      <c r="Q115" s="32">
        <f>'報告書（事業主控）'!Q115</f>
        <v>0</v>
      </c>
      <c r="R115" s="11" t="s">
        <v>39</v>
      </c>
      <c r="S115" s="32">
        <f>'報告書（事業主控）'!S115</f>
        <v>0</v>
      </c>
      <c r="T115" s="982" t="s">
        <v>40</v>
      </c>
      <c r="U115" s="982"/>
      <c r="V115" s="1103">
        <f>'報告書（事業主控）'!V115</f>
        <v>0</v>
      </c>
      <c r="W115" s="1104"/>
      <c r="X115" s="1104"/>
      <c r="Y115" s="737"/>
      <c r="Z115" s="738"/>
      <c r="AA115" s="739"/>
      <c r="AB115" s="739"/>
      <c r="AC115" s="737"/>
      <c r="AD115" s="738"/>
      <c r="AE115" s="739"/>
      <c r="AF115" s="739"/>
      <c r="AG115" s="737"/>
      <c r="AH115" s="1100">
        <f>'報告書（事業主控）'!AH115</f>
        <v>0</v>
      </c>
      <c r="AI115" s="1101"/>
      <c r="AJ115" s="1101"/>
      <c r="AK115" s="1102"/>
      <c r="AL115" s="738"/>
      <c r="AM115" s="740"/>
      <c r="AN115" s="1100">
        <f>'報告書（事業主控）'!AN115</f>
        <v>0</v>
      </c>
      <c r="AO115" s="1101"/>
      <c r="AP115" s="1101"/>
      <c r="AQ115" s="1101"/>
      <c r="AR115" s="1101"/>
      <c r="AS115" s="741"/>
    </row>
    <row r="116" spans="2:45" ht="18" customHeight="1">
      <c r="B116" s="1117"/>
      <c r="C116" s="1118"/>
      <c r="D116" s="1118"/>
      <c r="E116" s="1118"/>
      <c r="F116" s="1118"/>
      <c r="G116" s="1118"/>
      <c r="H116" s="1118"/>
      <c r="I116" s="1119"/>
      <c r="J116" s="1117"/>
      <c r="K116" s="1118"/>
      <c r="L116" s="1118"/>
      <c r="M116" s="1118"/>
      <c r="N116" s="1121"/>
      <c r="O116" s="33">
        <f>'報告書（事業主控）'!O116</f>
        <v>0</v>
      </c>
      <c r="P116" s="684" t="s">
        <v>38</v>
      </c>
      <c r="Q116" s="33">
        <f>'報告書（事業主控）'!Q116</f>
        <v>0</v>
      </c>
      <c r="R116" s="684" t="s">
        <v>39</v>
      </c>
      <c r="S116" s="33">
        <f>'報告書（事業主控）'!S116</f>
        <v>0</v>
      </c>
      <c r="T116" s="1122" t="s">
        <v>41</v>
      </c>
      <c r="U116" s="1122"/>
      <c r="V116" s="1097">
        <f>'報告書（事業主控）'!V116</f>
        <v>0</v>
      </c>
      <c r="W116" s="1098"/>
      <c r="X116" s="1098"/>
      <c r="Y116" s="1098"/>
      <c r="Z116" s="1097">
        <f>'報告書（事業主控）'!Z116</f>
        <v>0</v>
      </c>
      <c r="AA116" s="1098"/>
      <c r="AB116" s="1098"/>
      <c r="AC116" s="1098"/>
      <c r="AD116" s="1097">
        <f>'報告書（事業主控）'!AD116</f>
        <v>0</v>
      </c>
      <c r="AE116" s="1098"/>
      <c r="AF116" s="1098"/>
      <c r="AG116" s="1098"/>
      <c r="AH116" s="1097">
        <f>'報告書（事業主控）'!AH116</f>
        <v>0</v>
      </c>
      <c r="AI116" s="1098"/>
      <c r="AJ116" s="1098"/>
      <c r="AK116" s="1099"/>
      <c r="AL116" s="964">
        <f>'報告書（事業主控）'!AL116</f>
        <v>0</v>
      </c>
      <c r="AM116" s="1095"/>
      <c r="AN116" s="1093">
        <f>'報告書（事業主控）'!AN116</f>
        <v>0</v>
      </c>
      <c r="AO116" s="1094"/>
      <c r="AP116" s="1094"/>
      <c r="AQ116" s="1094"/>
      <c r="AR116" s="1094"/>
      <c r="AS116" s="687"/>
    </row>
    <row r="117" spans="2:45" ht="18" customHeight="1">
      <c r="B117" s="1114">
        <f>'報告書（事業主控）'!B117</f>
        <v>0</v>
      </c>
      <c r="C117" s="1115"/>
      <c r="D117" s="1115"/>
      <c r="E117" s="1115"/>
      <c r="F117" s="1115"/>
      <c r="G117" s="1115"/>
      <c r="H117" s="1115"/>
      <c r="I117" s="1116"/>
      <c r="J117" s="1114">
        <f>'報告書（事業主控）'!J117</f>
        <v>0</v>
      </c>
      <c r="K117" s="1115"/>
      <c r="L117" s="1115"/>
      <c r="M117" s="1115"/>
      <c r="N117" s="1120"/>
      <c r="O117" s="32">
        <f>'報告書（事業主控）'!O117</f>
        <v>0</v>
      </c>
      <c r="P117" s="11" t="s">
        <v>38</v>
      </c>
      <c r="Q117" s="32">
        <f>'報告書（事業主控）'!Q117</f>
        <v>0</v>
      </c>
      <c r="R117" s="11" t="s">
        <v>39</v>
      </c>
      <c r="S117" s="32">
        <f>'報告書（事業主控）'!S117</f>
        <v>0</v>
      </c>
      <c r="T117" s="982" t="s">
        <v>40</v>
      </c>
      <c r="U117" s="982"/>
      <c r="V117" s="1103">
        <f>'報告書（事業主控）'!V117</f>
        <v>0</v>
      </c>
      <c r="W117" s="1104"/>
      <c r="X117" s="1104"/>
      <c r="Y117" s="737"/>
      <c r="Z117" s="738"/>
      <c r="AA117" s="739"/>
      <c r="AB117" s="739"/>
      <c r="AC117" s="737"/>
      <c r="AD117" s="738"/>
      <c r="AE117" s="739"/>
      <c r="AF117" s="739"/>
      <c r="AG117" s="737"/>
      <c r="AH117" s="1100">
        <f>'報告書（事業主控）'!AH117</f>
        <v>0</v>
      </c>
      <c r="AI117" s="1101"/>
      <c r="AJ117" s="1101"/>
      <c r="AK117" s="1102"/>
      <c r="AL117" s="738"/>
      <c r="AM117" s="740"/>
      <c r="AN117" s="1100">
        <f>'報告書（事業主控）'!AN117</f>
        <v>0</v>
      </c>
      <c r="AO117" s="1101"/>
      <c r="AP117" s="1101"/>
      <c r="AQ117" s="1101"/>
      <c r="AR117" s="1101"/>
      <c r="AS117" s="741"/>
    </row>
    <row r="118" spans="2:45" ht="18" customHeight="1">
      <c r="B118" s="1117"/>
      <c r="C118" s="1118"/>
      <c r="D118" s="1118"/>
      <c r="E118" s="1118"/>
      <c r="F118" s="1118"/>
      <c r="G118" s="1118"/>
      <c r="H118" s="1118"/>
      <c r="I118" s="1119"/>
      <c r="J118" s="1117"/>
      <c r="K118" s="1118"/>
      <c r="L118" s="1118"/>
      <c r="M118" s="1118"/>
      <c r="N118" s="1121"/>
      <c r="O118" s="33">
        <f>'報告書（事業主控）'!O118</f>
        <v>0</v>
      </c>
      <c r="P118" s="684" t="s">
        <v>38</v>
      </c>
      <c r="Q118" s="33">
        <f>'報告書（事業主控）'!Q118</f>
        <v>0</v>
      </c>
      <c r="R118" s="684" t="s">
        <v>39</v>
      </c>
      <c r="S118" s="33">
        <f>'報告書（事業主控）'!S118</f>
        <v>0</v>
      </c>
      <c r="T118" s="1122" t="s">
        <v>41</v>
      </c>
      <c r="U118" s="1122"/>
      <c r="V118" s="1097">
        <f>'報告書（事業主控）'!V118</f>
        <v>0</v>
      </c>
      <c r="W118" s="1098"/>
      <c r="X118" s="1098"/>
      <c r="Y118" s="1098"/>
      <c r="Z118" s="1097">
        <f>'報告書（事業主控）'!Z118</f>
        <v>0</v>
      </c>
      <c r="AA118" s="1098"/>
      <c r="AB118" s="1098"/>
      <c r="AC118" s="1098"/>
      <c r="AD118" s="1097">
        <f>'報告書（事業主控）'!AD118</f>
        <v>0</v>
      </c>
      <c r="AE118" s="1098"/>
      <c r="AF118" s="1098"/>
      <c r="AG118" s="1098"/>
      <c r="AH118" s="1097">
        <f>'報告書（事業主控）'!AH118</f>
        <v>0</v>
      </c>
      <c r="AI118" s="1098"/>
      <c r="AJ118" s="1098"/>
      <c r="AK118" s="1099"/>
      <c r="AL118" s="964">
        <f>'報告書（事業主控）'!AL118</f>
        <v>0</v>
      </c>
      <c r="AM118" s="1095"/>
      <c r="AN118" s="1093">
        <f>'報告書（事業主控）'!AN118</f>
        <v>0</v>
      </c>
      <c r="AO118" s="1094"/>
      <c r="AP118" s="1094"/>
      <c r="AQ118" s="1094"/>
      <c r="AR118" s="1094"/>
      <c r="AS118" s="687"/>
    </row>
    <row r="119" spans="2:45" ht="18" customHeight="1">
      <c r="B119" s="877" t="s">
        <v>832</v>
      </c>
      <c r="C119" s="988"/>
      <c r="D119" s="988"/>
      <c r="E119" s="989"/>
      <c r="F119" s="1105">
        <f>'報告書（事業主控）'!F119</f>
        <v>0</v>
      </c>
      <c r="G119" s="1106"/>
      <c r="H119" s="1106"/>
      <c r="I119" s="1106"/>
      <c r="J119" s="1106"/>
      <c r="K119" s="1106"/>
      <c r="L119" s="1106"/>
      <c r="M119" s="1106"/>
      <c r="N119" s="1107"/>
      <c r="O119" s="877" t="s">
        <v>833</v>
      </c>
      <c r="P119" s="988"/>
      <c r="Q119" s="988"/>
      <c r="R119" s="988"/>
      <c r="S119" s="988"/>
      <c r="T119" s="988"/>
      <c r="U119" s="989"/>
      <c r="V119" s="1100">
        <f>'報告書（事業主控）'!V119</f>
        <v>0</v>
      </c>
      <c r="W119" s="1101"/>
      <c r="X119" s="1101"/>
      <c r="Y119" s="1102"/>
      <c r="Z119" s="738"/>
      <c r="AA119" s="739"/>
      <c r="AB119" s="739"/>
      <c r="AC119" s="737"/>
      <c r="AD119" s="738"/>
      <c r="AE119" s="739"/>
      <c r="AF119" s="739"/>
      <c r="AG119" s="737"/>
      <c r="AH119" s="1100">
        <f>'報告書（事業主控）'!AH119</f>
        <v>0</v>
      </c>
      <c r="AI119" s="1101"/>
      <c r="AJ119" s="1101"/>
      <c r="AK119" s="1102"/>
      <c r="AL119" s="738"/>
      <c r="AM119" s="740"/>
      <c r="AN119" s="1100">
        <f>'報告書（事業主控）'!AN119</f>
        <v>0</v>
      </c>
      <c r="AO119" s="1101"/>
      <c r="AP119" s="1101"/>
      <c r="AQ119" s="1101"/>
      <c r="AR119" s="1101"/>
      <c r="AS119" s="741"/>
    </row>
    <row r="120" spans="2:45" ht="18" customHeight="1">
      <c r="B120" s="990"/>
      <c r="C120" s="991"/>
      <c r="D120" s="991"/>
      <c r="E120" s="992"/>
      <c r="F120" s="1108"/>
      <c r="G120" s="1109"/>
      <c r="H120" s="1109"/>
      <c r="I120" s="1109"/>
      <c r="J120" s="1109"/>
      <c r="K120" s="1109"/>
      <c r="L120" s="1109"/>
      <c r="M120" s="1109"/>
      <c r="N120" s="1110"/>
      <c r="O120" s="990"/>
      <c r="P120" s="991"/>
      <c r="Q120" s="991"/>
      <c r="R120" s="991"/>
      <c r="S120" s="991"/>
      <c r="T120" s="991"/>
      <c r="U120" s="992"/>
      <c r="V120" s="983">
        <f>'報告書（事業主控）'!V120</f>
        <v>0</v>
      </c>
      <c r="W120" s="986"/>
      <c r="X120" s="986"/>
      <c r="Y120" s="1004"/>
      <c r="Z120" s="983">
        <f>'報告書（事業主控）'!Z120</f>
        <v>0</v>
      </c>
      <c r="AA120" s="984"/>
      <c r="AB120" s="984"/>
      <c r="AC120" s="985"/>
      <c r="AD120" s="983">
        <f>'報告書（事業主控）'!AD120</f>
        <v>0</v>
      </c>
      <c r="AE120" s="984"/>
      <c r="AF120" s="984"/>
      <c r="AG120" s="985"/>
      <c r="AH120" s="983">
        <f>'報告書（事業主控）'!AH120</f>
        <v>0</v>
      </c>
      <c r="AI120" s="962"/>
      <c r="AJ120" s="962"/>
      <c r="AK120" s="962"/>
      <c r="AL120" s="742"/>
      <c r="AM120" s="743"/>
      <c r="AN120" s="983">
        <f>'報告書（事業主控）'!AN120</f>
        <v>0</v>
      </c>
      <c r="AO120" s="986"/>
      <c r="AP120" s="986"/>
      <c r="AQ120" s="986"/>
      <c r="AR120" s="986"/>
      <c r="AS120" s="744"/>
    </row>
    <row r="121" spans="2:45" ht="18" customHeight="1">
      <c r="B121" s="993"/>
      <c r="C121" s="994"/>
      <c r="D121" s="994"/>
      <c r="E121" s="995"/>
      <c r="F121" s="1111"/>
      <c r="G121" s="1112"/>
      <c r="H121" s="1112"/>
      <c r="I121" s="1112"/>
      <c r="J121" s="1112"/>
      <c r="K121" s="1112"/>
      <c r="L121" s="1112"/>
      <c r="M121" s="1112"/>
      <c r="N121" s="1113"/>
      <c r="O121" s="993"/>
      <c r="P121" s="994"/>
      <c r="Q121" s="994"/>
      <c r="R121" s="994"/>
      <c r="S121" s="994"/>
      <c r="T121" s="994"/>
      <c r="U121" s="995"/>
      <c r="V121" s="1093">
        <f>'報告書（事業主控）'!V121</f>
        <v>0</v>
      </c>
      <c r="W121" s="1094"/>
      <c r="X121" s="1094"/>
      <c r="Y121" s="1096"/>
      <c r="Z121" s="1093">
        <f>'報告書（事業主控）'!Z121</f>
        <v>0</v>
      </c>
      <c r="AA121" s="1094"/>
      <c r="AB121" s="1094"/>
      <c r="AC121" s="1096"/>
      <c r="AD121" s="1093">
        <f>'報告書（事業主控）'!AD121</f>
        <v>0</v>
      </c>
      <c r="AE121" s="1094"/>
      <c r="AF121" s="1094"/>
      <c r="AG121" s="1096"/>
      <c r="AH121" s="1093">
        <f>'報告書（事業主控）'!AH121</f>
        <v>0</v>
      </c>
      <c r="AI121" s="1094"/>
      <c r="AJ121" s="1094"/>
      <c r="AK121" s="1096"/>
      <c r="AL121" s="686"/>
      <c r="AM121" s="687"/>
      <c r="AN121" s="1093">
        <f>'報告書（事業主控）'!AN121</f>
        <v>0</v>
      </c>
      <c r="AO121" s="1094"/>
      <c r="AP121" s="1094"/>
      <c r="AQ121" s="1094"/>
      <c r="AR121" s="1094"/>
      <c r="AS121" s="687"/>
    </row>
    <row r="122" spans="2:45" ht="18" customHeight="1">
      <c r="AN122" s="1092">
        <f>'報告書（事業主控）'!AN122</f>
        <v>0</v>
      </c>
      <c r="AO122" s="1092"/>
      <c r="AP122" s="1092"/>
      <c r="AQ122" s="1092"/>
      <c r="AR122" s="1092"/>
    </row>
    <row r="123" spans="2:45" ht="31.95" customHeight="1">
      <c r="AN123" s="38"/>
      <c r="AO123" s="38"/>
      <c r="AP123" s="38"/>
      <c r="AQ123" s="38"/>
      <c r="AR123" s="38"/>
    </row>
    <row r="124" spans="2:45" ht="7.5" customHeight="1">
      <c r="X124" s="3"/>
      <c r="Y124" s="3"/>
    </row>
    <row r="125" spans="2:45" ht="10.5" customHeight="1">
      <c r="X125" s="3"/>
      <c r="Y125" s="3"/>
    </row>
    <row r="126" spans="2:45" ht="5.25" customHeight="1">
      <c r="X126" s="3"/>
      <c r="Y126" s="3"/>
    </row>
    <row r="127" spans="2:45" ht="5.25" customHeight="1">
      <c r="X127" s="3"/>
      <c r="Y127" s="3"/>
    </row>
    <row r="128" spans="2:45" ht="5.25" customHeight="1">
      <c r="X128" s="3"/>
      <c r="Y128" s="3"/>
    </row>
    <row r="129" spans="2:45" ht="5.25" customHeight="1">
      <c r="X129" s="3"/>
      <c r="Y129" s="3"/>
    </row>
    <row r="130" spans="2:45" ht="17.25" customHeight="1">
      <c r="B130" s="2" t="s">
        <v>42</v>
      </c>
      <c r="S130" s="9"/>
      <c r="T130" s="9"/>
      <c r="U130" s="9"/>
      <c r="V130" s="9"/>
      <c r="W130" s="9"/>
      <c r="AL130" s="26"/>
      <c r="AM130" s="26"/>
      <c r="AN130" s="26"/>
      <c r="AO130" s="26"/>
    </row>
    <row r="131" spans="2:45" ht="12.75" customHeight="1">
      <c r="M131" s="27"/>
      <c r="N131" s="27"/>
      <c r="O131" s="27"/>
      <c r="P131" s="27"/>
      <c r="Q131" s="27"/>
      <c r="R131" s="27"/>
      <c r="S131" s="27"/>
      <c r="T131" s="28"/>
      <c r="U131" s="28"/>
      <c r="V131" s="28"/>
      <c r="W131" s="28"/>
      <c r="X131" s="28"/>
      <c r="Y131" s="28"/>
      <c r="Z131" s="28"/>
      <c r="AA131" s="27"/>
      <c r="AB131" s="27"/>
      <c r="AC131" s="27"/>
      <c r="AL131" s="26"/>
      <c r="AM131" s="859" t="s">
        <v>712</v>
      </c>
      <c r="AN131" s="1087"/>
      <c r="AO131" s="1087"/>
      <c r="AP131" s="1088"/>
    </row>
    <row r="132" spans="2:45" ht="12.75" customHeight="1">
      <c r="M132" s="27"/>
      <c r="N132" s="27"/>
      <c r="O132" s="27"/>
      <c r="P132" s="27"/>
      <c r="Q132" s="27"/>
      <c r="R132" s="27"/>
      <c r="S132" s="27"/>
      <c r="T132" s="28"/>
      <c r="U132" s="28"/>
      <c r="V132" s="28"/>
      <c r="W132" s="28"/>
      <c r="X132" s="28"/>
      <c r="Y132" s="28"/>
      <c r="Z132" s="28"/>
      <c r="AA132" s="27"/>
      <c r="AB132" s="27"/>
      <c r="AC132" s="27"/>
      <c r="AL132" s="26"/>
      <c r="AM132" s="1089"/>
      <c r="AN132" s="1090"/>
      <c r="AO132" s="1090"/>
      <c r="AP132" s="1091"/>
    </row>
    <row r="133" spans="2:45" ht="12.75" customHeight="1">
      <c r="M133" s="27"/>
      <c r="N133" s="27"/>
      <c r="O133" s="27"/>
      <c r="P133" s="27"/>
      <c r="Q133" s="27"/>
      <c r="R133" s="27"/>
      <c r="S133" s="27"/>
      <c r="T133" s="27"/>
      <c r="U133" s="27"/>
      <c r="V133" s="27"/>
      <c r="W133" s="27"/>
      <c r="X133" s="27"/>
      <c r="Y133" s="27"/>
      <c r="Z133" s="27"/>
      <c r="AA133" s="27"/>
      <c r="AB133" s="27"/>
      <c r="AC133" s="27"/>
      <c r="AL133" s="26"/>
      <c r="AM133" s="26"/>
      <c r="AN133" s="723"/>
      <c r="AO133" s="723"/>
    </row>
    <row r="134" spans="2:45" ht="6" customHeight="1">
      <c r="M134" s="27"/>
      <c r="N134" s="27"/>
      <c r="O134" s="27"/>
      <c r="P134" s="27"/>
      <c r="Q134" s="27"/>
      <c r="R134" s="27"/>
      <c r="S134" s="27"/>
      <c r="T134" s="27"/>
      <c r="U134" s="27"/>
      <c r="V134" s="27"/>
      <c r="W134" s="27"/>
      <c r="X134" s="27"/>
      <c r="Y134" s="27"/>
      <c r="Z134" s="27"/>
      <c r="AA134" s="27"/>
      <c r="AB134" s="27"/>
      <c r="AC134" s="27"/>
      <c r="AL134" s="26"/>
      <c r="AM134" s="26"/>
    </row>
    <row r="135" spans="2:45" ht="12.75" customHeight="1">
      <c r="B135" s="873" t="s">
        <v>9</v>
      </c>
      <c r="C135" s="874"/>
      <c r="D135" s="874"/>
      <c r="E135" s="874"/>
      <c r="F135" s="874"/>
      <c r="G135" s="874"/>
      <c r="H135" s="874"/>
      <c r="I135" s="874"/>
      <c r="J135" s="878" t="s">
        <v>17</v>
      </c>
      <c r="K135" s="878"/>
      <c r="L135" s="724" t="s">
        <v>10</v>
      </c>
      <c r="M135" s="878" t="s">
        <v>18</v>
      </c>
      <c r="N135" s="878"/>
      <c r="O135" s="879" t="s">
        <v>19</v>
      </c>
      <c r="P135" s="878"/>
      <c r="Q135" s="878"/>
      <c r="R135" s="878"/>
      <c r="S135" s="878"/>
      <c r="T135" s="878"/>
      <c r="U135" s="878" t="s">
        <v>20</v>
      </c>
      <c r="V135" s="878"/>
      <c r="W135" s="878"/>
      <c r="AD135" s="11"/>
      <c r="AE135" s="11"/>
      <c r="AF135" s="11"/>
      <c r="AG135" s="11"/>
      <c r="AH135" s="11"/>
      <c r="AI135" s="11"/>
      <c r="AJ135" s="11"/>
      <c r="AL135" s="1013">
        <f ca="1">$AL$9</f>
        <v>30</v>
      </c>
      <c r="AM135" s="881"/>
      <c r="AN135" s="948" t="s">
        <v>11</v>
      </c>
      <c r="AO135" s="948"/>
      <c r="AP135" s="881">
        <v>4</v>
      </c>
      <c r="AQ135" s="881"/>
      <c r="AR135" s="948" t="s">
        <v>12</v>
      </c>
      <c r="AS135" s="951"/>
    </row>
    <row r="136" spans="2:45" ht="13.95" customHeight="1">
      <c r="B136" s="874"/>
      <c r="C136" s="874"/>
      <c r="D136" s="874"/>
      <c r="E136" s="874"/>
      <c r="F136" s="874"/>
      <c r="G136" s="874"/>
      <c r="H136" s="874"/>
      <c r="I136" s="874"/>
      <c r="J136" s="1061">
        <f>$J$10</f>
        <v>0</v>
      </c>
      <c r="K136" s="1049">
        <f>$K$10</f>
        <v>0</v>
      </c>
      <c r="L136" s="1063">
        <f>$L$10</f>
        <v>0</v>
      </c>
      <c r="M136" s="1052">
        <f>$M$10</f>
        <v>0</v>
      </c>
      <c r="N136" s="1049">
        <f>$N$10</f>
        <v>0</v>
      </c>
      <c r="O136" s="1052">
        <f>$O$10</f>
        <v>0</v>
      </c>
      <c r="P136" s="1014">
        <f>$P$10</f>
        <v>0</v>
      </c>
      <c r="Q136" s="1014">
        <f>$Q$10</f>
        <v>0</v>
      </c>
      <c r="R136" s="1014">
        <f>$R$10</f>
        <v>0</v>
      </c>
      <c r="S136" s="1014">
        <f>$S$10</f>
        <v>0</v>
      </c>
      <c r="T136" s="1049">
        <f>$T$10</f>
        <v>0</v>
      </c>
      <c r="U136" s="1052">
        <f>$U$10</f>
        <v>0</v>
      </c>
      <c r="V136" s="1014">
        <f>$V$10</f>
        <v>0</v>
      </c>
      <c r="W136" s="1049">
        <f>$W$10</f>
        <v>0</v>
      </c>
      <c r="AD136" s="11"/>
      <c r="AE136" s="11"/>
      <c r="AF136" s="11"/>
      <c r="AG136" s="11"/>
      <c r="AH136" s="11"/>
      <c r="AI136" s="11"/>
      <c r="AJ136" s="11"/>
      <c r="AL136" s="882"/>
      <c r="AM136" s="883"/>
      <c r="AN136" s="949"/>
      <c r="AO136" s="949"/>
      <c r="AP136" s="883"/>
      <c r="AQ136" s="883"/>
      <c r="AR136" s="949"/>
      <c r="AS136" s="952"/>
    </row>
    <row r="137" spans="2:45" ht="9" customHeight="1">
      <c r="B137" s="874"/>
      <c r="C137" s="874"/>
      <c r="D137" s="874"/>
      <c r="E137" s="874"/>
      <c r="F137" s="874"/>
      <c r="G137" s="874"/>
      <c r="H137" s="874"/>
      <c r="I137" s="874"/>
      <c r="J137" s="1062"/>
      <c r="K137" s="1050"/>
      <c r="L137" s="1064"/>
      <c r="M137" s="1053"/>
      <c r="N137" s="1050"/>
      <c r="O137" s="1053"/>
      <c r="P137" s="1015"/>
      <c r="Q137" s="1015"/>
      <c r="R137" s="1015"/>
      <c r="S137" s="1015"/>
      <c r="T137" s="1050"/>
      <c r="U137" s="1053"/>
      <c r="V137" s="1015"/>
      <c r="W137" s="1050"/>
      <c r="AD137" s="11"/>
      <c r="AE137" s="11"/>
      <c r="AF137" s="11"/>
      <c r="AG137" s="11"/>
      <c r="AH137" s="11"/>
      <c r="AI137" s="11"/>
      <c r="AJ137" s="11"/>
      <c r="AL137" s="884"/>
      <c r="AM137" s="885"/>
      <c r="AN137" s="950"/>
      <c r="AO137" s="950"/>
      <c r="AP137" s="885"/>
      <c r="AQ137" s="885"/>
      <c r="AR137" s="950"/>
      <c r="AS137" s="953"/>
    </row>
    <row r="138" spans="2:45" ht="6" customHeight="1">
      <c r="B138" s="876"/>
      <c r="C138" s="876"/>
      <c r="D138" s="876"/>
      <c r="E138" s="876"/>
      <c r="F138" s="876"/>
      <c r="G138" s="876"/>
      <c r="H138" s="876"/>
      <c r="I138" s="876"/>
      <c r="J138" s="1062"/>
      <c r="K138" s="1051"/>
      <c r="L138" s="1065"/>
      <c r="M138" s="1054"/>
      <c r="N138" s="1051"/>
      <c r="O138" s="1054"/>
      <c r="P138" s="1016"/>
      <c r="Q138" s="1016"/>
      <c r="R138" s="1016"/>
      <c r="S138" s="1016"/>
      <c r="T138" s="1051"/>
      <c r="U138" s="1054"/>
      <c r="V138" s="1016"/>
      <c r="W138" s="1051"/>
    </row>
    <row r="139" spans="2:45" ht="15" customHeight="1">
      <c r="B139" s="927" t="s">
        <v>43</v>
      </c>
      <c r="C139" s="928"/>
      <c r="D139" s="928"/>
      <c r="E139" s="928"/>
      <c r="F139" s="928"/>
      <c r="G139" s="928"/>
      <c r="H139" s="928"/>
      <c r="I139" s="929"/>
      <c r="J139" s="927" t="s">
        <v>13</v>
      </c>
      <c r="K139" s="928"/>
      <c r="L139" s="928"/>
      <c r="M139" s="928"/>
      <c r="N139" s="936"/>
      <c r="O139" s="939" t="s">
        <v>44</v>
      </c>
      <c r="P139" s="928"/>
      <c r="Q139" s="928"/>
      <c r="R139" s="928"/>
      <c r="S139" s="928"/>
      <c r="T139" s="928"/>
      <c r="U139" s="929"/>
      <c r="V139" s="725" t="s">
        <v>843</v>
      </c>
      <c r="W139" s="726"/>
      <c r="X139" s="726"/>
      <c r="Y139" s="942" t="s">
        <v>844</v>
      </c>
      <c r="Z139" s="942"/>
      <c r="AA139" s="942"/>
      <c r="AB139" s="942"/>
      <c r="AC139" s="942"/>
      <c r="AD139" s="942"/>
      <c r="AE139" s="942"/>
      <c r="AF139" s="942"/>
      <c r="AG139" s="942"/>
      <c r="AH139" s="942"/>
      <c r="AI139" s="726"/>
      <c r="AJ139" s="726"/>
      <c r="AK139" s="727"/>
      <c r="AL139" s="1066" t="s">
        <v>803</v>
      </c>
      <c r="AM139" s="1066"/>
      <c r="AN139" s="943" t="s">
        <v>845</v>
      </c>
      <c r="AO139" s="943"/>
      <c r="AP139" s="943"/>
      <c r="AQ139" s="943"/>
      <c r="AR139" s="943"/>
      <c r="AS139" s="944"/>
    </row>
    <row r="140" spans="2:45" ht="13.95" customHeight="1">
      <c r="B140" s="930"/>
      <c r="C140" s="931"/>
      <c r="D140" s="931"/>
      <c r="E140" s="931"/>
      <c r="F140" s="931"/>
      <c r="G140" s="931"/>
      <c r="H140" s="931"/>
      <c r="I140" s="932"/>
      <c r="J140" s="930"/>
      <c r="K140" s="931"/>
      <c r="L140" s="931"/>
      <c r="M140" s="931"/>
      <c r="N140" s="937"/>
      <c r="O140" s="940"/>
      <c r="P140" s="931"/>
      <c r="Q140" s="931"/>
      <c r="R140" s="931"/>
      <c r="S140" s="931"/>
      <c r="T140" s="931"/>
      <c r="U140" s="932"/>
      <c r="V140" s="890" t="s">
        <v>14</v>
      </c>
      <c r="W140" s="891"/>
      <c r="X140" s="891"/>
      <c r="Y140" s="892"/>
      <c r="Z140" s="896" t="s">
        <v>23</v>
      </c>
      <c r="AA140" s="897"/>
      <c r="AB140" s="897"/>
      <c r="AC140" s="898"/>
      <c r="AD140" s="902" t="s">
        <v>24</v>
      </c>
      <c r="AE140" s="903"/>
      <c r="AF140" s="903"/>
      <c r="AG140" s="904"/>
      <c r="AH140" s="1130" t="s">
        <v>170</v>
      </c>
      <c r="AI140" s="948"/>
      <c r="AJ140" s="948"/>
      <c r="AK140" s="951"/>
      <c r="AL140" s="1067" t="s">
        <v>45</v>
      </c>
      <c r="AM140" s="1067"/>
      <c r="AN140" s="918" t="s">
        <v>26</v>
      </c>
      <c r="AO140" s="919"/>
      <c r="AP140" s="919"/>
      <c r="AQ140" s="919"/>
      <c r="AR140" s="920"/>
      <c r="AS140" s="921"/>
    </row>
    <row r="141" spans="2:45" ht="13.95" customHeight="1">
      <c r="B141" s="933"/>
      <c r="C141" s="934"/>
      <c r="D141" s="934"/>
      <c r="E141" s="934"/>
      <c r="F141" s="934"/>
      <c r="G141" s="934"/>
      <c r="H141" s="934"/>
      <c r="I141" s="935"/>
      <c r="J141" s="933"/>
      <c r="K141" s="934"/>
      <c r="L141" s="934"/>
      <c r="M141" s="934"/>
      <c r="N141" s="938"/>
      <c r="O141" s="941"/>
      <c r="P141" s="934"/>
      <c r="Q141" s="934"/>
      <c r="R141" s="934"/>
      <c r="S141" s="934"/>
      <c r="T141" s="934"/>
      <c r="U141" s="935"/>
      <c r="V141" s="893"/>
      <c r="W141" s="894"/>
      <c r="X141" s="894"/>
      <c r="Y141" s="895"/>
      <c r="Z141" s="899"/>
      <c r="AA141" s="900"/>
      <c r="AB141" s="900"/>
      <c r="AC141" s="901"/>
      <c r="AD141" s="905"/>
      <c r="AE141" s="906"/>
      <c r="AF141" s="906"/>
      <c r="AG141" s="907"/>
      <c r="AH141" s="1131"/>
      <c r="AI141" s="950"/>
      <c r="AJ141" s="950"/>
      <c r="AK141" s="953"/>
      <c r="AL141" s="1068"/>
      <c r="AM141" s="1068"/>
      <c r="AN141" s="924"/>
      <c r="AO141" s="924"/>
      <c r="AP141" s="924"/>
      <c r="AQ141" s="924"/>
      <c r="AR141" s="924"/>
      <c r="AS141" s="925"/>
    </row>
    <row r="142" spans="2:45" ht="18" customHeight="1">
      <c r="B142" s="1123">
        <f>'報告書（事業主控）'!B142</f>
        <v>0</v>
      </c>
      <c r="C142" s="1124"/>
      <c r="D142" s="1124"/>
      <c r="E142" s="1124"/>
      <c r="F142" s="1124"/>
      <c r="G142" s="1124"/>
      <c r="H142" s="1124"/>
      <c r="I142" s="1125"/>
      <c r="J142" s="1123">
        <f>'報告書（事業主控）'!J142</f>
        <v>0</v>
      </c>
      <c r="K142" s="1124"/>
      <c r="L142" s="1124"/>
      <c r="M142" s="1124"/>
      <c r="N142" s="1126"/>
      <c r="O142" s="730">
        <f>'報告書（事業主控）'!O142</f>
        <v>0</v>
      </c>
      <c r="P142" s="731" t="s">
        <v>38</v>
      </c>
      <c r="Q142" s="730">
        <f>'報告書（事業主控）'!Q142</f>
        <v>0</v>
      </c>
      <c r="R142" s="731" t="s">
        <v>39</v>
      </c>
      <c r="S142" s="730">
        <f>'報告書（事業主控）'!S142</f>
        <v>0</v>
      </c>
      <c r="T142" s="976" t="s">
        <v>40</v>
      </c>
      <c r="U142" s="976"/>
      <c r="V142" s="1103">
        <f>'報告書（事業主控）'!V142</f>
        <v>0</v>
      </c>
      <c r="W142" s="1104"/>
      <c r="X142" s="1104"/>
      <c r="Y142" s="732" t="s">
        <v>15</v>
      </c>
      <c r="Z142" s="738"/>
      <c r="AA142" s="739"/>
      <c r="AB142" s="739"/>
      <c r="AC142" s="732" t="s">
        <v>15</v>
      </c>
      <c r="AD142" s="738"/>
      <c r="AE142" s="739"/>
      <c r="AF142" s="739"/>
      <c r="AG142" s="735" t="s">
        <v>15</v>
      </c>
      <c r="AH142" s="1132">
        <f>'報告書（事業主控）'!AH142</f>
        <v>0</v>
      </c>
      <c r="AI142" s="1133"/>
      <c r="AJ142" s="1133"/>
      <c r="AK142" s="1134"/>
      <c r="AL142" s="738"/>
      <c r="AM142" s="740"/>
      <c r="AN142" s="1100">
        <f>'報告書（事業主控）'!AN142</f>
        <v>0</v>
      </c>
      <c r="AO142" s="1101"/>
      <c r="AP142" s="1101"/>
      <c r="AQ142" s="1101"/>
      <c r="AR142" s="1101"/>
      <c r="AS142" s="735" t="s">
        <v>15</v>
      </c>
    </row>
    <row r="143" spans="2:45" ht="18" customHeight="1">
      <c r="B143" s="1117"/>
      <c r="C143" s="1118"/>
      <c r="D143" s="1118"/>
      <c r="E143" s="1118"/>
      <c r="F143" s="1118"/>
      <c r="G143" s="1118"/>
      <c r="H143" s="1118"/>
      <c r="I143" s="1119"/>
      <c r="J143" s="1117"/>
      <c r="K143" s="1118"/>
      <c r="L143" s="1118"/>
      <c r="M143" s="1118"/>
      <c r="N143" s="1121"/>
      <c r="O143" s="33">
        <f>'報告書（事業主控）'!O143</f>
        <v>0</v>
      </c>
      <c r="P143" s="684" t="s">
        <v>38</v>
      </c>
      <c r="Q143" s="33">
        <f>'報告書（事業主控）'!Q143</f>
        <v>0</v>
      </c>
      <c r="R143" s="684" t="s">
        <v>39</v>
      </c>
      <c r="S143" s="33">
        <f>'報告書（事業主控）'!S143</f>
        <v>0</v>
      </c>
      <c r="T143" s="1122" t="s">
        <v>41</v>
      </c>
      <c r="U143" s="1122"/>
      <c r="V143" s="1093">
        <f>'報告書（事業主控）'!V143</f>
        <v>0</v>
      </c>
      <c r="W143" s="1094"/>
      <c r="X143" s="1094"/>
      <c r="Y143" s="1094"/>
      <c r="Z143" s="1093">
        <f>'報告書（事業主控）'!Z143</f>
        <v>0</v>
      </c>
      <c r="AA143" s="1094"/>
      <c r="AB143" s="1094"/>
      <c r="AC143" s="1094"/>
      <c r="AD143" s="1093">
        <f>'報告書（事業主控）'!AD143</f>
        <v>0</v>
      </c>
      <c r="AE143" s="1094"/>
      <c r="AF143" s="1094"/>
      <c r="AG143" s="1096"/>
      <c r="AH143" s="1097">
        <f>'報告書（事業主控）'!AH143</f>
        <v>0</v>
      </c>
      <c r="AI143" s="1098"/>
      <c r="AJ143" s="1098"/>
      <c r="AK143" s="1099"/>
      <c r="AL143" s="964">
        <f>'報告書（事業主控）'!AL143</f>
        <v>0</v>
      </c>
      <c r="AM143" s="1095"/>
      <c r="AN143" s="1093">
        <f>'報告書（事業主控）'!AN143</f>
        <v>0</v>
      </c>
      <c r="AO143" s="1094"/>
      <c r="AP143" s="1094"/>
      <c r="AQ143" s="1094"/>
      <c r="AR143" s="1094"/>
      <c r="AS143" s="687"/>
    </row>
    <row r="144" spans="2:45" ht="18" customHeight="1">
      <c r="B144" s="1114">
        <f>'報告書（事業主控）'!B144</f>
        <v>0</v>
      </c>
      <c r="C144" s="1115"/>
      <c r="D144" s="1115"/>
      <c r="E144" s="1115"/>
      <c r="F144" s="1115"/>
      <c r="G144" s="1115"/>
      <c r="H144" s="1115"/>
      <c r="I144" s="1116"/>
      <c r="J144" s="1114">
        <f>'報告書（事業主控）'!J144</f>
        <v>0</v>
      </c>
      <c r="K144" s="1115"/>
      <c r="L144" s="1115"/>
      <c r="M144" s="1115"/>
      <c r="N144" s="1120"/>
      <c r="O144" s="32">
        <f>'報告書（事業主控）'!O144</f>
        <v>0</v>
      </c>
      <c r="P144" s="11" t="s">
        <v>38</v>
      </c>
      <c r="Q144" s="32">
        <f>'報告書（事業主控）'!Q144</f>
        <v>0</v>
      </c>
      <c r="R144" s="11" t="s">
        <v>39</v>
      </c>
      <c r="S144" s="32">
        <f>'報告書（事業主控）'!S144</f>
        <v>0</v>
      </c>
      <c r="T144" s="982" t="s">
        <v>40</v>
      </c>
      <c r="U144" s="982"/>
      <c r="V144" s="1103">
        <f>'報告書（事業主控）'!V144</f>
        <v>0</v>
      </c>
      <c r="W144" s="1104"/>
      <c r="X144" s="1104"/>
      <c r="Y144" s="737"/>
      <c r="Z144" s="738"/>
      <c r="AA144" s="739"/>
      <c r="AB144" s="739"/>
      <c r="AC144" s="737"/>
      <c r="AD144" s="738"/>
      <c r="AE144" s="739"/>
      <c r="AF144" s="739"/>
      <c r="AG144" s="737"/>
      <c r="AH144" s="1100">
        <f>'報告書（事業主控）'!AH144</f>
        <v>0</v>
      </c>
      <c r="AI144" s="1101"/>
      <c r="AJ144" s="1101"/>
      <c r="AK144" s="1102"/>
      <c r="AL144" s="738"/>
      <c r="AM144" s="740"/>
      <c r="AN144" s="1100">
        <f>'報告書（事業主控）'!AN144</f>
        <v>0</v>
      </c>
      <c r="AO144" s="1101"/>
      <c r="AP144" s="1101"/>
      <c r="AQ144" s="1101"/>
      <c r="AR144" s="1101"/>
      <c r="AS144" s="741"/>
    </row>
    <row r="145" spans="2:45" ht="18" customHeight="1">
      <c r="B145" s="1117"/>
      <c r="C145" s="1118"/>
      <c r="D145" s="1118"/>
      <c r="E145" s="1118"/>
      <c r="F145" s="1118"/>
      <c r="G145" s="1118"/>
      <c r="H145" s="1118"/>
      <c r="I145" s="1119"/>
      <c r="J145" s="1117"/>
      <c r="K145" s="1118"/>
      <c r="L145" s="1118"/>
      <c r="M145" s="1118"/>
      <c r="N145" s="1121"/>
      <c r="O145" s="33">
        <f>'報告書（事業主控）'!O145</f>
        <v>0</v>
      </c>
      <c r="P145" s="684" t="s">
        <v>38</v>
      </c>
      <c r="Q145" s="33">
        <f>'報告書（事業主控）'!Q145</f>
        <v>0</v>
      </c>
      <c r="R145" s="684" t="s">
        <v>39</v>
      </c>
      <c r="S145" s="33">
        <f>'報告書（事業主控）'!S145</f>
        <v>0</v>
      </c>
      <c r="T145" s="1122" t="s">
        <v>41</v>
      </c>
      <c r="U145" s="1122"/>
      <c r="V145" s="1097">
        <f>'報告書（事業主控）'!V145</f>
        <v>0</v>
      </c>
      <c r="W145" s="1098"/>
      <c r="X145" s="1098"/>
      <c r="Y145" s="1098"/>
      <c r="Z145" s="1097">
        <f>'報告書（事業主控）'!Z145</f>
        <v>0</v>
      </c>
      <c r="AA145" s="1098"/>
      <c r="AB145" s="1098"/>
      <c r="AC145" s="1098"/>
      <c r="AD145" s="1097">
        <f>'報告書（事業主控）'!AD145</f>
        <v>0</v>
      </c>
      <c r="AE145" s="1098"/>
      <c r="AF145" s="1098"/>
      <c r="AG145" s="1098"/>
      <c r="AH145" s="1097">
        <f>'報告書（事業主控）'!AH145</f>
        <v>0</v>
      </c>
      <c r="AI145" s="1098"/>
      <c r="AJ145" s="1098"/>
      <c r="AK145" s="1099"/>
      <c r="AL145" s="964">
        <f>'報告書（事業主控）'!AL145</f>
        <v>0</v>
      </c>
      <c r="AM145" s="1095"/>
      <c r="AN145" s="1093">
        <f>'報告書（事業主控）'!AN145</f>
        <v>0</v>
      </c>
      <c r="AO145" s="1094"/>
      <c r="AP145" s="1094"/>
      <c r="AQ145" s="1094"/>
      <c r="AR145" s="1094"/>
      <c r="AS145" s="687"/>
    </row>
    <row r="146" spans="2:45" ht="18" customHeight="1">
      <c r="B146" s="1114">
        <f>'報告書（事業主控）'!B146</f>
        <v>0</v>
      </c>
      <c r="C146" s="1115"/>
      <c r="D146" s="1115"/>
      <c r="E146" s="1115"/>
      <c r="F146" s="1115"/>
      <c r="G146" s="1115"/>
      <c r="H146" s="1115"/>
      <c r="I146" s="1116"/>
      <c r="J146" s="1114">
        <f>'報告書（事業主控）'!J146</f>
        <v>0</v>
      </c>
      <c r="K146" s="1115"/>
      <c r="L146" s="1115"/>
      <c r="M146" s="1115"/>
      <c r="N146" s="1120"/>
      <c r="O146" s="32">
        <f>'報告書（事業主控）'!O146</f>
        <v>0</v>
      </c>
      <c r="P146" s="11" t="s">
        <v>38</v>
      </c>
      <c r="Q146" s="32">
        <f>'報告書（事業主控）'!Q146</f>
        <v>0</v>
      </c>
      <c r="R146" s="11" t="s">
        <v>39</v>
      </c>
      <c r="S146" s="32">
        <f>'報告書（事業主控）'!S146</f>
        <v>0</v>
      </c>
      <c r="T146" s="982" t="s">
        <v>40</v>
      </c>
      <c r="U146" s="982"/>
      <c r="V146" s="1103">
        <f>'報告書（事業主控）'!V146</f>
        <v>0</v>
      </c>
      <c r="W146" s="1104"/>
      <c r="X146" s="1104"/>
      <c r="Y146" s="737"/>
      <c r="Z146" s="738"/>
      <c r="AA146" s="739"/>
      <c r="AB146" s="739"/>
      <c r="AC146" s="737"/>
      <c r="AD146" s="738"/>
      <c r="AE146" s="739"/>
      <c r="AF146" s="739"/>
      <c r="AG146" s="737"/>
      <c r="AH146" s="1100">
        <f>'報告書（事業主控）'!AH146</f>
        <v>0</v>
      </c>
      <c r="AI146" s="1101"/>
      <c r="AJ146" s="1101"/>
      <c r="AK146" s="1102"/>
      <c r="AL146" s="738"/>
      <c r="AM146" s="740"/>
      <c r="AN146" s="1100">
        <f>'報告書（事業主控）'!AN146</f>
        <v>0</v>
      </c>
      <c r="AO146" s="1101"/>
      <c r="AP146" s="1101"/>
      <c r="AQ146" s="1101"/>
      <c r="AR146" s="1101"/>
      <c r="AS146" s="741"/>
    </row>
    <row r="147" spans="2:45" ht="18" customHeight="1">
      <c r="B147" s="1117"/>
      <c r="C147" s="1118"/>
      <c r="D147" s="1118"/>
      <c r="E147" s="1118"/>
      <c r="F147" s="1118"/>
      <c r="G147" s="1118"/>
      <c r="H147" s="1118"/>
      <c r="I147" s="1119"/>
      <c r="J147" s="1117"/>
      <c r="K147" s="1118"/>
      <c r="L147" s="1118"/>
      <c r="M147" s="1118"/>
      <c r="N147" s="1121"/>
      <c r="O147" s="33">
        <f>'報告書（事業主控）'!O147</f>
        <v>0</v>
      </c>
      <c r="P147" s="684" t="s">
        <v>38</v>
      </c>
      <c r="Q147" s="33">
        <f>'報告書（事業主控）'!Q147</f>
        <v>0</v>
      </c>
      <c r="R147" s="684" t="s">
        <v>39</v>
      </c>
      <c r="S147" s="33">
        <f>'報告書（事業主控）'!S147</f>
        <v>0</v>
      </c>
      <c r="T147" s="1122" t="s">
        <v>41</v>
      </c>
      <c r="U147" s="1122"/>
      <c r="V147" s="1097">
        <f>'報告書（事業主控）'!V147</f>
        <v>0</v>
      </c>
      <c r="W147" s="1098"/>
      <c r="X147" s="1098"/>
      <c r="Y147" s="1098"/>
      <c r="Z147" s="1097">
        <f>'報告書（事業主控）'!Z147</f>
        <v>0</v>
      </c>
      <c r="AA147" s="1098"/>
      <c r="AB147" s="1098"/>
      <c r="AC147" s="1098"/>
      <c r="AD147" s="1097">
        <f>'報告書（事業主控）'!AD147</f>
        <v>0</v>
      </c>
      <c r="AE147" s="1098"/>
      <c r="AF147" s="1098"/>
      <c r="AG147" s="1098"/>
      <c r="AH147" s="1097">
        <f>'報告書（事業主控）'!AH147</f>
        <v>0</v>
      </c>
      <c r="AI147" s="1098"/>
      <c r="AJ147" s="1098"/>
      <c r="AK147" s="1099"/>
      <c r="AL147" s="964">
        <f>'報告書（事業主控）'!AL147</f>
        <v>0</v>
      </c>
      <c r="AM147" s="1095"/>
      <c r="AN147" s="1093">
        <f>'報告書（事業主控）'!AN147</f>
        <v>0</v>
      </c>
      <c r="AO147" s="1094"/>
      <c r="AP147" s="1094"/>
      <c r="AQ147" s="1094"/>
      <c r="AR147" s="1094"/>
      <c r="AS147" s="687"/>
    </row>
    <row r="148" spans="2:45" ht="18" customHeight="1">
      <c r="B148" s="1114">
        <f>'報告書（事業主控）'!B148</f>
        <v>0</v>
      </c>
      <c r="C148" s="1115"/>
      <c r="D148" s="1115"/>
      <c r="E148" s="1115"/>
      <c r="F148" s="1115"/>
      <c r="G148" s="1115"/>
      <c r="H148" s="1115"/>
      <c r="I148" s="1116"/>
      <c r="J148" s="1114">
        <f>'報告書（事業主控）'!J148</f>
        <v>0</v>
      </c>
      <c r="K148" s="1115"/>
      <c r="L148" s="1115"/>
      <c r="M148" s="1115"/>
      <c r="N148" s="1120"/>
      <c r="O148" s="32">
        <f>'報告書（事業主控）'!O148</f>
        <v>0</v>
      </c>
      <c r="P148" s="11" t="s">
        <v>38</v>
      </c>
      <c r="Q148" s="32">
        <f>'報告書（事業主控）'!Q148</f>
        <v>0</v>
      </c>
      <c r="R148" s="11" t="s">
        <v>39</v>
      </c>
      <c r="S148" s="32">
        <f>'報告書（事業主控）'!S148</f>
        <v>0</v>
      </c>
      <c r="T148" s="982" t="s">
        <v>40</v>
      </c>
      <c r="U148" s="982"/>
      <c r="V148" s="1103">
        <f>'報告書（事業主控）'!V148</f>
        <v>0</v>
      </c>
      <c r="W148" s="1104"/>
      <c r="X148" s="1104"/>
      <c r="Y148" s="737"/>
      <c r="Z148" s="738"/>
      <c r="AA148" s="739"/>
      <c r="AB148" s="739"/>
      <c r="AC148" s="737"/>
      <c r="AD148" s="738"/>
      <c r="AE148" s="739"/>
      <c r="AF148" s="739"/>
      <c r="AG148" s="737"/>
      <c r="AH148" s="1100">
        <f>'報告書（事業主控）'!AH148</f>
        <v>0</v>
      </c>
      <c r="AI148" s="1101"/>
      <c r="AJ148" s="1101"/>
      <c r="AK148" s="1102"/>
      <c r="AL148" s="738"/>
      <c r="AM148" s="740"/>
      <c r="AN148" s="1100">
        <f>'報告書（事業主控）'!AN148</f>
        <v>0</v>
      </c>
      <c r="AO148" s="1101"/>
      <c r="AP148" s="1101"/>
      <c r="AQ148" s="1101"/>
      <c r="AR148" s="1101"/>
      <c r="AS148" s="741"/>
    </row>
    <row r="149" spans="2:45" ht="18" customHeight="1">
      <c r="B149" s="1117"/>
      <c r="C149" s="1118"/>
      <c r="D149" s="1118"/>
      <c r="E149" s="1118"/>
      <c r="F149" s="1118"/>
      <c r="G149" s="1118"/>
      <c r="H149" s="1118"/>
      <c r="I149" s="1119"/>
      <c r="J149" s="1117"/>
      <c r="K149" s="1118"/>
      <c r="L149" s="1118"/>
      <c r="M149" s="1118"/>
      <c r="N149" s="1121"/>
      <c r="O149" s="33">
        <f>'報告書（事業主控）'!O149</f>
        <v>0</v>
      </c>
      <c r="P149" s="684" t="s">
        <v>38</v>
      </c>
      <c r="Q149" s="33">
        <f>'報告書（事業主控）'!Q149</f>
        <v>0</v>
      </c>
      <c r="R149" s="684" t="s">
        <v>39</v>
      </c>
      <c r="S149" s="33">
        <f>'報告書（事業主控）'!S149</f>
        <v>0</v>
      </c>
      <c r="T149" s="1122" t="s">
        <v>41</v>
      </c>
      <c r="U149" s="1122"/>
      <c r="V149" s="1097">
        <f>'報告書（事業主控）'!V149</f>
        <v>0</v>
      </c>
      <c r="W149" s="1098"/>
      <c r="X149" s="1098"/>
      <c r="Y149" s="1098"/>
      <c r="Z149" s="1097">
        <f>'報告書（事業主控）'!Z149</f>
        <v>0</v>
      </c>
      <c r="AA149" s="1098"/>
      <c r="AB149" s="1098"/>
      <c r="AC149" s="1098"/>
      <c r="AD149" s="1097">
        <f>'報告書（事業主控）'!AD149</f>
        <v>0</v>
      </c>
      <c r="AE149" s="1098"/>
      <c r="AF149" s="1098"/>
      <c r="AG149" s="1098"/>
      <c r="AH149" s="1097">
        <f>'報告書（事業主控）'!AH149</f>
        <v>0</v>
      </c>
      <c r="AI149" s="1098"/>
      <c r="AJ149" s="1098"/>
      <c r="AK149" s="1099"/>
      <c r="AL149" s="964">
        <f>'報告書（事業主控）'!AL149</f>
        <v>0</v>
      </c>
      <c r="AM149" s="1095"/>
      <c r="AN149" s="1093">
        <f>'報告書（事業主控）'!AN149</f>
        <v>0</v>
      </c>
      <c r="AO149" s="1094"/>
      <c r="AP149" s="1094"/>
      <c r="AQ149" s="1094"/>
      <c r="AR149" s="1094"/>
      <c r="AS149" s="687"/>
    </row>
    <row r="150" spans="2:45" ht="18" customHeight="1">
      <c r="B150" s="1114">
        <f>'報告書（事業主控）'!B150</f>
        <v>0</v>
      </c>
      <c r="C150" s="1115"/>
      <c r="D150" s="1115"/>
      <c r="E150" s="1115"/>
      <c r="F150" s="1115"/>
      <c r="G150" s="1115"/>
      <c r="H150" s="1115"/>
      <c r="I150" s="1116"/>
      <c r="J150" s="1114">
        <f>'報告書（事業主控）'!J150</f>
        <v>0</v>
      </c>
      <c r="K150" s="1115"/>
      <c r="L150" s="1115"/>
      <c r="M150" s="1115"/>
      <c r="N150" s="1120"/>
      <c r="O150" s="32">
        <f>'報告書（事業主控）'!O150</f>
        <v>0</v>
      </c>
      <c r="P150" s="11" t="s">
        <v>38</v>
      </c>
      <c r="Q150" s="32">
        <f>'報告書（事業主控）'!Q150</f>
        <v>0</v>
      </c>
      <c r="R150" s="11" t="s">
        <v>39</v>
      </c>
      <c r="S150" s="32">
        <f>'報告書（事業主控）'!S150</f>
        <v>0</v>
      </c>
      <c r="T150" s="982" t="s">
        <v>40</v>
      </c>
      <c r="U150" s="982"/>
      <c r="V150" s="1103">
        <f>'報告書（事業主控）'!V150</f>
        <v>0</v>
      </c>
      <c r="W150" s="1104"/>
      <c r="X150" s="1104"/>
      <c r="Y150" s="737"/>
      <c r="Z150" s="738"/>
      <c r="AA150" s="739"/>
      <c r="AB150" s="739"/>
      <c r="AC150" s="737"/>
      <c r="AD150" s="738"/>
      <c r="AE150" s="739"/>
      <c r="AF150" s="739"/>
      <c r="AG150" s="737"/>
      <c r="AH150" s="1100">
        <f>'報告書（事業主控）'!AH150</f>
        <v>0</v>
      </c>
      <c r="AI150" s="1101"/>
      <c r="AJ150" s="1101"/>
      <c r="AK150" s="1102"/>
      <c r="AL150" s="738"/>
      <c r="AM150" s="740"/>
      <c r="AN150" s="1100">
        <f>'報告書（事業主控）'!AN150</f>
        <v>0</v>
      </c>
      <c r="AO150" s="1101"/>
      <c r="AP150" s="1101"/>
      <c r="AQ150" s="1101"/>
      <c r="AR150" s="1101"/>
      <c r="AS150" s="741"/>
    </row>
    <row r="151" spans="2:45" ht="18" customHeight="1">
      <c r="B151" s="1117"/>
      <c r="C151" s="1118"/>
      <c r="D151" s="1118"/>
      <c r="E151" s="1118"/>
      <c r="F151" s="1118"/>
      <c r="G151" s="1118"/>
      <c r="H151" s="1118"/>
      <c r="I151" s="1119"/>
      <c r="J151" s="1117"/>
      <c r="K151" s="1118"/>
      <c r="L151" s="1118"/>
      <c r="M151" s="1118"/>
      <c r="N151" s="1121"/>
      <c r="O151" s="33">
        <f>'報告書（事業主控）'!O151</f>
        <v>0</v>
      </c>
      <c r="P151" s="684" t="s">
        <v>38</v>
      </c>
      <c r="Q151" s="33">
        <f>'報告書（事業主控）'!Q151</f>
        <v>0</v>
      </c>
      <c r="R151" s="684" t="s">
        <v>39</v>
      </c>
      <c r="S151" s="33">
        <f>'報告書（事業主控）'!S151</f>
        <v>0</v>
      </c>
      <c r="T151" s="1122" t="s">
        <v>41</v>
      </c>
      <c r="U151" s="1122"/>
      <c r="V151" s="1097">
        <f>'報告書（事業主控）'!V151</f>
        <v>0</v>
      </c>
      <c r="W151" s="1098"/>
      <c r="X151" s="1098"/>
      <c r="Y151" s="1098"/>
      <c r="Z151" s="1097">
        <f>'報告書（事業主控）'!Z151</f>
        <v>0</v>
      </c>
      <c r="AA151" s="1098"/>
      <c r="AB151" s="1098"/>
      <c r="AC151" s="1098"/>
      <c r="AD151" s="1097">
        <f>'報告書（事業主控）'!AD151</f>
        <v>0</v>
      </c>
      <c r="AE151" s="1098"/>
      <c r="AF151" s="1098"/>
      <c r="AG151" s="1098"/>
      <c r="AH151" s="1097">
        <f>'報告書（事業主控）'!AH151</f>
        <v>0</v>
      </c>
      <c r="AI151" s="1098"/>
      <c r="AJ151" s="1098"/>
      <c r="AK151" s="1099"/>
      <c r="AL151" s="964">
        <f>'報告書（事業主控）'!AL151</f>
        <v>0</v>
      </c>
      <c r="AM151" s="1095"/>
      <c r="AN151" s="1093">
        <f>'報告書（事業主控）'!AN151</f>
        <v>0</v>
      </c>
      <c r="AO151" s="1094"/>
      <c r="AP151" s="1094"/>
      <c r="AQ151" s="1094"/>
      <c r="AR151" s="1094"/>
      <c r="AS151" s="687"/>
    </row>
    <row r="152" spans="2:45" ht="18" customHeight="1">
      <c r="B152" s="1114">
        <f>'報告書（事業主控）'!B152</f>
        <v>0</v>
      </c>
      <c r="C152" s="1115"/>
      <c r="D152" s="1115"/>
      <c r="E152" s="1115"/>
      <c r="F152" s="1115"/>
      <c r="G152" s="1115"/>
      <c r="H152" s="1115"/>
      <c r="I152" s="1116"/>
      <c r="J152" s="1114">
        <f>'報告書（事業主控）'!J152</f>
        <v>0</v>
      </c>
      <c r="K152" s="1115"/>
      <c r="L152" s="1115"/>
      <c r="M152" s="1115"/>
      <c r="N152" s="1120"/>
      <c r="O152" s="32">
        <f>'報告書（事業主控）'!O152</f>
        <v>0</v>
      </c>
      <c r="P152" s="11" t="s">
        <v>38</v>
      </c>
      <c r="Q152" s="32">
        <f>'報告書（事業主控）'!Q152</f>
        <v>0</v>
      </c>
      <c r="R152" s="11" t="s">
        <v>39</v>
      </c>
      <c r="S152" s="32">
        <f>'報告書（事業主控）'!S152</f>
        <v>0</v>
      </c>
      <c r="T152" s="982" t="s">
        <v>40</v>
      </c>
      <c r="U152" s="982"/>
      <c r="V152" s="1103">
        <f>'報告書（事業主控）'!V152</f>
        <v>0</v>
      </c>
      <c r="W152" s="1104"/>
      <c r="X152" s="1104"/>
      <c r="Y152" s="737"/>
      <c r="Z152" s="738"/>
      <c r="AA152" s="739"/>
      <c r="AB152" s="739"/>
      <c r="AC152" s="737"/>
      <c r="AD152" s="738"/>
      <c r="AE152" s="739"/>
      <c r="AF152" s="739"/>
      <c r="AG152" s="737"/>
      <c r="AH152" s="1100">
        <f>'報告書（事業主控）'!AH152</f>
        <v>0</v>
      </c>
      <c r="AI152" s="1101"/>
      <c r="AJ152" s="1101"/>
      <c r="AK152" s="1102"/>
      <c r="AL152" s="738"/>
      <c r="AM152" s="740"/>
      <c r="AN152" s="1100">
        <f>'報告書（事業主控）'!AN152</f>
        <v>0</v>
      </c>
      <c r="AO152" s="1101"/>
      <c r="AP152" s="1101"/>
      <c r="AQ152" s="1101"/>
      <c r="AR152" s="1101"/>
      <c r="AS152" s="741"/>
    </row>
    <row r="153" spans="2:45" ht="18" customHeight="1">
      <c r="B153" s="1117"/>
      <c r="C153" s="1118"/>
      <c r="D153" s="1118"/>
      <c r="E153" s="1118"/>
      <c r="F153" s="1118"/>
      <c r="G153" s="1118"/>
      <c r="H153" s="1118"/>
      <c r="I153" s="1119"/>
      <c r="J153" s="1117"/>
      <c r="K153" s="1118"/>
      <c r="L153" s="1118"/>
      <c r="M153" s="1118"/>
      <c r="N153" s="1121"/>
      <c r="O153" s="33">
        <f>'報告書（事業主控）'!O153</f>
        <v>0</v>
      </c>
      <c r="P153" s="684" t="s">
        <v>38</v>
      </c>
      <c r="Q153" s="33">
        <f>'報告書（事業主控）'!Q153</f>
        <v>0</v>
      </c>
      <c r="R153" s="684" t="s">
        <v>39</v>
      </c>
      <c r="S153" s="33">
        <f>'報告書（事業主控）'!S153</f>
        <v>0</v>
      </c>
      <c r="T153" s="1122" t="s">
        <v>41</v>
      </c>
      <c r="U153" s="1122"/>
      <c r="V153" s="1097">
        <f>'報告書（事業主控）'!V153</f>
        <v>0</v>
      </c>
      <c r="W153" s="1098"/>
      <c r="X153" s="1098"/>
      <c r="Y153" s="1098"/>
      <c r="Z153" s="1097">
        <f>'報告書（事業主控）'!Z153</f>
        <v>0</v>
      </c>
      <c r="AA153" s="1098"/>
      <c r="AB153" s="1098"/>
      <c r="AC153" s="1098"/>
      <c r="AD153" s="1097">
        <f>'報告書（事業主控）'!AD153</f>
        <v>0</v>
      </c>
      <c r="AE153" s="1098"/>
      <c r="AF153" s="1098"/>
      <c r="AG153" s="1098"/>
      <c r="AH153" s="1097">
        <f>'報告書（事業主控）'!AH153</f>
        <v>0</v>
      </c>
      <c r="AI153" s="1098"/>
      <c r="AJ153" s="1098"/>
      <c r="AK153" s="1099"/>
      <c r="AL153" s="964">
        <f>'報告書（事業主控）'!AL153</f>
        <v>0</v>
      </c>
      <c r="AM153" s="1095"/>
      <c r="AN153" s="1093">
        <f>'報告書（事業主控）'!AN153</f>
        <v>0</v>
      </c>
      <c r="AO153" s="1094"/>
      <c r="AP153" s="1094"/>
      <c r="AQ153" s="1094"/>
      <c r="AR153" s="1094"/>
      <c r="AS153" s="687"/>
    </row>
    <row r="154" spans="2:45" ht="18" customHeight="1">
      <c r="B154" s="1114">
        <f>'報告書（事業主控）'!B154</f>
        <v>0</v>
      </c>
      <c r="C154" s="1115"/>
      <c r="D154" s="1115"/>
      <c r="E154" s="1115"/>
      <c r="F154" s="1115"/>
      <c r="G154" s="1115"/>
      <c r="H154" s="1115"/>
      <c r="I154" s="1116"/>
      <c r="J154" s="1114">
        <f>'報告書（事業主控）'!J154</f>
        <v>0</v>
      </c>
      <c r="K154" s="1115"/>
      <c r="L154" s="1115"/>
      <c r="M154" s="1115"/>
      <c r="N154" s="1120"/>
      <c r="O154" s="32">
        <f>'報告書（事業主控）'!O154</f>
        <v>0</v>
      </c>
      <c r="P154" s="11" t="s">
        <v>38</v>
      </c>
      <c r="Q154" s="32">
        <f>'報告書（事業主控）'!Q154</f>
        <v>0</v>
      </c>
      <c r="R154" s="11" t="s">
        <v>39</v>
      </c>
      <c r="S154" s="32">
        <f>'報告書（事業主控）'!S154</f>
        <v>0</v>
      </c>
      <c r="T154" s="982" t="s">
        <v>40</v>
      </c>
      <c r="U154" s="982"/>
      <c r="V154" s="1103">
        <f>'報告書（事業主控）'!V154</f>
        <v>0</v>
      </c>
      <c r="W154" s="1104"/>
      <c r="X154" s="1104"/>
      <c r="Y154" s="737"/>
      <c r="Z154" s="738"/>
      <c r="AA154" s="739"/>
      <c r="AB154" s="739"/>
      <c r="AC154" s="737"/>
      <c r="AD154" s="738"/>
      <c r="AE154" s="739"/>
      <c r="AF154" s="739"/>
      <c r="AG154" s="737"/>
      <c r="AH154" s="1100">
        <f>'報告書（事業主控）'!AH154</f>
        <v>0</v>
      </c>
      <c r="AI154" s="1101"/>
      <c r="AJ154" s="1101"/>
      <c r="AK154" s="1102"/>
      <c r="AL154" s="738"/>
      <c r="AM154" s="740"/>
      <c r="AN154" s="1100">
        <f>'報告書（事業主控）'!AN154</f>
        <v>0</v>
      </c>
      <c r="AO154" s="1101"/>
      <c r="AP154" s="1101"/>
      <c r="AQ154" s="1101"/>
      <c r="AR154" s="1101"/>
      <c r="AS154" s="741"/>
    </row>
    <row r="155" spans="2:45" ht="18" customHeight="1">
      <c r="B155" s="1117"/>
      <c r="C155" s="1118"/>
      <c r="D155" s="1118"/>
      <c r="E155" s="1118"/>
      <c r="F155" s="1118"/>
      <c r="G155" s="1118"/>
      <c r="H155" s="1118"/>
      <c r="I155" s="1119"/>
      <c r="J155" s="1117"/>
      <c r="K155" s="1118"/>
      <c r="L155" s="1118"/>
      <c r="M155" s="1118"/>
      <c r="N155" s="1121"/>
      <c r="O155" s="33">
        <f>'報告書（事業主控）'!O155</f>
        <v>0</v>
      </c>
      <c r="P155" s="684" t="s">
        <v>38</v>
      </c>
      <c r="Q155" s="33">
        <f>'報告書（事業主控）'!Q155</f>
        <v>0</v>
      </c>
      <c r="R155" s="684" t="s">
        <v>39</v>
      </c>
      <c r="S155" s="33">
        <f>'報告書（事業主控）'!S155</f>
        <v>0</v>
      </c>
      <c r="T155" s="1122" t="s">
        <v>41</v>
      </c>
      <c r="U155" s="1122"/>
      <c r="V155" s="1097">
        <f>'報告書（事業主控）'!V155</f>
        <v>0</v>
      </c>
      <c r="W155" s="1098"/>
      <c r="X155" s="1098"/>
      <c r="Y155" s="1098"/>
      <c r="Z155" s="1097">
        <f>'報告書（事業主控）'!Z155</f>
        <v>0</v>
      </c>
      <c r="AA155" s="1098"/>
      <c r="AB155" s="1098"/>
      <c r="AC155" s="1098"/>
      <c r="AD155" s="1097">
        <f>'報告書（事業主控）'!AD155</f>
        <v>0</v>
      </c>
      <c r="AE155" s="1098"/>
      <c r="AF155" s="1098"/>
      <c r="AG155" s="1098"/>
      <c r="AH155" s="1097">
        <f>'報告書（事業主控）'!AH155</f>
        <v>0</v>
      </c>
      <c r="AI155" s="1098"/>
      <c r="AJ155" s="1098"/>
      <c r="AK155" s="1099"/>
      <c r="AL155" s="964">
        <f>'報告書（事業主控）'!AL155</f>
        <v>0</v>
      </c>
      <c r="AM155" s="1095"/>
      <c r="AN155" s="1093">
        <f>'報告書（事業主控）'!AN155</f>
        <v>0</v>
      </c>
      <c r="AO155" s="1094"/>
      <c r="AP155" s="1094"/>
      <c r="AQ155" s="1094"/>
      <c r="AR155" s="1094"/>
      <c r="AS155" s="687"/>
    </row>
    <row r="156" spans="2:45" ht="18" customHeight="1">
      <c r="B156" s="1114">
        <f>'報告書（事業主控）'!B156</f>
        <v>0</v>
      </c>
      <c r="C156" s="1115"/>
      <c r="D156" s="1115"/>
      <c r="E156" s="1115"/>
      <c r="F156" s="1115"/>
      <c r="G156" s="1115"/>
      <c r="H156" s="1115"/>
      <c r="I156" s="1116"/>
      <c r="J156" s="1114">
        <f>'報告書（事業主控）'!J156</f>
        <v>0</v>
      </c>
      <c r="K156" s="1115"/>
      <c r="L156" s="1115"/>
      <c r="M156" s="1115"/>
      <c r="N156" s="1120"/>
      <c r="O156" s="32">
        <f>'報告書（事業主控）'!O156</f>
        <v>0</v>
      </c>
      <c r="P156" s="11" t="s">
        <v>38</v>
      </c>
      <c r="Q156" s="32">
        <f>'報告書（事業主控）'!Q156</f>
        <v>0</v>
      </c>
      <c r="R156" s="11" t="s">
        <v>39</v>
      </c>
      <c r="S156" s="32">
        <f>'報告書（事業主控）'!S156</f>
        <v>0</v>
      </c>
      <c r="T156" s="982" t="s">
        <v>40</v>
      </c>
      <c r="U156" s="982"/>
      <c r="V156" s="1103">
        <f>'報告書（事業主控）'!V156</f>
        <v>0</v>
      </c>
      <c r="W156" s="1104"/>
      <c r="X156" s="1104"/>
      <c r="Y156" s="737"/>
      <c r="Z156" s="738"/>
      <c r="AA156" s="739"/>
      <c r="AB156" s="739"/>
      <c r="AC156" s="737"/>
      <c r="AD156" s="738"/>
      <c r="AE156" s="739"/>
      <c r="AF156" s="739"/>
      <c r="AG156" s="737"/>
      <c r="AH156" s="1100">
        <f>'報告書（事業主控）'!AH156</f>
        <v>0</v>
      </c>
      <c r="AI156" s="1101"/>
      <c r="AJ156" s="1101"/>
      <c r="AK156" s="1102"/>
      <c r="AL156" s="738"/>
      <c r="AM156" s="740"/>
      <c r="AN156" s="1100">
        <f>'報告書（事業主控）'!AN156</f>
        <v>0</v>
      </c>
      <c r="AO156" s="1101"/>
      <c r="AP156" s="1101"/>
      <c r="AQ156" s="1101"/>
      <c r="AR156" s="1101"/>
      <c r="AS156" s="741"/>
    </row>
    <row r="157" spans="2:45" ht="18" customHeight="1">
      <c r="B157" s="1117"/>
      <c r="C157" s="1118"/>
      <c r="D157" s="1118"/>
      <c r="E157" s="1118"/>
      <c r="F157" s="1118"/>
      <c r="G157" s="1118"/>
      <c r="H157" s="1118"/>
      <c r="I157" s="1119"/>
      <c r="J157" s="1117"/>
      <c r="K157" s="1118"/>
      <c r="L157" s="1118"/>
      <c r="M157" s="1118"/>
      <c r="N157" s="1121"/>
      <c r="O157" s="33">
        <f>'報告書（事業主控）'!O157</f>
        <v>0</v>
      </c>
      <c r="P157" s="684" t="s">
        <v>38</v>
      </c>
      <c r="Q157" s="33">
        <f>'報告書（事業主控）'!Q157</f>
        <v>0</v>
      </c>
      <c r="R157" s="684" t="s">
        <v>39</v>
      </c>
      <c r="S157" s="33">
        <f>'報告書（事業主控）'!S157</f>
        <v>0</v>
      </c>
      <c r="T157" s="1122" t="s">
        <v>41</v>
      </c>
      <c r="U157" s="1122"/>
      <c r="V157" s="1097">
        <f>'報告書（事業主控）'!V157</f>
        <v>0</v>
      </c>
      <c r="W157" s="1098"/>
      <c r="X157" s="1098"/>
      <c r="Y157" s="1098"/>
      <c r="Z157" s="1097">
        <f>'報告書（事業主控）'!Z157</f>
        <v>0</v>
      </c>
      <c r="AA157" s="1098"/>
      <c r="AB157" s="1098"/>
      <c r="AC157" s="1098"/>
      <c r="AD157" s="1097">
        <f>'報告書（事業主控）'!AD157</f>
        <v>0</v>
      </c>
      <c r="AE157" s="1098"/>
      <c r="AF157" s="1098"/>
      <c r="AG157" s="1098"/>
      <c r="AH157" s="1097">
        <f>'報告書（事業主控）'!AH157</f>
        <v>0</v>
      </c>
      <c r="AI157" s="1098"/>
      <c r="AJ157" s="1098"/>
      <c r="AK157" s="1099"/>
      <c r="AL157" s="964">
        <f>'報告書（事業主控）'!AL157</f>
        <v>0</v>
      </c>
      <c r="AM157" s="1095"/>
      <c r="AN157" s="1093">
        <f>'報告書（事業主控）'!AN157</f>
        <v>0</v>
      </c>
      <c r="AO157" s="1094"/>
      <c r="AP157" s="1094"/>
      <c r="AQ157" s="1094"/>
      <c r="AR157" s="1094"/>
      <c r="AS157" s="687"/>
    </row>
    <row r="158" spans="2:45" ht="18" customHeight="1">
      <c r="B158" s="1114">
        <f>'報告書（事業主控）'!B158</f>
        <v>0</v>
      </c>
      <c r="C158" s="1115"/>
      <c r="D158" s="1115"/>
      <c r="E158" s="1115"/>
      <c r="F158" s="1115"/>
      <c r="G158" s="1115"/>
      <c r="H158" s="1115"/>
      <c r="I158" s="1116"/>
      <c r="J158" s="1114">
        <f>'報告書（事業主控）'!J158</f>
        <v>0</v>
      </c>
      <c r="K158" s="1115"/>
      <c r="L158" s="1115"/>
      <c r="M158" s="1115"/>
      <c r="N158" s="1120"/>
      <c r="O158" s="32">
        <f>'報告書（事業主控）'!O158</f>
        <v>0</v>
      </c>
      <c r="P158" s="11" t="s">
        <v>38</v>
      </c>
      <c r="Q158" s="32">
        <f>'報告書（事業主控）'!Q158</f>
        <v>0</v>
      </c>
      <c r="R158" s="11" t="s">
        <v>39</v>
      </c>
      <c r="S158" s="32">
        <f>'報告書（事業主控）'!S158</f>
        <v>0</v>
      </c>
      <c r="T158" s="982" t="s">
        <v>40</v>
      </c>
      <c r="U158" s="982"/>
      <c r="V158" s="1103">
        <f>'報告書（事業主控）'!V158</f>
        <v>0</v>
      </c>
      <c r="W158" s="1104"/>
      <c r="X158" s="1104"/>
      <c r="Y158" s="737"/>
      <c r="Z158" s="738"/>
      <c r="AA158" s="739"/>
      <c r="AB158" s="739"/>
      <c r="AC158" s="737"/>
      <c r="AD158" s="738"/>
      <c r="AE158" s="739"/>
      <c r="AF158" s="739"/>
      <c r="AG158" s="737"/>
      <c r="AH158" s="1100">
        <f>'報告書（事業主控）'!AH158</f>
        <v>0</v>
      </c>
      <c r="AI158" s="1101"/>
      <c r="AJ158" s="1101"/>
      <c r="AK158" s="1102"/>
      <c r="AL158" s="738"/>
      <c r="AM158" s="740"/>
      <c r="AN158" s="1100">
        <f>'報告書（事業主控）'!AN158</f>
        <v>0</v>
      </c>
      <c r="AO158" s="1101"/>
      <c r="AP158" s="1101"/>
      <c r="AQ158" s="1101"/>
      <c r="AR158" s="1101"/>
      <c r="AS158" s="741"/>
    </row>
    <row r="159" spans="2:45" ht="18" customHeight="1">
      <c r="B159" s="1117"/>
      <c r="C159" s="1118"/>
      <c r="D159" s="1118"/>
      <c r="E159" s="1118"/>
      <c r="F159" s="1118"/>
      <c r="G159" s="1118"/>
      <c r="H159" s="1118"/>
      <c r="I159" s="1119"/>
      <c r="J159" s="1117"/>
      <c r="K159" s="1118"/>
      <c r="L159" s="1118"/>
      <c r="M159" s="1118"/>
      <c r="N159" s="1121"/>
      <c r="O159" s="33">
        <f>'報告書（事業主控）'!O159</f>
        <v>0</v>
      </c>
      <c r="P159" s="684" t="s">
        <v>38</v>
      </c>
      <c r="Q159" s="33">
        <f>'報告書（事業主控）'!Q159</f>
        <v>0</v>
      </c>
      <c r="R159" s="684" t="s">
        <v>39</v>
      </c>
      <c r="S159" s="33">
        <f>'報告書（事業主控）'!S159</f>
        <v>0</v>
      </c>
      <c r="T159" s="1122" t="s">
        <v>41</v>
      </c>
      <c r="U159" s="1122"/>
      <c r="V159" s="1097">
        <f>'報告書（事業主控）'!V159</f>
        <v>0</v>
      </c>
      <c r="W159" s="1098"/>
      <c r="X159" s="1098"/>
      <c r="Y159" s="1098"/>
      <c r="Z159" s="1097">
        <f>'報告書（事業主控）'!Z159</f>
        <v>0</v>
      </c>
      <c r="AA159" s="1098"/>
      <c r="AB159" s="1098"/>
      <c r="AC159" s="1098"/>
      <c r="AD159" s="1097">
        <f>'報告書（事業主控）'!AD159</f>
        <v>0</v>
      </c>
      <c r="AE159" s="1098"/>
      <c r="AF159" s="1098"/>
      <c r="AG159" s="1098"/>
      <c r="AH159" s="1097">
        <f>'報告書（事業主控）'!AH159</f>
        <v>0</v>
      </c>
      <c r="AI159" s="1098"/>
      <c r="AJ159" s="1098"/>
      <c r="AK159" s="1099"/>
      <c r="AL159" s="964">
        <f>'報告書（事業主控）'!AL159</f>
        <v>0</v>
      </c>
      <c r="AM159" s="1095"/>
      <c r="AN159" s="1093">
        <f>'報告書（事業主控）'!AN159</f>
        <v>0</v>
      </c>
      <c r="AO159" s="1094"/>
      <c r="AP159" s="1094"/>
      <c r="AQ159" s="1094"/>
      <c r="AR159" s="1094"/>
      <c r="AS159" s="687"/>
    </row>
    <row r="160" spans="2:45" ht="18" customHeight="1">
      <c r="B160" s="877" t="s">
        <v>832</v>
      </c>
      <c r="C160" s="988"/>
      <c r="D160" s="988"/>
      <c r="E160" s="989"/>
      <c r="F160" s="1105">
        <f>'報告書（事業主控）'!F160</f>
        <v>0</v>
      </c>
      <c r="G160" s="1106"/>
      <c r="H160" s="1106"/>
      <c r="I160" s="1106"/>
      <c r="J160" s="1106"/>
      <c r="K160" s="1106"/>
      <c r="L160" s="1106"/>
      <c r="M160" s="1106"/>
      <c r="N160" s="1107"/>
      <c r="O160" s="877" t="s">
        <v>833</v>
      </c>
      <c r="P160" s="988"/>
      <c r="Q160" s="988"/>
      <c r="R160" s="988"/>
      <c r="S160" s="988"/>
      <c r="T160" s="988"/>
      <c r="U160" s="989"/>
      <c r="V160" s="1100">
        <f>'報告書（事業主控）'!V160</f>
        <v>0</v>
      </c>
      <c r="W160" s="1101"/>
      <c r="X160" s="1101"/>
      <c r="Y160" s="1102"/>
      <c r="Z160" s="738"/>
      <c r="AA160" s="739"/>
      <c r="AB160" s="739"/>
      <c r="AC160" s="737"/>
      <c r="AD160" s="738"/>
      <c r="AE160" s="739"/>
      <c r="AF160" s="739"/>
      <c r="AG160" s="737"/>
      <c r="AH160" s="1100">
        <f>'報告書（事業主控）'!AH160</f>
        <v>0</v>
      </c>
      <c r="AI160" s="1101"/>
      <c r="AJ160" s="1101"/>
      <c r="AK160" s="1102"/>
      <c r="AL160" s="738"/>
      <c r="AM160" s="740"/>
      <c r="AN160" s="1100">
        <f>'報告書（事業主控）'!AN160</f>
        <v>0</v>
      </c>
      <c r="AO160" s="1101"/>
      <c r="AP160" s="1101"/>
      <c r="AQ160" s="1101"/>
      <c r="AR160" s="1101"/>
      <c r="AS160" s="741"/>
    </row>
    <row r="161" spans="2:45" ht="18" customHeight="1">
      <c r="B161" s="990"/>
      <c r="C161" s="991"/>
      <c r="D161" s="991"/>
      <c r="E161" s="992"/>
      <c r="F161" s="1108"/>
      <c r="G161" s="1109"/>
      <c r="H161" s="1109"/>
      <c r="I161" s="1109"/>
      <c r="J161" s="1109"/>
      <c r="K161" s="1109"/>
      <c r="L161" s="1109"/>
      <c r="M161" s="1109"/>
      <c r="N161" s="1110"/>
      <c r="O161" s="990"/>
      <c r="P161" s="991"/>
      <c r="Q161" s="991"/>
      <c r="R161" s="991"/>
      <c r="S161" s="991"/>
      <c r="T161" s="991"/>
      <c r="U161" s="992"/>
      <c r="V161" s="983">
        <f>'報告書（事業主控）'!V161</f>
        <v>0</v>
      </c>
      <c r="W161" s="986"/>
      <c r="X161" s="986"/>
      <c r="Y161" s="1004"/>
      <c r="Z161" s="983">
        <f>'報告書（事業主控）'!Z161</f>
        <v>0</v>
      </c>
      <c r="AA161" s="984"/>
      <c r="AB161" s="984"/>
      <c r="AC161" s="985"/>
      <c r="AD161" s="983">
        <f>'報告書（事業主控）'!AD161</f>
        <v>0</v>
      </c>
      <c r="AE161" s="984"/>
      <c r="AF161" s="984"/>
      <c r="AG161" s="985"/>
      <c r="AH161" s="983">
        <f>'報告書（事業主控）'!AH161</f>
        <v>0</v>
      </c>
      <c r="AI161" s="962"/>
      <c r="AJ161" s="962"/>
      <c r="AK161" s="962"/>
      <c r="AL161" s="742"/>
      <c r="AM161" s="743"/>
      <c r="AN161" s="983">
        <f>'報告書（事業主控）'!AN161</f>
        <v>0</v>
      </c>
      <c r="AO161" s="986"/>
      <c r="AP161" s="986"/>
      <c r="AQ161" s="986"/>
      <c r="AR161" s="986"/>
      <c r="AS161" s="744"/>
    </row>
    <row r="162" spans="2:45" ht="18" customHeight="1">
      <c r="B162" s="993"/>
      <c r="C162" s="994"/>
      <c r="D162" s="994"/>
      <c r="E162" s="995"/>
      <c r="F162" s="1111"/>
      <c r="G162" s="1112"/>
      <c r="H162" s="1112"/>
      <c r="I162" s="1112"/>
      <c r="J162" s="1112"/>
      <c r="K162" s="1112"/>
      <c r="L162" s="1112"/>
      <c r="M162" s="1112"/>
      <c r="N162" s="1113"/>
      <c r="O162" s="993"/>
      <c r="P162" s="994"/>
      <c r="Q162" s="994"/>
      <c r="R162" s="994"/>
      <c r="S162" s="994"/>
      <c r="T162" s="994"/>
      <c r="U162" s="995"/>
      <c r="V162" s="1093">
        <f>'報告書（事業主控）'!V162</f>
        <v>0</v>
      </c>
      <c r="W162" s="1094"/>
      <c r="X162" s="1094"/>
      <c r="Y162" s="1096"/>
      <c r="Z162" s="1093">
        <f>'報告書（事業主控）'!Z162</f>
        <v>0</v>
      </c>
      <c r="AA162" s="1094"/>
      <c r="AB162" s="1094"/>
      <c r="AC162" s="1096"/>
      <c r="AD162" s="1093">
        <f>'報告書（事業主控）'!AD162</f>
        <v>0</v>
      </c>
      <c r="AE162" s="1094"/>
      <c r="AF162" s="1094"/>
      <c r="AG162" s="1096"/>
      <c r="AH162" s="1093">
        <f>'報告書（事業主控）'!AH162</f>
        <v>0</v>
      </c>
      <c r="AI162" s="1094"/>
      <c r="AJ162" s="1094"/>
      <c r="AK162" s="1096"/>
      <c r="AL162" s="686"/>
      <c r="AM162" s="687"/>
      <c r="AN162" s="1093">
        <f>'報告書（事業主控）'!AN162</f>
        <v>0</v>
      </c>
      <c r="AO162" s="1094"/>
      <c r="AP162" s="1094"/>
      <c r="AQ162" s="1094"/>
      <c r="AR162" s="1094"/>
      <c r="AS162" s="687"/>
    </row>
    <row r="163" spans="2:45" ht="18" customHeight="1">
      <c r="AN163" s="1092">
        <f>'報告書（事業主控）'!AN163</f>
        <v>0</v>
      </c>
      <c r="AO163" s="1092"/>
      <c r="AP163" s="1092"/>
      <c r="AQ163" s="1092"/>
      <c r="AR163" s="1092"/>
    </row>
    <row r="164" spans="2:45" ht="31.95" customHeight="1">
      <c r="AN164" s="38"/>
      <c r="AO164" s="38"/>
      <c r="AP164" s="38"/>
      <c r="AQ164" s="38"/>
      <c r="AR164" s="38"/>
    </row>
    <row r="165" spans="2:45" ht="7.5" customHeight="1">
      <c r="X165" s="3"/>
      <c r="Y165" s="3"/>
    </row>
    <row r="166" spans="2:45" ht="10.5" customHeight="1">
      <c r="X166" s="3"/>
      <c r="Y166" s="3"/>
    </row>
    <row r="167" spans="2:45" ht="5.25" customHeight="1">
      <c r="X167" s="3"/>
      <c r="Y167" s="3"/>
    </row>
    <row r="168" spans="2:45" ht="5.25" customHeight="1">
      <c r="X168" s="3"/>
      <c r="Y168" s="3"/>
    </row>
    <row r="169" spans="2:45" ht="5.25" customHeight="1">
      <c r="X169" s="3"/>
      <c r="Y169" s="3"/>
    </row>
    <row r="170" spans="2:45" ht="5.25" customHeight="1">
      <c r="X170" s="3"/>
      <c r="Y170" s="3"/>
    </row>
    <row r="171" spans="2:45" ht="17.25" customHeight="1">
      <c r="B171" s="2" t="s">
        <v>42</v>
      </c>
      <c r="S171" s="9"/>
      <c r="T171" s="9"/>
      <c r="U171" s="9"/>
      <c r="V171" s="9"/>
      <c r="W171" s="9"/>
      <c r="AL171" s="26"/>
      <c r="AM171" s="26"/>
      <c r="AN171" s="26"/>
      <c r="AO171" s="26"/>
    </row>
    <row r="172" spans="2:45" ht="12.75" customHeight="1">
      <c r="M172" s="27"/>
      <c r="N172" s="27"/>
      <c r="O172" s="27"/>
      <c r="P172" s="27"/>
      <c r="Q172" s="27"/>
      <c r="R172" s="27"/>
      <c r="S172" s="27"/>
      <c r="T172" s="28"/>
      <c r="U172" s="28"/>
      <c r="V172" s="28"/>
      <c r="W172" s="28"/>
      <c r="X172" s="28"/>
      <c r="Y172" s="28"/>
      <c r="Z172" s="28"/>
      <c r="AA172" s="27"/>
      <c r="AB172" s="27"/>
      <c r="AC172" s="27"/>
      <c r="AL172" s="26"/>
      <c r="AM172" s="859" t="s">
        <v>712</v>
      </c>
      <c r="AN172" s="1087"/>
      <c r="AO172" s="1087"/>
      <c r="AP172" s="1088"/>
    </row>
    <row r="173" spans="2:45" ht="12.75" customHeight="1">
      <c r="M173" s="27"/>
      <c r="N173" s="27"/>
      <c r="O173" s="27"/>
      <c r="P173" s="27"/>
      <c r="Q173" s="27"/>
      <c r="R173" s="27"/>
      <c r="S173" s="27"/>
      <c r="T173" s="28"/>
      <c r="U173" s="28"/>
      <c r="V173" s="28"/>
      <c r="W173" s="28"/>
      <c r="X173" s="28"/>
      <c r="Y173" s="28"/>
      <c r="Z173" s="28"/>
      <c r="AA173" s="27"/>
      <c r="AB173" s="27"/>
      <c r="AC173" s="27"/>
      <c r="AL173" s="26"/>
      <c r="AM173" s="1089"/>
      <c r="AN173" s="1090"/>
      <c r="AO173" s="1090"/>
      <c r="AP173" s="1091"/>
    </row>
    <row r="174" spans="2:45" ht="12.75" customHeight="1">
      <c r="M174" s="27"/>
      <c r="N174" s="27"/>
      <c r="O174" s="27"/>
      <c r="P174" s="27"/>
      <c r="Q174" s="27"/>
      <c r="R174" s="27"/>
      <c r="S174" s="27"/>
      <c r="T174" s="27"/>
      <c r="U174" s="27"/>
      <c r="V174" s="27"/>
      <c r="W174" s="27"/>
      <c r="X174" s="27"/>
      <c r="Y174" s="27"/>
      <c r="Z174" s="27"/>
      <c r="AA174" s="27"/>
      <c r="AB174" s="27"/>
      <c r="AC174" s="27"/>
      <c r="AL174" s="26"/>
      <c r="AM174" s="26"/>
      <c r="AN174" s="723"/>
      <c r="AO174" s="723"/>
    </row>
    <row r="175" spans="2:45" ht="6" customHeight="1">
      <c r="M175" s="27"/>
      <c r="N175" s="27"/>
      <c r="O175" s="27"/>
      <c r="P175" s="27"/>
      <c r="Q175" s="27"/>
      <c r="R175" s="27"/>
      <c r="S175" s="27"/>
      <c r="T175" s="27"/>
      <c r="U175" s="27"/>
      <c r="V175" s="27"/>
      <c r="W175" s="27"/>
      <c r="X175" s="27"/>
      <c r="Y175" s="27"/>
      <c r="Z175" s="27"/>
      <c r="AA175" s="27"/>
      <c r="AB175" s="27"/>
      <c r="AC175" s="27"/>
      <c r="AL175" s="26"/>
      <c r="AM175" s="26"/>
    </row>
    <row r="176" spans="2:45" ht="12.75" customHeight="1">
      <c r="B176" s="873" t="s">
        <v>9</v>
      </c>
      <c r="C176" s="874"/>
      <c r="D176" s="874"/>
      <c r="E176" s="874"/>
      <c r="F176" s="874"/>
      <c r="G176" s="874"/>
      <c r="H176" s="874"/>
      <c r="I176" s="874"/>
      <c r="J176" s="878" t="s">
        <v>17</v>
      </c>
      <c r="K176" s="878"/>
      <c r="L176" s="724" t="s">
        <v>10</v>
      </c>
      <c r="M176" s="878" t="s">
        <v>18</v>
      </c>
      <c r="N176" s="878"/>
      <c r="O176" s="879" t="s">
        <v>19</v>
      </c>
      <c r="P176" s="878"/>
      <c r="Q176" s="878"/>
      <c r="R176" s="878"/>
      <c r="S176" s="878"/>
      <c r="T176" s="878"/>
      <c r="U176" s="878" t="s">
        <v>20</v>
      </c>
      <c r="V176" s="878"/>
      <c r="W176" s="878"/>
      <c r="AD176" s="11"/>
      <c r="AE176" s="11"/>
      <c r="AF176" s="11"/>
      <c r="AG176" s="11"/>
      <c r="AH176" s="11"/>
      <c r="AI176" s="11"/>
      <c r="AJ176" s="11"/>
      <c r="AL176" s="1013">
        <f ca="1">$AL$9</f>
        <v>30</v>
      </c>
      <c r="AM176" s="881"/>
      <c r="AN176" s="948" t="s">
        <v>11</v>
      </c>
      <c r="AO176" s="948"/>
      <c r="AP176" s="881">
        <v>5</v>
      </c>
      <c r="AQ176" s="881"/>
      <c r="AR176" s="948" t="s">
        <v>12</v>
      </c>
      <c r="AS176" s="951"/>
    </row>
    <row r="177" spans="2:45" ht="13.95" customHeight="1">
      <c r="B177" s="874"/>
      <c r="C177" s="874"/>
      <c r="D177" s="874"/>
      <c r="E177" s="874"/>
      <c r="F177" s="874"/>
      <c r="G177" s="874"/>
      <c r="H177" s="874"/>
      <c r="I177" s="874"/>
      <c r="J177" s="1061">
        <f>$J$10</f>
        <v>0</v>
      </c>
      <c r="K177" s="1049">
        <f>$K$10</f>
        <v>0</v>
      </c>
      <c r="L177" s="1063">
        <f>$L$10</f>
        <v>0</v>
      </c>
      <c r="M177" s="1052">
        <f>$M$10</f>
        <v>0</v>
      </c>
      <c r="N177" s="1049">
        <f>$N$10</f>
        <v>0</v>
      </c>
      <c r="O177" s="1052">
        <f>$O$10</f>
        <v>0</v>
      </c>
      <c r="P177" s="1014">
        <f>$P$10</f>
        <v>0</v>
      </c>
      <c r="Q177" s="1014">
        <f>$Q$10</f>
        <v>0</v>
      </c>
      <c r="R177" s="1014">
        <f>$R$10</f>
        <v>0</v>
      </c>
      <c r="S177" s="1014">
        <f>$S$10</f>
        <v>0</v>
      </c>
      <c r="T177" s="1049">
        <f>$T$10</f>
        <v>0</v>
      </c>
      <c r="U177" s="1052">
        <f>$U$10</f>
        <v>0</v>
      </c>
      <c r="V177" s="1014">
        <f>$V$10</f>
        <v>0</v>
      </c>
      <c r="W177" s="1049">
        <f>$W$10</f>
        <v>0</v>
      </c>
      <c r="AD177" s="11"/>
      <c r="AE177" s="11"/>
      <c r="AF177" s="11"/>
      <c r="AG177" s="11"/>
      <c r="AH177" s="11"/>
      <c r="AI177" s="11"/>
      <c r="AJ177" s="11"/>
      <c r="AL177" s="882"/>
      <c r="AM177" s="883"/>
      <c r="AN177" s="949"/>
      <c r="AO177" s="949"/>
      <c r="AP177" s="883"/>
      <c r="AQ177" s="883"/>
      <c r="AR177" s="949"/>
      <c r="AS177" s="952"/>
    </row>
    <row r="178" spans="2:45" ht="9" customHeight="1">
      <c r="B178" s="874"/>
      <c r="C178" s="874"/>
      <c r="D178" s="874"/>
      <c r="E178" s="874"/>
      <c r="F178" s="874"/>
      <c r="G178" s="874"/>
      <c r="H178" s="874"/>
      <c r="I178" s="874"/>
      <c r="J178" s="1062"/>
      <c r="K178" s="1050"/>
      <c r="L178" s="1064"/>
      <c r="M178" s="1053"/>
      <c r="N178" s="1050"/>
      <c r="O178" s="1053"/>
      <c r="P178" s="1015"/>
      <c r="Q178" s="1015"/>
      <c r="R178" s="1015"/>
      <c r="S178" s="1015"/>
      <c r="T178" s="1050"/>
      <c r="U178" s="1053"/>
      <c r="V178" s="1015"/>
      <c r="W178" s="1050"/>
      <c r="AD178" s="11"/>
      <c r="AE178" s="11"/>
      <c r="AF178" s="11"/>
      <c r="AG178" s="11"/>
      <c r="AH178" s="11"/>
      <c r="AI178" s="11"/>
      <c r="AJ178" s="11"/>
      <c r="AL178" s="884"/>
      <c r="AM178" s="885"/>
      <c r="AN178" s="950"/>
      <c r="AO178" s="950"/>
      <c r="AP178" s="885"/>
      <c r="AQ178" s="885"/>
      <c r="AR178" s="950"/>
      <c r="AS178" s="953"/>
    </row>
    <row r="179" spans="2:45" ht="6" customHeight="1">
      <c r="B179" s="876"/>
      <c r="C179" s="876"/>
      <c r="D179" s="876"/>
      <c r="E179" s="876"/>
      <c r="F179" s="876"/>
      <c r="G179" s="876"/>
      <c r="H179" s="876"/>
      <c r="I179" s="876"/>
      <c r="J179" s="1062"/>
      <c r="K179" s="1051"/>
      <c r="L179" s="1065"/>
      <c r="M179" s="1054"/>
      <c r="N179" s="1051"/>
      <c r="O179" s="1054"/>
      <c r="P179" s="1016"/>
      <c r="Q179" s="1016"/>
      <c r="R179" s="1016"/>
      <c r="S179" s="1016"/>
      <c r="T179" s="1051"/>
      <c r="U179" s="1054"/>
      <c r="V179" s="1016"/>
      <c r="W179" s="1051"/>
    </row>
    <row r="180" spans="2:45" ht="15" customHeight="1">
      <c r="B180" s="927" t="s">
        <v>43</v>
      </c>
      <c r="C180" s="928"/>
      <c r="D180" s="928"/>
      <c r="E180" s="928"/>
      <c r="F180" s="928"/>
      <c r="G180" s="928"/>
      <c r="H180" s="928"/>
      <c r="I180" s="929"/>
      <c r="J180" s="927" t="s">
        <v>13</v>
      </c>
      <c r="K180" s="928"/>
      <c r="L180" s="928"/>
      <c r="M180" s="928"/>
      <c r="N180" s="936"/>
      <c r="O180" s="939" t="s">
        <v>44</v>
      </c>
      <c r="P180" s="928"/>
      <c r="Q180" s="928"/>
      <c r="R180" s="928"/>
      <c r="S180" s="928"/>
      <c r="T180" s="928"/>
      <c r="U180" s="929"/>
      <c r="V180" s="725" t="s">
        <v>843</v>
      </c>
      <c r="W180" s="726"/>
      <c r="X180" s="726"/>
      <c r="Y180" s="942" t="s">
        <v>844</v>
      </c>
      <c r="Z180" s="942"/>
      <c r="AA180" s="942"/>
      <c r="AB180" s="942"/>
      <c r="AC180" s="942"/>
      <c r="AD180" s="942"/>
      <c r="AE180" s="942"/>
      <c r="AF180" s="942"/>
      <c r="AG180" s="942"/>
      <c r="AH180" s="942"/>
      <c r="AI180" s="726"/>
      <c r="AJ180" s="726"/>
      <c r="AK180" s="727"/>
      <c r="AL180" s="1066" t="s">
        <v>803</v>
      </c>
      <c r="AM180" s="1066"/>
      <c r="AN180" s="943" t="s">
        <v>845</v>
      </c>
      <c r="AO180" s="943"/>
      <c r="AP180" s="943"/>
      <c r="AQ180" s="943"/>
      <c r="AR180" s="943"/>
      <c r="AS180" s="944"/>
    </row>
    <row r="181" spans="2:45" ht="13.95" customHeight="1">
      <c r="B181" s="930"/>
      <c r="C181" s="931"/>
      <c r="D181" s="931"/>
      <c r="E181" s="931"/>
      <c r="F181" s="931"/>
      <c r="G181" s="931"/>
      <c r="H181" s="931"/>
      <c r="I181" s="932"/>
      <c r="J181" s="930"/>
      <c r="K181" s="931"/>
      <c r="L181" s="931"/>
      <c r="M181" s="931"/>
      <c r="N181" s="937"/>
      <c r="O181" s="940"/>
      <c r="P181" s="931"/>
      <c r="Q181" s="931"/>
      <c r="R181" s="931"/>
      <c r="S181" s="931"/>
      <c r="T181" s="931"/>
      <c r="U181" s="932"/>
      <c r="V181" s="890" t="s">
        <v>14</v>
      </c>
      <c r="W181" s="891"/>
      <c r="X181" s="891"/>
      <c r="Y181" s="892"/>
      <c r="Z181" s="896" t="s">
        <v>23</v>
      </c>
      <c r="AA181" s="897"/>
      <c r="AB181" s="897"/>
      <c r="AC181" s="898"/>
      <c r="AD181" s="902" t="s">
        <v>24</v>
      </c>
      <c r="AE181" s="903"/>
      <c r="AF181" s="903"/>
      <c r="AG181" s="904"/>
      <c r="AH181" s="1130" t="s">
        <v>170</v>
      </c>
      <c r="AI181" s="948"/>
      <c r="AJ181" s="948"/>
      <c r="AK181" s="951"/>
      <c r="AL181" s="1067" t="s">
        <v>45</v>
      </c>
      <c r="AM181" s="1067"/>
      <c r="AN181" s="918" t="s">
        <v>26</v>
      </c>
      <c r="AO181" s="919"/>
      <c r="AP181" s="919"/>
      <c r="AQ181" s="919"/>
      <c r="AR181" s="920"/>
      <c r="AS181" s="921"/>
    </row>
    <row r="182" spans="2:45" ht="13.95" customHeight="1">
      <c r="B182" s="933"/>
      <c r="C182" s="934"/>
      <c r="D182" s="934"/>
      <c r="E182" s="934"/>
      <c r="F182" s="934"/>
      <c r="G182" s="934"/>
      <c r="H182" s="934"/>
      <c r="I182" s="935"/>
      <c r="J182" s="933"/>
      <c r="K182" s="934"/>
      <c r="L182" s="934"/>
      <c r="M182" s="934"/>
      <c r="N182" s="938"/>
      <c r="O182" s="941"/>
      <c r="P182" s="934"/>
      <c r="Q182" s="934"/>
      <c r="R182" s="934"/>
      <c r="S182" s="934"/>
      <c r="T182" s="934"/>
      <c r="U182" s="935"/>
      <c r="V182" s="893"/>
      <c r="W182" s="894"/>
      <c r="X182" s="894"/>
      <c r="Y182" s="895"/>
      <c r="Z182" s="899"/>
      <c r="AA182" s="900"/>
      <c r="AB182" s="900"/>
      <c r="AC182" s="901"/>
      <c r="AD182" s="905"/>
      <c r="AE182" s="906"/>
      <c r="AF182" s="906"/>
      <c r="AG182" s="907"/>
      <c r="AH182" s="1131"/>
      <c r="AI182" s="950"/>
      <c r="AJ182" s="950"/>
      <c r="AK182" s="953"/>
      <c r="AL182" s="1068"/>
      <c r="AM182" s="1068"/>
      <c r="AN182" s="924"/>
      <c r="AO182" s="924"/>
      <c r="AP182" s="924"/>
      <c r="AQ182" s="924"/>
      <c r="AR182" s="924"/>
      <c r="AS182" s="925"/>
    </row>
    <row r="183" spans="2:45" ht="18" customHeight="1">
      <c r="B183" s="1123">
        <f>'報告書（事業主控）'!B183</f>
        <v>0</v>
      </c>
      <c r="C183" s="1124"/>
      <c r="D183" s="1124"/>
      <c r="E183" s="1124"/>
      <c r="F183" s="1124"/>
      <c r="G183" s="1124"/>
      <c r="H183" s="1124"/>
      <c r="I183" s="1125"/>
      <c r="J183" s="1123">
        <f>'報告書（事業主控）'!J183</f>
        <v>0</v>
      </c>
      <c r="K183" s="1124"/>
      <c r="L183" s="1124"/>
      <c r="M183" s="1124"/>
      <c r="N183" s="1126"/>
      <c r="O183" s="730">
        <f>'報告書（事業主控）'!O183</f>
        <v>0</v>
      </c>
      <c r="P183" s="731" t="s">
        <v>38</v>
      </c>
      <c r="Q183" s="730">
        <f>'報告書（事業主控）'!Q183</f>
        <v>0</v>
      </c>
      <c r="R183" s="731" t="s">
        <v>39</v>
      </c>
      <c r="S183" s="730">
        <f>'報告書（事業主控）'!S183</f>
        <v>0</v>
      </c>
      <c r="T183" s="976" t="s">
        <v>40</v>
      </c>
      <c r="U183" s="976"/>
      <c r="V183" s="1103">
        <f>'報告書（事業主控）'!V183</f>
        <v>0</v>
      </c>
      <c r="W183" s="1104"/>
      <c r="X183" s="1104"/>
      <c r="Y183" s="732" t="s">
        <v>15</v>
      </c>
      <c r="Z183" s="738"/>
      <c r="AA183" s="739"/>
      <c r="AB183" s="739"/>
      <c r="AC183" s="732" t="s">
        <v>15</v>
      </c>
      <c r="AD183" s="738"/>
      <c r="AE183" s="739"/>
      <c r="AF183" s="739"/>
      <c r="AG183" s="735" t="s">
        <v>15</v>
      </c>
      <c r="AH183" s="1132">
        <f>'報告書（事業主控）'!AH183</f>
        <v>0</v>
      </c>
      <c r="AI183" s="1133"/>
      <c r="AJ183" s="1133"/>
      <c r="AK183" s="1134"/>
      <c r="AL183" s="738"/>
      <c r="AM183" s="740"/>
      <c r="AN183" s="1100">
        <f>'報告書（事業主控）'!AN183</f>
        <v>0</v>
      </c>
      <c r="AO183" s="1101"/>
      <c r="AP183" s="1101"/>
      <c r="AQ183" s="1101"/>
      <c r="AR183" s="1101"/>
      <c r="AS183" s="735" t="s">
        <v>15</v>
      </c>
    </row>
    <row r="184" spans="2:45" ht="18" customHeight="1">
      <c r="B184" s="1117"/>
      <c r="C184" s="1118"/>
      <c r="D184" s="1118"/>
      <c r="E184" s="1118"/>
      <c r="F184" s="1118"/>
      <c r="G184" s="1118"/>
      <c r="H184" s="1118"/>
      <c r="I184" s="1119"/>
      <c r="J184" s="1117"/>
      <c r="K184" s="1118"/>
      <c r="L184" s="1118"/>
      <c r="M184" s="1118"/>
      <c r="N184" s="1121"/>
      <c r="O184" s="33">
        <f>'報告書（事業主控）'!O184</f>
        <v>0</v>
      </c>
      <c r="P184" s="684" t="s">
        <v>38</v>
      </c>
      <c r="Q184" s="33">
        <f>'報告書（事業主控）'!Q184</f>
        <v>0</v>
      </c>
      <c r="R184" s="684" t="s">
        <v>39</v>
      </c>
      <c r="S184" s="33">
        <f>'報告書（事業主控）'!S184</f>
        <v>0</v>
      </c>
      <c r="T184" s="1122" t="s">
        <v>41</v>
      </c>
      <c r="U184" s="1122"/>
      <c r="V184" s="1093">
        <f>'報告書（事業主控）'!V184</f>
        <v>0</v>
      </c>
      <c r="W184" s="1094"/>
      <c r="X184" s="1094"/>
      <c r="Y184" s="1094"/>
      <c r="Z184" s="1093">
        <f>'報告書（事業主控）'!Z184</f>
        <v>0</v>
      </c>
      <c r="AA184" s="1094"/>
      <c r="AB184" s="1094"/>
      <c r="AC184" s="1094"/>
      <c r="AD184" s="1093">
        <f>'報告書（事業主控）'!AD184</f>
        <v>0</v>
      </c>
      <c r="AE184" s="1094"/>
      <c r="AF184" s="1094"/>
      <c r="AG184" s="1096"/>
      <c r="AH184" s="1097">
        <f>'報告書（事業主控）'!AH184</f>
        <v>0</v>
      </c>
      <c r="AI184" s="1098"/>
      <c r="AJ184" s="1098"/>
      <c r="AK184" s="1099"/>
      <c r="AL184" s="964">
        <f>'報告書（事業主控）'!AL184</f>
        <v>0</v>
      </c>
      <c r="AM184" s="1095"/>
      <c r="AN184" s="1093">
        <f>'報告書（事業主控）'!AN184</f>
        <v>0</v>
      </c>
      <c r="AO184" s="1094"/>
      <c r="AP184" s="1094"/>
      <c r="AQ184" s="1094"/>
      <c r="AR184" s="1094"/>
      <c r="AS184" s="687"/>
    </row>
    <row r="185" spans="2:45" ht="18" customHeight="1">
      <c r="B185" s="1114">
        <f>'報告書（事業主控）'!B185</f>
        <v>0</v>
      </c>
      <c r="C185" s="1115"/>
      <c r="D185" s="1115"/>
      <c r="E185" s="1115"/>
      <c r="F185" s="1115"/>
      <c r="G185" s="1115"/>
      <c r="H185" s="1115"/>
      <c r="I185" s="1116"/>
      <c r="J185" s="1114">
        <f>'報告書（事業主控）'!J185</f>
        <v>0</v>
      </c>
      <c r="K185" s="1115"/>
      <c r="L185" s="1115"/>
      <c r="M185" s="1115"/>
      <c r="N185" s="1120"/>
      <c r="O185" s="32">
        <f>'報告書（事業主控）'!O185</f>
        <v>0</v>
      </c>
      <c r="P185" s="11" t="s">
        <v>38</v>
      </c>
      <c r="Q185" s="32">
        <f>'報告書（事業主控）'!Q185</f>
        <v>0</v>
      </c>
      <c r="R185" s="11" t="s">
        <v>39</v>
      </c>
      <c r="S185" s="32">
        <f>'報告書（事業主控）'!S185</f>
        <v>0</v>
      </c>
      <c r="T185" s="982" t="s">
        <v>40</v>
      </c>
      <c r="U185" s="982"/>
      <c r="V185" s="1103">
        <f>'報告書（事業主控）'!V185</f>
        <v>0</v>
      </c>
      <c r="W185" s="1104"/>
      <c r="X185" s="1104"/>
      <c r="Y185" s="737"/>
      <c r="Z185" s="738"/>
      <c r="AA185" s="739"/>
      <c r="AB185" s="739"/>
      <c r="AC185" s="737"/>
      <c r="AD185" s="738"/>
      <c r="AE185" s="739"/>
      <c r="AF185" s="739"/>
      <c r="AG185" s="737"/>
      <c r="AH185" s="1100">
        <f>'報告書（事業主控）'!AH185</f>
        <v>0</v>
      </c>
      <c r="AI185" s="1101"/>
      <c r="AJ185" s="1101"/>
      <c r="AK185" s="1102"/>
      <c r="AL185" s="738"/>
      <c r="AM185" s="740"/>
      <c r="AN185" s="1100">
        <f>'報告書（事業主控）'!AN185</f>
        <v>0</v>
      </c>
      <c r="AO185" s="1101"/>
      <c r="AP185" s="1101"/>
      <c r="AQ185" s="1101"/>
      <c r="AR185" s="1101"/>
      <c r="AS185" s="741"/>
    </row>
    <row r="186" spans="2:45" ht="18" customHeight="1">
      <c r="B186" s="1117"/>
      <c r="C186" s="1118"/>
      <c r="D186" s="1118"/>
      <c r="E186" s="1118"/>
      <c r="F186" s="1118"/>
      <c r="G186" s="1118"/>
      <c r="H186" s="1118"/>
      <c r="I186" s="1119"/>
      <c r="J186" s="1117"/>
      <c r="K186" s="1118"/>
      <c r="L186" s="1118"/>
      <c r="M186" s="1118"/>
      <c r="N186" s="1121"/>
      <c r="O186" s="33">
        <f>'報告書（事業主控）'!O186</f>
        <v>0</v>
      </c>
      <c r="P186" s="684" t="s">
        <v>38</v>
      </c>
      <c r="Q186" s="33">
        <f>'報告書（事業主控）'!Q186</f>
        <v>0</v>
      </c>
      <c r="R186" s="684" t="s">
        <v>39</v>
      </c>
      <c r="S186" s="33">
        <f>'報告書（事業主控）'!S186</f>
        <v>0</v>
      </c>
      <c r="T186" s="1122" t="s">
        <v>41</v>
      </c>
      <c r="U186" s="1122"/>
      <c r="V186" s="1097">
        <f>'報告書（事業主控）'!V186</f>
        <v>0</v>
      </c>
      <c r="W186" s="1098"/>
      <c r="X186" s="1098"/>
      <c r="Y186" s="1098"/>
      <c r="Z186" s="1097">
        <f>'報告書（事業主控）'!Z186</f>
        <v>0</v>
      </c>
      <c r="AA186" s="1098"/>
      <c r="AB186" s="1098"/>
      <c r="AC186" s="1098"/>
      <c r="AD186" s="1097">
        <f>'報告書（事業主控）'!AD186</f>
        <v>0</v>
      </c>
      <c r="AE186" s="1098"/>
      <c r="AF186" s="1098"/>
      <c r="AG186" s="1098"/>
      <c r="AH186" s="1097">
        <f>'報告書（事業主控）'!AH186</f>
        <v>0</v>
      </c>
      <c r="AI186" s="1098"/>
      <c r="AJ186" s="1098"/>
      <c r="AK186" s="1099"/>
      <c r="AL186" s="964">
        <f>'報告書（事業主控）'!AL186</f>
        <v>0</v>
      </c>
      <c r="AM186" s="1095"/>
      <c r="AN186" s="1093">
        <f>'報告書（事業主控）'!AN186</f>
        <v>0</v>
      </c>
      <c r="AO186" s="1094"/>
      <c r="AP186" s="1094"/>
      <c r="AQ186" s="1094"/>
      <c r="AR186" s="1094"/>
      <c r="AS186" s="687"/>
    </row>
    <row r="187" spans="2:45" ht="18" customHeight="1">
      <c r="B187" s="1114">
        <f>'報告書（事業主控）'!B187</f>
        <v>0</v>
      </c>
      <c r="C187" s="1115"/>
      <c r="D187" s="1115"/>
      <c r="E187" s="1115"/>
      <c r="F187" s="1115"/>
      <c r="G187" s="1115"/>
      <c r="H187" s="1115"/>
      <c r="I187" s="1116"/>
      <c r="J187" s="1114">
        <f>'報告書（事業主控）'!J187</f>
        <v>0</v>
      </c>
      <c r="K187" s="1115"/>
      <c r="L187" s="1115"/>
      <c r="M187" s="1115"/>
      <c r="N187" s="1120"/>
      <c r="O187" s="32">
        <f>'報告書（事業主控）'!O187</f>
        <v>0</v>
      </c>
      <c r="P187" s="11" t="s">
        <v>38</v>
      </c>
      <c r="Q187" s="32">
        <f>'報告書（事業主控）'!Q187</f>
        <v>0</v>
      </c>
      <c r="R187" s="11" t="s">
        <v>39</v>
      </c>
      <c r="S187" s="32">
        <f>'報告書（事業主控）'!S187</f>
        <v>0</v>
      </c>
      <c r="T187" s="982" t="s">
        <v>40</v>
      </c>
      <c r="U187" s="982"/>
      <c r="V187" s="1103">
        <f>'報告書（事業主控）'!V187</f>
        <v>0</v>
      </c>
      <c r="W187" s="1104"/>
      <c r="X187" s="1104"/>
      <c r="Y187" s="737"/>
      <c r="Z187" s="738"/>
      <c r="AA187" s="739"/>
      <c r="AB187" s="739"/>
      <c r="AC187" s="737"/>
      <c r="AD187" s="738"/>
      <c r="AE187" s="739"/>
      <c r="AF187" s="739"/>
      <c r="AG187" s="737"/>
      <c r="AH187" s="1100">
        <f>'報告書（事業主控）'!AH187</f>
        <v>0</v>
      </c>
      <c r="AI187" s="1101"/>
      <c r="AJ187" s="1101"/>
      <c r="AK187" s="1102"/>
      <c r="AL187" s="738"/>
      <c r="AM187" s="740"/>
      <c r="AN187" s="1100">
        <f>'報告書（事業主控）'!AN187</f>
        <v>0</v>
      </c>
      <c r="AO187" s="1101"/>
      <c r="AP187" s="1101"/>
      <c r="AQ187" s="1101"/>
      <c r="AR187" s="1101"/>
      <c r="AS187" s="741"/>
    </row>
    <row r="188" spans="2:45" ht="18" customHeight="1">
      <c r="B188" s="1117"/>
      <c r="C188" s="1118"/>
      <c r="D188" s="1118"/>
      <c r="E188" s="1118"/>
      <c r="F188" s="1118"/>
      <c r="G188" s="1118"/>
      <c r="H188" s="1118"/>
      <c r="I188" s="1119"/>
      <c r="J188" s="1117"/>
      <c r="K188" s="1118"/>
      <c r="L188" s="1118"/>
      <c r="M188" s="1118"/>
      <c r="N188" s="1121"/>
      <c r="O188" s="33">
        <f>'報告書（事業主控）'!O188</f>
        <v>0</v>
      </c>
      <c r="P188" s="684" t="s">
        <v>38</v>
      </c>
      <c r="Q188" s="33">
        <f>'報告書（事業主控）'!Q188</f>
        <v>0</v>
      </c>
      <c r="R188" s="684" t="s">
        <v>39</v>
      </c>
      <c r="S188" s="33">
        <f>'報告書（事業主控）'!S188</f>
        <v>0</v>
      </c>
      <c r="T188" s="1122" t="s">
        <v>41</v>
      </c>
      <c r="U188" s="1122"/>
      <c r="V188" s="1097">
        <f>'報告書（事業主控）'!V188</f>
        <v>0</v>
      </c>
      <c r="W188" s="1098"/>
      <c r="X188" s="1098"/>
      <c r="Y188" s="1098"/>
      <c r="Z188" s="1097">
        <f>'報告書（事業主控）'!Z188</f>
        <v>0</v>
      </c>
      <c r="AA188" s="1098"/>
      <c r="AB188" s="1098"/>
      <c r="AC188" s="1098"/>
      <c r="AD188" s="1097">
        <f>'報告書（事業主控）'!AD188</f>
        <v>0</v>
      </c>
      <c r="AE188" s="1098"/>
      <c r="AF188" s="1098"/>
      <c r="AG188" s="1098"/>
      <c r="AH188" s="1097">
        <f>'報告書（事業主控）'!AH188</f>
        <v>0</v>
      </c>
      <c r="AI188" s="1098"/>
      <c r="AJ188" s="1098"/>
      <c r="AK188" s="1099"/>
      <c r="AL188" s="964">
        <f>'報告書（事業主控）'!AL188</f>
        <v>0</v>
      </c>
      <c r="AM188" s="1095"/>
      <c r="AN188" s="1093">
        <f>'報告書（事業主控）'!AN188</f>
        <v>0</v>
      </c>
      <c r="AO188" s="1094"/>
      <c r="AP188" s="1094"/>
      <c r="AQ188" s="1094"/>
      <c r="AR188" s="1094"/>
      <c r="AS188" s="687"/>
    </row>
    <row r="189" spans="2:45" ht="18" customHeight="1">
      <c r="B189" s="1114">
        <f>'報告書（事業主控）'!B189</f>
        <v>0</v>
      </c>
      <c r="C189" s="1115"/>
      <c r="D189" s="1115"/>
      <c r="E189" s="1115"/>
      <c r="F189" s="1115"/>
      <c r="G189" s="1115"/>
      <c r="H189" s="1115"/>
      <c r="I189" s="1116"/>
      <c r="J189" s="1114">
        <f>'報告書（事業主控）'!J189</f>
        <v>0</v>
      </c>
      <c r="K189" s="1115"/>
      <c r="L189" s="1115"/>
      <c r="M189" s="1115"/>
      <c r="N189" s="1120"/>
      <c r="O189" s="32">
        <f>'報告書（事業主控）'!O189</f>
        <v>0</v>
      </c>
      <c r="P189" s="11" t="s">
        <v>38</v>
      </c>
      <c r="Q189" s="32">
        <f>'報告書（事業主控）'!Q189</f>
        <v>0</v>
      </c>
      <c r="R189" s="11" t="s">
        <v>39</v>
      </c>
      <c r="S189" s="32">
        <f>'報告書（事業主控）'!S189</f>
        <v>0</v>
      </c>
      <c r="T189" s="982" t="s">
        <v>40</v>
      </c>
      <c r="U189" s="982"/>
      <c r="V189" s="1103">
        <f>'報告書（事業主控）'!V189</f>
        <v>0</v>
      </c>
      <c r="W189" s="1104"/>
      <c r="X189" s="1104"/>
      <c r="Y189" s="737"/>
      <c r="Z189" s="738"/>
      <c r="AA189" s="739"/>
      <c r="AB189" s="739"/>
      <c r="AC189" s="737"/>
      <c r="AD189" s="738"/>
      <c r="AE189" s="739"/>
      <c r="AF189" s="739"/>
      <c r="AG189" s="737"/>
      <c r="AH189" s="1100">
        <f>'報告書（事業主控）'!AH189</f>
        <v>0</v>
      </c>
      <c r="AI189" s="1101"/>
      <c r="AJ189" s="1101"/>
      <c r="AK189" s="1102"/>
      <c r="AL189" s="738"/>
      <c r="AM189" s="740"/>
      <c r="AN189" s="1100">
        <f>'報告書（事業主控）'!AN189</f>
        <v>0</v>
      </c>
      <c r="AO189" s="1101"/>
      <c r="AP189" s="1101"/>
      <c r="AQ189" s="1101"/>
      <c r="AR189" s="1101"/>
      <c r="AS189" s="741"/>
    </row>
    <row r="190" spans="2:45" ht="18" customHeight="1">
      <c r="B190" s="1117"/>
      <c r="C190" s="1118"/>
      <c r="D190" s="1118"/>
      <c r="E190" s="1118"/>
      <c r="F190" s="1118"/>
      <c r="G190" s="1118"/>
      <c r="H190" s="1118"/>
      <c r="I190" s="1119"/>
      <c r="J190" s="1117"/>
      <c r="K190" s="1118"/>
      <c r="L190" s="1118"/>
      <c r="M190" s="1118"/>
      <c r="N190" s="1121"/>
      <c r="O190" s="33">
        <f>'報告書（事業主控）'!O190</f>
        <v>0</v>
      </c>
      <c r="P190" s="684" t="s">
        <v>38</v>
      </c>
      <c r="Q190" s="33">
        <f>'報告書（事業主控）'!Q190</f>
        <v>0</v>
      </c>
      <c r="R190" s="684" t="s">
        <v>39</v>
      </c>
      <c r="S190" s="33">
        <f>'報告書（事業主控）'!S190</f>
        <v>0</v>
      </c>
      <c r="T190" s="1122" t="s">
        <v>41</v>
      </c>
      <c r="U190" s="1122"/>
      <c r="V190" s="1097">
        <f>'報告書（事業主控）'!V190</f>
        <v>0</v>
      </c>
      <c r="W190" s="1098"/>
      <c r="X190" s="1098"/>
      <c r="Y190" s="1098"/>
      <c r="Z190" s="1097">
        <f>'報告書（事業主控）'!Z190</f>
        <v>0</v>
      </c>
      <c r="AA190" s="1098"/>
      <c r="AB190" s="1098"/>
      <c r="AC190" s="1098"/>
      <c r="AD190" s="1097">
        <f>'報告書（事業主控）'!AD190</f>
        <v>0</v>
      </c>
      <c r="AE190" s="1098"/>
      <c r="AF190" s="1098"/>
      <c r="AG190" s="1098"/>
      <c r="AH190" s="1097">
        <f>'報告書（事業主控）'!AH190</f>
        <v>0</v>
      </c>
      <c r="AI190" s="1098"/>
      <c r="AJ190" s="1098"/>
      <c r="AK190" s="1099"/>
      <c r="AL190" s="964">
        <f>'報告書（事業主控）'!AL190</f>
        <v>0</v>
      </c>
      <c r="AM190" s="1095"/>
      <c r="AN190" s="1093">
        <f>'報告書（事業主控）'!AN190</f>
        <v>0</v>
      </c>
      <c r="AO190" s="1094"/>
      <c r="AP190" s="1094"/>
      <c r="AQ190" s="1094"/>
      <c r="AR190" s="1094"/>
      <c r="AS190" s="687"/>
    </row>
    <row r="191" spans="2:45" ht="18" customHeight="1">
      <c r="B191" s="1114">
        <f>'報告書（事業主控）'!B191</f>
        <v>0</v>
      </c>
      <c r="C191" s="1115"/>
      <c r="D191" s="1115"/>
      <c r="E191" s="1115"/>
      <c r="F191" s="1115"/>
      <c r="G191" s="1115"/>
      <c r="H191" s="1115"/>
      <c r="I191" s="1116"/>
      <c r="J191" s="1114">
        <f>'報告書（事業主控）'!J191</f>
        <v>0</v>
      </c>
      <c r="K191" s="1115"/>
      <c r="L191" s="1115"/>
      <c r="M191" s="1115"/>
      <c r="N191" s="1120"/>
      <c r="O191" s="32">
        <f>'報告書（事業主控）'!O191</f>
        <v>0</v>
      </c>
      <c r="P191" s="11" t="s">
        <v>38</v>
      </c>
      <c r="Q191" s="32">
        <f>'報告書（事業主控）'!Q191</f>
        <v>0</v>
      </c>
      <c r="R191" s="11" t="s">
        <v>39</v>
      </c>
      <c r="S191" s="32">
        <f>'報告書（事業主控）'!S191</f>
        <v>0</v>
      </c>
      <c r="T191" s="982" t="s">
        <v>40</v>
      </c>
      <c r="U191" s="982"/>
      <c r="V191" s="1103">
        <f>'報告書（事業主控）'!V191</f>
        <v>0</v>
      </c>
      <c r="W191" s="1104"/>
      <c r="X191" s="1104"/>
      <c r="Y191" s="737"/>
      <c r="Z191" s="738"/>
      <c r="AA191" s="739"/>
      <c r="AB191" s="739"/>
      <c r="AC191" s="737"/>
      <c r="AD191" s="738"/>
      <c r="AE191" s="739"/>
      <c r="AF191" s="739"/>
      <c r="AG191" s="737"/>
      <c r="AH191" s="1100">
        <f>'報告書（事業主控）'!AH191</f>
        <v>0</v>
      </c>
      <c r="AI191" s="1101"/>
      <c r="AJ191" s="1101"/>
      <c r="AK191" s="1102"/>
      <c r="AL191" s="738"/>
      <c r="AM191" s="740"/>
      <c r="AN191" s="1100">
        <f>'報告書（事業主控）'!AN191</f>
        <v>0</v>
      </c>
      <c r="AO191" s="1101"/>
      <c r="AP191" s="1101"/>
      <c r="AQ191" s="1101"/>
      <c r="AR191" s="1101"/>
      <c r="AS191" s="741"/>
    </row>
    <row r="192" spans="2:45" ht="18" customHeight="1">
      <c r="B192" s="1117"/>
      <c r="C192" s="1118"/>
      <c r="D192" s="1118"/>
      <c r="E192" s="1118"/>
      <c r="F192" s="1118"/>
      <c r="G192" s="1118"/>
      <c r="H192" s="1118"/>
      <c r="I192" s="1119"/>
      <c r="J192" s="1117"/>
      <c r="K192" s="1118"/>
      <c r="L192" s="1118"/>
      <c r="M192" s="1118"/>
      <c r="N192" s="1121"/>
      <c r="O192" s="33">
        <f>'報告書（事業主控）'!O192</f>
        <v>0</v>
      </c>
      <c r="P192" s="684" t="s">
        <v>38</v>
      </c>
      <c r="Q192" s="33">
        <f>'報告書（事業主控）'!Q192</f>
        <v>0</v>
      </c>
      <c r="R192" s="684" t="s">
        <v>39</v>
      </c>
      <c r="S192" s="33">
        <f>'報告書（事業主控）'!S192</f>
        <v>0</v>
      </c>
      <c r="T192" s="1122" t="s">
        <v>41</v>
      </c>
      <c r="U192" s="1122"/>
      <c r="V192" s="1097">
        <f>'報告書（事業主控）'!V192</f>
        <v>0</v>
      </c>
      <c r="W192" s="1098"/>
      <c r="X192" s="1098"/>
      <c r="Y192" s="1098"/>
      <c r="Z192" s="1097">
        <f>'報告書（事業主控）'!Z192</f>
        <v>0</v>
      </c>
      <c r="AA192" s="1098"/>
      <c r="AB192" s="1098"/>
      <c r="AC192" s="1098"/>
      <c r="AD192" s="1097">
        <f>'報告書（事業主控）'!AD192</f>
        <v>0</v>
      </c>
      <c r="AE192" s="1098"/>
      <c r="AF192" s="1098"/>
      <c r="AG192" s="1098"/>
      <c r="AH192" s="1097">
        <f>'報告書（事業主控）'!AH192</f>
        <v>0</v>
      </c>
      <c r="AI192" s="1098"/>
      <c r="AJ192" s="1098"/>
      <c r="AK192" s="1099"/>
      <c r="AL192" s="964">
        <f>'報告書（事業主控）'!AL192</f>
        <v>0</v>
      </c>
      <c r="AM192" s="1095"/>
      <c r="AN192" s="1093">
        <f>'報告書（事業主控）'!AN192</f>
        <v>0</v>
      </c>
      <c r="AO192" s="1094"/>
      <c r="AP192" s="1094"/>
      <c r="AQ192" s="1094"/>
      <c r="AR192" s="1094"/>
      <c r="AS192" s="687"/>
    </row>
    <row r="193" spans="2:45" ht="18" customHeight="1">
      <c r="B193" s="1114">
        <f>'報告書（事業主控）'!B193</f>
        <v>0</v>
      </c>
      <c r="C193" s="1115"/>
      <c r="D193" s="1115"/>
      <c r="E193" s="1115"/>
      <c r="F193" s="1115"/>
      <c r="G193" s="1115"/>
      <c r="H193" s="1115"/>
      <c r="I193" s="1116"/>
      <c r="J193" s="1114">
        <f>'報告書（事業主控）'!J193</f>
        <v>0</v>
      </c>
      <c r="K193" s="1115"/>
      <c r="L193" s="1115"/>
      <c r="M193" s="1115"/>
      <c r="N193" s="1120"/>
      <c r="O193" s="32">
        <f>'報告書（事業主控）'!O193</f>
        <v>0</v>
      </c>
      <c r="P193" s="11" t="s">
        <v>38</v>
      </c>
      <c r="Q193" s="32">
        <f>'報告書（事業主控）'!Q193</f>
        <v>0</v>
      </c>
      <c r="R193" s="11" t="s">
        <v>39</v>
      </c>
      <c r="S193" s="32">
        <f>'報告書（事業主控）'!S193</f>
        <v>0</v>
      </c>
      <c r="T193" s="982" t="s">
        <v>40</v>
      </c>
      <c r="U193" s="982"/>
      <c r="V193" s="1103">
        <f>'報告書（事業主控）'!V193</f>
        <v>0</v>
      </c>
      <c r="W193" s="1104"/>
      <c r="X193" s="1104"/>
      <c r="Y193" s="737"/>
      <c r="Z193" s="738"/>
      <c r="AA193" s="739"/>
      <c r="AB193" s="739"/>
      <c r="AC193" s="737"/>
      <c r="AD193" s="738"/>
      <c r="AE193" s="739"/>
      <c r="AF193" s="739"/>
      <c r="AG193" s="737"/>
      <c r="AH193" s="1100">
        <f>'報告書（事業主控）'!AH193</f>
        <v>0</v>
      </c>
      <c r="AI193" s="1101"/>
      <c r="AJ193" s="1101"/>
      <c r="AK193" s="1102"/>
      <c r="AL193" s="738"/>
      <c r="AM193" s="740"/>
      <c r="AN193" s="1100">
        <f>'報告書（事業主控）'!AN193</f>
        <v>0</v>
      </c>
      <c r="AO193" s="1101"/>
      <c r="AP193" s="1101"/>
      <c r="AQ193" s="1101"/>
      <c r="AR193" s="1101"/>
      <c r="AS193" s="741"/>
    </row>
    <row r="194" spans="2:45" ht="18" customHeight="1">
      <c r="B194" s="1117"/>
      <c r="C194" s="1118"/>
      <c r="D194" s="1118"/>
      <c r="E194" s="1118"/>
      <c r="F194" s="1118"/>
      <c r="G194" s="1118"/>
      <c r="H194" s="1118"/>
      <c r="I194" s="1119"/>
      <c r="J194" s="1117"/>
      <c r="K194" s="1118"/>
      <c r="L194" s="1118"/>
      <c r="M194" s="1118"/>
      <c r="N194" s="1121"/>
      <c r="O194" s="33">
        <f>'報告書（事業主控）'!O194</f>
        <v>0</v>
      </c>
      <c r="P194" s="684" t="s">
        <v>38</v>
      </c>
      <c r="Q194" s="33">
        <f>'報告書（事業主控）'!Q194</f>
        <v>0</v>
      </c>
      <c r="R194" s="684" t="s">
        <v>39</v>
      </c>
      <c r="S194" s="33">
        <f>'報告書（事業主控）'!S194</f>
        <v>0</v>
      </c>
      <c r="T194" s="1122" t="s">
        <v>41</v>
      </c>
      <c r="U194" s="1122"/>
      <c r="V194" s="1097">
        <f>'報告書（事業主控）'!V194</f>
        <v>0</v>
      </c>
      <c r="W194" s="1098"/>
      <c r="X194" s="1098"/>
      <c r="Y194" s="1098"/>
      <c r="Z194" s="1097">
        <f>'報告書（事業主控）'!Z194</f>
        <v>0</v>
      </c>
      <c r="AA194" s="1098"/>
      <c r="AB194" s="1098"/>
      <c r="AC194" s="1098"/>
      <c r="AD194" s="1097">
        <f>'報告書（事業主控）'!AD194</f>
        <v>0</v>
      </c>
      <c r="AE194" s="1098"/>
      <c r="AF194" s="1098"/>
      <c r="AG194" s="1098"/>
      <c r="AH194" s="1097">
        <f>'報告書（事業主控）'!AH194</f>
        <v>0</v>
      </c>
      <c r="AI194" s="1098"/>
      <c r="AJ194" s="1098"/>
      <c r="AK194" s="1099"/>
      <c r="AL194" s="964">
        <f>'報告書（事業主控）'!AL194</f>
        <v>0</v>
      </c>
      <c r="AM194" s="1095"/>
      <c r="AN194" s="1093">
        <f>'報告書（事業主控）'!AN194</f>
        <v>0</v>
      </c>
      <c r="AO194" s="1094"/>
      <c r="AP194" s="1094"/>
      <c r="AQ194" s="1094"/>
      <c r="AR194" s="1094"/>
      <c r="AS194" s="687"/>
    </row>
    <row r="195" spans="2:45" ht="18" customHeight="1">
      <c r="B195" s="1114">
        <f>'報告書（事業主控）'!B195</f>
        <v>0</v>
      </c>
      <c r="C195" s="1115"/>
      <c r="D195" s="1115"/>
      <c r="E195" s="1115"/>
      <c r="F195" s="1115"/>
      <c r="G195" s="1115"/>
      <c r="H195" s="1115"/>
      <c r="I195" s="1116"/>
      <c r="J195" s="1114">
        <f>'報告書（事業主控）'!J195</f>
        <v>0</v>
      </c>
      <c r="K195" s="1115"/>
      <c r="L195" s="1115"/>
      <c r="M195" s="1115"/>
      <c r="N195" s="1120"/>
      <c r="O195" s="32">
        <f>'報告書（事業主控）'!O195</f>
        <v>0</v>
      </c>
      <c r="P195" s="11" t="s">
        <v>38</v>
      </c>
      <c r="Q195" s="32">
        <f>'報告書（事業主控）'!Q195</f>
        <v>0</v>
      </c>
      <c r="R195" s="11" t="s">
        <v>39</v>
      </c>
      <c r="S195" s="32">
        <f>'報告書（事業主控）'!S195</f>
        <v>0</v>
      </c>
      <c r="T195" s="982" t="s">
        <v>40</v>
      </c>
      <c r="U195" s="982"/>
      <c r="V195" s="1103">
        <f>'報告書（事業主控）'!V195</f>
        <v>0</v>
      </c>
      <c r="W195" s="1104"/>
      <c r="X195" s="1104"/>
      <c r="Y195" s="737"/>
      <c r="Z195" s="738"/>
      <c r="AA195" s="739"/>
      <c r="AB195" s="739"/>
      <c r="AC195" s="737"/>
      <c r="AD195" s="738"/>
      <c r="AE195" s="739"/>
      <c r="AF195" s="739"/>
      <c r="AG195" s="737"/>
      <c r="AH195" s="1100">
        <f>'報告書（事業主控）'!AH195</f>
        <v>0</v>
      </c>
      <c r="AI195" s="1101"/>
      <c r="AJ195" s="1101"/>
      <c r="AK195" s="1102"/>
      <c r="AL195" s="738"/>
      <c r="AM195" s="740"/>
      <c r="AN195" s="1100">
        <f>'報告書（事業主控）'!AN195</f>
        <v>0</v>
      </c>
      <c r="AO195" s="1101"/>
      <c r="AP195" s="1101"/>
      <c r="AQ195" s="1101"/>
      <c r="AR195" s="1101"/>
      <c r="AS195" s="741"/>
    </row>
    <row r="196" spans="2:45" ht="18" customHeight="1">
      <c r="B196" s="1117"/>
      <c r="C196" s="1118"/>
      <c r="D196" s="1118"/>
      <c r="E196" s="1118"/>
      <c r="F196" s="1118"/>
      <c r="G196" s="1118"/>
      <c r="H196" s="1118"/>
      <c r="I196" s="1119"/>
      <c r="J196" s="1117"/>
      <c r="K196" s="1118"/>
      <c r="L196" s="1118"/>
      <c r="M196" s="1118"/>
      <c r="N196" s="1121"/>
      <c r="O196" s="33">
        <f>'報告書（事業主控）'!O196</f>
        <v>0</v>
      </c>
      <c r="P196" s="684" t="s">
        <v>38</v>
      </c>
      <c r="Q196" s="33">
        <f>'報告書（事業主控）'!Q196</f>
        <v>0</v>
      </c>
      <c r="R196" s="684" t="s">
        <v>39</v>
      </c>
      <c r="S196" s="33">
        <f>'報告書（事業主控）'!S196</f>
        <v>0</v>
      </c>
      <c r="T196" s="1122" t="s">
        <v>41</v>
      </c>
      <c r="U196" s="1122"/>
      <c r="V196" s="1097">
        <f>'報告書（事業主控）'!V196</f>
        <v>0</v>
      </c>
      <c r="W196" s="1098"/>
      <c r="X196" s="1098"/>
      <c r="Y196" s="1098"/>
      <c r="Z196" s="1097">
        <f>'報告書（事業主控）'!Z196</f>
        <v>0</v>
      </c>
      <c r="AA196" s="1098"/>
      <c r="AB196" s="1098"/>
      <c r="AC196" s="1098"/>
      <c r="AD196" s="1097">
        <f>'報告書（事業主控）'!AD196</f>
        <v>0</v>
      </c>
      <c r="AE196" s="1098"/>
      <c r="AF196" s="1098"/>
      <c r="AG196" s="1098"/>
      <c r="AH196" s="1097">
        <f>'報告書（事業主控）'!AH196</f>
        <v>0</v>
      </c>
      <c r="AI196" s="1098"/>
      <c r="AJ196" s="1098"/>
      <c r="AK196" s="1099"/>
      <c r="AL196" s="964">
        <f>'報告書（事業主控）'!AL196</f>
        <v>0</v>
      </c>
      <c r="AM196" s="1095"/>
      <c r="AN196" s="1093">
        <f>'報告書（事業主控）'!AN196</f>
        <v>0</v>
      </c>
      <c r="AO196" s="1094"/>
      <c r="AP196" s="1094"/>
      <c r="AQ196" s="1094"/>
      <c r="AR196" s="1094"/>
      <c r="AS196" s="687"/>
    </row>
    <row r="197" spans="2:45" ht="18" customHeight="1">
      <c r="B197" s="1114">
        <f>'報告書（事業主控）'!B197</f>
        <v>0</v>
      </c>
      <c r="C197" s="1115"/>
      <c r="D197" s="1115"/>
      <c r="E197" s="1115"/>
      <c r="F197" s="1115"/>
      <c r="G197" s="1115"/>
      <c r="H197" s="1115"/>
      <c r="I197" s="1116"/>
      <c r="J197" s="1114">
        <f>'報告書（事業主控）'!J197</f>
        <v>0</v>
      </c>
      <c r="K197" s="1115"/>
      <c r="L197" s="1115"/>
      <c r="M197" s="1115"/>
      <c r="N197" s="1120"/>
      <c r="O197" s="32">
        <f>'報告書（事業主控）'!O197</f>
        <v>0</v>
      </c>
      <c r="P197" s="11" t="s">
        <v>38</v>
      </c>
      <c r="Q197" s="32">
        <f>'報告書（事業主控）'!Q197</f>
        <v>0</v>
      </c>
      <c r="R197" s="11" t="s">
        <v>39</v>
      </c>
      <c r="S197" s="32">
        <f>'報告書（事業主控）'!S197</f>
        <v>0</v>
      </c>
      <c r="T197" s="982" t="s">
        <v>40</v>
      </c>
      <c r="U197" s="982"/>
      <c r="V197" s="1103">
        <f>'報告書（事業主控）'!V197</f>
        <v>0</v>
      </c>
      <c r="W197" s="1104"/>
      <c r="X197" s="1104"/>
      <c r="Y197" s="737"/>
      <c r="Z197" s="738"/>
      <c r="AA197" s="739"/>
      <c r="AB197" s="739"/>
      <c r="AC197" s="737"/>
      <c r="AD197" s="738"/>
      <c r="AE197" s="739"/>
      <c r="AF197" s="739"/>
      <c r="AG197" s="737"/>
      <c r="AH197" s="1100">
        <f>'報告書（事業主控）'!AH197</f>
        <v>0</v>
      </c>
      <c r="AI197" s="1101"/>
      <c r="AJ197" s="1101"/>
      <c r="AK197" s="1102"/>
      <c r="AL197" s="738"/>
      <c r="AM197" s="740"/>
      <c r="AN197" s="1100">
        <f>'報告書（事業主控）'!AN197</f>
        <v>0</v>
      </c>
      <c r="AO197" s="1101"/>
      <c r="AP197" s="1101"/>
      <c r="AQ197" s="1101"/>
      <c r="AR197" s="1101"/>
      <c r="AS197" s="741"/>
    </row>
    <row r="198" spans="2:45" ht="18" customHeight="1">
      <c r="B198" s="1117"/>
      <c r="C198" s="1118"/>
      <c r="D198" s="1118"/>
      <c r="E198" s="1118"/>
      <c r="F198" s="1118"/>
      <c r="G198" s="1118"/>
      <c r="H198" s="1118"/>
      <c r="I198" s="1119"/>
      <c r="J198" s="1117"/>
      <c r="K198" s="1118"/>
      <c r="L198" s="1118"/>
      <c r="M198" s="1118"/>
      <c r="N198" s="1121"/>
      <c r="O198" s="33">
        <f>'報告書（事業主控）'!O198</f>
        <v>0</v>
      </c>
      <c r="P198" s="684" t="s">
        <v>38</v>
      </c>
      <c r="Q198" s="33">
        <f>'報告書（事業主控）'!Q198</f>
        <v>0</v>
      </c>
      <c r="R198" s="684" t="s">
        <v>39</v>
      </c>
      <c r="S198" s="33">
        <f>'報告書（事業主控）'!S198</f>
        <v>0</v>
      </c>
      <c r="T198" s="1122" t="s">
        <v>41</v>
      </c>
      <c r="U198" s="1122"/>
      <c r="V198" s="1097">
        <f>'報告書（事業主控）'!V198</f>
        <v>0</v>
      </c>
      <c r="W198" s="1098"/>
      <c r="X198" s="1098"/>
      <c r="Y198" s="1098"/>
      <c r="Z198" s="1097">
        <f>'報告書（事業主控）'!Z198</f>
        <v>0</v>
      </c>
      <c r="AA198" s="1098"/>
      <c r="AB198" s="1098"/>
      <c r="AC198" s="1098"/>
      <c r="AD198" s="1097">
        <f>'報告書（事業主控）'!AD198</f>
        <v>0</v>
      </c>
      <c r="AE198" s="1098"/>
      <c r="AF198" s="1098"/>
      <c r="AG198" s="1098"/>
      <c r="AH198" s="1097">
        <f>'報告書（事業主控）'!AH198</f>
        <v>0</v>
      </c>
      <c r="AI198" s="1098"/>
      <c r="AJ198" s="1098"/>
      <c r="AK198" s="1099"/>
      <c r="AL198" s="964">
        <f>'報告書（事業主控）'!AL198</f>
        <v>0</v>
      </c>
      <c r="AM198" s="1095"/>
      <c r="AN198" s="1093">
        <f>'報告書（事業主控）'!AN198</f>
        <v>0</v>
      </c>
      <c r="AO198" s="1094"/>
      <c r="AP198" s="1094"/>
      <c r="AQ198" s="1094"/>
      <c r="AR198" s="1094"/>
      <c r="AS198" s="687"/>
    </row>
    <row r="199" spans="2:45" ht="18" customHeight="1">
      <c r="B199" s="1114">
        <f>'報告書（事業主控）'!B199</f>
        <v>0</v>
      </c>
      <c r="C199" s="1115"/>
      <c r="D199" s="1115"/>
      <c r="E199" s="1115"/>
      <c r="F199" s="1115"/>
      <c r="G199" s="1115"/>
      <c r="H199" s="1115"/>
      <c r="I199" s="1116"/>
      <c r="J199" s="1114">
        <f>'報告書（事業主控）'!J199</f>
        <v>0</v>
      </c>
      <c r="K199" s="1115"/>
      <c r="L199" s="1115"/>
      <c r="M199" s="1115"/>
      <c r="N199" s="1120"/>
      <c r="O199" s="32">
        <f>'報告書（事業主控）'!O199</f>
        <v>0</v>
      </c>
      <c r="P199" s="11" t="s">
        <v>38</v>
      </c>
      <c r="Q199" s="32">
        <f>'報告書（事業主控）'!Q199</f>
        <v>0</v>
      </c>
      <c r="R199" s="11" t="s">
        <v>39</v>
      </c>
      <c r="S199" s="32">
        <f>'報告書（事業主控）'!S199</f>
        <v>0</v>
      </c>
      <c r="T199" s="982" t="s">
        <v>40</v>
      </c>
      <c r="U199" s="982"/>
      <c r="V199" s="1103">
        <f>'報告書（事業主控）'!V199</f>
        <v>0</v>
      </c>
      <c r="W199" s="1104"/>
      <c r="X199" s="1104"/>
      <c r="Y199" s="737"/>
      <c r="Z199" s="738"/>
      <c r="AA199" s="739"/>
      <c r="AB199" s="739"/>
      <c r="AC199" s="737"/>
      <c r="AD199" s="738"/>
      <c r="AE199" s="739"/>
      <c r="AF199" s="739"/>
      <c r="AG199" s="737"/>
      <c r="AH199" s="1100">
        <f>'報告書（事業主控）'!AH199</f>
        <v>0</v>
      </c>
      <c r="AI199" s="1101"/>
      <c r="AJ199" s="1101"/>
      <c r="AK199" s="1102"/>
      <c r="AL199" s="738"/>
      <c r="AM199" s="740"/>
      <c r="AN199" s="1100">
        <f>'報告書（事業主控）'!AN199</f>
        <v>0</v>
      </c>
      <c r="AO199" s="1101"/>
      <c r="AP199" s="1101"/>
      <c r="AQ199" s="1101"/>
      <c r="AR199" s="1101"/>
      <c r="AS199" s="741"/>
    </row>
    <row r="200" spans="2:45" ht="18" customHeight="1">
      <c r="B200" s="1117"/>
      <c r="C200" s="1118"/>
      <c r="D200" s="1118"/>
      <c r="E200" s="1118"/>
      <c r="F200" s="1118"/>
      <c r="G200" s="1118"/>
      <c r="H200" s="1118"/>
      <c r="I200" s="1119"/>
      <c r="J200" s="1117"/>
      <c r="K200" s="1118"/>
      <c r="L200" s="1118"/>
      <c r="M200" s="1118"/>
      <c r="N200" s="1121"/>
      <c r="O200" s="33">
        <f>'報告書（事業主控）'!O200</f>
        <v>0</v>
      </c>
      <c r="P200" s="684" t="s">
        <v>38</v>
      </c>
      <c r="Q200" s="33">
        <f>'報告書（事業主控）'!Q200</f>
        <v>0</v>
      </c>
      <c r="R200" s="684" t="s">
        <v>39</v>
      </c>
      <c r="S200" s="33">
        <f>'報告書（事業主控）'!S200</f>
        <v>0</v>
      </c>
      <c r="T200" s="1122" t="s">
        <v>41</v>
      </c>
      <c r="U200" s="1122"/>
      <c r="V200" s="1097">
        <f>'報告書（事業主控）'!V200</f>
        <v>0</v>
      </c>
      <c r="W200" s="1098"/>
      <c r="X200" s="1098"/>
      <c r="Y200" s="1098"/>
      <c r="Z200" s="1097">
        <f>'報告書（事業主控）'!Z200</f>
        <v>0</v>
      </c>
      <c r="AA200" s="1098"/>
      <c r="AB200" s="1098"/>
      <c r="AC200" s="1098"/>
      <c r="AD200" s="1097">
        <f>'報告書（事業主控）'!AD200</f>
        <v>0</v>
      </c>
      <c r="AE200" s="1098"/>
      <c r="AF200" s="1098"/>
      <c r="AG200" s="1098"/>
      <c r="AH200" s="1097">
        <f>'報告書（事業主控）'!AH200</f>
        <v>0</v>
      </c>
      <c r="AI200" s="1098"/>
      <c r="AJ200" s="1098"/>
      <c r="AK200" s="1099"/>
      <c r="AL200" s="964">
        <f>'報告書（事業主控）'!AL200</f>
        <v>0</v>
      </c>
      <c r="AM200" s="1095"/>
      <c r="AN200" s="1093">
        <f>'報告書（事業主控）'!AN200</f>
        <v>0</v>
      </c>
      <c r="AO200" s="1094"/>
      <c r="AP200" s="1094"/>
      <c r="AQ200" s="1094"/>
      <c r="AR200" s="1094"/>
      <c r="AS200" s="687"/>
    </row>
    <row r="201" spans="2:45" ht="18" customHeight="1">
      <c r="B201" s="877" t="s">
        <v>832</v>
      </c>
      <c r="C201" s="988"/>
      <c r="D201" s="988"/>
      <c r="E201" s="989"/>
      <c r="F201" s="1105">
        <f>'報告書（事業主控）'!F201</f>
        <v>0</v>
      </c>
      <c r="G201" s="1106"/>
      <c r="H201" s="1106"/>
      <c r="I201" s="1106"/>
      <c r="J201" s="1106"/>
      <c r="K201" s="1106"/>
      <c r="L201" s="1106"/>
      <c r="M201" s="1106"/>
      <c r="N201" s="1107"/>
      <c r="O201" s="877" t="s">
        <v>833</v>
      </c>
      <c r="P201" s="988"/>
      <c r="Q201" s="988"/>
      <c r="R201" s="988"/>
      <c r="S201" s="988"/>
      <c r="T201" s="988"/>
      <c r="U201" s="989"/>
      <c r="V201" s="1100">
        <f>'報告書（事業主控）'!V201</f>
        <v>0</v>
      </c>
      <c r="W201" s="1101"/>
      <c r="X201" s="1101"/>
      <c r="Y201" s="1102"/>
      <c r="Z201" s="738"/>
      <c r="AA201" s="739"/>
      <c r="AB201" s="739"/>
      <c r="AC201" s="737"/>
      <c r="AD201" s="738"/>
      <c r="AE201" s="739"/>
      <c r="AF201" s="739"/>
      <c r="AG201" s="737"/>
      <c r="AH201" s="1100">
        <f>'報告書（事業主控）'!AH201</f>
        <v>0</v>
      </c>
      <c r="AI201" s="1101"/>
      <c r="AJ201" s="1101"/>
      <c r="AK201" s="1102"/>
      <c r="AL201" s="738"/>
      <c r="AM201" s="740"/>
      <c r="AN201" s="1100">
        <f>'報告書（事業主控）'!AN201</f>
        <v>0</v>
      </c>
      <c r="AO201" s="1101"/>
      <c r="AP201" s="1101"/>
      <c r="AQ201" s="1101"/>
      <c r="AR201" s="1101"/>
      <c r="AS201" s="741"/>
    </row>
    <row r="202" spans="2:45" ht="18" customHeight="1">
      <c r="B202" s="990"/>
      <c r="C202" s="991"/>
      <c r="D202" s="991"/>
      <c r="E202" s="992"/>
      <c r="F202" s="1108"/>
      <c r="G202" s="1109"/>
      <c r="H202" s="1109"/>
      <c r="I202" s="1109"/>
      <c r="J202" s="1109"/>
      <c r="K202" s="1109"/>
      <c r="L202" s="1109"/>
      <c r="M202" s="1109"/>
      <c r="N202" s="1110"/>
      <c r="O202" s="990"/>
      <c r="P202" s="991"/>
      <c r="Q202" s="991"/>
      <c r="R202" s="991"/>
      <c r="S202" s="991"/>
      <c r="T202" s="991"/>
      <c r="U202" s="992"/>
      <c r="V202" s="983">
        <f>'報告書（事業主控）'!V202</f>
        <v>0</v>
      </c>
      <c r="W202" s="986"/>
      <c r="X202" s="986"/>
      <c r="Y202" s="1004"/>
      <c r="Z202" s="983">
        <f>'報告書（事業主控）'!Z202</f>
        <v>0</v>
      </c>
      <c r="AA202" s="984"/>
      <c r="AB202" s="984"/>
      <c r="AC202" s="985"/>
      <c r="AD202" s="983">
        <f>'報告書（事業主控）'!AD202</f>
        <v>0</v>
      </c>
      <c r="AE202" s="984"/>
      <c r="AF202" s="984"/>
      <c r="AG202" s="985"/>
      <c r="AH202" s="983">
        <f>'報告書（事業主控）'!AH202</f>
        <v>0</v>
      </c>
      <c r="AI202" s="962"/>
      <c r="AJ202" s="962"/>
      <c r="AK202" s="962"/>
      <c r="AL202" s="742"/>
      <c r="AM202" s="743"/>
      <c r="AN202" s="983">
        <f>'報告書（事業主控）'!AN202</f>
        <v>0</v>
      </c>
      <c r="AO202" s="986"/>
      <c r="AP202" s="986"/>
      <c r="AQ202" s="986"/>
      <c r="AR202" s="986"/>
      <c r="AS202" s="744"/>
    </row>
    <row r="203" spans="2:45" ht="18" customHeight="1">
      <c r="B203" s="993"/>
      <c r="C203" s="994"/>
      <c r="D203" s="994"/>
      <c r="E203" s="995"/>
      <c r="F203" s="1111"/>
      <c r="G203" s="1112"/>
      <c r="H203" s="1112"/>
      <c r="I203" s="1112"/>
      <c r="J203" s="1112"/>
      <c r="K203" s="1112"/>
      <c r="L203" s="1112"/>
      <c r="M203" s="1112"/>
      <c r="N203" s="1113"/>
      <c r="O203" s="993"/>
      <c r="P203" s="994"/>
      <c r="Q203" s="994"/>
      <c r="R203" s="994"/>
      <c r="S203" s="994"/>
      <c r="T203" s="994"/>
      <c r="U203" s="995"/>
      <c r="V203" s="1093">
        <f>'報告書（事業主控）'!V203</f>
        <v>0</v>
      </c>
      <c r="W203" s="1094"/>
      <c r="X203" s="1094"/>
      <c r="Y203" s="1096"/>
      <c r="Z203" s="1093">
        <f>'報告書（事業主控）'!Z203</f>
        <v>0</v>
      </c>
      <c r="AA203" s="1094"/>
      <c r="AB203" s="1094"/>
      <c r="AC203" s="1096"/>
      <c r="AD203" s="1093">
        <f>'報告書（事業主控）'!AD203</f>
        <v>0</v>
      </c>
      <c r="AE203" s="1094"/>
      <c r="AF203" s="1094"/>
      <c r="AG203" s="1096"/>
      <c r="AH203" s="1093">
        <f>'報告書（事業主控）'!AH203</f>
        <v>0</v>
      </c>
      <c r="AI203" s="1094"/>
      <c r="AJ203" s="1094"/>
      <c r="AK203" s="1096"/>
      <c r="AL203" s="686"/>
      <c r="AM203" s="687"/>
      <c r="AN203" s="1093">
        <f>'報告書（事業主控）'!AN203</f>
        <v>0</v>
      </c>
      <c r="AO203" s="1094"/>
      <c r="AP203" s="1094"/>
      <c r="AQ203" s="1094"/>
      <c r="AR203" s="1094"/>
      <c r="AS203" s="687"/>
    </row>
    <row r="204" spans="2:45" ht="18" customHeight="1">
      <c r="AN204" s="1092">
        <f>'報告書（事業主控）'!AN204</f>
        <v>0</v>
      </c>
      <c r="AO204" s="1092"/>
      <c r="AP204" s="1092"/>
      <c r="AQ204" s="1092"/>
      <c r="AR204" s="1092"/>
    </row>
    <row r="205" spans="2:45" ht="31.95" customHeight="1">
      <c r="AN205" s="38"/>
      <c r="AO205" s="38"/>
      <c r="AP205" s="38"/>
      <c r="AQ205" s="38"/>
      <c r="AR205" s="38"/>
    </row>
    <row r="206" spans="2:45" ht="7.5" customHeight="1">
      <c r="X206" s="3"/>
      <c r="Y206" s="3"/>
    </row>
    <row r="207" spans="2:45" ht="10.5" customHeight="1">
      <c r="X207" s="3"/>
      <c r="Y207" s="3"/>
    </row>
    <row r="208" spans="2:45" ht="5.25" customHeight="1">
      <c r="X208" s="3"/>
      <c r="Y208" s="3"/>
    </row>
    <row r="209" spans="2:45" ht="5.25" customHeight="1">
      <c r="X209" s="3"/>
      <c r="Y209" s="3"/>
    </row>
    <row r="210" spans="2:45" ht="5.25" customHeight="1">
      <c r="X210" s="3"/>
      <c r="Y210" s="3"/>
    </row>
    <row r="211" spans="2:45" ht="5.25" customHeight="1">
      <c r="X211" s="3"/>
      <c r="Y211" s="3"/>
    </row>
    <row r="212" spans="2:45" ht="17.25" customHeight="1">
      <c r="B212" s="2" t="s">
        <v>42</v>
      </c>
      <c r="S212" s="9"/>
      <c r="T212" s="9"/>
      <c r="U212" s="9"/>
      <c r="V212" s="9"/>
      <c r="W212" s="9"/>
      <c r="AL212" s="26"/>
      <c r="AM212" s="26"/>
      <c r="AN212" s="26"/>
      <c r="AO212" s="26"/>
    </row>
    <row r="213" spans="2:45" ht="12.75" customHeight="1">
      <c r="M213" s="27"/>
      <c r="N213" s="27"/>
      <c r="O213" s="27"/>
      <c r="P213" s="27"/>
      <c r="Q213" s="27"/>
      <c r="R213" s="27"/>
      <c r="S213" s="27"/>
      <c r="T213" s="28"/>
      <c r="U213" s="28"/>
      <c r="V213" s="28"/>
      <c r="W213" s="28"/>
      <c r="X213" s="28"/>
      <c r="Y213" s="28"/>
      <c r="Z213" s="28"/>
      <c r="AA213" s="27"/>
      <c r="AB213" s="27"/>
      <c r="AC213" s="27"/>
      <c r="AL213" s="26"/>
      <c r="AM213" s="859" t="s">
        <v>712</v>
      </c>
      <c r="AN213" s="1087"/>
      <c r="AO213" s="1087"/>
      <c r="AP213" s="1088"/>
    </row>
    <row r="214" spans="2:45" ht="12.75" customHeight="1">
      <c r="M214" s="27"/>
      <c r="N214" s="27"/>
      <c r="O214" s="27"/>
      <c r="P214" s="27"/>
      <c r="Q214" s="27"/>
      <c r="R214" s="27"/>
      <c r="S214" s="27"/>
      <c r="T214" s="28"/>
      <c r="U214" s="28"/>
      <c r="V214" s="28"/>
      <c r="W214" s="28"/>
      <c r="X214" s="28"/>
      <c r="Y214" s="28"/>
      <c r="Z214" s="28"/>
      <c r="AA214" s="27"/>
      <c r="AB214" s="27"/>
      <c r="AC214" s="27"/>
      <c r="AL214" s="26"/>
      <c r="AM214" s="1089"/>
      <c r="AN214" s="1090"/>
      <c r="AO214" s="1090"/>
      <c r="AP214" s="1091"/>
    </row>
    <row r="215" spans="2:45" ht="12.75" customHeight="1">
      <c r="M215" s="27"/>
      <c r="N215" s="27"/>
      <c r="O215" s="27"/>
      <c r="P215" s="27"/>
      <c r="Q215" s="27"/>
      <c r="R215" s="27"/>
      <c r="S215" s="27"/>
      <c r="T215" s="27"/>
      <c r="U215" s="27"/>
      <c r="V215" s="27"/>
      <c r="W215" s="27"/>
      <c r="X215" s="27"/>
      <c r="Y215" s="27"/>
      <c r="Z215" s="27"/>
      <c r="AA215" s="27"/>
      <c r="AB215" s="27"/>
      <c r="AC215" s="27"/>
      <c r="AL215" s="26"/>
      <c r="AM215" s="26"/>
      <c r="AN215" s="723"/>
      <c r="AO215" s="723"/>
    </row>
    <row r="216" spans="2:45" ht="6" customHeight="1">
      <c r="M216" s="27"/>
      <c r="N216" s="27"/>
      <c r="O216" s="27"/>
      <c r="P216" s="27"/>
      <c r="Q216" s="27"/>
      <c r="R216" s="27"/>
      <c r="S216" s="27"/>
      <c r="T216" s="27"/>
      <c r="U216" s="27"/>
      <c r="V216" s="27"/>
      <c r="W216" s="27"/>
      <c r="X216" s="27"/>
      <c r="Y216" s="27"/>
      <c r="Z216" s="27"/>
      <c r="AA216" s="27"/>
      <c r="AB216" s="27"/>
      <c r="AC216" s="27"/>
      <c r="AL216" s="26"/>
      <c r="AM216" s="26"/>
    </row>
    <row r="217" spans="2:45" ht="12.75" customHeight="1">
      <c r="B217" s="873" t="s">
        <v>9</v>
      </c>
      <c r="C217" s="874"/>
      <c r="D217" s="874"/>
      <c r="E217" s="874"/>
      <c r="F217" s="874"/>
      <c r="G217" s="874"/>
      <c r="H217" s="874"/>
      <c r="I217" s="874"/>
      <c r="J217" s="878" t="s">
        <v>17</v>
      </c>
      <c r="K217" s="878"/>
      <c r="L217" s="724" t="s">
        <v>10</v>
      </c>
      <c r="M217" s="878" t="s">
        <v>18</v>
      </c>
      <c r="N217" s="878"/>
      <c r="O217" s="879" t="s">
        <v>19</v>
      </c>
      <c r="P217" s="878"/>
      <c r="Q217" s="878"/>
      <c r="R217" s="878"/>
      <c r="S217" s="878"/>
      <c r="T217" s="878"/>
      <c r="U217" s="878" t="s">
        <v>20</v>
      </c>
      <c r="V217" s="878"/>
      <c r="W217" s="878"/>
      <c r="AD217" s="11"/>
      <c r="AE217" s="11"/>
      <c r="AF217" s="11"/>
      <c r="AG217" s="11"/>
      <c r="AH217" s="11"/>
      <c r="AI217" s="11"/>
      <c r="AJ217" s="11"/>
      <c r="AL217" s="1013">
        <f ca="1">$AL$9</f>
        <v>30</v>
      </c>
      <c r="AM217" s="881"/>
      <c r="AN217" s="948" t="s">
        <v>11</v>
      </c>
      <c r="AO217" s="948"/>
      <c r="AP217" s="881">
        <v>6</v>
      </c>
      <c r="AQ217" s="881"/>
      <c r="AR217" s="948" t="s">
        <v>12</v>
      </c>
      <c r="AS217" s="951"/>
    </row>
    <row r="218" spans="2:45" ht="13.95" customHeight="1">
      <c r="B218" s="874"/>
      <c r="C218" s="874"/>
      <c r="D218" s="874"/>
      <c r="E218" s="874"/>
      <c r="F218" s="874"/>
      <c r="G218" s="874"/>
      <c r="H218" s="874"/>
      <c r="I218" s="874"/>
      <c r="J218" s="1061">
        <f>$J$10</f>
        <v>0</v>
      </c>
      <c r="K218" s="1049">
        <f>$K$10</f>
        <v>0</v>
      </c>
      <c r="L218" s="1063">
        <f>$L$10</f>
        <v>0</v>
      </c>
      <c r="M218" s="1052">
        <f>$M$10</f>
        <v>0</v>
      </c>
      <c r="N218" s="1049">
        <f>$N$10</f>
        <v>0</v>
      </c>
      <c r="O218" s="1052">
        <f>$O$10</f>
        <v>0</v>
      </c>
      <c r="P218" s="1014">
        <f>$P$10</f>
        <v>0</v>
      </c>
      <c r="Q218" s="1014">
        <f>$Q$10</f>
        <v>0</v>
      </c>
      <c r="R218" s="1014">
        <f>$R$10</f>
        <v>0</v>
      </c>
      <c r="S218" s="1014">
        <f>$S$10</f>
        <v>0</v>
      </c>
      <c r="T218" s="1049">
        <f>$T$10</f>
        <v>0</v>
      </c>
      <c r="U218" s="1052">
        <f>$U$10</f>
        <v>0</v>
      </c>
      <c r="V218" s="1014">
        <f>$V$10</f>
        <v>0</v>
      </c>
      <c r="W218" s="1049">
        <f>$W$10</f>
        <v>0</v>
      </c>
      <c r="AD218" s="11"/>
      <c r="AE218" s="11"/>
      <c r="AF218" s="11"/>
      <c r="AG218" s="11"/>
      <c r="AH218" s="11"/>
      <c r="AI218" s="11"/>
      <c r="AJ218" s="11"/>
      <c r="AL218" s="882"/>
      <c r="AM218" s="883"/>
      <c r="AN218" s="949"/>
      <c r="AO218" s="949"/>
      <c r="AP218" s="883"/>
      <c r="AQ218" s="883"/>
      <c r="AR218" s="949"/>
      <c r="AS218" s="952"/>
    </row>
    <row r="219" spans="2:45" ht="9" customHeight="1">
      <c r="B219" s="874"/>
      <c r="C219" s="874"/>
      <c r="D219" s="874"/>
      <c r="E219" s="874"/>
      <c r="F219" s="874"/>
      <c r="G219" s="874"/>
      <c r="H219" s="874"/>
      <c r="I219" s="874"/>
      <c r="J219" s="1062"/>
      <c r="K219" s="1050"/>
      <c r="L219" s="1064"/>
      <c r="M219" s="1053"/>
      <c r="N219" s="1050"/>
      <c r="O219" s="1053"/>
      <c r="P219" s="1015"/>
      <c r="Q219" s="1015"/>
      <c r="R219" s="1015"/>
      <c r="S219" s="1015"/>
      <c r="T219" s="1050"/>
      <c r="U219" s="1053"/>
      <c r="V219" s="1015"/>
      <c r="W219" s="1050"/>
      <c r="AD219" s="11"/>
      <c r="AE219" s="11"/>
      <c r="AF219" s="11"/>
      <c r="AG219" s="11"/>
      <c r="AH219" s="11"/>
      <c r="AI219" s="11"/>
      <c r="AJ219" s="11"/>
      <c r="AL219" s="884"/>
      <c r="AM219" s="885"/>
      <c r="AN219" s="950"/>
      <c r="AO219" s="950"/>
      <c r="AP219" s="885"/>
      <c r="AQ219" s="885"/>
      <c r="AR219" s="950"/>
      <c r="AS219" s="953"/>
    </row>
    <row r="220" spans="2:45" ht="6" customHeight="1">
      <c r="B220" s="876"/>
      <c r="C220" s="876"/>
      <c r="D220" s="876"/>
      <c r="E220" s="876"/>
      <c r="F220" s="876"/>
      <c r="G220" s="876"/>
      <c r="H220" s="876"/>
      <c r="I220" s="876"/>
      <c r="J220" s="1062"/>
      <c r="K220" s="1051"/>
      <c r="L220" s="1065"/>
      <c r="M220" s="1054"/>
      <c r="N220" s="1051"/>
      <c r="O220" s="1054"/>
      <c r="P220" s="1016"/>
      <c r="Q220" s="1016"/>
      <c r="R220" s="1016"/>
      <c r="S220" s="1016"/>
      <c r="T220" s="1051"/>
      <c r="U220" s="1054"/>
      <c r="V220" s="1016"/>
      <c r="W220" s="1051"/>
    </row>
    <row r="221" spans="2:45" ht="15" customHeight="1">
      <c r="B221" s="927" t="s">
        <v>43</v>
      </c>
      <c r="C221" s="928"/>
      <c r="D221" s="928"/>
      <c r="E221" s="928"/>
      <c r="F221" s="928"/>
      <c r="G221" s="928"/>
      <c r="H221" s="928"/>
      <c r="I221" s="929"/>
      <c r="J221" s="927" t="s">
        <v>13</v>
      </c>
      <c r="K221" s="928"/>
      <c r="L221" s="928"/>
      <c r="M221" s="928"/>
      <c r="N221" s="936"/>
      <c r="O221" s="939" t="s">
        <v>44</v>
      </c>
      <c r="P221" s="928"/>
      <c r="Q221" s="928"/>
      <c r="R221" s="928"/>
      <c r="S221" s="928"/>
      <c r="T221" s="928"/>
      <c r="U221" s="929"/>
      <c r="V221" s="725" t="s">
        <v>843</v>
      </c>
      <c r="W221" s="726"/>
      <c r="X221" s="726"/>
      <c r="Y221" s="942" t="s">
        <v>844</v>
      </c>
      <c r="Z221" s="942"/>
      <c r="AA221" s="942"/>
      <c r="AB221" s="942"/>
      <c r="AC221" s="942"/>
      <c r="AD221" s="942"/>
      <c r="AE221" s="942"/>
      <c r="AF221" s="942"/>
      <c r="AG221" s="942"/>
      <c r="AH221" s="942"/>
      <c r="AI221" s="726"/>
      <c r="AJ221" s="726"/>
      <c r="AK221" s="727"/>
      <c r="AL221" s="1066" t="s">
        <v>803</v>
      </c>
      <c r="AM221" s="1066"/>
      <c r="AN221" s="943" t="s">
        <v>845</v>
      </c>
      <c r="AO221" s="943"/>
      <c r="AP221" s="943"/>
      <c r="AQ221" s="943"/>
      <c r="AR221" s="943"/>
      <c r="AS221" s="944"/>
    </row>
    <row r="222" spans="2:45" ht="13.95" customHeight="1">
      <c r="B222" s="930"/>
      <c r="C222" s="931"/>
      <c r="D222" s="931"/>
      <c r="E222" s="931"/>
      <c r="F222" s="931"/>
      <c r="G222" s="931"/>
      <c r="H222" s="931"/>
      <c r="I222" s="932"/>
      <c r="J222" s="930"/>
      <c r="K222" s="931"/>
      <c r="L222" s="931"/>
      <c r="M222" s="931"/>
      <c r="N222" s="937"/>
      <c r="O222" s="940"/>
      <c r="P222" s="931"/>
      <c r="Q222" s="931"/>
      <c r="R222" s="931"/>
      <c r="S222" s="931"/>
      <c r="T222" s="931"/>
      <c r="U222" s="932"/>
      <c r="V222" s="890" t="s">
        <v>14</v>
      </c>
      <c r="W222" s="891"/>
      <c r="X222" s="891"/>
      <c r="Y222" s="892"/>
      <c r="Z222" s="896" t="s">
        <v>23</v>
      </c>
      <c r="AA222" s="897"/>
      <c r="AB222" s="897"/>
      <c r="AC222" s="898"/>
      <c r="AD222" s="902" t="s">
        <v>24</v>
      </c>
      <c r="AE222" s="903"/>
      <c r="AF222" s="903"/>
      <c r="AG222" s="904"/>
      <c r="AH222" s="1130" t="s">
        <v>170</v>
      </c>
      <c r="AI222" s="948"/>
      <c r="AJ222" s="948"/>
      <c r="AK222" s="951"/>
      <c r="AL222" s="1067" t="s">
        <v>45</v>
      </c>
      <c r="AM222" s="1067"/>
      <c r="AN222" s="918" t="s">
        <v>26</v>
      </c>
      <c r="AO222" s="919"/>
      <c r="AP222" s="919"/>
      <c r="AQ222" s="919"/>
      <c r="AR222" s="920"/>
      <c r="AS222" s="921"/>
    </row>
    <row r="223" spans="2:45" ht="13.95" customHeight="1">
      <c r="B223" s="933"/>
      <c r="C223" s="934"/>
      <c r="D223" s="934"/>
      <c r="E223" s="934"/>
      <c r="F223" s="934"/>
      <c r="G223" s="934"/>
      <c r="H223" s="934"/>
      <c r="I223" s="935"/>
      <c r="J223" s="933"/>
      <c r="K223" s="934"/>
      <c r="L223" s="934"/>
      <c r="M223" s="934"/>
      <c r="N223" s="938"/>
      <c r="O223" s="941"/>
      <c r="P223" s="934"/>
      <c r="Q223" s="934"/>
      <c r="R223" s="934"/>
      <c r="S223" s="934"/>
      <c r="T223" s="934"/>
      <c r="U223" s="935"/>
      <c r="V223" s="893"/>
      <c r="W223" s="894"/>
      <c r="X223" s="894"/>
      <c r="Y223" s="895"/>
      <c r="Z223" s="899"/>
      <c r="AA223" s="900"/>
      <c r="AB223" s="900"/>
      <c r="AC223" s="901"/>
      <c r="AD223" s="905"/>
      <c r="AE223" s="906"/>
      <c r="AF223" s="906"/>
      <c r="AG223" s="907"/>
      <c r="AH223" s="1131"/>
      <c r="AI223" s="950"/>
      <c r="AJ223" s="950"/>
      <c r="AK223" s="953"/>
      <c r="AL223" s="1068"/>
      <c r="AM223" s="1068"/>
      <c r="AN223" s="924"/>
      <c r="AO223" s="924"/>
      <c r="AP223" s="924"/>
      <c r="AQ223" s="924"/>
      <c r="AR223" s="924"/>
      <c r="AS223" s="925"/>
    </row>
    <row r="224" spans="2:45" ht="18" customHeight="1">
      <c r="B224" s="1123">
        <f>'報告書（事業主控）'!B224</f>
        <v>0</v>
      </c>
      <c r="C224" s="1124"/>
      <c r="D224" s="1124"/>
      <c r="E224" s="1124"/>
      <c r="F224" s="1124"/>
      <c r="G224" s="1124"/>
      <c r="H224" s="1124"/>
      <c r="I224" s="1125"/>
      <c r="J224" s="1123">
        <f>'報告書（事業主控）'!J224</f>
        <v>0</v>
      </c>
      <c r="K224" s="1124"/>
      <c r="L224" s="1124"/>
      <c r="M224" s="1124"/>
      <c r="N224" s="1126"/>
      <c r="O224" s="730">
        <f>'報告書（事業主控）'!O224</f>
        <v>0</v>
      </c>
      <c r="P224" s="731" t="s">
        <v>38</v>
      </c>
      <c r="Q224" s="730">
        <f>'報告書（事業主控）'!Q224</f>
        <v>0</v>
      </c>
      <c r="R224" s="731" t="s">
        <v>39</v>
      </c>
      <c r="S224" s="730">
        <f>'報告書（事業主控）'!S224</f>
        <v>0</v>
      </c>
      <c r="T224" s="976" t="s">
        <v>40</v>
      </c>
      <c r="U224" s="976"/>
      <c r="V224" s="1103">
        <f>'報告書（事業主控）'!V224</f>
        <v>0</v>
      </c>
      <c r="W224" s="1104"/>
      <c r="X224" s="1104"/>
      <c r="Y224" s="732" t="s">
        <v>15</v>
      </c>
      <c r="Z224" s="738"/>
      <c r="AA224" s="739"/>
      <c r="AB224" s="739"/>
      <c r="AC224" s="732" t="s">
        <v>15</v>
      </c>
      <c r="AD224" s="738"/>
      <c r="AE224" s="739"/>
      <c r="AF224" s="739"/>
      <c r="AG224" s="735" t="s">
        <v>15</v>
      </c>
      <c r="AH224" s="1132">
        <f>'報告書（事業主控）'!AH224</f>
        <v>0</v>
      </c>
      <c r="AI224" s="1133"/>
      <c r="AJ224" s="1133"/>
      <c r="AK224" s="1134"/>
      <c r="AL224" s="738"/>
      <c r="AM224" s="740"/>
      <c r="AN224" s="1100">
        <f>'報告書（事業主控）'!AN224</f>
        <v>0</v>
      </c>
      <c r="AO224" s="1101"/>
      <c r="AP224" s="1101"/>
      <c r="AQ224" s="1101"/>
      <c r="AR224" s="1101"/>
      <c r="AS224" s="735" t="s">
        <v>15</v>
      </c>
    </row>
    <row r="225" spans="2:45" ht="18" customHeight="1">
      <c r="B225" s="1117"/>
      <c r="C225" s="1118"/>
      <c r="D225" s="1118"/>
      <c r="E225" s="1118"/>
      <c r="F225" s="1118"/>
      <c r="G225" s="1118"/>
      <c r="H225" s="1118"/>
      <c r="I225" s="1119"/>
      <c r="J225" s="1117"/>
      <c r="K225" s="1118"/>
      <c r="L225" s="1118"/>
      <c r="M225" s="1118"/>
      <c r="N225" s="1121"/>
      <c r="O225" s="33">
        <f>'報告書（事業主控）'!O225</f>
        <v>0</v>
      </c>
      <c r="P225" s="684" t="s">
        <v>38</v>
      </c>
      <c r="Q225" s="33">
        <f>'報告書（事業主控）'!Q225</f>
        <v>0</v>
      </c>
      <c r="R225" s="684" t="s">
        <v>39</v>
      </c>
      <c r="S225" s="33">
        <f>'報告書（事業主控）'!S225</f>
        <v>0</v>
      </c>
      <c r="T225" s="1122" t="s">
        <v>41</v>
      </c>
      <c r="U225" s="1122"/>
      <c r="V225" s="1093">
        <f>'報告書（事業主控）'!V225</f>
        <v>0</v>
      </c>
      <c r="W225" s="1094"/>
      <c r="X225" s="1094"/>
      <c r="Y225" s="1094"/>
      <c r="Z225" s="1093">
        <f>'報告書（事業主控）'!Z225</f>
        <v>0</v>
      </c>
      <c r="AA225" s="1094"/>
      <c r="AB225" s="1094"/>
      <c r="AC225" s="1094"/>
      <c r="AD225" s="1093">
        <f>'報告書（事業主控）'!AD225</f>
        <v>0</v>
      </c>
      <c r="AE225" s="1094"/>
      <c r="AF225" s="1094"/>
      <c r="AG225" s="1096"/>
      <c r="AH225" s="1097">
        <f>'報告書（事業主控）'!AH225</f>
        <v>0</v>
      </c>
      <c r="AI225" s="1098"/>
      <c r="AJ225" s="1098"/>
      <c r="AK225" s="1099"/>
      <c r="AL225" s="964">
        <f>'報告書（事業主控）'!AL225</f>
        <v>0</v>
      </c>
      <c r="AM225" s="1095"/>
      <c r="AN225" s="1093">
        <f>'報告書（事業主控）'!AN225</f>
        <v>0</v>
      </c>
      <c r="AO225" s="1094"/>
      <c r="AP225" s="1094"/>
      <c r="AQ225" s="1094"/>
      <c r="AR225" s="1094"/>
      <c r="AS225" s="687"/>
    </row>
    <row r="226" spans="2:45" ht="18" customHeight="1">
      <c r="B226" s="1114">
        <f>'報告書（事業主控）'!B226</f>
        <v>0</v>
      </c>
      <c r="C226" s="1115"/>
      <c r="D226" s="1115"/>
      <c r="E226" s="1115"/>
      <c r="F226" s="1115"/>
      <c r="G226" s="1115"/>
      <c r="H226" s="1115"/>
      <c r="I226" s="1116"/>
      <c r="J226" s="1114">
        <f>'報告書（事業主控）'!J226</f>
        <v>0</v>
      </c>
      <c r="K226" s="1115"/>
      <c r="L226" s="1115"/>
      <c r="M226" s="1115"/>
      <c r="N226" s="1120"/>
      <c r="O226" s="32">
        <f>'報告書（事業主控）'!O226</f>
        <v>0</v>
      </c>
      <c r="P226" s="11" t="s">
        <v>38</v>
      </c>
      <c r="Q226" s="32">
        <f>'報告書（事業主控）'!Q226</f>
        <v>0</v>
      </c>
      <c r="R226" s="11" t="s">
        <v>39</v>
      </c>
      <c r="S226" s="32">
        <f>'報告書（事業主控）'!S226</f>
        <v>0</v>
      </c>
      <c r="T226" s="982" t="s">
        <v>40</v>
      </c>
      <c r="U226" s="982"/>
      <c r="V226" s="1103">
        <f>'報告書（事業主控）'!V226</f>
        <v>0</v>
      </c>
      <c r="W226" s="1104"/>
      <c r="X226" s="1104"/>
      <c r="Y226" s="737"/>
      <c r="Z226" s="738"/>
      <c r="AA226" s="739"/>
      <c r="AB226" s="739"/>
      <c r="AC226" s="737"/>
      <c r="AD226" s="738"/>
      <c r="AE226" s="739"/>
      <c r="AF226" s="739"/>
      <c r="AG226" s="737"/>
      <c r="AH226" s="1100">
        <f>'報告書（事業主控）'!AH226</f>
        <v>0</v>
      </c>
      <c r="AI226" s="1101"/>
      <c r="AJ226" s="1101"/>
      <c r="AK226" s="1102"/>
      <c r="AL226" s="738"/>
      <c r="AM226" s="740"/>
      <c r="AN226" s="1100">
        <f>'報告書（事業主控）'!AN226</f>
        <v>0</v>
      </c>
      <c r="AO226" s="1101"/>
      <c r="AP226" s="1101"/>
      <c r="AQ226" s="1101"/>
      <c r="AR226" s="1101"/>
      <c r="AS226" s="741"/>
    </row>
    <row r="227" spans="2:45" ht="18" customHeight="1">
      <c r="B227" s="1117"/>
      <c r="C227" s="1118"/>
      <c r="D227" s="1118"/>
      <c r="E227" s="1118"/>
      <c r="F227" s="1118"/>
      <c r="G227" s="1118"/>
      <c r="H227" s="1118"/>
      <c r="I227" s="1119"/>
      <c r="J227" s="1117"/>
      <c r="K227" s="1118"/>
      <c r="L227" s="1118"/>
      <c r="M227" s="1118"/>
      <c r="N227" s="1121"/>
      <c r="O227" s="33">
        <f>'報告書（事業主控）'!O227</f>
        <v>0</v>
      </c>
      <c r="P227" s="684" t="s">
        <v>38</v>
      </c>
      <c r="Q227" s="33">
        <f>'報告書（事業主控）'!Q227</f>
        <v>0</v>
      </c>
      <c r="R227" s="684" t="s">
        <v>39</v>
      </c>
      <c r="S227" s="33">
        <f>'報告書（事業主控）'!S227</f>
        <v>0</v>
      </c>
      <c r="T227" s="1122" t="s">
        <v>41</v>
      </c>
      <c r="U227" s="1122"/>
      <c r="V227" s="1097">
        <f>'報告書（事業主控）'!V227</f>
        <v>0</v>
      </c>
      <c r="W227" s="1098"/>
      <c r="X227" s="1098"/>
      <c r="Y227" s="1098"/>
      <c r="Z227" s="1097">
        <f>'報告書（事業主控）'!Z227</f>
        <v>0</v>
      </c>
      <c r="AA227" s="1098"/>
      <c r="AB227" s="1098"/>
      <c r="AC227" s="1098"/>
      <c r="AD227" s="1097">
        <f>'報告書（事業主控）'!AD227</f>
        <v>0</v>
      </c>
      <c r="AE227" s="1098"/>
      <c r="AF227" s="1098"/>
      <c r="AG227" s="1098"/>
      <c r="AH227" s="1097">
        <f>'報告書（事業主控）'!AH227</f>
        <v>0</v>
      </c>
      <c r="AI227" s="1098"/>
      <c r="AJ227" s="1098"/>
      <c r="AK227" s="1099"/>
      <c r="AL227" s="964">
        <f>'報告書（事業主控）'!AL227</f>
        <v>0</v>
      </c>
      <c r="AM227" s="1095"/>
      <c r="AN227" s="1093">
        <f>'報告書（事業主控）'!AN227</f>
        <v>0</v>
      </c>
      <c r="AO227" s="1094"/>
      <c r="AP227" s="1094"/>
      <c r="AQ227" s="1094"/>
      <c r="AR227" s="1094"/>
      <c r="AS227" s="687"/>
    </row>
    <row r="228" spans="2:45" ht="18" customHeight="1">
      <c r="B228" s="1114">
        <f>'報告書（事業主控）'!B228</f>
        <v>0</v>
      </c>
      <c r="C228" s="1115"/>
      <c r="D228" s="1115"/>
      <c r="E228" s="1115"/>
      <c r="F228" s="1115"/>
      <c r="G228" s="1115"/>
      <c r="H228" s="1115"/>
      <c r="I228" s="1116"/>
      <c r="J228" s="1114">
        <f>'報告書（事業主控）'!J228</f>
        <v>0</v>
      </c>
      <c r="K228" s="1115"/>
      <c r="L228" s="1115"/>
      <c r="M228" s="1115"/>
      <c r="N228" s="1120"/>
      <c r="O228" s="32">
        <f>'報告書（事業主控）'!O228</f>
        <v>0</v>
      </c>
      <c r="P228" s="11" t="s">
        <v>38</v>
      </c>
      <c r="Q228" s="32">
        <f>'報告書（事業主控）'!Q228</f>
        <v>0</v>
      </c>
      <c r="R228" s="11" t="s">
        <v>39</v>
      </c>
      <c r="S228" s="32">
        <f>'報告書（事業主控）'!S228</f>
        <v>0</v>
      </c>
      <c r="T228" s="982" t="s">
        <v>40</v>
      </c>
      <c r="U228" s="982"/>
      <c r="V228" s="1103">
        <f>'報告書（事業主控）'!V228</f>
        <v>0</v>
      </c>
      <c r="W228" s="1104"/>
      <c r="X228" s="1104"/>
      <c r="Y228" s="737"/>
      <c r="Z228" s="738"/>
      <c r="AA228" s="739"/>
      <c r="AB228" s="739"/>
      <c r="AC228" s="737"/>
      <c r="AD228" s="738"/>
      <c r="AE228" s="739"/>
      <c r="AF228" s="739"/>
      <c r="AG228" s="737"/>
      <c r="AH228" s="1100">
        <f>'報告書（事業主控）'!AH228</f>
        <v>0</v>
      </c>
      <c r="AI228" s="1101"/>
      <c r="AJ228" s="1101"/>
      <c r="AK228" s="1102"/>
      <c r="AL228" s="738"/>
      <c r="AM228" s="740"/>
      <c r="AN228" s="1100">
        <f>'報告書（事業主控）'!AN228</f>
        <v>0</v>
      </c>
      <c r="AO228" s="1101"/>
      <c r="AP228" s="1101"/>
      <c r="AQ228" s="1101"/>
      <c r="AR228" s="1101"/>
      <c r="AS228" s="741"/>
    </row>
    <row r="229" spans="2:45" ht="18" customHeight="1">
      <c r="B229" s="1117"/>
      <c r="C229" s="1118"/>
      <c r="D229" s="1118"/>
      <c r="E229" s="1118"/>
      <c r="F229" s="1118"/>
      <c r="G229" s="1118"/>
      <c r="H229" s="1118"/>
      <c r="I229" s="1119"/>
      <c r="J229" s="1117"/>
      <c r="K229" s="1118"/>
      <c r="L229" s="1118"/>
      <c r="M229" s="1118"/>
      <c r="N229" s="1121"/>
      <c r="O229" s="33">
        <f>'報告書（事業主控）'!O229</f>
        <v>0</v>
      </c>
      <c r="P229" s="684" t="s">
        <v>38</v>
      </c>
      <c r="Q229" s="33">
        <f>'報告書（事業主控）'!Q229</f>
        <v>0</v>
      </c>
      <c r="R229" s="684" t="s">
        <v>39</v>
      </c>
      <c r="S229" s="33">
        <f>'報告書（事業主控）'!S229</f>
        <v>0</v>
      </c>
      <c r="T229" s="1122" t="s">
        <v>41</v>
      </c>
      <c r="U229" s="1122"/>
      <c r="V229" s="1097">
        <f>'報告書（事業主控）'!V229</f>
        <v>0</v>
      </c>
      <c r="W229" s="1098"/>
      <c r="X229" s="1098"/>
      <c r="Y229" s="1098"/>
      <c r="Z229" s="1097">
        <f>'報告書（事業主控）'!Z229</f>
        <v>0</v>
      </c>
      <c r="AA229" s="1098"/>
      <c r="AB229" s="1098"/>
      <c r="AC229" s="1098"/>
      <c r="AD229" s="1097">
        <f>'報告書（事業主控）'!AD229</f>
        <v>0</v>
      </c>
      <c r="AE229" s="1098"/>
      <c r="AF229" s="1098"/>
      <c r="AG229" s="1098"/>
      <c r="AH229" s="1097">
        <f>'報告書（事業主控）'!AH229</f>
        <v>0</v>
      </c>
      <c r="AI229" s="1098"/>
      <c r="AJ229" s="1098"/>
      <c r="AK229" s="1099"/>
      <c r="AL229" s="964">
        <f>'報告書（事業主控）'!AL229</f>
        <v>0</v>
      </c>
      <c r="AM229" s="1095"/>
      <c r="AN229" s="1093">
        <f>'報告書（事業主控）'!AN229</f>
        <v>0</v>
      </c>
      <c r="AO229" s="1094"/>
      <c r="AP229" s="1094"/>
      <c r="AQ229" s="1094"/>
      <c r="AR229" s="1094"/>
      <c r="AS229" s="687"/>
    </row>
    <row r="230" spans="2:45" ht="18" customHeight="1">
      <c r="B230" s="1114">
        <f>'報告書（事業主控）'!B230</f>
        <v>0</v>
      </c>
      <c r="C230" s="1115"/>
      <c r="D230" s="1115"/>
      <c r="E230" s="1115"/>
      <c r="F230" s="1115"/>
      <c r="G230" s="1115"/>
      <c r="H230" s="1115"/>
      <c r="I230" s="1116"/>
      <c r="J230" s="1114">
        <f>'報告書（事業主控）'!J230</f>
        <v>0</v>
      </c>
      <c r="K230" s="1115"/>
      <c r="L230" s="1115"/>
      <c r="M230" s="1115"/>
      <c r="N230" s="1120"/>
      <c r="O230" s="32">
        <f>'報告書（事業主控）'!O230</f>
        <v>0</v>
      </c>
      <c r="P230" s="11" t="s">
        <v>38</v>
      </c>
      <c r="Q230" s="32">
        <f>'報告書（事業主控）'!Q230</f>
        <v>0</v>
      </c>
      <c r="R230" s="11" t="s">
        <v>39</v>
      </c>
      <c r="S230" s="32">
        <f>'報告書（事業主控）'!S230</f>
        <v>0</v>
      </c>
      <c r="T230" s="982" t="s">
        <v>40</v>
      </c>
      <c r="U230" s="982"/>
      <c r="V230" s="1103">
        <f>'報告書（事業主控）'!V230</f>
        <v>0</v>
      </c>
      <c r="W230" s="1104"/>
      <c r="X230" s="1104"/>
      <c r="Y230" s="737"/>
      <c r="Z230" s="738"/>
      <c r="AA230" s="739"/>
      <c r="AB230" s="739"/>
      <c r="AC230" s="737"/>
      <c r="AD230" s="738"/>
      <c r="AE230" s="739"/>
      <c r="AF230" s="739"/>
      <c r="AG230" s="737"/>
      <c r="AH230" s="1100">
        <f>'報告書（事業主控）'!AH230</f>
        <v>0</v>
      </c>
      <c r="AI230" s="1101"/>
      <c r="AJ230" s="1101"/>
      <c r="AK230" s="1102"/>
      <c r="AL230" s="738"/>
      <c r="AM230" s="740"/>
      <c r="AN230" s="1100">
        <f>'報告書（事業主控）'!AN230</f>
        <v>0</v>
      </c>
      <c r="AO230" s="1101"/>
      <c r="AP230" s="1101"/>
      <c r="AQ230" s="1101"/>
      <c r="AR230" s="1101"/>
      <c r="AS230" s="741"/>
    </row>
    <row r="231" spans="2:45" ht="18" customHeight="1">
      <c r="B231" s="1117"/>
      <c r="C231" s="1118"/>
      <c r="D231" s="1118"/>
      <c r="E231" s="1118"/>
      <c r="F231" s="1118"/>
      <c r="G231" s="1118"/>
      <c r="H231" s="1118"/>
      <c r="I231" s="1119"/>
      <c r="J231" s="1117"/>
      <c r="K231" s="1118"/>
      <c r="L231" s="1118"/>
      <c r="M231" s="1118"/>
      <c r="N231" s="1121"/>
      <c r="O231" s="33">
        <f>'報告書（事業主控）'!O231</f>
        <v>0</v>
      </c>
      <c r="P231" s="684" t="s">
        <v>38</v>
      </c>
      <c r="Q231" s="33">
        <f>'報告書（事業主控）'!Q231</f>
        <v>0</v>
      </c>
      <c r="R231" s="684" t="s">
        <v>39</v>
      </c>
      <c r="S231" s="33">
        <f>'報告書（事業主控）'!S231</f>
        <v>0</v>
      </c>
      <c r="T231" s="1122" t="s">
        <v>41</v>
      </c>
      <c r="U231" s="1122"/>
      <c r="V231" s="1097">
        <f>'報告書（事業主控）'!V231</f>
        <v>0</v>
      </c>
      <c r="W231" s="1098"/>
      <c r="X231" s="1098"/>
      <c r="Y231" s="1098"/>
      <c r="Z231" s="1097">
        <f>'報告書（事業主控）'!Z231</f>
        <v>0</v>
      </c>
      <c r="AA231" s="1098"/>
      <c r="AB231" s="1098"/>
      <c r="AC231" s="1098"/>
      <c r="AD231" s="1097">
        <f>'報告書（事業主控）'!AD231</f>
        <v>0</v>
      </c>
      <c r="AE231" s="1098"/>
      <c r="AF231" s="1098"/>
      <c r="AG231" s="1098"/>
      <c r="AH231" s="1097">
        <f>'報告書（事業主控）'!AH231</f>
        <v>0</v>
      </c>
      <c r="AI231" s="1098"/>
      <c r="AJ231" s="1098"/>
      <c r="AK231" s="1099"/>
      <c r="AL231" s="964">
        <f>'報告書（事業主控）'!AL231</f>
        <v>0</v>
      </c>
      <c r="AM231" s="1095"/>
      <c r="AN231" s="1093">
        <f>'報告書（事業主控）'!AN231</f>
        <v>0</v>
      </c>
      <c r="AO231" s="1094"/>
      <c r="AP231" s="1094"/>
      <c r="AQ231" s="1094"/>
      <c r="AR231" s="1094"/>
      <c r="AS231" s="687"/>
    </row>
    <row r="232" spans="2:45" ht="18" customHeight="1">
      <c r="B232" s="1114">
        <f>'報告書（事業主控）'!B232</f>
        <v>0</v>
      </c>
      <c r="C232" s="1115"/>
      <c r="D232" s="1115"/>
      <c r="E232" s="1115"/>
      <c r="F232" s="1115"/>
      <c r="G232" s="1115"/>
      <c r="H232" s="1115"/>
      <c r="I232" s="1116"/>
      <c r="J232" s="1114">
        <f>'報告書（事業主控）'!J232</f>
        <v>0</v>
      </c>
      <c r="K232" s="1115"/>
      <c r="L232" s="1115"/>
      <c r="M232" s="1115"/>
      <c r="N232" s="1120"/>
      <c r="O232" s="32">
        <f>'報告書（事業主控）'!O232</f>
        <v>0</v>
      </c>
      <c r="P232" s="11" t="s">
        <v>38</v>
      </c>
      <c r="Q232" s="32">
        <f>'報告書（事業主控）'!Q232</f>
        <v>0</v>
      </c>
      <c r="R232" s="11" t="s">
        <v>39</v>
      </c>
      <c r="S232" s="32">
        <f>'報告書（事業主控）'!S232</f>
        <v>0</v>
      </c>
      <c r="T232" s="982" t="s">
        <v>40</v>
      </c>
      <c r="U232" s="982"/>
      <c r="V232" s="1103">
        <f>'報告書（事業主控）'!V232</f>
        <v>0</v>
      </c>
      <c r="W232" s="1104"/>
      <c r="X232" s="1104"/>
      <c r="Y232" s="737"/>
      <c r="Z232" s="738"/>
      <c r="AA232" s="739"/>
      <c r="AB232" s="739"/>
      <c r="AC232" s="737"/>
      <c r="AD232" s="738"/>
      <c r="AE232" s="739"/>
      <c r="AF232" s="739"/>
      <c r="AG232" s="737"/>
      <c r="AH232" s="1100">
        <f>'報告書（事業主控）'!AH232</f>
        <v>0</v>
      </c>
      <c r="AI232" s="1101"/>
      <c r="AJ232" s="1101"/>
      <c r="AK232" s="1102"/>
      <c r="AL232" s="738"/>
      <c r="AM232" s="740"/>
      <c r="AN232" s="1100">
        <f>'報告書（事業主控）'!AN232</f>
        <v>0</v>
      </c>
      <c r="AO232" s="1101"/>
      <c r="AP232" s="1101"/>
      <c r="AQ232" s="1101"/>
      <c r="AR232" s="1101"/>
      <c r="AS232" s="741"/>
    </row>
    <row r="233" spans="2:45" ht="18" customHeight="1">
      <c r="B233" s="1117"/>
      <c r="C233" s="1118"/>
      <c r="D233" s="1118"/>
      <c r="E233" s="1118"/>
      <c r="F233" s="1118"/>
      <c r="G233" s="1118"/>
      <c r="H233" s="1118"/>
      <c r="I233" s="1119"/>
      <c r="J233" s="1117"/>
      <c r="K233" s="1118"/>
      <c r="L233" s="1118"/>
      <c r="M233" s="1118"/>
      <c r="N233" s="1121"/>
      <c r="O233" s="33">
        <f>'報告書（事業主控）'!O233</f>
        <v>0</v>
      </c>
      <c r="P233" s="684" t="s">
        <v>38</v>
      </c>
      <c r="Q233" s="33">
        <f>'報告書（事業主控）'!Q233</f>
        <v>0</v>
      </c>
      <c r="R233" s="684" t="s">
        <v>39</v>
      </c>
      <c r="S233" s="33">
        <f>'報告書（事業主控）'!S233</f>
        <v>0</v>
      </c>
      <c r="T233" s="1122" t="s">
        <v>41</v>
      </c>
      <c r="U233" s="1122"/>
      <c r="V233" s="1097">
        <f>'報告書（事業主控）'!V233</f>
        <v>0</v>
      </c>
      <c r="W233" s="1098"/>
      <c r="X233" s="1098"/>
      <c r="Y233" s="1098"/>
      <c r="Z233" s="1097">
        <f>'報告書（事業主控）'!Z233</f>
        <v>0</v>
      </c>
      <c r="AA233" s="1098"/>
      <c r="AB233" s="1098"/>
      <c r="AC233" s="1098"/>
      <c r="AD233" s="1097">
        <f>'報告書（事業主控）'!AD233</f>
        <v>0</v>
      </c>
      <c r="AE233" s="1098"/>
      <c r="AF233" s="1098"/>
      <c r="AG233" s="1098"/>
      <c r="AH233" s="1097">
        <f>'報告書（事業主控）'!AH233</f>
        <v>0</v>
      </c>
      <c r="AI233" s="1098"/>
      <c r="AJ233" s="1098"/>
      <c r="AK233" s="1099"/>
      <c r="AL233" s="964">
        <f>'報告書（事業主控）'!AL233</f>
        <v>0</v>
      </c>
      <c r="AM233" s="1095"/>
      <c r="AN233" s="1093">
        <f>'報告書（事業主控）'!AN233</f>
        <v>0</v>
      </c>
      <c r="AO233" s="1094"/>
      <c r="AP233" s="1094"/>
      <c r="AQ233" s="1094"/>
      <c r="AR233" s="1094"/>
      <c r="AS233" s="687"/>
    </row>
    <row r="234" spans="2:45" ht="18" customHeight="1">
      <c r="B234" s="1114">
        <f>'報告書（事業主控）'!B234</f>
        <v>0</v>
      </c>
      <c r="C234" s="1115"/>
      <c r="D234" s="1115"/>
      <c r="E234" s="1115"/>
      <c r="F234" s="1115"/>
      <c r="G234" s="1115"/>
      <c r="H234" s="1115"/>
      <c r="I234" s="1116"/>
      <c r="J234" s="1114">
        <f>'報告書（事業主控）'!J234</f>
        <v>0</v>
      </c>
      <c r="K234" s="1115"/>
      <c r="L234" s="1115"/>
      <c r="M234" s="1115"/>
      <c r="N234" s="1120"/>
      <c r="O234" s="32">
        <f>'報告書（事業主控）'!O234</f>
        <v>0</v>
      </c>
      <c r="P234" s="11" t="s">
        <v>38</v>
      </c>
      <c r="Q234" s="32">
        <f>'報告書（事業主控）'!Q234</f>
        <v>0</v>
      </c>
      <c r="R234" s="11" t="s">
        <v>39</v>
      </c>
      <c r="S234" s="32">
        <f>'報告書（事業主控）'!S234</f>
        <v>0</v>
      </c>
      <c r="T234" s="982" t="s">
        <v>40</v>
      </c>
      <c r="U234" s="982"/>
      <c r="V234" s="1103">
        <f>'報告書（事業主控）'!V234</f>
        <v>0</v>
      </c>
      <c r="W234" s="1104"/>
      <c r="X234" s="1104"/>
      <c r="Y234" s="737"/>
      <c r="Z234" s="738"/>
      <c r="AA234" s="739"/>
      <c r="AB234" s="739"/>
      <c r="AC234" s="737"/>
      <c r="AD234" s="738"/>
      <c r="AE234" s="739"/>
      <c r="AF234" s="739"/>
      <c r="AG234" s="737"/>
      <c r="AH234" s="1100">
        <f>'報告書（事業主控）'!AH234</f>
        <v>0</v>
      </c>
      <c r="AI234" s="1101"/>
      <c r="AJ234" s="1101"/>
      <c r="AK234" s="1102"/>
      <c r="AL234" s="738"/>
      <c r="AM234" s="740"/>
      <c r="AN234" s="1100">
        <f>'報告書（事業主控）'!AN234</f>
        <v>0</v>
      </c>
      <c r="AO234" s="1101"/>
      <c r="AP234" s="1101"/>
      <c r="AQ234" s="1101"/>
      <c r="AR234" s="1101"/>
      <c r="AS234" s="741"/>
    </row>
    <row r="235" spans="2:45" ht="18" customHeight="1">
      <c r="B235" s="1117"/>
      <c r="C235" s="1118"/>
      <c r="D235" s="1118"/>
      <c r="E235" s="1118"/>
      <c r="F235" s="1118"/>
      <c r="G235" s="1118"/>
      <c r="H235" s="1118"/>
      <c r="I235" s="1119"/>
      <c r="J235" s="1117"/>
      <c r="K235" s="1118"/>
      <c r="L235" s="1118"/>
      <c r="M235" s="1118"/>
      <c r="N235" s="1121"/>
      <c r="O235" s="33">
        <f>'報告書（事業主控）'!O235</f>
        <v>0</v>
      </c>
      <c r="P235" s="684" t="s">
        <v>38</v>
      </c>
      <c r="Q235" s="33">
        <f>'報告書（事業主控）'!Q235</f>
        <v>0</v>
      </c>
      <c r="R235" s="684" t="s">
        <v>39</v>
      </c>
      <c r="S235" s="33">
        <f>'報告書（事業主控）'!S235</f>
        <v>0</v>
      </c>
      <c r="T235" s="1122" t="s">
        <v>41</v>
      </c>
      <c r="U235" s="1122"/>
      <c r="V235" s="1097">
        <f>'報告書（事業主控）'!V235</f>
        <v>0</v>
      </c>
      <c r="W235" s="1098"/>
      <c r="X235" s="1098"/>
      <c r="Y235" s="1098"/>
      <c r="Z235" s="1097">
        <f>'報告書（事業主控）'!Z235</f>
        <v>0</v>
      </c>
      <c r="AA235" s="1098"/>
      <c r="AB235" s="1098"/>
      <c r="AC235" s="1098"/>
      <c r="AD235" s="1097">
        <f>'報告書（事業主控）'!AD235</f>
        <v>0</v>
      </c>
      <c r="AE235" s="1098"/>
      <c r="AF235" s="1098"/>
      <c r="AG235" s="1098"/>
      <c r="AH235" s="1097">
        <f>'報告書（事業主控）'!AH235</f>
        <v>0</v>
      </c>
      <c r="AI235" s="1098"/>
      <c r="AJ235" s="1098"/>
      <c r="AK235" s="1099"/>
      <c r="AL235" s="964">
        <f>'報告書（事業主控）'!AL235</f>
        <v>0</v>
      </c>
      <c r="AM235" s="1095"/>
      <c r="AN235" s="1093">
        <f>'報告書（事業主控）'!AN235</f>
        <v>0</v>
      </c>
      <c r="AO235" s="1094"/>
      <c r="AP235" s="1094"/>
      <c r="AQ235" s="1094"/>
      <c r="AR235" s="1094"/>
      <c r="AS235" s="687"/>
    </row>
    <row r="236" spans="2:45" ht="18" customHeight="1">
      <c r="B236" s="1114">
        <f>'報告書（事業主控）'!B236</f>
        <v>0</v>
      </c>
      <c r="C236" s="1115"/>
      <c r="D236" s="1115"/>
      <c r="E236" s="1115"/>
      <c r="F236" s="1115"/>
      <c r="G236" s="1115"/>
      <c r="H236" s="1115"/>
      <c r="I236" s="1116"/>
      <c r="J236" s="1114">
        <f>'報告書（事業主控）'!J236</f>
        <v>0</v>
      </c>
      <c r="K236" s="1115"/>
      <c r="L236" s="1115"/>
      <c r="M236" s="1115"/>
      <c r="N236" s="1120"/>
      <c r="O236" s="32">
        <f>'報告書（事業主控）'!O236</f>
        <v>0</v>
      </c>
      <c r="P236" s="11" t="s">
        <v>38</v>
      </c>
      <c r="Q236" s="32">
        <f>'報告書（事業主控）'!Q236</f>
        <v>0</v>
      </c>
      <c r="R236" s="11" t="s">
        <v>39</v>
      </c>
      <c r="S236" s="32">
        <f>'報告書（事業主控）'!S236</f>
        <v>0</v>
      </c>
      <c r="T236" s="982" t="s">
        <v>40</v>
      </c>
      <c r="U236" s="982"/>
      <c r="V236" s="1103">
        <f>'報告書（事業主控）'!V236</f>
        <v>0</v>
      </c>
      <c r="W236" s="1104"/>
      <c r="X236" s="1104"/>
      <c r="Y236" s="737"/>
      <c r="Z236" s="738"/>
      <c r="AA236" s="739"/>
      <c r="AB236" s="739"/>
      <c r="AC236" s="737"/>
      <c r="AD236" s="738"/>
      <c r="AE236" s="739"/>
      <c r="AF236" s="739"/>
      <c r="AG236" s="737"/>
      <c r="AH236" s="1100">
        <f>'報告書（事業主控）'!AH236</f>
        <v>0</v>
      </c>
      <c r="AI236" s="1101"/>
      <c r="AJ236" s="1101"/>
      <c r="AK236" s="1102"/>
      <c r="AL236" s="738"/>
      <c r="AM236" s="740"/>
      <c r="AN236" s="1100">
        <f>'報告書（事業主控）'!AN236</f>
        <v>0</v>
      </c>
      <c r="AO236" s="1101"/>
      <c r="AP236" s="1101"/>
      <c r="AQ236" s="1101"/>
      <c r="AR236" s="1101"/>
      <c r="AS236" s="741"/>
    </row>
    <row r="237" spans="2:45" ht="18" customHeight="1">
      <c r="B237" s="1117"/>
      <c r="C237" s="1118"/>
      <c r="D237" s="1118"/>
      <c r="E237" s="1118"/>
      <c r="F237" s="1118"/>
      <c r="G237" s="1118"/>
      <c r="H237" s="1118"/>
      <c r="I237" s="1119"/>
      <c r="J237" s="1117"/>
      <c r="K237" s="1118"/>
      <c r="L237" s="1118"/>
      <c r="M237" s="1118"/>
      <c r="N237" s="1121"/>
      <c r="O237" s="33">
        <f>'報告書（事業主控）'!O237</f>
        <v>0</v>
      </c>
      <c r="P237" s="684" t="s">
        <v>38</v>
      </c>
      <c r="Q237" s="33">
        <f>'報告書（事業主控）'!Q237</f>
        <v>0</v>
      </c>
      <c r="R237" s="684" t="s">
        <v>39</v>
      </c>
      <c r="S237" s="33">
        <f>'報告書（事業主控）'!S237</f>
        <v>0</v>
      </c>
      <c r="T237" s="1122" t="s">
        <v>41</v>
      </c>
      <c r="U237" s="1122"/>
      <c r="V237" s="1097">
        <f>'報告書（事業主控）'!V237</f>
        <v>0</v>
      </c>
      <c r="W237" s="1098"/>
      <c r="X237" s="1098"/>
      <c r="Y237" s="1098"/>
      <c r="Z237" s="1097">
        <f>'報告書（事業主控）'!Z237</f>
        <v>0</v>
      </c>
      <c r="AA237" s="1098"/>
      <c r="AB237" s="1098"/>
      <c r="AC237" s="1098"/>
      <c r="AD237" s="1097">
        <f>'報告書（事業主控）'!AD237</f>
        <v>0</v>
      </c>
      <c r="AE237" s="1098"/>
      <c r="AF237" s="1098"/>
      <c r="AG237" s="1098"/>
      <c r="AH237" s="1097">
        <f>'報告書（事業主控）'!AH237</f>
        <v>0</v>
      </c>
      <c r="AI237" s="1098"/>
      <c r="AJ237" s="1098"/>
      <c r="AK237" s="1099"/>
      <c r="AL237" s="964">
        <f>'報告書（事業主控）'!AL237</f>
        <v>0</v>
      </c>
      <c r="AM237" s="1095"/>
      <c r="AN237" s="1093">
        <f>'報告書（事業主控）'!AN237</f>
        <v>0</v>
      </c>
      <c r="AO237" s="1094"/>
      <c r="AP237" s="1094"/>
      <c r="AQ237" s="1094"/>
      <c r="AR237" s="1094"/>
      <c r="AS237" s="687"/>
    </row>
    <row r="238" spans="2:45" ht="18" customHeight="1">
      <c r="B238" s="1114">
        <f>'報告書（事業主控）'!B238</f>
        <v>0</v>
      </c>
      <c r="C238" s="1115"/>
      <c r="D238" s="1115"/>
      <c r="E238" s="1115"/>
      <c r="F238" s="1115"/>
      <c r="G238" s="1115"/>
      <c r="H238" s="1115"/>
      <c r="I238" s="1116"/>
      <c r="J238" s="1114">
        <f>'報告書（事業主控）'!J238</f>
        <v>0</v>
      </c>
      <c r="K238" s="1115"/>
      <c r="L238" s="1115"/>
      <c r="M238" s="1115"/>
      <c r="N238" s="1120"/>
      <c r="O238" s="32">
        <f>'報告書（事業主控）'!O238</f>
        <v>0</v>
      </c>
      <c r="P238" s="11" t="s">
        <v>38</v>
      </c>
      <c r="Q238" s="32">
        <f>'報告書（事業主控）'!Q238</f>
        <v>0</v>
      </c>
      <c r="R238" s="11" t="s">
        <v>39</v>
      </c>
      <c r="S238" s="32">
        <f>'報告書（事業主控）'!S238</f>
        <v>0</v>
      </c>
      <c r="T238" s="982" t="s">
        <v>40</v>
      </c>
      <c r="U238" s="982"/>
      <c r="V238" s="1103">
        <f>'報告書（事業主控）'!V238</f>
        <v>0</v>
      </c>
      <c r="W238" s="1104"/>
      <c r="X238" s="1104"/>
      <c r="Y238" s="737"/>
      <c r="Z238" s="738"/>
      <c r="AA238" s="739"/>
      <c r="AB238" s="739"/>
      <c r="AC238" s="737"/>
      <c r="AD238" s="738"/>
      <c r="AE238" s="739"/>
      <c r="AF238" s="739"/>
      <c r="AG238" s="737"/>
      <c r="AH238" s="1100">
        <f>'報告書（事業主控）'!AH238</f>
        <v>0</v>
      </c>
      <c r="AI238" s="1101"/>
      <c r="AJ238" s="1101"/>
      <c r="AK238" s="1102"/>
      <c r="AL238" s="738"/>
      <c r="AM238" s="740"/>
      <c r="AN238" s="1100">
        <f>'報告書（事業主控）'!AN238</f>
        <v>0</v>
      </c>
      <c r="AO238" s="1101"/>
      <c r="AP238" s="1101"/>
      <c r="AQ238" s="1101"/>
      <c r="AR238" s="1101"/>
      <c r="AS238" s="741"/>
    </row>
    <row r="239" spans="2:45" ht="18" customHeight="1">
      <c r="B239" s="1117"/>
      <c r="C239" s="1118"/>
      <c r="D239" s="1118"/>
      <c r="E239" s="1118"/>
      <c r="F239" s="1118"/>
      <c r="G239" s="1118"/>
      <c r="H239" s="1118"/>
      <c r="I239" s="1119"/>
      <c r="J239" s="1117"/>
      <c r="K239" s="1118"/>
      <c r="L239" s="1118"/>
      <c r="M239" s="1118"/>
      <c r="N239" s="1121"/>
      <c r="O239" s="33">
        <f>'報告書（事業主控）'!O239</f>
        <v>0</v>
      </c>
      <c r="P239" s="684" t="s">
        <v>38</v>
      </c>
      <c r="Q239" s="33">
        <f>'報告書（事業主控）'!Q239</f>
        <v>0</v>
      </c>
      <c r="R239" s="684" t="s">
        <v>39</v>
      </c>
      <c r="S239" s="33">
        <f>'報告書（事業主控）'!S239</f>
        <v>0</v>
      </c>
      <c r="T239" s="1122" t="s">
        <v>41</v>
      </c>
      <c r="U239" s="1122"/>
      <c r="V239" s="1097">
        <f>'報告書（事業主控）'!V239</f>
        <v>0</v>
      </c>
      <c r="W239" s="1098"/>
      <c r="X239" s="1098"/>
      <c r="Y239" s="1098"/>
      <c r="Z239" s="1097">
        <f>'報告書（事業主控）'!Z239</f>
        <v>0</v>
      </c>
      <c r="AA239" s="1098"/>
      <c r="AB239" s="1098"/>
      <c r="AC239" s="1098"/>
      <c r="AD239" s="1097">
        <f>'報告書（事業主控）'!AD239</f>
        <v>0</v>
      </c>
      <c r="AE239" s="1098"/>
      <c r="AF239" s="1098"/>
      <c r="AG239" s="1098"/>
      <c r="AH239" s="1097">
        <f>'報告書（事業主控）'!AH239</f>
        <v>0</v>
      </c>
      <c r="AI239" s="1098"/>
      <c r="AJ239" s="1098"/>
      <c r="AK239" s="1099"/>
      <c r="AL239" s="964">
        <f>'報告書（事業主控）'!AL239</f>
        <v>0</v>
      </c>
      <c r="AM239" s="1095"/>
      <c r="AN239" s="1093">
        <f>'報告書（事業主控）'!AN239</f>
        <v>0</v>
      </c>
      <c r="AO239" s="1094"/>
      <c r="AP239" s="1094"/>
      <c r="AQ239" s="1094"/>
      <c r="AR239" s="1094"/>
      <c r="AS239" s="687"/>
    </row>
    <row r="240" spans="2:45" ht="18" customHeight="1">
      <c r="B240" s="1114">
        <f>'報告書（事業主控）'!B240</f>
        <v>0</v>
      </c>
      <c r="C240" s="1115"/>
      <c r="D240" s="1115"/>
      <c r="E240" s="1115"/>
      <c r="F240" s="1115"/>
      <c r="G240" s="1115"/>
      <c r="H240" s="1115"/>
      <c r="I240" s="1116"/>
      <c r="J240" s="1114">
        <f>'報告書（事業主控）'!J240</f>
        <v>0</v>
      </c>
      <c r="K240" s="1115"/>
      <c r="L240" s="1115"/>
      <c r="M240" s="1115"/>
      <c r="N240" s="1120"/>
      <c r="O240" s="32">
        <f>'報告書（事業主控）'!O240</f>
        <v>0</v>
      </c>
      <c r="P240" s="11" t="s">
        <v>38</v>
      </c>
      <c r="Q240" s="32">
        <f>'報告書（事業主控）'!Q240</f>
        <v>0</v>
      </c>
      <c r="R240" s="11" t="s">
        <v>39</v>
      </c>
      <c r="S240" s="32">
        <f>'報告書（事業主控）'!S240</f>
        <v>0</v>
      </c>
      <c r="T240" s="982" t="s">
        <v>40</v>
      </c>
      <c r="U240" s="982"/>
      <c r="V240" s="1103">
        <f>'報告書（事業主控）'!V240</f>
        <v>0</v>
      </c>
      <c r="W240" s="1104"/>
      <c r="X240" s="1104"/>
      <c r="Y240" s="737"/>
      <c r="Z240" s="738"/>
      <c r="AA240" s="739"/>
      <c r="AB240" s="739"/>
      <c r="AC240" s="737"/>
      <c r="AD240" s="738"/>
      <c r="AE240" s="739"/>
      <c r="AF240" s="739"/>
      <c r="AG240" s="737"/>
      <c r="AH240" s="1100">
        <f>'報告書（事業主控）'!AH240</f>
        <v>0</v>
      </c>
      <c r="AI240" s="1101"/>
      <c r="AJ240" s="1101"/>
      <c r="AK240" s="1102"/>
      <c r="AL240" s="738"/>
      <c r="AM240" s="740"/>
      <c r="AN240" s="1100">
        <f>'報告書（事業主控）'!AN240</f>
        <v>0</v>
      </c>
      <c r="AO240" s="1101"/>
      <c r="AP240" s="1101"/>
      <c r="AQ240" s="1101"/>
      <c r="AR240" s="1101"/>
      <c r="AS240" s="741"/>
    </row>
    <row r="241" spans="2:45" ht="18" customHeight="1">
      <c r="B241" s="1117"/>
      <c r="C241" s="1118"/>
      <c r="D241" s="1118"/>
      <c r="E241" s="1118"/>
      <c r="F241" s="1118"/>
      <c r="G241" s="1118"/>
      <c r="H241" s="1118"/>
      <c r="I241" s="1119"/>
      <c r="J241" s="1117"/>
      <c r="K241" s="1118"/>
      <c r="L241" s="1118"/>
      <c r="M241" s="1118"/>
      <c r="N241" s="1121"/>
      <c r="O241" s="33">
        <f>'報告書（事業主控）'!O241</f>
        <v>0</v>
      </c>
      <c r="P241" s="684" t="s">
        <v>38</v>
      </c>
      <c r="Q241" s="33">
        <f>'報告書（事業主控）'!Q241</f>
        <v>0</v>
      </c>
      <c r="R241" s="684" t="s">
        <v>39</v>
      </c>
      <c r="S241" s="33">
        <f>'報告書（事業主控）'!S241</f>
        <v>0</v>
      </c>
      <c r="T241" s="1122" t="s">
        <v>41</v>
      </c>
      <c r="U241" s="1122"/>
      <c r="V241" s="1097">
        <f>'報告書（事業主控）'!V241</f>
        <v>0</v>
      </c>
      <c r="W241" s="1098"/>
      <c r="X241" s="1098"/>
      <c r="Y241" s="1098"/>
      <c r="Z241" s="1097">
        <f>'報告書（事業主控）'!Z241</f>
        <v>0</v>
      </c>
      <c r="AA241" s="1098"/>
      <c r="AB241" s="1098"/>
      <c r="AC241" s="1098"/>
      <c r="AD241" s="1097">
        <f>'報告書（事業主控）'!AD241</f>
        <v>0</v>
      </c>
      <c r="AE241" s="1098"/>
      <c r="AF241" s="1098"/>
      <c r="AG241" s="1098"/>
      <c r="AH241" s="1097">
        <f>'報告書（事業主控）'!AH241</f>
        <v>0</v>
      </c>
      <c r="AI241" s="1098"/>
      <c r="AJ241" s="1098"/>
      <c r="AK241" s="1099"/>
      <c r="AL241" s="964">
        <f>'報告書（事業主控）'!AL241</f>
        <v>0</v>
      </c>
      <c r="AM241" s="1095"/>
      <c r="AN241" s="1093">
        <f>'報告書（事業主控）'!AN241</f>
        <v>0</v>
      </c>
      <c r="AO241" s="1094"/>
      <c r="AP241" s="1094"/>
      <c r="AQ241" s="1094"/>
      <c r="AR241" s="1094"/>
      <c r="AS241" s="687"/>
    </row>
    <row r="242" spans="2:45" ht="18" customHeight="1">
      <c r="B242" s="877" t="s">
        <v>158</v>
      </c>
      <c r="C242" s="988"/>
      <c r="D242" s="988"/>
      <c r="E242" s="989"/>
      <c r="F242" s="1105">
        <f>'報告書（事業主控）'!F242</f>
        <v>0</v>
      </c>
      <c r="G242" s="1106"/>
      <c r="H242" s="1106"/>
      <c r="I242" s="1106"/>
      <c r="J242" s="1106"/>
      <c r="K242" s="1106"/>
      <c r="L242" s="1106"/>
      <c r="M242" s="1106"/>
      <c r="N242" s="1107"/>
      <c r="O242" s="877" t="s">
        <v>850</v>
      </c>
      <c r="P242" s="988"/>
      <c r="Q242" s="988"/>
      <c r="R242" s="988"/>
      <c r="S242" s="988"/>
      <c r="T242" s="988"/>
      <c r="U242" s="989"/>
      <c r="V242" s="1100">
        <f>'報告書（事業主控）'!V242</f>
        <v>0</v>
      </c>
      <c r="W242" s="1101"/>
      <c r="X242" s="1101"/>
      <c r="Y242" s="1102"/>
      <c r="Z242" s="738"/>
      <c r="AA242" s="739"/>
      <c r="AB242" s="739"/>
      <c r="AC242" s="737"/>
      <c r="AD242" s="738"/>
      <c r="AE242" s="739"/>
      <c r="AF242" s="739"/>
      <c r="AG242" s="737"/>
      <c r="AH242" s="1100">
        <f>'報告書（事業主控）'!AH242</f>
        <v>0</v>
      </c>
      <c r="AI242" s="1101"/>
      <c r="AJ242" s="1101"/>
      <c r="AK242" s="1102"/>
      <c r="AL242" s="738"/>
      <c r="AM242" s="740"/>
      <c r="AN242" s="1100">
        <f>'報告書（事業主控）'!AN242</f>
        <v>0</v>
      </c>
      <c r="AO242" s="1101"/>
      <c r="AP242" s="1101"/>
      <c r="AQ242" s="1101"/>
      <c r="AR242" s="1101"/>
      <c r="AS242" s="741"/>
    </row>
    <row r="243" spans="2:45" ht="18" customHeight="1">
      <c r="B243" s="990"/>
      <c r="C243" s="991"/>
      <c r="D243" s="991"/>
      <c r="E243" s="992"/>
      <c r="F243" s="1108"/>
      <c r="G243" s="1109"/>
      <c r="H243" s="1109"/>
      <c r="I243" s="1109"/>
      <c r="J243" s="1109"/>
      <c r="K243" s="1109"/>
      <c r="L243" s="1109"/>
      <c r="M243" s="1109"/>
      <c r="N243" s="1110"/>
      <c r="O243" s="990"/>
      <c r="P243" s="991"/>
      <c r="Q243" s="991"/>
      <c r="R243" s="991"/>
      <c r="S243" s="991"/>
      <c r="T243" s="991"/>
      <c r="U243" s="992"/>
      <c r="V243" s="983">
        <f>'報告書（事業主控）'!V243</f>
        <v>0</v>
      </c>
      <c r="W243" s="986"/>
      <c r="X243" s="986"/>
      <c r="Y243" s="1004"/>
      <c r="Z243" s="983">
        <f>'報告書（事業主控）'!Z243</f>
        <v>0</v>
      </c>
      <c r="AA243" s="984"/>
      <c r="AB243" s="984"/>
      <c r="AC243" s="985"/>
      <c r="AD243" s="983">
        <f>'報告書（事業主控）'!AD243</f>
        <v>0</v>
      </c>
      <c r="AE243" s="984"/>
      <c r="AF243" s="984"/>
      <c r="AG243" s="985"/>
      <c r="AH243" s="983">
        <f>'報告書（事業主控）'!AH243</f>
        <v>0</v>
      </c>
      <c r="AI243" s="962"/>
      <c r="AJ243" s="962"/>
      <c r="AK243" s="962"/>
      <c r="AL243" s="742"/>
      <c r="AM243" s="743"/>
      <c r="AN243" s="983">
        <f>'報告書（事業主控）'!AN243</f>
        <v>0</v>
      </c>
      <c r="AO243" s="986"/>
      <c r="AP243" s="986"/>
      <c r="AQ243" s="986"/>
      <c r="AR243" s="986"/>
      <c r="AS243" s="744"/>
    </row>
    <row r="244" spans="2:45" ht="18" customHeight="1">
      <c r="B244" s="993"/>
      <c r="C244" s="994"/>
      <c r="D244" s="994"/>
      <c r="E244" s="995"/>
      <c r="F244" s="1111"/>
      <c r="G244" s="1112"/>
      <c r="H244" s="1112"/>
      <c r="I244" s="1112"/>
      <c r="J244" s="1112"/>
      <c r="K244" s="1112"/>
      <c r="L244" s="1112"/>
      <c r="M244" s="1112"/>
      <c r="N244" s="1113"/>
      <c r="O244" s="993"/>
      <c r="P244" s="994"/>
      <c r="Q244" s="994"/>
      <c r="R244" s="994"/>
      <c r="S244" s="994"/>
      <c r="T244" s="994"/>
      <c r="U244" s="995"/>
      <c r="V244" s="1093">
        <f>'報告書（事業主控）'!V244</f>
        <v>0</v>
      </c>
      <c r="W244" s="1094"/>
      <c r="X244" s="1094"/>
      <c r="Y244" s="1096"/>
      <c r="Z244" s="1093">
        <f>'報告書（事業主控）'!Z244</f>
        <v>0</v>
      </c>
      <c r="AA244" s="1094"/>
      <c r="AB244" s="1094"/>
      <c r="AC244" s="1096"/>
      <c r="AD244" s="1093">
        <f>'報告書（事業主控）'!AD244</f>
        <v>0</v>
      </c>
      <c r="AE244" s="1094"/>
      <c r="AF244" s="1094"/>
      <c r="AG244" s="1096"/>
      <c r="AH244" s="1093">
        <f>'報告書（事業主控）'!AH244</f>
        <v>0</v>
      </c>
      <c r="AI244" s="1094"/>
      <c r="AJ244" s="1094"/>
      <c r="AK244" s="1096"/>
      <c r="AL244" s="686"/>
      <c r="AM244" s="687"/>
      <c r="AN244" s="1093">
        <f>'報告書（事業主控）'!AN244</f>
        <v>0</v>
      </c>
      <c r="AO244" s="1094"/>
      <c r="AP244" s="1094"/>
      <c r="AQ244" s="1094"/>
      <c r="AR244" s="1094"/>
      <c r="AS244" s="687"/>
    </row>
    <row r="245" spans="2:45" ht="18" customHeight="1">
      <c r="AN245" s="1092">
        <f>'報告書（事業主控）'!AN245</f>
        <v>0</v>
      </c>
      <c r="AO245" s="1092"/>
      <c r="AP245" s="1092"/>
      <c r="AQ245" s="1092"/>
      <c r="AR245" s="1092"/>
    </row>
    <row r="246" spans="2:45" ht="31.95" customHeight="1">
      <c r="AN246" s="38"/>
      <c r="AO246" s="38"/>
      <c r="AP246" s="38"/>
      <c r="AQ246" s="38"/>
      <c r="AR246" s="38"/>
    </row>
    <row r="247" spans="2:45" ht="7.5" customHeight="1">
      <c r="X247" s="3"/>
      <c r="Y247" s="3"/>
    </row>
    <row r="248" spans="2:45" ht="10.5" customHeight="1">
      <c r="X248" s="3"/>
      <c r="Y248" s="3"/>
    </row>
    <row r="249" spans="2:45" ht="5.25" customHeight="1">
      <c r="X249" s="3"/>
      <c r="Y249" s="3"/>
    </row>
    <row r="250" spans="2:45" ht="5.25" customHeight="1">
      <c r="X250" s="3"/>
      <c r="Y250" s="3"/>
    </row>
    <row r="251" spans="2:45" ht="5.25" customHeight="1">
      <c r="X251" s="3"/>
      <c r="Y251" s="3"/>
    </row>
    <row r="252" spans="2:45" ht="5.25" customHeight="1">
      <c r="X252" s="3"/>
      <c r="Y252" s="3"/>
    </row>
    <row r="253" spans="2:45" ht="17.25" customHeight="1">
      <c r="B253" s="2" t="s">
        <v>42</v>
      </c>
      <c r="S253" s="9"/>
      <c r="T253" s="9"/>
      <c r="U253" s="9"/>
      <c r="V253" s="9"/>
      <c r="W253" s="9"/>
      <c r="AL253" s="26"/>
      <c r="AM253" s="26"/>
      <c r="AN253" s="26"/>
      <c r="AO253" s="26"/>
    </row>
    <row r="254" spans="2:45" ht="12.75" customHeight="1">
      <c r="M254" s="27"/>
      <c r="N254" s="27"/>
      <c r="O254" s="27"/>
      <c r="P254" s="27"/>
      <c r="Q254" s="27"/>
      <c r="R254" s="27"/>
      <c r="S254" s="27"/>
      <c r="T254" s="28"/>
      <c r="U254" s="28"/>
      <c r="V254" s="28"/>
      <c r="W254" s="28"/>
      <c r="X254" s="28"/>
      <c r="Y254" s="28"/>
      <c r="Z254" s="28"/>
      <c r="AA254" s="27"/>
      <c r="AB254" s="27"/>
      <c r="AC254" s="27"/>
      <c r="AL254" s="26"/>
      <c r="AM254" s="859" t="s">
        <v>712</v>
      </c>
      <c r="AN254" s="1087"/>
      <c r="AO254" s="1087"/>
      <c r="AP254" s="1088"/>
    </row>
    <row r="255" spans="2:45" ht="12.75" customHeight="1">
      <c r="M255" s="27"/>
      <c r="N255" s="27"/>
      <c r="O255" s="27"/>
      <c r="P255" s="27"/>
      <c r="Q255" s="27"/>
      <c r="R255" s="27"/>
      <c r="S255" s="27"/>
      <c r="T255" s="28"/>
      <c r="U255" s="28"/>
      <c r="V255" s="28"/>
      <c r="W255" s="28"/>
      <c r="X255" s="28"/>
      <c r="Y255" s="28"/>
      <c r="Z255" s="28"/>
      <c r="AA255" s="27"/>
      <c r="AB255" s="27"/>
      <c r="AC255" s="27"/>
      <c r="AL255" s="26"/>
      <c r="AM255" s="1089"/>
      <c r="AN255" s="1090"/>
      <c r="AO255" s="1090"/>
      <c r="AP255" s="1091"/>
    </row>
    <row r="256" spans="2:45" ht="12.75" customHeight="1">
      <c r="M256" s="27"/>
      <c r="N256" s="27"/>
      <c r="O256" s="27"/>
      <c r="P256" s="27"/>
      <c r="Q256" s="27"/>
      <c r="R256" s="27"/>
      <c r="S256" s="27"/>
      <c r="T256" s="27"/>
      <c r="U256" s="27"/>
      <c r="V256" s="27"/>
      <c r="W256" s="27"/>
      <c r="X256" s="27"/>
      <c r="Y256" s="27"/>
      <c r="Z256" s="27"/>
      <c r="AA256" s="27"/>
      <c r="AB256" s="27"/>
      <c r="AC256" s="27"/>
      <c r="AL256" s="26"/>
      <c r="AM256" s="26"/>
      <c r="AN256" s="723"/>
      <c r="AO256" s="723"/>
    </row>
    <row r="257" spans="2:45" ht="6" customHeight="1">
      <c r="M257" s="27"/>
      <c r="N257" s="27"/>
      <c r="O257" s="27"/>
      <c r="P257" s="27"/>
      <c r="Q257" s="27"/>
      <c r="R257" s="27"/>
      <c r="S257" s="27"/>
      <c r="T257" s="27"/>
      <c r="U257" s="27"/>
      <c r="V257" s="27"/>
      <c r="W257" s="27"/>
      <c r="X257" s="27"/>
      <c r="Y257" s="27"/>
      <c r="Z257" s="27"/>
      <c r="AA257" s="27"/>
      <c r="AB257" s="27"/>
      <c r="AC257" s="27"/>
      <c r="AL257" s="26"/>
      <c r="AM257" s="26"/>
    </row>
    <row r="258" spans="2:45" ht="12.75" customHeight="1">
      <c r="B258" s="873" t="s">
        <v>9</v>
      </c>
      <c r="C258" s="874"/>
      <c r="D258" s="874"/>
      <c r="E258" s="874"/>
      <c r="F258" s="874"/>
      <c r="G258" s="874"/>
      <c r="H258" s="874"/>
      <c r="I258" s="874"/>
      <c r="J258" s="878" t="s">
        <v>17</v>
      </c>
      <c r="K258" s="878"/>
      <c r="L258" s="724" t="s">
        <v>10</v>
      </c>
      <c r="M258" s="878" t="s">
        <v>18</v>
      </c>
      <c r="N258" s="878"/>
      <c r="O258" s="879" t="s">
        <v>19</v>
      </c>
      <c r="P258" s="878"/>
      <c r="Q258" s="878"/>
      <c r="R258" s="878"/>
      <c r="S258" s="878"/>
      <c r="T258" s="878"/>
      <c r="U258" s="878" t="s">
        <v>20</v>
      </c>
      <c r="V258" s="878"/>
      <c r="W258" s="878"/>
      <c r="AD258" s="11"/>
      <c r="AE258" s="11"/>
      <c r="AF258" s="11"/>
      <c r="AG258" s="11"/>
      <c r="AH258" s="11"/>
      <c r="AI258" s="11"/>
      <c r="AJ258" s="11"/>
      <c r="AL258" s="1013">
        <f ca="1">$AL$9</f>
        <v>30</v>
      </c>
      <c r="AM258" s="881"/>
      <c r="AN258" s="948" t="s">
        <v>11</v>
      </c>
      <c r="AO258" s="948"/>
      <c r="AP258" s="881">
        <v>7</v>
      </c>
      <c r="AQ258" s="881"/>
      <c r="AR258" s="948" t="s">
        <v>12</v>
      </c>
      <c r="AS258" s="951"/>
    </row>
    <row r="259" spans="2:45" ht="13.95" customHeight="1">
      <c r="B259" s="874"/>
      <c r="C259" s="874"/>
      <c r="D259" s="874"/>
      <c r="E259" s="874"/>
      <c r="F259" s="874"/>
      <c r="G259" s="874"/>
      <c r="H259" s="874"/>
      <c r="I259" s="874"/>
      <c r="J259" s="1061">
        <f>$J$10</f>
        <v>0</v>
      </c>
      <c r="K259" s="1049">
        <f>$K$10</f>
        <v>0</v>
      </c>
      <c r="L259" s="1063">
        <f>$L$10</f>
        <v>0</v>
      </c>
      <c r="M259" s="1052">
        <f>$M$10</f>
        <v>0</v>
      </c>
      <c r="N259" s="1049">
        <f>$N$10</f>
        <v>0</v>
      </c>
      <c r="O259" s="1052">
        <f>$O$10</f>
        <v>0</v>
      </c>
      <c r="P259" s="1014">
        <f>$P$10</f>
        <v>0</v>
      </c>
      <c r="Q259" s="1014">
        <f>$Q$10</f>
        <v>0</v>
      </c>
      <c r="R259" s="1014">
        <f>$R$10</f>
        <v>0</v>
      </c>
      <c r="S259" s="1014">
        <f>$S$10</f>
        <v>0</v>
      </c>
      <c r="T259" s="1049">
        <f>$T$10</f>
        <v>0</v>
      </c>
      <c r="U259" s="1052">
        <f>$U$10</f>
        <v>0</v>
      </c>
      <c r="V259" s="1014">
        <f>$V$10</f>
        <v>0</v>
      </c>
      <c r="W259" s="1049">
        <f>$W$10</f>
        <v>0</v>
      </c>
      <c r="AD259" s="11"/>
      <c r="AE259" s="11"/>
      <c r="AF259" s="11"/>
      <c r="AG259" s="11"/>
      <c r="AH259" s="11"/>
      <c r="AI259" s="11"/>
      <c r="AJ259" s="11"/>
      <c r="AL259" s="882"/>
      <c r="AM259" s="883"/>
      <c r="AN259" s="949"/>
      <c r="AO259" s="949"/>
      <c r="AP259" s="883"/>
      <c r="AQ259" s="883"/>
      <c r="AR259" s="949"/>
      <c r="AS259" s="952"/>
    </row>
    <row r="260" spans="2:45" ht="9" customHeight="1">
      <c r="B260" s="874"/>
      <c r="C260" s="874"/>
      <c r="D260" s="874"/>
      <c r="E260" s="874"/>
      <c r="F260" s="874"/>
      <c r="G260" s="874"/>
      <c r="H260" s="874"/>
      <c r="I260" s="874"/>
      <c r="J260" s="1062"/>
      <c r="K260" s="1050"/>
      <c r="L260" s="1064"/>
      <c r="M260" s="1053"/>
      <c r="N260" s="1050"/>
      <c r="O260" s="1053"/>
      <c r="P260" s="1015"/>
      <c r="Q260" s="1015"/>
      <c r="R260" s="1015"/>
      <c r="S260" s="1015"/>
      <c r="T260" s="1050"/>
      <c r="U260" s="1053"/>
      <c r="V260" s="1015"/>
      <c r="W260" s="1050"/>
      <c r="AD260" s="11"/>
      <c r="AE260" s="11"/>
      <c r="AF260" s="11"/>
      <c r="AG260" s="11"/>
      <c r="AH260" s="11"/>
      <c r="AI260" s="11"/>
      <c r="AJ260" s="11"/>
      <c r="AL260" s="884"/>
      <c r="AM260" s="885"/>
      <c r="AN260" s="950"/>
      <c r="AO260" s="950"/>
      <c r="AP260" s="885"/>
      <c r="AQ260" s="885"/>
      <c r="AR260" s="950"/>
      <c r="AS260" s="953"/>
    </row>
    <row r="261" spans="2:45" ht="6" customHeight="1">
      <c r="B261" s="876"/>
      <c r="C261" s="876"/>
      <c r="D261" s="876"/>
      <c r="E261" s="876"/>
      <c r="F261" s="876"/>
      <c r="G261" s="876"/>
      <c r="H261" s="876"/>
      <c r="I261" s="876"/>
      <c r="J261" s="1062"/>
      <c r="K261" s="1051"/>
      <c r="L261" s="1065"/>
      <c r="M261" s="1054"/>
      <c r="N261" s="1051"/>
      <c r="O261" s="1054"/>
      <c r="P261" s="1016"/>
      <c r="Q261" s="1016"/>
      <c r="R261" s="1016"/>
      <c r="S261" s="1016"/>
      <c r="T261" s="1051"/>
      <c r="U261" s="1054"/>
      <c r="V261" s="1016"/>
      <c r="W261" s="1051"/>
    </row>
    <row r="262" spans="2:45" ht="15" customHeight="1">
      <c r="B262" s="927" t="s">
        <v>43</v>
      </c>
      <c r="C262" s="928"/>
      <c r="D262" s="928"/>
      <c r="E262" s="928"/>
      <c r="F262" s="928"/>
      <c r="G262" s="928"/>
      <c r="H262" s="928"/>
      <c r="I262" s="929"/>
      <c r="J262" s="927" t="s">
        <v>13</v>
      </c>
      <c r="K262" s="928"/>
      <c r="L262" s="928"/>
      <c r="M262" s="928"/>
      <c r="N262" s="936"/>
      <c r="O262" s="939" t="s">
        <v>44</v>
      </c>
      <c r="P262" s="928"/>
      <c r="Q262" s="928"/>
      <c r="R262" s="928"/>
      <c r="S262" s="928"/>
      <c r="T262" s="928"/>
      <c r="U262" s="929"/>
      <c r="V262" s="725" t="s">
        <v>37</v>
      </c>
      <c r="W262" s="726"/>
      <c r="X262" s="726"/>
      <c r="Y262" s="942" t="s">
        <v>851</v>
      </c>
      <c r="Z262" s="942"/>
      <c r="AA262" s="942"/>
      <c r="AB262" s="942"/>
      <c r="AC262" s="942"/>
      <c r="AD262" s="942"/>
      <c r="AE262" s="942"/>
      <c r="AF262" s="942"/>
      <c r="AG262" s="942"/>
      <c r="AH262" s="942"/>
      <c r="AI262" s="726"/>
      <c r="AJ262" s="726"/>
      <c r="AK262" s="727"/>
      <c r="AL262" s="1066" t="s">
        <v>852</v>
      </c>
      <c r="AM262" s="1066"/>
      <c r="AN262" s="943" t="s">
        <v>292</v>
      </c>
      <c r="AO262" s="943"/>
      <c r="AP262" s="943"/>
      <c r="AQ262" s="943"/>
      <c r="AR262" s="943"/>
      <c r="AS262" s="944"/>
    </row>
    <row r="263" spans="2:45" ht="13.95" customHeight="1">
      <c r="B263" s="930"/>
      <c r="C263" s="931"/>
      <c r="D263" s="931"/>
      <c r="E263" s="931"/>
      <c r="F263" s="931"/>
      <c r="G263" s="931"/>
      <c r="H263" s="931"/>
      <c r="I263" s="932"/>
      <c r="J263" s="930"/>
      <c r="K263" s="931"/>
      <c r="L263" s="931"/>
      <c r="M263" s="931"/>
      <c r="N263" s="937"/>
      <c r="O263" s="940"/>
      <c r="P263" s="931"/>
      <c r="Q263" s="931"/>
      <c r="R263" s="931"/>
      <c r="S263" s="931"/>
      <c r="T263" s="931"/>
      <c r="U263" s="932"/>
      <c r="V263" s="890" t="s">
        <v>14</v>
      </c>
      <c r="W263" s="891"/>
      <c r="X263" s="891"/>
      <c r="Y263" s="892"/>
      <c r="Z263" s="896" t="s">
        <v>23</v>
      </c>
      <c r="AA263" s="897"/>
      <c r="AB263" s="897"/>
      <c r="AC263" s="898"/>
      <c r="AD263" s="902" t="s">
        <v>24</v>
      </c>
      <c r="AE263" s="903"/>
      <c r="AF263" s="903"/>
      <c r="AG263" s="904"/>
      <c r="AH263" s="1130" t="s">
        <v>170</v>
      </c>
      <c r="AI263" s="948"/>
      <c r="AJ263" s="948"/>
      <c r="AK263" s="951"/>
      <c r="AL263" s="1067" t="s">
        <v>45</v>
      </c>
      <c r="AM263" s="1067"/>
      <c r="AN263" s="918" t="s">
        <v>26</v>
      </c>
      <c r="AO263" s="919"/>
      <c r="AP263" s="919"/>
      <c r="AQ263" s="919"/>
      <c r="AR263" s="920"/>
      <c r="AS263" s="921"/>
    </row>
    <row r="264" spans="2:45" ht="13.95" customHeight="1">
      <c r="B264" s="933"/>
      <c r="C264" s="934"/>
      <c r="D264" s="934"/>
      <c r="E264" s="934"/>
      <c r="F264" s="934"/>
      <c r="G264" s="934"/>
      <c r="H264" s="934"/>
      <c r="I264" s="935"/>
      <c r="J264" s="933"/>
      <c r="K264" s="934"/>
      <c r="L264" s="934"/>
      <c r="M264" s="934"/>
      <c r="N264" s="938"/>
      <c r="O264" s="941"/>
      <c r="P264" s="934"/>
      <c r="Q264" s="934"/>
      <c r="R264" s="934"/>
      <c r="S264" s="934"/>
      <c r="T264" s="934"/>
      <c r="U264" s="935"/>
      <c r="V264" s="893"/>
      <c r="W264" s="894"/>
      <c r="X264" s="894"/>
      <c r="Y264" s="895"/>
      <c r="Z264" s="899"/>
      <c r="AA264" s="900"/>
      <c r="AB264" s="900"/>
      <c r="AC264" s="901"/>
      <c r="AD264" s="905"/>
      <c r="AE264" s="906"/>
      <c r="AF264" s="906"/>
      <c r="AG264" s="907"/>
      <c r="AH264" s="1131"/>
      <c r="AI264" s="950"/>
      <c r="AJ264" s="950"/>
      <c r="AK264" s="953"/>
      <c r="AL264" s="1068"/>
      <c r="AM264" s="1068"/>
      <c r="AN264" s="924"/>
      <c r="AO264" s="924"/>
      <c r="AP264" s="924"/>
      <c r="AQ264" s="924"/>
      <c r="AR264" s="924"/>
      <c r="AS264" s="925"/>
    </row>
    <row r="265" spans="2:45" ht="18" customHeight="1">
      <c r="B265" s="1123">
        <f>'報告書（事業主控）'!B265</f>
        <v>0</v>
      </c>
      <c r="C265" s="1124"/>
      <c r="D265" s="1124"/>
      <c r="E265" s="1124"/>
      <c r="F265" s="1124"/>
      <c r="G265" s="1124"/>
      <c r="H265" s="1124"/>
      <c r="I265" s="1125"/>
      <c r="J265" s="1123">
        <f>'報告書（事業主控）'!J265</f>
        <v>0</v>
      </c>
      <c r="K265" s="1124"/>
      <c r="L265" s="1124"/>
      <c r="M265" s="1124"/>
      <c r="N265" s="1126"/>
      <c r="O265" s="730">
        <f>'報告書（事業主控）'!O265</f>
        <v>0</v>
      </c>
      <c r="P265" s="731" t="s">
        <v>38</v>
      </c>
      <c r="Q265" s="730">
        <f>'報告書（事業主控）'!Q265</f>
        <v>0</v>
      </c>
      <c r="R265" s="731" t="s">
        <v>39</v>
      </c>
      <c r="S265" s="730">
        <f>'報告書（事業主控）'!S265</f>
        <v>0</v>
      </c>
      <c r="T265" s="976" t="s">
        <v>40</v>
      </c>
      <c r="U265" s="976"/>
      <c r="V265" s="1103">
        <f>'報告書（事業主控）'!V265</f>
        <v>0</v>
      </c>
      <c r="W265" s="1104"/>
      <c r="X265" s="1104"/>
      <c r="Y265" s="732" t="s">
        <v>15</v>
      </c>
      <c r="Z265" s="738"/>
      <c r="AA265" s="739"/>
      <c r="AB265" s="739"/>
      <c r="AC265" s="732" t="s">
        <v>15</v>
      </c>
      <c r="AD265" s="738"/>
      <c r="AE265" s="739"/>
      <c r="AF265" s="739"/>
      <c r="AG265" s="735" t="s">
        <v>15</v>
      </c>
      <c r="AH265" s="1132">
        <f>'報告書（事業主控）'!AH265</f>
        <v>0</v>
      </c>
      <c r="AI265" s="1133"/>
      <c r="AJ265" s="1133"/>
      <c r="AK265" s="1134"/>
      <c r="AL265" s="738"/>
      <c r="AM265" s="740"/>
      <c r="AN265" s="1100">
        <f>'報告書（事業主控）'!AN265</f>
        <v>0</v>
      </c>
      <c r="AO265" s="1101"/>
      <c r="AP265" s="1101"/>
      <c r="AQ265" s="1101"/>
      <c r="AR265" s="1101"/>
      <c r="AS265" s="735" t="s">
        <v>15</v>
      </c>
    </row>
    <row r="266" spans="2:45" ht="18" customHeight="1">
      <c r="B266" s="1117"/>
      <c r="C266" s="1118"/>
      <c r="D266" s="1118"/>
      <c r="E266" s="1118"/>
      <c r="F266" s="1118"/>
      <c r="G266" s="1118"/>
      <c r="H266" s="1118"/>
      <c r="I266" s="1119"/>
      <c r="J266" s="1117"/>
      <c r="K266" s="1118"/>
      <c r="L266" s="1118"/>
      <c r="M266" s="1118"/>
      <c r="N266" s="1121"/>
      <c r="O266" s="33">
        <f>'報告書（事業主控）'!O266</f>
        <v>0</v>
      </c>
      <c r="P266" s="684" t="s">
        <v>38</v>
      </c>
      <c r="Q266" s="33">
        <f>'報告書（事業主控）'!Q266</f>
        <v>0</v>
      </c>
      <c r="R266" s="684" t="s">
        <v>39</v>
      </c>
      <c r="S266" s="33">
        <f>'報告書（事業主控）'!S266</f>
        <v>0</v>
      </c>
      <c r="T266" s="1122" t="s">
        <v>41</v>
      </c>
      <c r="U266" s="1122"/>
      <c r="V266" s="1093">
        <f>'報告書（事業主控）'!V266</f>
        <v>0</v>
      </c>
      <c r="W266" s="1094"/>
      <c r="X266" s="1094"/>
      <c r="Y266" s="1094"/>
      <c r="Z266" s="1093">
        <f>'報告書（事業主控）'!Z266</f>
        <v>0</v>
      </c>
      <c r="AA266" s="1094"/>
      <c r="AB266" s="1094"/>
      <c r="AC266" s="1094"/>
      <c r="AD266" s="1093">
        <f>'報告書（事業主控）'!AD266</f>
        <v>0</v>
      </c>
      <c r="AE266" s="1094"/>
      <c r="AF266" s="1094"/>
      <c r="AG266" s="1096"/>
      <c r="AH266" s="1097">
        <f>'報告書（事業主控）'!AH266</f>
        <v>0</v>
      </c>
      <c r="AI266" s="1098"/>
      <c r="AJ266" s="1098"/>
      <c r="AK266" s="1099"/>
      <c r="AL266" s="964">
        <f>'報告書（事業主控）'!AL266</f>
        <v>0</v>
      </c>
      <c r="AM266" s="1095"/>
      <c r="AN266" s="1093">
        <f>'報告書（事業主控）'!AN266</f>
        <v>0</v>
      </c>
      <c r="AO266" s="1094"/>
      <c r="AP266" s="1094"/>
      <c r="AQ266" s="1094"/>
      <c r="AR266" s="1094"/>
      <c r="AS266" s="687"/>
    </row>
    <row r="267" spans="2:45" ht="18" customHeight="1">
      <c r="B267" s="1114">
        <f>'報告書（事業主控）'!B267</f>
        <v>0</v>
      </c>
      <c r="C267" s="1115"/>
      <c r="D267" s="1115"/>
      <c r="E267" s="1115"/>
      <c r="F267" s="1115"/>
      <c r="G267" s="1115"/>
      <c r="H267" s="1115"/>
      <c r="I267" s="1116"/>
      <c r="J267" s="1114">
        <f>'報告書（事業主控）'!J267</f>
        <v>0</v>
      </c>
      <c r="K267" s="1115"/>
      <c r="L267" s="1115"/>
      <c r="M267" s="1115"/>
      <c r="N267" s="1120"/>
      <c r="O267" s="32">
        <f>'報告書（事業主控）'!O267</f>
        <v>0</v>
      </c>
      <c r="P267" s="11" t="s">
        <v>38</v>
      </c>
      <c r="Q267" s="32">
        <f>'報告書（事業主控）'!Q267</f>
        <v>0</v>
      </c>
      <c r="R267" s="11" t="s">
        <v>39</v>
      </c>
      <c r="S267" s="32">
        <f>'報告書（事業主控）'!S267</f>
        <v>0</v>
      </c>
      <c r="T267" s="982" t="s">
        <v>40</v>
      </c>
      <c r="U267" s="982"/>
      <c r="V267" s="1103">
        <f>'報告書（事業主控）'!V267</f>
        <v>0</v>
      </c>
      <c r="W267" s="1104"/>
      <c r="X267" s="1104"/>
      <c r="Y267" s="737"/>
      <c r="Z267" s="738"/>
      <c r="AA267" s="739"/>
      <c r="AB267" s="739"/>
      <c r="AC267" s="737"/>
      <c r="AD267" s="738"/>
      <c r="AE267" s="739"/>
      <c r="AF267" s="739"/>
      <c r="AG267" s="737"/>
      <c r="AH267" s="1100">
        <f>'報告書（事業主控）'!AH267</f>
        <v>0</v>
      </c>
      <c r="AI267" s="1101"/>
      <c r="AJ267" s="1101"/>
      <c r="AK267" s="1102"/>
      <c r="AL267" s="738"/>
      <c r="AM267" s="740"/>
      <c r="AN267" s="1100">
        <f>'報告書（事業主控）'!AN267</f>
        <v>0</v>
      </c>
      <c r="AO267" s="1101"/>
      <c r="AP267" s="1101"/>
      <c r="AQ267" s="1101"/>
      <c r="AR267" s="1101"/>
      <c r="AS267" s="741"/>
    </row>
    <row r="268" spans="2:45" ht="18" customHeight="1">
      <c r="B268" s="1117"/>
      <c r="C268" s="1118"/>
      <c r="D268" s="1118"/>
      <c r="E268" s="1118"/>
      <c r="F268" s="1118"/>
      <c r="G268" s="1118"/>
      <c r="H268" s="1118"/>
      <c r="I268" s="1119"/>
      <c r="J268" s="1117"/>
      <c r="K268" s="1118"/>
      <c r="L268" s="1118"/>
      <c r="M268" s="1118"/>
      <c r="N268" s="1121"/>
      <c r="O268" s="33">
        <f>'報告書（事業主控）'!O268</f>
        <v>0</v>
      </c>
      <c r="P268" s="684" t="s">
        <v>38</v>
      </c>
      <c r="Q268" s="33">
        <f>'報告書（事業主控）'!Q268</f>
        <v>0</v>
      </c>
      <c r="R268" s="684" t="s">
        <v>39</v>
      </c>
      <c r="S268" s="33">
        <f>'報告書（事業主控）'!S268</f>
        <v>0</v>
      </c>
      <c r="T268" s="1122" t="s">
        <v>41</v>
      </c>
      <c r="U268" s="1122"/>
      <c r="V268" s="1097">
        <f>'報告書（事業主控）'!V268</f>
        <v>0</v>
      </c>
      <c r="W268" s="1098"/>
      <c r="X268" s="1098"/>
      <c r="Y268" s="1098"/>
      <c r="Z268" s="1097">
        <f>'報告書（事業主控）'!Z268</f>
        <v>0</v>
      </c>
      <c r="AA268" s="1098"/>
      <c r="AB268" s="1098"/>
      <c r="AC268" s="1098"/>
      <c r="AD268" s="1097">
        <f>'報告書（事業主控）'!AD268</f>
        <v>0</v>
      </c>
      <c r="AE268" s="1098"/>
      <c r="AF268" s="1098"/>
      <c r="AG268" s="1098"/>
      <c r="AH268" s="1097">
        <f>'報告書（事業主控）'!AH268</f>
        <v>0</v>
      </c>
      <c r="AI268" s="1098"/>
      <c r="AJ268" s="1098"/>
      <c r="AK268" s="1099"/>
      <c r="AL268" s="964">
        <f>'報告書（事業主控）'!AL268</f>
        <v>0</v>
      </c>
      <c r="AM268" s="1095"/>
      <c r="AN268" s="1093">
        <f>'報告書（事業主控）'!AN268</f>
        <v>0</v>
      </c>
      <c r="AO268" s="1094"/>
      <c r="AP268" s="1094"/>
      <c r="AQ268" s="1094"/>
      <c r="AR268" s="1094"/>
      <c r="AS268" s="687"/>
    </row>
    <row r="269" spans="2:45" ht="18" customHeight="1">
      <c r="B269" s="1114">
        <f>'報告書（事業主控）'!B269</f>
        <v>0</v>
      </c>
      <c r="C269" s="1115"/>
      <c r="D269" s="1115"/>
      <c r="E269" s="1115"/>
      <c r="F269" s="1115"/>
      <c r="G269" s="1115"/>
      <c r="H269" s="1115"/>
      <c r="I269" s="1116"/>
      <c r="J269" s="1114">
        <f>'報告書（事業主控）'!J269</f>
        <v>0</v>
      </c>
      <c r="K269" s="1115"/>
      <c r="L269" s="1115"/>
      <c r="M269" s="1115"/>
      <c r="N269" s="1120"/>
      <c r="O269" s="32">
        <f>'報告書（事業主控）'!O269</f>
        <v>0</v>
      </c>
      <c r="P269" s="11" t="s">
        <v>38</v>
      </c>
      <c r="Q269" s="32">
        <f>'報告書（事業主控）'!Q269</f>
        <v>0</v>
      </c>
      <c r="R269" s="11" t="s">
        <v>39</v>
      </c>
      <c r="S269" s="32">
        <f>'報告書（事業主控）'!S269</f>
        <v>0</v>
      </c>
      <c r="T269" s="982" t="s">
        <v>40</v>
      </c>
      <c r="U269" s="982"/>
      <c r="V269" s="1103">
        <f>'報告書（事業主控）'!V269</f>
        <v>0</v>
      </c>
      <c r="W269" s="1104"/>
      <c r="X269" s="1104"/>
      <c r="Y269" s="737"/>
      <c r="Z269" s="738"/>
      <c r="AA269" s="739"/>
      <c r="AB269" s="739"/>
      <c r="AC269" s="737"/>
      <c r="AD269" s="738"/>
      <c r="AE269" s="739"/>
      <c r="AF269" s="739"/>
      <c r="AG269" s="737"/>
      <c r="AH269" s="1100">
        <f>'報告書（事業主控）'!AH269</f>
        <v>0</v>
      </c>
      <c r="AI269" s="1101"/>
      <c r="AJ269" s="1101"/>
      <c r="AK269" s="1102"/>
      <c r="AL269" s="738"/>
      <c r="AM269" s="740"/>
      <c r="AN269" s="1100">
        <f>'報告書（事業主控）'!AN269</f>
        <v>0</v>
      </c>
      <c r="AO269" s="1101"/>
      <c r="AP269" s="1101"/>
      <c r="AQ269" s="1101"/>
      <c r="AR269" s="1101"/>
      <c r="AS269" s="741"/>
    </row>
    <row r="270" spans="2:45" ht="18" customHeight="1">
      <c r="B270" s="1117"/>
      <c r="C270" s="1118"/>
      <c r="D270" s="1118"/>
      <c r="E270" s="1118"/>
      <c r="F270" s="1118"/>
      <c r="G270" s="1118"/>
      <c r="H270" s="1118"/>
      <c r="I270" s="1119"/>
      <c r="J270" s="1117"/>
      <c r="K270" s="1118"/>
      <c r="L270" s="1118"/>
      <c r="M270" s="1118"/>
      <c r="N270" s="1121"/>
      <c r="O270" s="33">
        <f>'報告書（事業主控）'!O270</f>
        <v>0</v>
      </c>
      <c r="P270" s="684" t="s">
        <v>38</v>
      </c>
      <c r="Q270" s="33">
        <f>'報告書（事業主控）'!Q270</f>
        <v>0</v>
      </c>
      <c r="R270" s="684" t="s">
        <v>39</v>
      </c>
      <c r="S270" s="33">
        <f>'報告書（事業主控）'!S270</f>
        <v>0</v>
      </c>
      <c r="T270" s="1122" t="s">
        <v>41</v>
      </c>
      <c r="U270" s="1122"/>
      <c r="V270" s="1097">
        <f>'報告書（事業主控）'!V270</f>
        <v>0</v>
      </c>
      <c r="W270" s="1098"/>
      <c r="X270" s="1098"/>
      <c r="Y270" s="1098"/>
      <c r="Z270" s="1097">
        <f>'報告書（事業主控）'!Z270</f>
        <v>0</v>
      </c>
      <c r="AA270" s="1098"/>
      <c r="AB270" s="1098"/>
      <c r="AC270" s="1098"/>
      <c r="AD270" s="1097">
        <f>'報告書（事業主控）'!AD270</f>
        <v>0</v>
      </c>
      <c r="AE270" s="1098"/>
      <c r="AF270" s="1098"/>
      <c r="AG270" s="1098"/>
      <c r="AH270" s="1097">
        <f>'報告書（事業主控）'!AH270</f>
        <v>0</v>
      </c>
      <c r="AI270" s="1098"/>
      <c r="AJ270" s="1098"/>
      <c r="AK270" s="1099"/>
      <c r="AL270" s="964">
        <f>'報告書（事業主控）'!AL270</f>
        <v>0</v>
      </c>
      <c r="AM270" s="1095"/>
      <c r="AN270" s="1093">
        <f>'報告書（事業主控）'!AN270</f>
        <v>0</v>
      </c>
      <c r="AO270" s="1094"/>
      <c r="AP270" s="1094"/>
      <c r="AQ270" s="1094"/>
      <c r="AR270" s="1094"/>
      <c r="AS270" s="687"/>
    </row>
    <row r="271" spans="2:45" ht="18" customHeight="1">
      <c r="B271" s="1114">
        <f>'報告書（事業主控）'!B271</f>
        <v>0</v>
      </c>
      <c r="C271" s="1115"/>
      <c r="D271" s="1115"/>
      <c r="E271" s="1115"/>
      <c r="F271" s="1115"/>
      <c r="G271" s="1115"/>
      <c r="H271" s="1115"/>
      <c r="I271" s="1116"/>
      <c r="J271" s="1114">
        <f>'報告書（事業主控）'!J271</f>
        <v>0</v>
      </c>
      <c r="K271" s="1115"/>
      <c r="L271" s="1115"/>
      <c r="M271" s="1115"/>
      <c r="N271" s="1120"/>
      <c r="O271" s="32">
        <f>'報告書（事業主控）'!O271</f>
        <v>0</v>
      </c>
      <c r="P271" s="11" t="s">
        <v>38</v>
      </c>
      <c r="Q271" s="32">
        <f>'報告書（事業主控）'!Q271</f>
        <v>0</v>
      </c>
      <c r="R271" s="11" t="s">
        <v>39</v>
      </c>
      <c r="S271" s="32">
        <f>'報告書（事業主控）'!S271</f>
        <v>0</v>
      </c>
      <c r="T271" s="982" t="s">
        <v>40</v>
      </c>
      <c r="U271" s="982"/>
      <c r="V271" s="1103">
        <f>'報告書（事業主控）'!V271</f>
        <v>0</v>
      </c>
      <c r="W271" s="1104"/>
      <c r="X271" s="1104"/>
      <c r="Y271" s="737"/>
      <c r="Z271" s="738"/>
      <c r="AA271" s="739"/>
      <c r="AB271" s="739"/>
      <c r="AC271" s="737"/>
      <c r="AD271" s="738"/>
      <c r="AE271" s="739"/>
      <c r="AF271" s="739"/>
      <c r="AG271" s="737"/>
      <c r="AH271" s="1100">
        <f>'報告書（事業主控）'!AH271</f>
        <v>0</v>
      </c>
      <c r="AI271" s="1101"/>
      <c r="AJ271" s="1101"/>
      <c r="AK271" s="1102"/>
      <c r="AL271" s="738"/>
      <c r="AM271" s="740"/>
      <c r="AN271" s="1100">
        <f>'報告書（事業主控）'!AN271</f>
        <v>0</v>
      </c>
      <c r="AO271" s="1101"/>
      <c r="AP271" s="1101"/>
      <c r="AQ271" s="1101"/>
      <c r="AR271" s="1101"/>
      <c r="AS271" s="741"/>
    </row>
    <row r="272" spans="2:45" ht="18" customHeight="1">
      <c r="B272" s="1117"/>
      <c r="C272" s="1118"/>
      <c r="D272" s="1118"/>
      <c r="E272" s="1118"/>
      <c r="F272" s="1118"/>
      <c r="G272" s="1118"/>
      <c r="H272" s="1118"/>
      <c r="I272" s="1119"/>
      <c r="J272" s="1117"/>
      <c r="K272" s="1118"/>
      <c r="L272" s="1118"/>
      <c r="M272" s="1118"/>
      <c r="N272" s="1121"/>
      <c r="O272" s="33">
        <f>'報告書（事業主控）'!O272</f>
        <v>0</v>
      </c>
      <c r="P272" s="684" t="s">
        <v>38</v>
      </c>
      <c r="Q272" s="33">
        <f>'報告書（事業主控）'!Q272</f>
        <v>0</v>
      </c>
      <c r="R272" s="684" t="s">
        <v>39</v>
      </c>
      <c r="S272" s="33">
        <f>'報告書（事業主控）'!S272</f>
        <v>0</v>
      </c>
      <c r="T272" s="1122" t="s">
        <v>41</v>
      </c>
      <c r="U272" s="1122"/>
      <c r="V272" s="1097">
        <f>'報告書（事業主控）'!V272</f>
        <v>0</v>
      </c>
      <c r="W272" s="1098"/>
      <c r="X272" s="1098"/>
      <c r="Y272" s="1098"/>
      <c r="Z272" s="1097">
        <f>'報告書（事業主控）'!Z272</f>
        <v>0</v>
      </c>
      <c r="AA272" s="1098"/>
      <c r="AB272" s="1098"/>
      <c r="AC272" s="1098"/>
      <c r="AD272" s="1097">
        <f>'報告書（事業主控）'!AD272</f>
        <v>0</v>
      </c>
      <c r="AE272" s="1098"/>
      <c r="AF272" s="1098"/>
      <c r="AG272" s="1098"/>
      <c r="AH272" s="1097">
        <f>'報告書（事業主控）'!AH272</f>
        <v>0</v>
      </c>
      <c r="AI272" s="1098"/>
      <c r="AJ272" s="1098"/>
      <c r="AK272" s="1099"/>
      <c r="AL272" s="964">
        <f>'報告書（事業主控）'!AL272</f>
        <v>0</v>
      </c>
      <c r="AM272" s="1095"/>
      <c r="AN272" s="1093">
        <f>'報告書（事業主控）'!AN272</f>
        <v>0</v>
      </c>
      <c r="AO272" s="1094"/>
      <c r="AP272" s="1094"/>
      <c r="AQ272" s="1094"/>
      <c r="AR272" s="1094"/>
      <c r="AS272" s="687"/>
    </row>
    <row r="273" spans="2:45" ht="18" customHeight="1">
      <c r="B273" s="1114">
        <f>'報告書（事業主控）'!B273</f>
        <v>0</v>
      </c>
      <c r="C273" s="1115"/>
      <c r="D273" s="1115"/>
      <c r="E273" s="1115"/>
      <c r="F273" s="1115"/>
      <c r="G273" s="1115"/>
      <c r="H273" s="1115"/>
      <c r="I273" s="1116"/>
      <c r="J273" s="1114">
        <f>'報告書（事業主控）'!J273</f>
        <v>0</v>
      </c>
      <c r="K273" s="1115"/>
      <c r="L273" s="1115"/>
      <c r="M273" s="1115"/>
      <c r="N273" s="1120"/>
      <c r="O273" s="32">
        <f>'報告書（事業主控）'!O273</f>
        <v>0</v>
      </c>
      <c r="P273" s="11" t="s">
        <v>38</v>
      </c>
      <c r="Q273" s="32">
        <f>'報告書（事業主控）'!Q273</f>
        <v>0</v>
      </c>
      <c r="R273" s="11" t="s">
        <v>39</v>
      </c>
      <c r="S273" s="32">
        <f>'報告書（事業主控）'!S273</f>
        <v>0</v>
      </c>
      <c r="T273" s="982" t="s">
        <v>40</v>
      </c>
      <c r="U273" s="982"/>
      <c r="V273" s="1103">
        <f>'報告書（事業主控）'!V273</f>
        <v>0</v>
      </c>
      <c r="W273" s="1104"/>
      <c r="X273" s="1104"/>
      <c r="Y273" s="737"/>
      <c r="Z273" s="738"/>
      <c r="AA273" s="739"/>
      <c r="AB273" s="739"/>
      <c r="AC273" s="737"/>
      <c r="AD273" s="738"/>
      <c r="AE273" s="739"/>
      <c r="AF273" s="739"/>
      <c r="AG273" s="737"/>
      <c r="AH273" s="1100">
        <f>'報告書（事業主控）'!AH273</f>
        <v>0</v>
      </c>
      <c r="AI273" s="1101"/>
      <c r="AJ273" s="1101"/>
      <c r="AK273" s="1102"/>
      <c r="AL273" s="738"/>
      <c r="AM273" s="740"/>
      <c r="AN273" s="1100">
        <f>'報告書（事業主控）'!AN273</f>
        <v>0</v>
      </c>
      <c r="AO273" s="1101"/>
      <c r="AP273" s="1101"/>
      <c r="AQ273" s="1101"/>
      <c r="AR273" s="1101"/>
      <c r="AS273" s="741"/>
    </row>
    <row r="274" spans="2:45" ht="18" customHeight="1">
      <c r="B274" s="1117"/>
      <c r="C274" s="1118"/>
      <c r="D274" s="1118"/>
      <c r="E274" s="1118"/>
      <c r="F274" s="1118"/>
      <c r="G274" s="1118"/>
      <c r="H274" s="1118"/>
      <c r="I274" s="1119"/>
      <c r="J274" s="1117"/>
      <c r="K274" s="1118"/>
      <c r="L274" s="1118"/>
      <c r="M274" s="1118"/>
      <c r="N274" s="1121"/>
      <c r="O274" s="33">
        <f>'報告書（事業主控）'!O274</f>
        <v>0</v>
      </c>
      <c r="P274" s="684" t="s">
        <v>38</v>
      </c>
      <c r="Q274" s="33">
        <f>'報告書（事業主控）'!Q274</f>
        <v>0</v>
      </c>
      <c r="R274" s="684" t="s">
        <v>39</v>
      </c>
      <c r="S274" s="33">
        <f>'報告書（事業主控）'!S274</f>
        <v>0</v>
      </c>
      <c r="T274" s="1122" t="s">
        <v>41</v>
      </c>
      <c r="U274" s="1122"/>
      <c r="V274" s="1097">
        <f>'報告書（事業主控）'!V274</f>
        <v>0</v>
      </c>
      <c r="W274" s="1098"/>
      <c r="X274" s="1098"/>
      <c r="Y274" s="1098"/>
      <c r="Z274" s="1097">
        <f>'報告書（事業主控）'!Z274</f>
        <v>0</v>
      </c>
      <c r="AA274" s="1098"/>
      <c r="AB274" s="1098"/>
      <c r="AC274" s="1098"/>
      <c r="AD274" s="1097">
        <f>'報告書（事業主控）'!AD274</f>
        <v>0</v>
      </c>
      <c r="AE274" s="1098"/>
      <c r="AF274" s="1098"/>
      <c r="AG274" s="1098"/>
      <c r="AH274" s="1097">
        <f>'報告書（事業主控）'!AH274</f>
        <v>0</v>
      </c>
      <c r="AI274" s="1098"/>
      <c r="AJ274" s="1098"/>
      <c r="AK274" s="1099"/>
      <c r="AL274" s="964">
        <f>'報告書（事業主控）'!AL274</f>
        <v>0</v>
      </c>
      <c r="AM274" s="1095"/>
      <c r="AN274" s="1093">
        <f>'報告書（事業主控）'!AN274</f>
        <v>0</v>
      </c>
      <c r="AO274" s="1094"/>
      <c r="AP274" s="1094"/>
      <c r="AQ274" s="1094"/>
      <c r="AR274" s="1094"/>
      <c r="AS274" s="687"/>
    </row>
    <row r="275" spans="2:45" ht="18" customHeight="1">
      <c r="B275" s="1114">
        <f>'報告書（事業主控）'!B275</f>
        <v>0</v>
      </c>
      <c r="C275" s="1115"/>
      <c r="D275" s="1115"/>
      <c r="E275" s="1115"/>
      <c r="F275" s="1115"/>
      <c r="G275" s="1115"/>
      <c r="H275" s="1115"/>
      <c r="I275" s="1116"/>
      <c r="J275" s="1114">
        <f>'報告書（事業主控）'!J275</f>
        <v>0</v>
      </c>
      <c r="K275" s="1115"/>
      <c r="L275" s="1115"/>
      <c r="M275" s="1115"/>
      <c r="N275" s="1120"/>
      <c r="O275" s="32">
        <f>'報告書（事業主控）'!O275</f>
        <v>0</v>
      </c>
      <c r="P275" s="11" t="s">
        <v>38</v>
      </c>
      <c r="Q275" s="32">
        <f>'報告書（事業主控）'!Q275</f>
        <v>0</v>
      </c>
      <c r="R275" s="11" t="s">
        <v>39</v>
      </c>
      <c r="S275" s="32">
        <f>'報告書（事業主控）'!S275</f>
        <v>0</v>
      </c>
      <c r="T275" s="982" t="s">
        <v>40</v>
      </c>
      <c r="U275" s="982"/>
      <c r="V275" s="1103">
        <f>'報告書（事業主控）'!V275</f>
        <v>0</v>
      </c>
      <c r="W275" s="1104"/>
      <c r="X275" s="1104"/>
      <c r="Y275" s="737"/>
      <c r="Z275" s="738"/>
      <c r="AA275" s="739"/>
      <c r="AB275" s="739"/>
      <c r="AC275" s="737"/>
      <c r="AD275" s="738"/>
      <c r="AE275" s="739"/>
      <c r="AF275" s="739"/>
      <c r="AG275" s="737"/>
      <c r="AH275" s="1100">
        <f>'報告書（事業主控）'!AH275</f>
        <v>0</v>
      </c>
      <c r="AI275" s="1101"/>
      <c r="AJ275" s="1101"/>
      <c r="AK275" s="1102"/>
      <c r="AL275" s="738"/>
      <c r="AM275" s="740"/>
      <c r="AN275" s="1100">
        <f>'報告書（事業主控）'!AN275</f>
        <v>0</v>
      </c>
      <c r="AO275" s="1101"/>
      <c r="AP275" s="1101"/>
      <c r="AQ275" s="1101"/>
      <c r="AR275" s="1101"/>
      <c r="AS275" s="741"/>
    </row>
    <row r="276" spans="2:45" ht="18" customHeight="1">
      <c r="B276" s="1117"/>
      <c r="C276" s="1118"/>
      <c r="D276" s="1118"/>
      <c r="E276" s="1118"/>
      <c r="F276" s="1118"/>
      <c r="G276" s="1118"/>
      <c r="H276" s="1118"/>
      <c r="I276" s="1119"/>
      <c r="J276" s="1117"/>
      <c r="K276" s="1118"/>
      <c r="L276" s="1118"/>
      <c r="M276" s="1118"/>
      <c r="N276" s="1121"/>
      <c r="O276" s="33">
        <f>'報告書（事業主控）'!O276</f>
        <v>0</v>
      </c>
      <c r="P276" s="684" t="s">
        <v>38</v>
      </c>
      <c r="Q276" s="33">
        <f>'報告書（事業主控）'!Q276</f>
        <v>0</v>
      </c>
      <c r="R276" s="684" t="s">
        <v>39</v>
      </c>
      <c r="S276" s="33">
        <f>'報告書（事業主控）'!S276</f>
        <v>0</v>
      </c>
      <c r="T276" s="1122" t="s">
        <v>41</v>
      </c>
      <c r="U276" s="1122"/>
      <c r="V276" s="1097">
        <f>'報告書（事業主控）'!V276</f>
        <v>0</v>
      </c>
      <c r="W276" s="1098"/>
      <c r="X276" s="1098"/>
      <c r="Y276" s="1098"/>
      <c r="Z276" s="1097">
        <f>'報告書（事業主控）'!Z276</f>
        <v>0</v>
      </c>
      <c r="AA276" s="1098"/>
      <c r="AB276" s="1098"/>
      <c r="AC276" s="1098"/>
      <c r="AD276" s="1097">
        <f>'報告書（事業主控）'!AD276</f>
        <v>0</v>
      </c>
      <c r="AE276" s="1098"/>
      <c r="AF276" s="1098"/>
      <c r="AG276" s="1098"/>
      <c r="AH276" s="1097">
        <f>'報告書（事業主控）'!AH276</f>
        <v>0</v>
      </c>
      <c r="AI276" s="1098"/>
      <c r="AJ276" s="1098"/>
      <c r="AK276" s="1099"/>
      <c r="AL276" s="964">
        <f>'報告書（事業主控）'!AL276</f>
        <v>0</v>
      </c>
      <c r="AM276" s="1095"/>
      <c r="AN276" s="1093">
        <f>'報告書（事業主控）'!AN276</f>
        <v>0</v>
      </c>
      <c r="AO276" s="1094"/>
      <c r="AP276" s="1094"/>
      <c r="AQ276" s="1094"/>
      <c r="AR276" s="1094"/>
      <c r="AS276" s="687"/>
    </row>
    <row r="277" spans="2:45" ht="18" customHeight="1">
      <c r="B277" s="1114">
        <f>'報告書（事業主控）'!B277</f>
        <v>0</v>
      </c>
      <c r="C277" s="1115"/>
      <c r="D277" s="1115"/>
      <c r="E277" s="1115"/>
      <c r="F277" s="1115"/>
      <c r="G277" s="1115"/>
      <c r="H277" s="1115"/>
      <c r="I277" s="1116"/>
      <c r="J277" s="1114">
        <f>'報告書（事業主控）'!J277</f>
        <v>0</v>
      </c>
      <c r="K277" s="1115"/>
      <c r="L277" s="1115"/>
      <c r="M277" s="1115"/>
      <c r="N277" s="1120"/>
      <c r="O277" s="32">
        <f>'報告書（事業主控）'!O277</f>
        <v>0</v>
      </c>
      <c r="P277" s="11" t="s">
        <v>38</v>
      </c>
      <c r="Q277" s="32">
        <f>'報告書（事業主控）'!Q277</f>
        <v>0</v>
      </c>
      <c r="R277" s="11" t="s">
        <v>39</v>
      </c>
      <c r="S277" s="32">
        <f>'報告書（事業主控）'!S277</f>
        <v>0</v>
      </c>
      <c r="T277" s="982" t="s">
        <v>40</v>
      </c>
      <c r="U277" s="982"/>
      <c r="V277" s="1103">
        <f>'報告書（事業主控）'!V277</f>
        <v>0</v>
      </c>
      <c r="W277" s="1104"/>
      <c r="X277" s="1104"/>
      <c r="Y277" s="737"/>
      <c r="Z277" s="738"/>
      <c r="AA277" s="739"/>
      <c r="AB277" s="739"/>
      <c r="AC277" s="737"/>
      <c r="AD277" s="738"/>
      <c r="AE277" s="739"/>
      <c r="AF277" s="739"/>
      <c r="AG277" s="737"/>
      <c r="AH277" s="1100">
        <f>'報告書（事業主控）'!AH277</f>
        <v>0</v>
      </c>
      <c r="AI277" s="1101"/>
      <c r="AJ277" s="1101"/>
      <c r="AK277" s="1102"/>
      <c r="AL277" s="738"/>
      <c r="AM277" s="740"/>
      <c r="AN277" s="1100">
        <f>'報告書（事業主控）'!AN277</f>
        <v>0</v>
      </c>
      <c r="AO277" s="1101"/>
      <c r="AP277" s="1101"/>
      <c r="AQ277" s="1101"/>
      <c r="AR277" s="1101"/>
      <c r="AS277" s="741"/>
    </row>
    <row r="278" spans="2:45" ht="18" customHeight="1">
      <c r="B278" s="1117"/>
      <c r="C278" s="1118"/>
      <c r="D278" s="1118"/>
      <c r="E278" s="1118"/>
      <c r="F278" s="1118"/>
      <c r="G278" s="1118"/>
      <c r="H278" s="1118"/>
      <c r="I278" s="1119"/>
      <c r="J278" s="1117"/>
      <c r="K278" s="1118"/>
      <c r="L278" s="1118"/>
      <c r="M278" s="1118"/>
      <c r="N278" s="1121"/>
      <c r="O278" s="33">
        <f>'報告書（事業主控）'!O278</f>
        <v>0</v>
      </c>
      <c r="P278" s="684" t="s">
        <v>38</v>
      </c>
      <c r="Q278" s="33">
        <f>'報告書（事業主控）'!Q278</f>
        <v>0</v>
      </c>
      <c r="R278" s="684" t="s">
        <v>39</v>
      </c>
      <c r="S278" s="33">
        <f>'報告書（事業主控）'!S278</f>
        <v>0</v>
      </c>
      <c r="T278" s="1122" t="s">
        <v>41</v>
      </c>
      <c r="U278" s="1122"/>
      <c r="V278" s="1097">
        <f>'報告書（事業主控）'!V278</f>
        <v>0</v>
      </c>
      <c r="W278" s="1098"/>
      <c r="X278" s="1098"/>
      <c r="Y278" s="1098"/>
      <c r="Z278" s="1097">
        <f>'報告書（事業主控）'!Z278</f>
        <v>0</v>
      </c>
      <c r="AA278" s="1098"/>
      <c r="AB278" s="1098"/>
      <c r="AC278" s="1098"/>
      <c r="AD278" s="1097">
        <f>'報告書（事業主控）'!AD278</f>
        <v>0</v>
      </c>
      <c r="AE278" s="1098"/>
      <c r="AF278" s="1098"/>
      <c r="AG278" s="1098"/>
      <c r="AH278" s="1097">
        <f>'報告書（事業主控）'!AH278</f>
        <v>0</v>
      </c>
      <c r="AI278" s="1098"/>
      <c r="AJ278" s="1098"/>
      <c r="AK278" s="1099"/>
      <c r="AL278" s="964">
        <f>'報告書（事業主控）'!AL278</f>
        <v>0</v>
      </c>
      <c r="AM278" s="1095"/>
      <c r="AN278" s="1093">
        <f>'報告書（事業主控）'!AN278</f>
        <v>0</v>
      </c>
      <c r="AO278" s="1094"/>
      <c r="AP278" s="1094"/>
      <c r="AQ278" s="1094"/>
      <c r="AR278" s="1094"/>
      <c r="AS278" s="687"/>
    </row>
    <row r="279" spans="2:45" ht="18" customHeight="1">
      <c r="B279" s="1114">
        <f>'報告書（事業主控）'!B279</f>
        <v>0</v>
      </c>
      <c r="C279" s="1115"/>
      <c r="D279" s="1115"/>
      <c r="E279" s="1115"/>
      <c r="F279" s="1115"/>
      <c r="G279" s="1115"/>
      <c r="H279" s="1115"/>
      <c r="I279" s="1116"/>
      <c r="J279" s="1114">
        <f>'報告書（事業主控）'!J279</f>
        <v>0</v>
      </c>
      <c r="K279" s="1115"/>
      <c r="L279" s="1115"/>
      <c r="M279" s="1115"/>
      <c r="N279" s="1120"/>
      <c r="O279" s="32">
        <f>'報告書（事業主控）'!O279</f>
        <v>0</v>
      </c>
      <c r="P279" s="11" t="s">
        <v>38</v>
      </c>
      <c r="Q279" s="32">
        <f>'報告書（事業主控）'!Q279</f>
        <v>0</v>
      </c>
      <c r="R279" s="11" t="s">
        <v>39</v>
      </c>
      <c r="S279" s="32">
        <f>'報告書（事業主控）'!S279</f>
        <v>0</v>
      </c>
      <c r="T279" s="982" t="s">
        <v>40</v>
      </c>
      <c r="U279" s="982"/>
      <c r="V279" s="1103">
        <f>'報告書（事業主控）'!V279</f>
        <v>0</v>
      </c>
      <c r="W279" s="1104"/>
      <c r="X279" s="1104"/>
      <c r="Y279" s="737"/>
      <c r="Z279" s="738"/>
      <c r="AA279" s="739"/>
      <c r="AB279" s="739"/>
      <c r="AC279" s="737"/>
      <c r="AD279" s="738"/>
      <c r="AE279" s="739"/>
      <c r="AF279" s="739"/>
      <c r="AG279" s="737"/>
      <c r="AH279" s="1100">
        <f>'報告書（事業主控）'!AH279</f>
        <v>0</v>
      </c>
      <c r="AI279" s="1101"/>
      <c r="AJ279" s="1101"/>
      <c r="AK279" s="1102"/>
      <c r="AL279" s="738"/>
      <c r="AM279" s="740"/>
      <c r="AN279" s="1100">
        <f>'報告書（事業主控）'!AN279</f>
        <v>0</v>
      </c>
      <c r="AO279" s="1101"/>
      <c r="AP279" s="1101"/>
      <c r="AQ279" s="1101"/>
      <c r="AR279" s="1101"/>
      <c r="AS279" s="741"/>
    </row>
    <row r="280" spans="2:45" ht="18" customHeight="1">
      <c r="B280" s="1117"/>
      <c r="C280" s="1118"/>
      <c r="D280" s="1118"/>
      <c r="E280" s="1118"/>
      <c r="F280" s="1118"/>
      <c r="G280" s="1118"/>
      <c r="H280" s="1118"/>
      <c r="I280" s="1119"/>
      <c r="J280" s="1117"/>
      <c r="K280" s="1118"/>
      <c r="L280" s="1118"/>
      <c r="M280" s="1118"/>
      <c r="N280" s="1121"/>
      <c r="O280" s="33">
        <f>'報告書（事業主控）'!O280</f>
        <v>0</v>
      </c>
      <c r="P280" s="684" t="s">
        <v>38</v>
      </c>
      <c r="Q280" s="33">
        <f>'報告書（事業主控）'!Q280</f>
        <v>0</v>
      </c>
      <c r="R280" s="684" t="s">
        <v>39</v>
      </c>
      <c r="S280" s="33">
        <f>'報告書（事業主控）'!S280</f>
        <v>0</v>
      </c>
      <c r="T280" s="1122" t="s">
        <v>41</v>
      </c>
      <c r="U280" s="1122"/>
      <c r="V280" s="1097">
        <f>'報告書（事業主控）'!V280</f>
        <v>0</v>
      </c>
      <c r="W280" s="1098"/>
      <c r="X280" s="1098"/>
      <c r="Y280" s="1098"/>
      <c r="Z280" s="1097">
        <f>'報告書（事業主控）'!Z280</f>
        <v>0</v>
      </c>
      <c r="AA280" s="1098"/>
      <c r="AB280" s="1098"/>
      <c r="AC280" s="1098"/>
      <c r="AD280" s="1097">
        <f>'報告書（事業主控）'!AD280</f>
        <v>0</v>
      </c>
      <c r="AE280" s="1098"/>
      <c r="AF280" s="1098"/>
      <c r="AG280" s="1098"/>
      <c r="AH280" s="1097">
        <f>'報告書（事業主控）'!AH280</f>
        <v>0</v>
      </c>
      <c r="AI280" s="1098"/>
      <c r="AJ280" s="1098"/>
      <c r="AK280" s="1099"/>
      <c r="AL280" s="964">
        <f>'報告書（事業主控）'!AL280</f>
        <v>0</v>
      </c>
      <c r="AM280" s="1095"/>
      <c r="AN280" s="1093">
        <f>'報告書（事業主控）'!AN280</f>
        <v>0</v>
      </c>
      <c r="AO280" s="1094"/>
      <c r="AP280" s="1094"/>
      <c r="AQ280" s="1094"/>
      <c r="AR280" s="1094"/>
      <c r="AS280" s="687"/>
    </row>
    <row r="281" spans="2:45" ht="18" customHeight="1">
      <c r="B281" s="1114">
        <f>'報告書（事業主控）'!B281</f>
        <v>0</v>
      </c>
      <c r="C281" s="1115"/>
      <c r="D281" s="1115"/>
      <c r="E281" s="1115"/>
      <c r="F281" s="1115"/>
      <c r="G281" s="1115"/>
      <c r="H281" s="1115"/>
      <c r="I281" s="1116"/>
      <c r="J281" s="1114">
        <f>'報告書（事業主控）'!J281</f>
        <v>0</v>
      </c>
      <c r="K281" s="1115"/>
      <c r="L281" s="1115"/>
      <c r="M281" s="1115"/>
      <c r="N281" s="1120"/>
      <c r="O281" s="32">
        <f>'報告書（事業主控）'!O281</f>
        <v>0</v>
      </c>
      <c r="P281" s="11" t="s">
        <v>38</v>
      </c>
      <c r="Q281" s="32">
        <f>'報告書（事業主控）'!Q281</f>
        <v>0</v>
      </c>
      <c r="R281" s="11" t="s">
        <v>39</v>
      </c>
      <c r="S281" s="32">
        <f>'報告書（事業主控）'!S281</f>
        <v>0</v>
      </c>
      <c r="T281" s="982" t="s">
        <v>40</v>
      </c>
      <c r="U281" s="982"/>
      <c r="V281" s="1103">
        <f>'報告書（事業主控）'!V281</f>
        <v>0</v>
      </c>
      <c r="W281" s="1104"/>
      <c r="X281" s="1104"/>
      <c r="Y281" s="737"/>
      <c r="Z281" s="738"/>
      <c r="AA281" s="739"/>
      <c r="AB281" s="739"/>
      <c r="AC281" s="737"/>
      <c r="AD281" s="738"/>
      <c r="AE281" s="739"/>
      <c r="AF281" s="739"/>
      <c r="AG281" s="737"/>
      <c r="AH281" s="1100">
        <f>'報告書（事業主控）'!AH281</f>
        <v>0</v>
      </c>
      <c r="AI281" s="1101"/>
      <c r="AJ281" s="1101"/>
      <c r="AK281" s="1102"/>
      <c r="AL281" s="738"/>
      <c r="AM281" s="740"/>
      <c r="AN281" s="1100">
        <f>'報告書（事業主控）'!AN281</f>
        <v>0</v>
      </c>
      <c r="AO281" s="1101"/>
      <c r="AP281" s="1101"/>
      <c r="AQ281" s="1101"/>
      <c r="AR281" s="1101"/>
      <c r="AS281" s="741"/>
    </row>
    <row r="282" spans="2:45" ht="18" customHeight="1">
      <c r="B282" s="1117"/>
      <c r="C282" s="1118"/>
      <c r="D282" s="1118"/>
      <c r="E282" s="1118"/>
      <c r="F282" s="1118"/>
      <c r="G282" s="1118"/>
      <c r="H282" s="1118"/>
      <c r="I282" s="1119"/>
      <c r="J282" s="1117"/>
      <c r="K282" s="1118"/>
      <c r="L282" s="1118"/>
      <c r="M282" s="1118"/>
      <c r="N282" s="1121"/>
      <c r="O282" s="33">
        <f>'報告書（事業主控）'!O282</f>
        <v>0</v>
      </c>
      <c r="P282" s="684" t="s">
        <v>38</v>
      </c>
      <c r="Q282" s="33">
        <f>'報告書（事業主控）'!Q282</f>
        <v>0</v>
      </c>
      <c r="R282" s="684" t="s">
        <v>39</v>
      </c>
      <c r="S282" s="33">
        <f>'報告書（事業主控）'!S282</f>
        <v>0</v>
      </c>
      <c r="T282" s="1122" t="s">
        <v>41</v>
      </c>
      <c r="U282" s="1122"/>
      <c r="V282" s="1097">
        <f>'報告書（事業主控）'!V282</f>
        <v>0</v>
      </c>
      <c r="W282" s="1098"/>
      <c r="X282" s="1098"/>
      <c r="Y282" s="1098"/>
      <c r="Z282" s="1097">
        <f>'報告書（事業主控）'!Z282</f>
        <v>0</v>
      </c>
      <c r="AA282" s="1098"/>
      <c r="AB282" s="1098"/>
      <c r="AC282" s="1098"/>
      <c r="AD282" s="1097">
        <f>'報告書（事業主控）'!AD282</f>
        <v>0</v>
      </c>
      <c r="AE282" s="1098"/>
      <c r="AF282" s="1098"/>
      <c r="AG282" s="1098"/>
      <c r="AH282" s="1097">
        <f>'報告書（事業主控）'!AH282</f>
        <v>0</v>
      </c>
      <c r="AI282" s="1098"/>
      <c r="AJ282" s="1098"/>
      <c r="AK282" s="1099"/>
      <c r="AL282" s="964">
        <f>'報告書（事業主控）'!AL282</f>
        <v>0</v>
      </c>
      <c r="AM282" s="1095"/>
      <c r="AN282" s="1093">
        <f>'報告書（事業主控）'!AN282</f>
        <v>0</v>
      </c>
      <c r="AO282" s="1094"/>
      <c r="AP282" s="1094"/>
      <c r="AQ282" s="1094"/>
      <c r="AR282" s="1094"/>
      <c r="AS282" s="687"/>
    </row>
    <row r="283" spans="2:45" ht="18" customHeight="1">
      <c r="B283" s="877" t="s">
        <v>832</v>
      </c>
      <c r="C283" s="988"/>
      <c r="D283" s="988"/>
      <c r="E283" s="989"/>
      <c r="F283" s="1105">
        <f>'報告書（事業主控）'!F283</f>
        <v>0</v>
      </c>
      <c r="G283" s="1106"/>
      <c r="H283" s="1106"/>
      <c r="I283" s="1106"/>
      <c r="J283" s="1106"/>
      <c r="K283" s="1106"/>
      <c r="L283" s="1106"/>
      <c r="M283" s="1106"/>
      <c r="N283" s="1107"/>
      <c r="O283" s="877" t="s">
        <v>833</v>
      </c>
      <c r="P283" s="988"/>
      <c r="Q283" s="988"/>
      <c r="R283" s="988"/>
      <c r="S283" s="988"/>
      <c r="T283" s="988"/>
      <c r="U283" s="989"/>
      <c r="V283" s="1100">
        <f>'報告書（事業主控）'!V283</f>
        <v>0</v>
      </c>
      <c r="W283" s="1101"/>
      <c r="X283" s="1101"/>
      <c r="Y283" s="1102"/>
      <c r="Z283" s="738"/>
      <c r="AA283" s="739"/>
      <c r="AB283" s="739"/>
      <c r="AC283" s="737"/>
      <c r="AD283" s="738"/>
      <c r="AE283" s="739"/>
      <c r="AF283" s="739"/>
      <c r="AG283" s="737"/>
      <c r="AH283" s="1100">
        <f>'報告書（事業主控）'!AH283</f>
        <v>0</v>
      </c>
      <c r="AI283" s="1101"/>
      <c r="AJ283" s="1101"/>
      <c r="AK283" s="1102"/>
      <c r="AL283" s="738"/>
      <c r="AM283" s="740"/>
      <c r="AN283" s="1100">
        <f>'報告書（事業主控）'!AN283</f>
        <v>0</v>
      </c>
      <c r="AO283" s="1101"/>
      <c r="AP283" s="1101"/>
      <c r="AQ283" s="1101"/>
      <c r="AR283" s="1101"/>
      <c r="AS283" s="741"/>
    </row>
    <row r="284" spans="2:45" ht="18" customHeight="1">
      <c r="B284" s="990"/>
      <c r="C284" s="991"/>
      <c r="D284" s="991"/>
      <c r="E284" s="992"/>
      <c r="F284" s="1108"/>
      <c r="G284" s="1109"/>
      <c r="H284" s="1109"/>
      <c r="I284" s="1109"/>
      <c r="J284" s="1109"/>
      <c r="K284" s="1109"/>
      <c r="L284" s="1109"/>
      <c r="M284" s="1109"/>
      <c r="N284" s="1110"/>
      <c r="O284" s="990"/>
      <c r="P284" s="991"/>
      <c r="Q284" s="991"/>
      <c r="R284" s="991"/>
      <c r="S284" s="991"/>
      <c r="T284" s="991"/>
      <c r="U284" s="992"/>
      <c r="V284" s="983">
        <f>'報告書（事業主控）'!V284</f>
        <v>0</v>
      </c>
      <c r="W284" s="986"/>
      <c r="X284" s="986"/>
      <c r="Y284" s="1004"/>
      <c r="Z284" s="983">
        <f>'報告書（事業主控）'!Z284</f>
        <v>0</v>
      </c>
      <c r="AA284" s="984"/>
      <c r="AB284" s="984"/>
      <c r="AC284" s="985"/>
      <c r="AD284" s="983">
        <f>'報告書（事業主控）'!AD284</f>
        <v>0</v>
      </c>
      <c r="AE284" s="984"/>
      <c r="AF284" s="984"/>
      <c r="AG284" s="985"/>
      <c r="AH284" s="983">
        <f>'報告書（事業主控）'!AH284</f>
        <v>0</v>
      </c>
      <c r="AI284" s="962"/>
      <c r="AJ284" s="962"/>
      <c r="AK284" s="962"/>
      <c r="AL284" s="742"/>
      <c r="AM284" s="743"/>
      <c r="AN284" s="983">
        <f>'報告書（事業主控）'!AN284</f>
        <v>0</v>
      </c>
      <c r="AO284" s="986"/>
      <c r="AP284" s="986"/>
      <c r="AQ284" s="986"/>
      <c r="AR284" s="986"/>
      <c r="AS284" s="744"/>
    </row>
    <row r="285" spans="2:45" ht="18" customHeight="1">
      <c r="B285" s="993"/>
      <c r="C285" s="994"/>
      <c r="D285" s="994"/>
      <c r="E285" s="995"/>
      <c r="F285" s="1111"/>
      <c r="G285" s="1112"/>
      <c r="H285" s="1112"/>
      <c r="I285" s="1112"/>
      <c r="J285" s="1112"/>
      <c r="K285" s="1112"/>
      <c r="L285" s="1112"/>
      <c r="M285" s="1112"/>
      <c r="N285" s="1113"/>
      <c r="O285" s="993"/>
      <c r="P285" s="994"/>
      <c r="Q285" s="994"/>
      <c r="R285" s="994"/>
      <c r="S285" s="994"/>
      <c r="T285" s="994"/>
      <c r="U285" s="995"/>
      <c r="V285" s="1093">
        <f>'報告書（事業主控）'!V285</f>
        <v>0</v>
      </c>
      <c r="W285" s="1094"/>
      <c r="X285" s="1094"/>
      <c r="Y285" s="1096"/>
      <c r="Z285" s="1093">
        <f>'報告書（事業主控）'!Z285</f>
        <v>0</v>
      </c>
      <c r="AA285" s="1094"/>
      <c r="AB285" s="1094"/>
      <c r="AC285" s="1096"/>
      <c r="AD285" s="1093">
        <f>'報告書（事業主控）'!AD285</f>
        <v>0</v>
      </c>
      <c r="AE285" s="1094"/>
      <c r="AF285" s="1094"/>
      <c r="AG285" s="1096"/>
      <c r="AH285" s="1093">
        <f>'報告書（事業主控）'!AH285</f>
        <v>0</v>
      </c>
      <c r="AI285" s="1094"/>
      <c r="AJ285" s="1094"/>
      <c r="AK285" s="1096"/>
      <c r="AL285" s="686"/>
      <c r="AM285" s="687"/>
      <c r="AN285" s="1093">
        <f>'報告書（事業主控）'!AN285</f>
        <v>0</v>
      </c>
      <c r="AO285" s="1094"/>
      <c r="AP285" s="1094"/>
      <c r="AQ285" s="1094"/>
      <c r="AR285" s="1094"/>
      <c r="AS285" s="687"/>
    </row>
    <row r="286" spans="2:45" ht="18" customHeight="1">
      <c r="AN286" s="1092">
        <f>'報告書（事業主控）'!AN286</f>
        <v>0</v>
      </c>
      <c r="AO286" s="1092"/>
      <c r="AP286" s="1092"/>
      <c r="AQ286" s="1092"/>
      <c r="AR286" s="1092"/>
    </row>
    <row r="287" spans="2:45" ht="31.95" customHeight="1">
      <c r="AN287" s="38"/>
      <c r="AO287" s="38"/>
      <c r="AP287" s="38"/>
      <c r="AQ287" s="38"/>
      <c r="AR287" s="38"/>
    </row>
    <row r="288" spans="2:45" ht="7.5" customHeight="1">
      <c r="X288" s="3"/>
      <c r="Y288" s="3"/>
    </row>
    <row r="289" spans="2:45" ht="10.5" customHeight="1">
      <c r="X289" s="3"/>
      <c r="Y289" s="3"/>
    </row>
    <row r="290" spans="2:45" ht="5.25" customHeight="1">
      <c r="X290" s="3"/>
      <c r="Y290" s="3"/>
    </row>
    <row r="291" spans="2:45" ht="5.25" customHeight="1">
      <c r="X291" s="3"/>
      <c r="Y291" s="3"/>
    </row>
    <row r="292" spans="2:45" ht="5.25" customHeight="1">
      <c r="X292" s="3"/>
      <c r="Y292" s="3"/>
    </row>
    <row r="293" spans="2:45" ht="5.25" customHeight="1">
      <c r="X293" s="3"/>
      <c r="Y293" s="3"/>
    </row>
    <row r="294" spans="2:45" ht="17.25" customHeight="1">
      <c r="B294" s="2" t="s">
        <v>42</v>
      </c>
      <c r="S294" s="9"/>
      <c r="T294" s="9"/>
      <c r="U294" s="9"/>
      <c r="V294" s="9"/>
      <c r="W294" s="9"/>
      <c r="AL294" s="26"/>
      <c r="AM294" s="26"/>
      <c r="AN294" s="26"/>
      <c r="AO294" s="26"/>
    </row>
    <row r="295" spans="2:45" ht="12.75" customHeight="1">
      <c r="M295" s="27"/>
      <c r="N295" s="27"/>
      <c r="O295" s="27"/>
      <c r="P295" s="27"/>
      <c r="Q295" s="27"/>
      <c r="R295" s="27"/>
      <c r="S295" s="27"/>
      <c r="T295" s="28"/>
      <c r="U295" s="28"/>
      <c r="V295" s="28"/>
      <c r="W295" s="28"/>
      <c r="X295" s="28"/>
      <c r="Y295" s="28"/>
      <c r="Z295" s="28"/>
      <c r="AA295" s="27"/>
      <c r="AB295" s="27"/>
      <c r="AC295" s="27"/>
      <c r="AL295" s="26"/>
      <c r="AM295" s="859" t="s">
        <v>712</v>
      </c>
      <c r="AN295" s="1087"/>
      <c r="AO295" s="1087"/>
      <c r="AP295" s="1088"/>
    </row>
    <row r="296" spans="2:45" ht="12.75" customHeight="1">
      <c r="M296" s="27"/>
      <c r="N296" s="27"/>
      <c r="O296" s="27"/>
      <c r="P296" s="27"/>
      <c r="Q296" s="27"/>
      <c r="R296" s="27"/>
      <c r="S296" s="27"/>
      <c r="T296" s="28"/>
      <c r="U296" s="28"/>
      <c r="V296" s="28"/>
      <c r="W296" s="28"/>
      <c r="X296" s="28"/>
      <c r="Y296" s="28"/>
      <c r="Z296" s="28"/>
      <c r="AA296" s="27"/>
      <c r="AB296" s="27"/>
      <c r="AC296" s="27"/>
      <c r="AL296" s="26"/>
      <c r="AM296" s="1089"/>
      <c r="AN296" s="1090"/>
      <c r="AO296" s="1090"/>
      <c r="AP296" s="1091"/>
    </row>
    <row r="297" spans="2:45" ht="12.75" customHeight="1">
      <c r="M297" s="27"/>
      <c r="N297" s="27"/>
      <c r="O297" s="27"/>
      <c r="P297" s="27"/>
      <c r="Q297" s="27"/>
      <c r="R297" s="27"/>
      <c r="S297" s="27"/>
      <c r="T297" s="27"/>
      <c r="U297" s="27"/>
      <c r="V297" s="27"/>
      <c r="W297" s="27"/>
      <c r="X297" s="27"/>
      <c r="Y297" s="27"/>
      <c r="Z297" s="27"/>
      <c r="AA297" s="27"/>
      <c r="AB297" s="27"/>
      <c r="AC297" s="27"/>
      <c r="AL297" s="26"/>
      <c r="AM297" s="26"/>
      <c r="AN297" s="723"/>
      <c r="AO297" s="723"/>
    </row>
    <row r="298" spans="2:45" ht="6" customHeight="1">
      <c r="M298" s="27"/>
      <c r="N298" s="27"/>
      <c r="O298" s="27"/>
      <c r="P298" s="27"/>
      <c r="Q298" s="27"/>
      <c r="R298" s="27"/>
      <c r="S298" s="27"/>
      <c r="T298" s="27"/>
      <c r="U298" s="27"/>
      <c r="V298" s="27"/>
      <c r="W298" s="27"/>
      <c r="X298" s="27"/>
      <c r="Y298" s="27"/>
      <c r="Z298" s="27"/>
      <c r="AA298" s="27"/>
      <c r="AB298" s="27"/>
      <c r="AC298" s="27"/>
      <c r="AL298" s="26"/>
      <c r="AM298" s="26"/>
    </row>
    <row r="299" spans="2:45" ht="12.75" customHeight="1">
      <c r="B299" s="873" t="s">
        <v>9</v>
      </c>
      <c r="C299" s="874"/>
      <c r="D299" s="874"/>
      <c r="E299" s="874"/>
      <c r="F299" s="874"/>
      <c r="G299" s="874"/>
      <c r="H299" s="874"/>
      <c r="I299" s="874"/>
      <c r="J299" s="878" t="s">
        <v>17</v>
      </c>
      <c r="K299" s="878"/>
      <c r="L299" s="724" t="s">
        <v>10</v>
      </c>
      <c r="M299" s="878" t="s">
        <v>18</v>
      </c>
      <c r="N299" s="878"/>
      <c r="O299" s="879" t="s">
        <v>19</v>
      </c>
      <c r="P299" s="878"/>
      <c r="Q299" s="878"/>
      <c r="R299" s="878"/>
      <c r="S299" s="878"/>
      <c r="T299" s="878"/>
      <c r="U299" s="878" t="s">
        <v>20</v>
      </c>
      <c r="V299" s="878"/>
      <c r="W299" s="878"/>
      <c r="AD299" s="11"/>
      <c r="AE299" s="11"/>
      <c r="AF299" s="11"/>
      <c r="AG299" s="11"/>
      <c r="AH299" s="11"/>
      <c r="AI299" s="11"/>
      <c r="AJ299" s="11"/>
      <c r="AL299" s="1013">
        <f ca="1">$AL$9</f>
        <v>30</v>
      </c>
      <c r="AM299" s="881"/>
      <c r="AN299" s="948" t="s">
        <v>11</v>
      </c>
      <c r="AO299" s="948"/>
      <c r="AP299" s="881">
        <v>8</v>
      </c>
      <c r="AQ299" s="881"/>
      <c r="AR299" s="948" t="s">
        <v>12</v>
      </c>
      <c r="AS299" s="951"/>
    </row>
    <row r="300" spans="2:45" ht="13.95" customHeight="1">
      <c r="B300" s="874"/>
      <c r="C300" s="874"/>
      <c r="D300" s="874"/>
      <c r="E300" s="874"/>
      <c r="F300" s="874"/>
      <c r="G300" s="874"/>
      <c r="H300" s="874"/>
      <c r="I300" s="874"/>
      <c r="J300" s="1061">
        <f>$J$10</f>
        <v>0</v>
      </c>
      <c r="K300" s="1049">
        <f>$K$10</f>
        <v>0</v>
      </c>
      <c r="L300" s="1063">
        <f>$L$10</f>
        <v>0</v>
      </c>
      <c r="M300" s="1052">
        <f>$M$10</f>
        <v>0</v>
      </c>
      <c r="N300" s="1049">
        <f>$N$10</f>
        <v>0</v>
      </c>
      <c r="O300" s="1052">
        <f>$O$10</f>
        <v>0</v>
      </c>
      <c r="P300" s="1014">
        <f>$P$10</f>
        <v>0</v>
      </c>
      <c r="Q300" s="1014">
        <f>$Q$10</f>
        <v>0</v>
      </c>
      <c r="R300" s="1014">
        <f>$R$10</f>
        <v>0</v>
      </c>
      <c r="S300" s="1014">
        <f>$S$10</f>
        <v>0</v>
      </c>
      <c r="T300" s="1049">
        <f>$T$10</f>
        <v>0</v>
      </c>
      <c r="U300" s="1052">
        <f>$U$10</f>
        <v>0</v>
      </c>
      <c r="V300" s="1014">
        <f>$V$10</f>
        <v>0</v>
      </c>
      <c r="W300" s="1049">
        <f>$W$10</f>
        <v>0</v>
      </c>
      <c r="AD300" s="11"/>
      <c r="AE300" s="11"/>
      <c r="AF300" s="11"/>
      <c r="AG300" s="11"/>
      <c r="AH300" s="11"/>
      <c r="AI300" s="11"/>
      <c r="AJ300" s="11"/>
      <c r="AL300" s="882"/>
      <c r="AM300" s="883"/>
      <c r="AN300" s="949"/>
      <c r="AO300" s="949"/>
      <c r="AP300" s="883"/>
      <c r="AQ300" s="883"/>
      <c r="AR300" s="949"/>
      <c r="AS300" s="952"/>
    </row>
    <row r="301" spans="2:45" ht="9" customHeight="1">
      <c r="B301" s="874"/>
      <c r="C301" s="874"/>
      <c r="D301" s="874"/>
      <c r="E301" s="874"/>
      <c r="F301" s="874"/>
      <c r="G301" s="874"/>
      <c r="H301" s="874"/>
      <c r="I301" s="874"/>
      <c r="J301" s="1062"/>
      <c r="K301" s="1050"/>
      <c r="L301" s="1064"/>
      <c r="M301" s="1053"/>
      <c r="N301" s="1050"/>
      <c r="O301" s="1053"/>
      <c r="P301" s="1015"/>
      <c r="Q301" s="1015"/>
      <c r="R301" s="1015"/>
      <c r="S301" s="1015"/>
      <c r="T301" s="1050"/>
      <c r="U301" s="1053"/>
      <c r="V301" s="1015"/>
      <c r="W301" s="1050"/>
      <c r="AD301" s="11"/>
      <c r="AE301" s="11"/>
      <c r="AF301" s="11"/>
      <c r="AG301" s="11"/>
      <c r="AH301" s="11"/>
      <c r="AI301" s="11"/>
      <c r="AJ301" s="11"/>
      <c r="AL301" s="884"/>
      <c r="AM301" s="885"/>
      <c r="AN301" s="950"/>
      <c r="AO301" s="950"/>
      <c r="AP301" s="885"/>
      <c r="AQ301" s="885"/>
      <c r="AR301" s="950"/>
      <c r="AS301" s="953"/>
    </row>
    <row r="302" spans="2:45" ht="6" customHeight="1">
      <c r="B302" s="876"/>
      <c r="C302" s="876"/>
      <c r="D302" s="876"/>
      <c r="E302" s="876"/>
      <c r="F302" s="876"/>
      <c r="G302" s="876"/>
      <c r="H302" s="876"/>
      <c r="I302" s="876"/>
      <c r="J302" s="1062"/>
      <c r="K302" s="1051"/>
      <c r="L302" s="1065"/>
      <c r="M302" s="1054"/>
      <c r="N302" s="1051"/>
      <c r="O302" s="1054"/>
      <c r="P302" s="1016"/>
      <c r="Q302" s="1016"/>
      <c r="R302" s="1016"/>
      <c r="S302" s="1016"/>
      <c r="T302" s="1051"/>
      <c r="U302" s="1054"/>
      <c r="V302" s="1016"/>
      <c r="W302" s="1051"/>
    </row>
    <row r="303" spans="2:45" ht="15" customHeight="1">
      <c r="B303" s="927" t="s">
        <v>43</v>
      </c>
      <c r="C303" s="928"/>
      <c r="D303" s="928"/>
      <c r="E303" s="928"/>
      <c r="F303" s="928"/>
      <c r="G303" s="928"/>
      <c r="H303" s="928"/>
      <c r="I303" s="929"/>
      <c r="J303" s="927" t="s">
        <v>13</v>
      </c>
      <c r="K303" s="928"/>
      <c r="L303" s="928"/>
      <c r="M303" s="928"/>
      <c r="N303" s="936"/>
      <c r="O303" s="939" t="s">
        <v>44</v>
      </c>
      <c r="P303" s="928"/>
      <c r="Q303" s="928"/>
      <c r="R303" s="928"/>
      <c r="S303" s="928"/>
      <c r="T303" s="928"/>
      <c r="U303" s="929"/>
      <c r="V303" s="725" t="s">
        <v>843</v>
      </c>
      <c r="W303" s="726"/>
      <c r="X303" s="726"/>
      <c r="Y303" s="942" t="s">
        <v>844</v>
      </c>
      <c r="Z303" s="942"/>
      <c r="AA303" s="942"/>
      <c r="AB303" s="942"/>
      <c r="AC303" s="942"/>
      <c r="AD303" s="942"/>
      <c r="AE303" s="942"/>
      <c r="AF303" s="942"/>
      <c r="AG303" s="942"/>
      <c r="AH303" s="942"/>
      <c r="AI303" s="726"/>
      <c r="AJ303" s="726"/>
      <c r="AK303" s="727"/>
      <c r="AL303" s="1066" t="s">
        <v>803</v>
      </c>
      <c r="AM303" s="1066"/>
      <c r="AN303" s="943" t="s">
        <v>845</v>
      </c>
      <c r="AO303" s="943"/>
      <c r="AP303" s="943"/>
      <c r="AQ303" s="943"/>
      <c r="AR303" s="943"/>
      <c r="AS303" s="944"/>
    </row>
    <row r="304" spans="2:45" ht="13.95" customHeight="1">
      <c r="B304" s="930"/>
      <c r="C304" s="931"/>
      <c r="D304" s="931"/>
      <c r="E304" s="931"/>
      <c r="F304" s="931"/>
      <c r="G304" s="931"/>
      <c r="H304" s="931"/>
      <c r="I304" s="932"/>
      <c r="J304" s="930"/>
      <c r="K304" s="931"/>
      <c r="L304" s="931"/>
      <c r="M304" s="931"/>
      <c r="N304" s="937"/>
      <c r="O304" s="940"/>
      <c r="P304" s="931"/>
      <c r="Q304" s="931"/>
      <c r="R304" s="931"/>
      <c r="S304" s="931"/>
      <c r="T304" s="931"/>
      <c r="U304" s="932"/>
      <c r="V304" s="890" t="s">
        <v>14</v>
      </c>
      <c r="W304" s="891"/>
      <c r="X304" s="891"/>
      <c r="Y304" s="892"/>
      <c r="Z304" s="896" t="s">
        <v>23</v>
      </c>
      <c r="AA304" s="897"/>
      <c r="AB304" s="897"/>
      <c r="AC304" s="898"/>
      <c r="AD304" s="902" t="s">
        <v>24</v>
      </c>
      <c r="AE304" s="903"/>
      <c r="AF304" s="903"/>
      <c r="AG304" s="904"/>
      <c r="AH304" s="1130" t="s">
        <v>170</v>
      </c>
      <c r="AI304" s="948"/>
      <c r="AJ304" s="948"/>
      <c r="AK304" s="951"/>
      <c r="AL304" s="1067" t="s">
        <v>45</v>
      </c>
      <c r="AM304" s="1067"/>
      <c r="AN304" s="918" t="s">
        <v>26</v>
      </c>
      <c r="AO304" s="919"/>
      <c r="AP304" s="919"/>
      <c r="AQ304" s="919"/>
      <c r="AR304" s="920"/>
      <c r="AS304" s="921"/>
    </row>
    <row r="305" spans="2:45" ht="13.95" customHeight="1">
      <c r="B305" s="933"/>
      <c r="C305" s="934"/>
      <c r="D305" s="934"/>
      <c r="E305" s="934"/>
      <c r="F305" s="934"/>
      <c r="G305" s="934"/>
      <c r="H305" s="934"/>
      <c r="I305" s="935"/>
      <c r="J305" s="933"/>
      <c r="K305" s="934"/>
      <c r="L305" s="934"/>
      <c r="M305" s="934"/>
      <c r="N305" s="938"/>
      <c r="O305" s="941"/>
      <c r="P305" s="934"/>
      <c r="Q305" s="934"/>
      <c r="R305" s="934"/>
      <c r="S305" s="934"/>
      <c r="T305" s="934"/>
      <c r="U305" s="935"/>
      <c r="V305" s="893"/>
      <c r="W305" s="894"/>
      <c r="X305" s="894"/>
      <c r="Y305" s="895"/>
      <c r="Z305" s="899"/>
      <c r="AA305" s="900"/>
      <c r="AB305" s="900"/>
      <c r="AC305" s="901"/>
      <c r="AD305" s="905"/>
      <c r="AE305" s="906"/>
      <c r="AF305" s="906"/>
      <c r="AG305" s="907"/>
      <c r="AH305" s="1131"/>
      <c r="AI305" s="950"/>
      <c r="AJ305" s="950"/>
      <c r="AK305" s="953"/>
      <c r="AL305" s="1068"/>
      <c r="AM305" s="1068"/>
      <c r="AN305" s="924"/>
      <c r="AO305" s="924"/>
      <c r="AP305" s="924"/>
      <c r="AQ305" s="924"/>
      <c r="AR305" s="924"/>
      <c r="AS305" s="925"/>
    </row>
    <row r="306" spans="2:45" ht="18" customHeight="1">
      <c r="B306" s="1123">
        <f>'報告書（事業主控）'!B306</f>
        <v>0</v>
      </c>
      <c r="C306" s="1124"/>
      <c r="D306" s="1124"/>
      <c r="E306" s="1124"/>
      <c r="F306" s="1124"/>
      <c r="G306" s="1124"/>
      <c r="H306" s="1124"/>
      <c r="I306" s="1125"/>
      <c r="J306" s="1123">
        <f>'報告書（事業主控）'!J306</f>
        <v>0</v>
      </c>
      <c r="K306" s="1124"/>
      <c r="L306" s="1124"/>
      <c r="M306" s="1124"/>
      <c r="N306" s="1126"/>
      <c r="O306" s="730">
        <f>'報告書（事業主控）'!O306</f>
        <v>0</v>
      </c>
      <c r="P306" s="731" t="s">
        <v>38</v>
      </c>
      <c r="Q306" s="730">
        <f>'報告書（事業主控）'!Q306</f>
        <v>0</v>
      </c>
      <c r="R306" s="731" t="s">
        <v>39</v>
      </c>
      <c r="S306" s="730">
        <f>'報告書（事業主控）'!S306</f>
        <v>0</v>
      </c>
      <c r="T306" s="976" t="s">
        <v>40</v>
      </c>
      <c r="U306" s="976"/>
      <c r="V306" s="1103">
        <f>'報告書（事業主控）'!V306</f>
        <v>0</v>
      </c>
      <c r="W306" s="1104"/>
      <c r="X306" s="1104"/>
      <c r="Y306" s="732" t="s">
        <v>15</v>
      </c>
      <c r="Z306" s="738"/>
      <c r="AA306" s="739"/>
      <c r="AB306" s="739"/>
      <c r="AC306" s="732" t="s">
        <v>15</v>
      </c>
      <c r="AD306" s="738"/>
      <c r="AE306" s="739"/>
      <c r="AF306" s="739"/>
      <c r="AG306" s="735" t="s">
        <v>15</v>
      </c>
      <c r="AH306" s="1132">
        <f>'報告書（事業主控）'!AH306</f>
        <v>0</v>
      </c>
      <c r="AI306" s="1133"/>
      <c r="AJ306" s="1133"/>
      <c r="AK306" s="1134"/>
      <c r="AL306" s="738"/>
      <c r="AM306" s="740"/>
      <c r="AN306" s="1100">
        <f>'報告書（事業主控）'!AN306</f>
        <v>0</v>
      </c>
      <c r="AO306" s="1101"/>
      <c r="AP306" s="1101"/>
      <c r="AQ306" s="1101"/>
      <c r="AR306" s="1101"/>
      <c r="AS306" s="735" t="s">
        <v>15</v>
      </c>
    </row>
    <row r="307" spans="2:45" ht="18" customHeight="1">
      <c r="B307" s="1117"/>
      <c r="C307" s="1118"/>
      <c r="D307" s="1118"/>
      <c r="E307" s="1118"/>
      <c r="F307" s="1118"/>
      <c r="G307" s="1118"/>
      <c r="H307" s="1118"/>
      <c r="I307" s="1119"/>
      <c r="J307" s="1117"/>
      <c r="K307" s="1118"/>
      <c r="L307" s="1118"/>
      <c r="M307" s="1118"/>
      <c r="N307" s="1121"/>
      <c r="O307" s="33">
        <f>'報告書（事業主控）'!O307</f>
        <v>0</v>
      </c>
      <c r="P307" s="684" t="s">
        <v>38</v>
      </c>
      <c r="Q307" s="33">
        <f>'報告書（事業主控）'!Q307</f>
        <v>0</v>
      </c>
      <c r="R307" s="684" t="s">
        <v>39</v>
      </c>
      <c r="S307" s="33">
        <f>'報告書（事業主控）'!S307</f>
        <v>0</v>
      </c>
      <c r="T307" s="1122" t="s">
        <v>41</v>
      </c>
      <c r="U307" s="1122"/>
      <c r="V307" s="1093">
        <f>'報告書（事業主控）'!V307</f>
        <v>0</v>
      </c>
      <c r="W307" s="1094"/>
      <c r="X307" s="1094"/>
      <c r="Y307" s="1094"/>
      <c r="Z307" s="1093">
        <f>'報告書（事業主控）'!Z307</f>
        <v>0</v>
      </c>
      <c r="AA307" s="1094"/>
      <c r="AB307" s="1094"/>
      <c r="AC307" s="1094"/>
      <c r="AD307" s="1093">
        <f>'報告書（事業主控）'!AD307</f>
        <v>0</v>
      </c>
      <c r="AE307" s="1094"/>
      <c r="AF307" s="1094"/>
      <c r="AG307" s="1096"/>
      <c r="AH307" s="1097">
        <f>'報告書（事業主控）'!AH307</f>
        <v>0</v>
      </c>
      <c r="AI307" s="1098"/>
      <c r="AJ307" s="1098"/>
      <c r="AK307" s="1099"/>
      <c r="AL307" s="964">
        <f>'報告書（事業主控）'!AL307</f>
        <v>0</v>
      </c>
      <c r="AM307" s="1095"/>
      <c r="AN307" s="1093">
        <f>'報告書（事業主控）'!AN307</f>
        <v>0</v>
      </c>
      <c r="AO307" s="1094"/>
      <c r="AP307" s="1094"/>
      <c r="AQ307" s="1094"/>
      <c r="AR307" s="1094"/>
      <c r="AS307" s="687"/>
    </row>
    <row r="308" spans="2:45" ht="18" customHeight="1">
      <c r="B308" s="1114">
        <f>'報告書（事業主控）'!B308</f>
        <v>0</v>
      </c>
      <c r="C308" s="1115"/>
      <c r="D308" s="1115"/>
      <c r="E308" s="1115"/>
      <c r="F308" s="1115"/>
      <c r="G308" s="1115"/>
      <c r="H308" s="1115"/>
      <c r="I308" s="1116"/>
      <c r="J308" s="1114">
        <f>'報告書（事業主控）'!J308</f>
        <v>0</v>
      </c>
      <c r="K308" s="1115"/>
      <c r="L308" s="1115"/>
      <c r="M308" s="1115"/>
      <c r="N308" s="1120"/>
      <c r="O308" s="32">
        <f>'報告書（事業主控）'!O308</f>
        <v>0</v>
      </c>
      <c r="P308" s="11" t="s">
        <v>38</v>
      </c>
      <c r="Q308" s="32">
        <f>'報告書（事業主控）'!Q308</f>
        <v>0</v>
      </c>
      <c r="R308" s="11" t="s">
        <v>39</v>
      </c>
      <c r="S308" s="32">
        <f>'報告書（事業主控）'!S308</f>
        <v>0</v>
      </c>
      <c r="T308" s="982" t="s">
        <v>40</v>
      </c>
      <c r="U308" s="982"/>
      <c r="V308" s="1103">
        <f>'報告書（事業主控）'!V308</f>
        <v>0</v>
      </c>
      <c r="W308" s="1104"/>
      <c r="X308" s="1104"/>
      <c r="Y308" s="737"/>
      <c r="Z308" s="738"/>
      <c r="AA308" s="739"/>
      <c r="AB308" s="739"/>
      <c r="AC308" s="737"/>
      <c r="AD308" s="738"/>
      <c r="AE308" s="739"/>
      <c r="AF308" s="739"/>
      <c r="AG308" s="737"/>
      <c r="AH308" s="1100">
        <f>'報告書（事業主控）'!AH308</f>
        <v>0</v>
      </c>
      <c r="AI308" s="1101"/>
      <c r="AJ308" s="1101"/>
      <c r="AK308" s="1102"/>
      <c r="AL308" s="738"/>
      <c r="AM308" s="740"/>
      <c r="AN308" s="1100">
        <f>'報告書（事業主控）'!AN308</f>
        <v>0</v>
      </c>
      <c r="AO308" s="1101"/>
      <c r="AP308" s="1101"/>
      <c r="AQ308" s="1101"/>
      <c r="AR308" s="1101"/>
      <c r="AS308" s="741"/>
    </row>
    <row r="309" spans="2:45" ht="18" customHeight="1">
      <c r="B309" s="1117"/>
      <c r="C309" s="1118"/>
      <c r="D309" s="1118"/>
      <c r="E309" s="1118"/>
      <c r="F309" s="1118"/>
      <c r="G309" s="1118"/>
      <c r="H309" s="1118"/>
      <c r="I309" s="1119"/>
      <c r="J309" s="1117"/>
      <c r="K309" s="1118"/>
      <c r="L309" s="1118"/>
      <c r="M309" s="1118"/>
      <c r="N309" s="1121"/>
      <c r="O309" s="33">
        <f>'報告書（事業主控）'!O309</f>
        <v>0</v>
      </c>
      <c r="P309" s="684" t="s">
        <v>38</v>
      </c>
      <c r="Q309" s="33">
        <f>'報告書（事業主控）'!Q309</f>
        <v>0</v>
      </c>
      <c r="R309" s="684" t="s">
        <v>39</v>
      </c>
      <c r="S309" s="33">
        <f>'報告書（事業主控）'!S309</f>
        <v>0</v>
      </c>
      <c r="T309" s="1122" t="s">
        <v>41</v>
      </c>
      <c r="U309" s="1122"/>
      <c r="V309" s="1097">
        <f>'報告書（事業主控）'!V309</f>
        <v>0</v>
      </c>
      <c r="W309" s="1098"/>
      <c r="X309" s="1098"/>
      <c r="Y309" s="1098"/>
      <c r="Z309" s="1097">
        <f>'報告書（事業主控）'!Z309</f>
        <v>0</v>
      </c>
      <c r="AA309" s="1098"/>
      <c r="AB309" s="1098"/>
      <c r="AC309" s="1098"/>
      <c r="AD309" s="1097">
        <f>'報告書（事業主控）'!AD309</f>
        <v>0</v>
      </c>
      <c r="AE309" s="1098"/>
      <c r="AF309" s="1098"/>
      <c r="AG309" s="1098"/>
      <c r="AH309" s="1097">
        <f>'報告書（事業主控）'!AH309</f>
        <v>0</v>
      </c>
      <c r="AI309" s="1098"/>
      <c r="AJ309" s="1098"/>
      <c r="AK309" s="1099"/>
      <c r="AL309" s="964">
        <f>'報告書（事業主控）'!AL309</f>
        <v>0</v>
      </c>
      <c r="AM309" s="1095"/>
      <c r="AN309" s="1093">
        <f>'報告書（事業主控）'!AN309</f>
        <v>0</v>
      </c>
      <c r="AO309" s="1094"/>
      <c r="AP309" s="1094"/>
      <c r="AQ309" s="1094"/>
      <c r="AR309" s="1094"/>
      <c r="AS309" s="687"/>
    </row>
    <row r="310" spans="2:45" ht="18" customHeight="1">
      <c r="B310" s="1114">
        <f>'報告書（事業主控）'!B310</f>
        <v>0</v>
      </c>
      <c r="C310" s="1115"/>
      <c r="D310" s="1115"/>
      <c r="E310" s="1115"/>
      <c r="F310" s="1115"/>
      <c r="G310" s="1115"/>
      <c r="H310" s="1115"/>
      <c r="I310" s="1116"/>
      <c r="J310" s="1114">
        <f>'報告書（事業主控）'!J310</f>
        <v>0</v>
      </c>
      <c r="K310" s="1115"/>
      <c r="L310" s="1115"/>
      <c r="M310" s="1115"/>
      <c r="N310" s="1120"/>
      <c r="O310" s="32">
        <f>'報告書（事業主控）'!O310</f>
        <v>0</v>
      </c>
      <c r="P310" s="11" t="s">
        <v>38</v>
      </c>
      <c r="Q310" s="32">
        <f>'報告書（事業主控）'!Q310</f>
        <v>0</v>
      </c>
      <c r="R310" s="11" t="s">
        <v>39</v>
      </c>
      <c r="S310" s="32">
        <f>'報告書（事業主控）'!S310</f>
        <v>0</v>
      </c>
      <c r="T310" s="982" t="s">
        <v>40</v>
      </c>
      <c r="U310" s="982"/>
      <c r="V310" s="1103">
        <f>'報告書（事業主控）'!V310</f>
        <v>0</v>
      </c>
      <c r="W310" s="1104"/>
      <c r="X310" s="1104"/>
      <c r="Y310" s="737"/>
      <c r="Z310" s="738"/>
      <c r="AA310" s="739"/>
      <c r="AB310" s="739"/>
      <c r="AC310" s="737"/>
      <c r="AD310" s="738"/>
      <c r="AE310" s="739"/>
      <c r="AF310" s="739"/>
      <c r="AG310" s="737"/>
      <c r="AH310" s="1100">
        <f>'報告書（事業主控）'!AH310</f>
        <v>0</v>
      </c>
      <c r="AI310" s="1101"/>
      <c r="AJ310" s="1101"/>
      <c r="AK310" s="1102"/>
      <c r="AL310" s="738"/>
      <c r="AM310" s="740"/>
      <c r="AN310" s="1100">
        <f>'報告書（事業主控）'!AN310</f>
        <v>0</v>
      </c>
      <c r="AO310" s="1101"/>
      <c r="AP310" s="1101"/>
      <c r="AQ310" s="1101"/>
      <c r="AR310" s="1101"/>
      <c r="AS310" s="741"/>
    </row>
    <row r="311" spans="2:45" ht="18" customHeight="1">
      <c r="B311" s="1117"/>
      <c r="C311" s="1118"/>
      <c r="D311" s="1118"/>
      <c r="E311" s="1118"/>
      <c r="F311" s="1118"/>
      <c r="G311" s="1118"/>
      <c r="H311" s="1118"/>
      <c r="I311" s="1119"/>
      <c r="J311" s="1117"/>
      <c r="K311" s="1118"/>
      <c r="L311" s="1118"/>
      <c r="M311" s="1118"/>
      <c r="N311" s="1121"/>
      <c r="O311" s="33">
        <f>'報告書（事業主控）'!O311</f>
        <v>0</v>
      </c>
      <c r="P311" s="684" t="s">
        <v>38</v>
      </c>
      <c r="Q311" s="33">
        <f>'報告書（事業主控）'!Q311</f>
        <v>0</v>
      </c>
      <c r="R311" s="684" t="s">
        <v>39</v>
      </c>
      <c r="S311" s="33">
        <f>'報告書（事業主控）'!S311</f>
        <v>0</v>
      </c>
      <c r="T311" s="1122" t="s">
        <v>41</v>
      </c>
      <c r="U311" s="1122"/>
      <c r="V311" s="1097">
        <f>'報告書（事業主控）'!V311</f>
        <v>0</v>
      </c>
      <c r="W311" s="1098"/>
      <c r="X311" s="1098"/>
      <c r="Y311" s="1098"/>
      <c r="Z311" s="1097">
        <f>'報告書（事業主控）'!Z311</f>
        <v>0</v>
      </c>
      <c r="AA311" s="1098"/>
      <c r="AB311" s="1098"/>
      <c r="AC311" s="1098"/>
      <c r="AD311" s="1097">
        <f>'報告書（事業主控）'!AD311</f>
        <v>0</v>
      </c>
      <c r="AE311" s="1098"/>
      <c r="AF311" s="1098"/>
      <c r="AG311" s="1098"/>
      <c r="AH311" s="1097">
        <f>'報告書（事業主控）'!AH311</f>
        <v>0</v>
      </c>
      <c r="AI311" s="1098"/>
      <c r="AJ311" s="1098"/>
      <c r="AK311" s="1099"/>
      <c r="AL311" s="964">
        <f>'報告書（事業主控）'!AL311</f>
        <v>0</v>
      </c>
      <c r="AM311" s="1095"/>
      <c r="AN311" s="1093">
        <f>'報告書（事業主控）'!AN311</f>
        <v>0</v>
      </c>
      <c r="AO311" s="1094"/>
      <c r="AP311" s="1094"/>
      <c r="AQ311" s="1094"/>
      <c r="AR311" s="1094"/>
      <c r="AS311" s="687"/>
    </row>
    <row r="312" spans="2:45" ht="18" customHeight="1">
      <c r="B312" s="1114">
        <f>'報告書（事業主控）'!B312</f>
        <v>0</v>
      </c>
      <c r="C312" s="1115"/>
      <c r="D312" s="1115"/>
      <c r="E312" s="1115"/>
      <c r="F312" s="1115"/>
      <c r="G312" s="1115"/>
      <c r="H312" s="1115"/>
      <c r="I312" s="1116"/>
      <c r="J312" s="1114">
        <f>'報告書（事業主控）'!J312</f>
        <v>0</v>
      </c>
      <c r="K312" s="1115"/>
      <c r="L312" s="1115"/>
      <c r="M312" s="1115"/>
      <c r="N312" s="1120"/>
      <c r="O312" s="32">
        <f>'報告書（事業主控）'!O312</f>
        <v>0</v>
      </c>
      <c r="P312" s="11" t="s">
        <v>38</v>
      </c>
      <c r="Q312" s="32">
        <f>'報告書（事業主控）'!Q312</f>
        <v>0</v>
      </c>
      <c r="R312" s="11" t="s">
        <v>39</v>
      </c>
      <c r="S312" s="32">
        <f>'報告書（事業主控）'!S312</f>
        <v>0</v>
      </c>
      <c r="T312" s="982" t="s">
        <v>40</v>
      </c>
      <c r="U312" s="982"/>
      <c r="V312" s="1103">
        <f>'報告書（事業主控）'!V312</f>
        <v>0</v>
      </c>
      <c r="W312" s="1104"/>
      <c r="X312" s="1104"/>
      <c r="Y312" s="737"/>
      <c r="Z312" s="738"/>
      <c r="AA312" s="739"/>
      <c r="AB312" s="739"/>
      <c r="AC312" s="737"/>
      <c r="AD312" s="738"/>
      <c r="AE312" s="739"/>
      <c r="AF312" s="739"/>
      <c r="AG312" s="737"/>
      <c r="AH312" s="1100">
        <f>'報告書（事業主控）'!AH312</f>
        <v>0</v>
      </c>
      <c r="AI312" s="1101"/>
      <c r="AJ312" s="1101"/>
      <c r="AK312" s="1102"/>
      <c r="AL312" s="738"/>
      <c r="AM312" s="740"/>
      <c r="AN312" s="1100">
        <f>'報告書（事業主控）'!AN312</f>
        <v>0</v>
      </c>
      <c r="AO312" s="1101"/>
      <c r="AP312" s="1101"/>
      <c r="AQ312" s="1101"/>
      <c r="AR312" s="1101"/>
      <c r="AS312" s="741"/>
    </row>
    <row r="313" spans="2:45" ht="18" customHeight="1">
      <c r="B313" s="1117"/>
      <c r="C313" s="1118"/>
      <c r="D313" s="1118"/>
      <c r="E313" s="1118"/>
      <c r="F313" s="1118"/>
      <c r="G313" s="1118"/>
      <c r="H313" s="1118"/>
      <c r="I313" s="1119"/>
      <c r="J313" s="1117"/>
      <c r="K313" s="1118"/>
      <c r="L313" s="1118"/>
      <c r="M313" s="1118"/>
      <c r="N313" s="1121"/>
      <c r="O313" s="33">
        <f>'報告書（事業主控）'!O313</f>
        <v>0</v>
      </c>
      <c r="P313" s="684" t="s">
        <v>38</v>
      </c>
      <c r="Q313" s="33">
        <f>'報告書（事業主控）'!Q313</f>
        <v>0</v>
      </c>
      <c r="R313" s="684" t="s">
        <v>39</v>
      </c>
      <c r="S313" s="33">
        <f>'報告書（事業主控）'!S313</f>
        <v>0</v>
      </c>
      <c r="T313" s="1122" t="s">
        <v>41</v>
      </c>
      <c r="U313" s="1122"/>
      <c r="V313" s="1097">
        <f>'報告書（事業主控）'!V313</f>
        <v>0</v>
      </c>
      <c r="W313" s="1098"/>
      <c r="X313" s="1098"/>
      <c r="Y313" s="1098"/>
      <c r="Z313" s="1097">
        <f>'報告書（事業主控）'!Z313</f>
        <v>0</v>
      </c>
      <c r="AA313" s="1098"/>
      <c r="AB313" s="1098"/>
      <c r="AC313" s="1098"/>
      <c r="AD313" s="1097">
        <f>'報告書（事業主控）'!AD313</f>
        <v>0</v>
      </c>
      <c r="AE313" s="1098"/>
      <c r="AF313" s="1098"/>
      <c r="AG313" s="1098"/>
      <c r="AH313" s="1097">
        <f>'報告書（事業主控）'!AH313</f>
        <v>0</v>
      </c>
      <c r="AI313" s="1098"/>
      <c r="AJ313" s="1098"/>
      <c r="AK313" s="1099"/>
      <c r="AL313" s="964">
        <f>'報告書（事業主控）'!AL313</f>
        <v>0</v>
      </c>
      <c r="AM313" s="1095"/>
      <c r="AN313" s="1093">
        <f>'報告書（事業主控）'!AN313</f>
        <v>0</v>
      </c>
      <c r="AO313" s="1094"/>
      <c r="AP313" s="1094"/>
      <c r="AQ313" s="1094"/>
      <c r="AR313" s="1094"/>
      <c r="AS313" s="687"/>
    </row>
    <row r="314" spans="2:45" ht="18" customHeight="1">
      <c r="B314" s="1114">
        <f>'報告書（事業主控）'!B314</f>
        <v>0</v>
      </c>
      <c r="C314" s="1115"/>
      <c r="D314" s="1115"/>
      <c r="E314" s="1115"/>
      <c r="F314" s="1115"/>
      <c r="G314" s="1115"/>
      <c r="H314" s="1115"/>
      <c r="I314" s="1116"/>
      <c r="J314" s="1114">
        <f>'報告書（事業主控）'!J314</f>
        <v>0</v>
      </c>
      <c r="K314" s="1115"/>
      <c r="L314" s="1115"/>
      <c r="M314" s="1115"/>
      <c r="N314" s="1120"/>
      <c r="O314" s="32">
        <f>'報告書（事業主控）'!O314</f>
        <v>0</v>
      </c>
      <c r="P314" s="11" t="s">
        <v>38</v>
      </c>
      <c r="Q314" s="32">
        <f>'報告書（事業主控）'!Q314</f>
        <v>0</v>
      </c>
      <c r="R314" s="11" t="s">
        <v>39</v>
      </c>
      <c r="S314" s="32">
        <f>'報告書（事業主控）'!S314</f>
        <v>0</v>
      </c>
      <c r="T314" s="982" t="s">
        <v>40</v>
      </c>
      <c r="U314" s="982"/>
      <c r="V314" s="1103">
        <f>'報告書（事業主控）'!V314</f>
        <v>0</v>
      </c>
      <c r="W314" s="1104"/>
      <c r="X314" s="1104"/>
      <c r="Y314" s="737"/>
      <c r="Z314" s="738"/>
      <c r="AA314" s="739"/>
      <c r="AB314" s="739"/>
      <c r="AC314" s="737"/>
      <c r="AD314" s="738"/>
      <c r="AE314" s="739"/>
      <c r="AF314" s="739"/>
      <c r="AG314" s="737"/>
      <c r="AH314" s="1100">
        <f>'報告書（事業主控）'!AH314</f>
        <v>0</v>
      </c>
      <c r="AI314" s="1101"/>
      <c r="AJ314" s="1101"/>
      <c r="AK314" s="1102"/>
      <c r="AL314" s="738"/>
      <c r="AM314" s="740"/>
      <c r="AN314" s="1100">
        <f>'報告書（事業主控）'!AN314</f>
        <v>0</v>
      </c>
      <c r="AO314" s="1101"/>
      <c r="AP314" s="1101"/>
      <c r="AQ314" s="1101"/>
      <c r="AR314" s="1101"/>
      <c r="AS314" s="741"/>
    </row>
    <row r="315" spans="2:45" ht="18" customHeight="1">
      <c r="B315" s="1117"/>
      <c r="C315" s="1118"/>
      <c r="D315" s="1118"/>
      <c r="E315" s="1118"/>
      <c r="F315" s="1118"/>
      <c r="G315" s="1118"/>
      <c r="H315" s="1118"/>
      <c r="I315" s="1119"/>
      <c r="J315" s="1117"/>
      <c r="K315" s="1118"/>
      <c r="L315" s="1118"/>
      <c r="M315" s="1118"/>
      <c r="N315" s="1121"/>
      <c r="O315" s="33">
        <f>'報告書（事業主控）'!O315</f>
        <v>0</v>
      </c>
      <c r="P315" s="684" t="s">
        <v>38</v>
      </c>
      <c r="Q315" s="33">
        <f>'報告書（事業主控）'!Q315</f>
        <v>0</v>
      </c>
      <c r="R315" s="684" t="s">
        <v>39</v>
      </c>
      <c r="S315" s="33">
        <f>'報告書（事業主控）'!S315</f>
        <v>0</v>
      </c>
      <c r="T315" s="1122" t="s">
        <v>41</v>
      </c>
      <c r="U315" s="1122"/>
      <c r="V315" s="1097">
        <f>'報告書（事業主控）'!V315</f>
        <v>0</v>
      </c>
      <c r="W315" s="1098"/>
      <c r="X315" s="1098"/>
      <c r="Y315" s="1098"/>
      <c r="Z315" s="1097">
        <f>'報告書（事業主控）'!Z315</f>
        <v>0</v>
      </c>
      <c r="AA315" s="1098"/>
      <c r="AB315" s="1098"/>
      <c r="AC315" s="1098"/>
      <c r="AD315" s="1097">
        <f>'報告書（事業主控）'!AD315</f>
        <v>0</v>
      </c>
      <c r="AE315" s="1098"/>
      <c r="AF315" s="1098"/>
      <c r="AG315" s="1098"/>
      <c r="AH315" s="1097">
        <f>'報告書（事業主控）'!AH315</f>
        <v>0</v>
      </c>
      <c r="AI315" s="1098"/>
      <c r="AJ315" s="1098"/>
      <c r="AK315" s="1099"/>
      <c r="AL315" s="964">
        <f>'報告書（事業主控）'!AL315</f>
        <v>0</v>
      </c>
      <c r="AM315" s="1095"/>
      <c r="AN315" s="1093">
        <f>'報告書（事業主控）'!AN315</f>
        <v>0</v>
      </c>
      <c r="AO315" s="1094"/>
      <c r="AP315" s="1094"/>
      <c r="AQ315" s="1094"/>
      <c r="AR315" s="1094"/>
      <c r="AS315" s="687"/>
    </row>
    <row r="316" spans="2:45" ht="18" customHeight="1">
      <c r="B316" s="1114">
        <f>'報告書（事業主控）'!B316</f>
        <v>0</v>
      </c>
      <c r="C316" s="1115"/>
      <c r="D316" s="1115"/>
      <c r="E316" s="1115"/>
      <c r="F316" s="1115"/>
      <c r="G316" s="1115"/>
      <c r="H316" s="1115"/>
      <c r="I316" s="1116"/>
      <c r="J316" s="1114">
        <f>'報告書（事業主控）'!J316</f>
        <v>0</v>
      </c>
      <c r="K316" s="1115"/>
      <c r="L316" s="1115"/>
      <c r="M316" s="1115"/>
      <c r="N316" s="1120"/>
      <c r="O316" s="32">
        <f>'報告書（事業主控）'!O316</f>
        <v>0</v>
      </c>
      <c r="P316" s="11" t="s">
        <v>38</v>
      </c>
      <c r="Q316" s="32">
        <f>'報告書（事業主控）'!Q316</f>
        <v>0</v>
      </c>
      <c r="R316" s="11" t="s">
        <v>39</v>
      </c>
      <c r="S316" s="32">
        <f>'報告書（事業主控）'!S316</f>
        <v>0</v>
      </c>
      <c r="T316" s="982" t="s">
        <v>40</v>
      </c>
      <c r="U316" s="982"/>
      <c r="V316" s="1103">
        <f>'報告書（事業主控）'!V316</f>
        <v>0</v>
      </c>
      <c r="W316" s="1104"/>
      <c r="X316" s="1104"/>
      <c r="Y316" s="737"/>
      <c r="Z316" s="738"/>
      <c r="AA316" s="739"/>
      <c r="AB316" s="739"/>
      <c r="AC316" s="737"/>
      <c r="AD316" s="738"/>
      <c r="AE316" s="739"/>
      <c r="AF316" s="739"/>
      <c r="AG316" s="737"/>
      <c r="AH316" s="1100">
        <f>'報告書（事業主控）'!AH316</f>
        <v>0</v>
      </c>
      <c r="AI316" s="1101"/>
      <c r="AJ316" s="1101"/>
      <c r="AK316" s="1102"/>
      <c r="AL316" s="738"/>
      <c r="AM316" s="740"/>
      <c r="AN316" s="1100">
        <f>'報告書（事業主控）'!AN316</f>
        <v>0</v>
      </c>
      <c r="AO316" s="1101"/>
      <c r="AP316" s="1101"/>
      <c r="AQ316" s="1101"/>
      <c r="AR316" s="1101"/>
      <c r="AS316" s="741"/>
    </row>
    <row r="317" spans="2:45" ht="18" customHeight="1">
      <c r="B317" s="1117"/>
      <c r="C317" s="1118"/>
      <c r="D317" s="1118"/>
      <c r="E317" s="1118"/>
      <c r="F317" s="1118"/>
      <c r="G317" s="1118"/>
      <c r="H317" s="1118"/>
      <c r="I317" s="1119"/>
      <c r="J317" s="1117"/>
      <c r="K317" s="1118"/>
      <c r="L317" s="1118"/>
      <c r="M317" s="1118"/>
      <c r="N317" s="1121"/>
      <c r="O317" s="33">
        <f>'報告書（事業主控）'!O317</f>
        <v>0</v>
      </c>
      <c r="P317" s="684" t="s">
        <v>38</v>
      </c>
      <c r="Q317" s="33">
        <f>'報告書（事業主控）'!Q317</f>
        <v>0</v>
      </c>
      <c r="R317" s="684" t="s">
        <v>39</v>
      </c>
      <c r="S317" s="33">
        <f>'報告書（事業主控）'!S317</f>
        <v>0</v>
      </c>
      <c r="T317" s="1122" t="s">
        <v>41</v>
      </c>
      <c r="U317" s="1122"/>
      <c r="V317" s="1097">
        <f>'報告書（事業主控）'!V317</f>
        <v>0</v>
      </c>
      <c r="W317" s="1098"/>
      <c r="X317" s="1098"/>
      <c r="Y317" s="1098"/>
      <c r="Z317" s="1097">
        <f>'報告書（事業主控）'!Z317</f>
        <v>0</v>
      </c>
      <c r="AA317" s="1098"/>
      <c r="AB317" s="1098"/>
      <c r="AC317" s="1098"/>
      <c r="AD317" s="1097">
        <f>'報告書（事業主控）'!AD317</f>
        <v>0</v>
      </c>
      <c r="AE317" s="1098"/>
      <c r="AF317" s="1098"/>
      <c r="AG317" s="1098"/>
      <c r="AH317" s="1097">
        <f>'報告書（事業主控）'!AH317</f>
        <v>0</v>
      </c>
      <c r="AI317" s="1098"/>
      <c r="AJ317" s="1098"/>
      <c r="AK317" s="1099"/>
      <c r="AL317" s="964">
        <f>'報告書（事業主控）'!AL317</f>
        <v>0</v>
      </c>
      <c r="AM317" s="1095"/>
      <c r="AN317" s="1093">
        <f>'報告書（事業主控）'!AN317</f>
        <v>0</v>
      </c>
      <c r="AO317" s="1094"/>
      <c r="AP317" s="1094"/>
      <c r="AQ317" s="1094"/>
      <c r="AR317" s="1094"/>
      <c r="AS317" s="687"/>
    </row>
    <row r="318" spans="2:45" ht="18" customHeight="1">
      <c r="B318" s="1114">
        <f>'報告書（事業主控）'!B318</f>
        <v>0</v>
      </c>
      <c r="C318" s="1115"/>
      <c r="D318" s="1115"/>
      <c r="E318" s="1115"/>
      <c r="F318" s="1115"/>
      <c r="G318" s="1115"/>
      <c r="H318" s="1115"/>
      <c r="I318" s="1116"/>
      <c r="J318" s="1114">
        <f>'報告書（事業主控）'!J318</f>
        <v>0</v>
      </c>
      <c r="K318" s="1115"/>
      <c r="L318" s="1115"/>
      <c r="M318" s="1115"/>
      <c r="N318" s="1120"/>
      <c r="O318" s="32">
        <f>'報告書（事業主控）'!O318</f>
        <v>0</v>
      </c>
      <c r="P318" s="11" t="s">
        <v>38</v>
      </c>
      <c r="Q318" s="32">
        <f>'報告書（事業主控）'!Q318</f>
        <v>0</v>
      </c>
      <c r="R318" s="11" t="s">
        <v>39</v>
      </c>
      <c r="S318" s="32">
        <f>'報告書（事業主控）'!S318</f>
        <v>0</v>
      </c>
      <c r="T318" s="982" t="s">
        <v>40</v>
      </c>
      <c r="U318" s="982"/>
      <c r="V318" s="1103">
        <f>'報告書（事業主控）'!V318</f>
        <v>0</v>
      </c>
      <c r="W318" s="1104"/>
      <c r="X318" s="1104"/>
      <c r="Y318" s="737"/>
      <c r="Z318" s="738"/>
      <c r="AA318" s="739"/>
      <c r="AB318" s="739"/>
      <c r="AC318" s="737"/>
      <c r="AD318" s="738"/>
      <c r="AE318" s="739"/>
      <c r="AF318" s="739"/>
      <c r="AG318" s="737"/>
      <c r="AH318" s="1100">
        <f>'報告書（事業主控）'!AH318</f>
        <v>0</v>
      </c>
      <c r="AI318" s="1101"/>
      <c r="AJ318" s="1101"/>
      <c r="AK318" s="1102"/>
      <c r="AL318" s="738"/>
      <c r="AM318" s="740"/>
      <c r="AN318" s="1100">
        <f>'報告書（事業主控）'!AN318</f>
        <v>0</v>
      </c>
      <c r="AO318" s="1101"/>
      <c r="AP318" s="1101"/>
      <c r="AQ318" s="1101"/>
      <c r="AR318" s="1101"/>
      <c r="AS318" s="741"/>
    </row>
    <row r="319" spans="2:45" ht="18" customHeight="1">
      <c r="B319" s="1117"/>
      <c r="C319" s="1118"/>
      <c r="D319" s="1118"/>
      <c r="E319" s="1118"/>
      <c r="F319" s="1118"/>
      <c r="G319" s="1118"/>
      <c r="H319" s="1118"/>
      <c r="I319" s="1119"/>
      <c r="J319" s="1117"/>
      <c r="K319" s="1118"/>
      <c r="L319" s="1118"/>
      <c r="M319" s="1118"/>
      <c r="N319" s="1121"/>
      <c r="O319" s="33">
        <f>'報告書（事業主控）'!O319</f>
        <v>0</v>
      </c>
      <c r="P319" s="684" t="s">
        <v>38</v>
      </c>
      <c r="Q319" s="33">
        <f>'報告書（事業主控）'!Q319</f>
        <v>0</v>
      </c>
      <c r="R319" s="684" t="s">
        <v>39</v>
      </c>
      <c r="S319" s="33">
        <f>'報告書（事業主控）'!S319</f>
        <v>0</v>
      </c>
      <c r="T319" s="1122" t="s">
        <v>41</v>
      </c>
      <c r="U319" s="1122"/>
      <c r="V319" s="1097">
        <f>'報告書（事業主控）'!V319</f>
        <v>0</v>
      </c>
      <c r="W319" s="1098"/>
      <c r="X319" s="1098"/>
      <c r="Y319" s="1098"/>
      <c r="Z319" s="1097">
        <f>'報告書（事業主控）'!Z319</f>
        <v>0</v>
      </c>
      <c r="AA319" s="1098"/>
      <c r="AB319" s="1098"/>
      <c r="AC319" s="1098"/>
      <c r="AD319" s="1097">
        <f>'報告書（事業主控）'!AD319</f>
        <v>0</v>
      </c>
      <c r="AE319" s="1098"/>
      <c r="AF319" s="1098"/>
      <c r="AG319" s="1098"/>
      <c r="AH319" s="1097">
        <f>'報告書（事業主控）'!AH319</f>
        <v>0</v>
      </c>
      <c r="AI319" s="1098"/>
      <c r="AJ319" s="1098"/>
      <c r="AK319" s="1099"/>
      <c r="AL319" s="964">
        <f>'報告書（事業主控）'!AL319</f>
        <v>0</v>
      </c>
      <c r="AM319" s="1095"/>
      <c r="AN319" s="1093">
        <f>'報告書（事業主控）'!AN319</f>
        <v>0</v>
      </c>
      <c r="AO319" s="1094"/>
      <c r="AP319" s="1094"/>
      <c r="AQ319" s="1094"/>
      <c r="AR319" s="1094"/>
      <c r="AS319" s="687"/>
    </row>
    <row r="320" spans="2:45" ht="18" customHeight="1">
      <c r="B320" s="1114">
        <f>'報告書（事業主控）'!B320</f>
        <v>0</v>
      </c>
      <c r="C320" s="1115"/>
      <c r="D320" s="1115"/>
      <c r="E320" s="1115"/>
      <c r="F320" s="1115"/>
      <c r="G320" s="1115"/>
      <c r="H320" s="1115"/>
      <c r="I320" s="1116"/>
      <c r="J320" s="1114">
        <f>'報告書（事業主控）'!J320</f>
        <v>0</v>
      </c>
      <c r="K320" s="1115"/>
      <c r="L320" s="1115"/>
      <c r="M320" s="1115"/>
      <c r="N320" s="1120"/>
      <c r="O320" s="32">
        <f>'報告書（事業主控）'!O320</f>
        <v>0</v>
      </c>
      <c r="P320" s="11" t="s">
        <v>38</v>
      </c>
      <c r="Q320" s="32">
        <f>'報告書（事業主控）'!Q320</f>
        <v>0</v>
      </c>
      <c r="R320" s="11" t="s">
        <v>39</v>
      </c>
      <c r="S320" s="32">
        <f>'報告書（事業主控）'!S320</f>
        <v>0</v>
      </c>
      <c r="T320" s="982" t="s">
        <v>40</v>
      </c>
      <c r="U320" s="982"/>
      <c r="V320" s="1103">
        <f>'報告書（事業主控）'!V320</f>
        <v>0</v>
      </c>
      <c r="W320" s="1104"/>
      <c r="X320" s="1104"/>
      <c r="Y320" s="737"/>
      <c r="Z320" s="738"/>
      <c r="AA320" s="739"/>
      <c r="AB320" s="739"/>
      <c r="AC320" s="737"/>
      <c r="AD320" s="738"/>
      <c r="AE320" s="739"/>
      <c r="AF320" s="739"/>
      <c r="AG320" s="737"/>
      <c r="AH320" s="1100">
        <f>'報告書（事業主控）'!AH320</f>
        <v>0</v>
      </c>
      <c r="AI320" s="1101"/>
      <c r="AJ320" s="1101"/>
      <c r="AK320" s="1102"/>
      <c r="AL320" s="738"/>
      <c r="AM320" s="740"/>
      <c r="AN320" s="1100">
        <f>'報告書（事業主控）'!AN320</f>
        <v>0</v>
      </c>
      <c r="AO320" s="1101"/>
      <c r="AP320" s="1101"/>
      <c r="AQ320" s="1101"/>
      <c r="AR320" s="1101"/>
      <c r="AS320" s="741"/>
    </row>
    <row r="321" spans="2:45" ht="18" customHeight="1">
      <c r="B321" s="1117"/>
      <c r="C321" s="1118"/>
      <c r="D321" s="1118"/>
      <c r="E321" s="1118"/>
      <c r="F321" s="1118"/>
      <c r="G321" s="1118"/>
      <c r="H321" s="1118"/>
      <c r="I321" s="1119"/>
      <c r="J321" s="1117"/>
      <c r="K321" s="1118"/>
      <c r="L321" s="1118"/>
      <c r="M321" s="1118"/>
      <c r="N321" s="1121"/>
      <c r="O321" s="33">
        <f>'報告書（事業主控）'!O321</f>
        <v>0</v>
      </c>
      <c r="P321" s="684" t="s">
        <v>38</v>
      </c>
      <c r="Q321" s="33">
        <f>'報告書（事業主控）'!Q321</f>
        <v>0</v>
      </c>
      <c r="R321" s="684" t="s">
        <v>39</v>
      </c>
      <c r="S321" s="33">
        <f>'報告書（事業主控）'!S321</f>
        <v>0</v>
      </c>
      <c r="T321" s="1122" t="s">
        <v>41</v>
      </c>
      <c r="U321" s="1122"/>
      <c r="V321" s="1097">
        <f>'報告書（事業主控）'!V321</f>
        <v>0</v>
      </c>
      <c r="W321" s="1098"/>
      <c r="X321" s="1098"/>
      <c r="Y321" s="1098"/>
      <c r="Z321" s="1097">
        <f>'報告書（事業主控）'!Z321</f>
        <v>0</v>
      </c>
      <c r="AA321" s="1098"/>
      <c r="AB321" s="1098"/>
      <c r="AC321" s="1098"/>
      <c r="AD321" s="1097">
        <f>'報告書（事業主控）'!AD321</f>
        <v>0</v>
      </c>
      <c r="AE321" s="1098"/>
      <c r="AF321" s="1098"/>
      <c r="AG321" s="1098"/>
      <c r="AH321" s="1097">
        <f>'報告書（事業主控）'!AH321</f>
        <v>0</v>
      </c>
      <c r="AI321" s="1098"/>
      <c r="AJ321" s="1098"/>
      <c r="AK321" s="1099"/>
      <c r="AL321" s="964">
        <f>'報告書（事業主控）'!AL321</f>
        <v>0</v>
      </c>
      <c r="AM321" s="1095"/>
      <c r="AN321" s="1093">
        <f>'報告書（事業主控）'!AN321</f>
        <v>0</v>
      </c>
      <c r="AO321" s="1094"/>
      <c r="AP321" s="1094"/>
      <c r="AQ321" s="1094"/>
      <c r="AR321" s="1094"/>
      <c r="AS321" s="687"/>
    </row>
    <row r="322" spans="2:45" ht="18" customHeight="1">
      <c r="B322" s="1114">
        <f>'報告書（事業主控）'!B322</f>
        <v>0</v>
      </c>
      <c r="C322" s="1115"/>
      <c r="D322" s="1115"/>
      <c r="E322" s="1115"/>
      <c r="F322" s="1115"/>
      <c r="G322" s="1115"/>
      <c r="H322" s="1115"/>
      <c r="I322" s="1116"/>
      <c r="J322" s="1114">
        <f>'報告書（事業主控）'!J322</f>
        <v>0</v>
      </c>
      <c r="K322" s="1115"/>
      <c r="L322" s="1115"/>
      <c r="M322" s="1115"/>
      <c r="N322" s="1120"/>
      <c r="O322" s="32">
        <f>'報告書（事業主控）'!O322</f>
        <v>0</v>
      </c>
      <c r="P322" s="11" t="s">
        <v>38</v>
      </c>
      <c r="Q322" s="32">
        <f>'報告書（事業主控）'!Q322</f>
        <v>0</v>
      </c>
      <c r="R322" s="11" t="s">
        <v>39</v>
      </c>
      <c r="S322" s="32">
        <f>'報告書（事業主控）'!S322</f>
        <v>0</v>
      </c>
      <c r="T322" s="982" t="s">
        <v>40</v>
      </c>
      <c r="U322" s="982"/>
      <c r="V322" s="1103">
        <f>'報告書（事業主控）'!V322</f>
        <v>0</v>
      </c>
      <c r="W322" s="1104"/>
      <c r="X322" s="1104"/>
      <c r="Y322" s="737"/>
      <c r="Z322" s="738"/>
      <c r="AA322" s="739"/>
      <c r="AB322" s="739"/>
      <c r="AC322" s="737"/>
      <c r="AD322" s="738"/>
      <c r="AE322" s="739"/>
      <c r="AF322" s="739"/>
      <c r="AG322" s="737"/>
      <c r="AH322" s="1100">
        <f>'報告書（事業主控）'!AH322</f>
        <v>0</v>
      </c>
      <c r="AI322" s="1101"/>
      <c r="AJ322" s="1101"/>
      <c r="AK322" s="1102"/>
      <c r="AL322" s="738"/>
      <c r="AM322" s="740"/>
      <c r="AN322" s="1100">
        <f>'報告書（事業主控）'!AN322</f>
        <v>0</v>
      </c>
      <c r="AO322" s="1101"/>
      <c r="AP322" s="1101"/>
      <c r="AQ322" s="1101"/>
      <c r="AR322" s="1101"/>
      <c r="AS322" s="741"/>
    </row>
    <row r="323" spans="2:45" ht="18" customHeight="1">
      <c r="B323" s="1117"/>
      <c r="C323" s="1118"/>
      <c r="D323" s="1118"/>
      <c r="E323" s="1118"/>
      <c r="F323" s="1118"/>
      <c r="G323" s="1118"/>
      <c r="H323" s="1118"/>
      <c r="I323" s="1119"/>
      <c r="J323" s="1117"/>
      <c r="K323" s="1118"/>
      <c r="L323" s="1118"/>
      <c r="M323" s="1118"/>
      <c r="N323" s="1121"/>
      <c r="O323" s="33">
        <f>'報告書（事業主控）'!O323</f>
        <v>0</v>
      </c>
      <c r="P323" s="684" t="s">
        <v>38</v>
      </c>
      <c r="Q323" s="33">
        <f>'報告書（事業主控）'!Q323</f>
        <v>0</v>
      </c>
      <c r="R323" s="684" t="s">
        <v>39</v>
      </c>
      <c r="S323" s="33">
        <f>'報告書（事業主控）'!S323</f>
        <v>0</v>
      </c>
      <c r="T323" s="1122" t="s">
        <v>41</v>
      </c>
      <c r="U323" s="1122"/>
      <c r="V323" s="1097">
        <f>'報告書（事業主控）'!V323</f>
        <v>0</v>
      </c>
      <c r="W323" s="1098"/>
      <c r="X323" s="1098"/>
      <c r="Y323" s="1098"/>
      <c r="Z323" s="1097">
        <f>'報告書（事業主控）'!Z323</f>
        <v>0</v>
      </c>
      <c r="AA323" s="1098"/>
      <c r="AB323" s="1098"/>
      <c r="AC323" s="1098"/>
      <c r="AD323" s="1097">
        <f>'報告書（事業主控）'!AD323</f>
        <v>0</v>
      </c>
      <c r="AE323" s="1098"/>
      <c r="AF323" s="1098"/>
      <c r="AG323" s="1098"/>
      <c r="AH323" s="1097">
        <f>'報告書（事業主控）'!AH323</f>
        <v>0</v>
      </c>
      <c r="AI323" s="1098"/>
      <c r="AJ323" s="1098"/>
      <c r="AK323" s="1099"/>
      <c r="AL323" s="964">
        <f>'報告書（事業主控）'!AL323</f>
        <v>0</v>
      </c>
      <c r="AM323" s="1095"/>
      <c r="AN323" s="1093">
        <f>'報告書（事業主控）'!AN323</f>
        <v>0</v>
      </c>
      <c r="AO323" s="1094"/>
      <c r="AP323" s="1094"/>
      <c r="AQ323" s="1094"/>
      <c r="AR323" s="1094"/>
      <c r="AS323" s="687"/>
    </row>
    <row r="324" spans="2:45" ht="18" customHeight="1">
      <c r="B324" s="877" t="s">
        <v>832</v>
      </c>
      <c r="C324" s="988"/>
      <c r="D324" s="988"/>
      <c r="E324" s="989"/>
      <c r="F324" s="1105">
        <f>'報告書（事業主控）'!F324</f>
        <v>0</v>
      </c>
      <c r="G324" s="1106"/>
      <c r="H324" s="1106"/>
      <c r="I324" s="1106"/>
      <c r="J324" s="1106"/>
      <c r="K324" s="1106"/>
      <c r="L324" s="1106"/>
      <c r="M324" s="1106"/>
      <c r="N324" s="1107"/>
      <c r="O324" s="877" t="s">
        <v>833</v>
      </c>
      <c r="P324" s="988"/>
      <c r="Q324" s="988"/>
      <c r="R324" s="988"/>
      <c r="S324" s="988"/>
      <c r="T324" s="988"/>
      <c r="U324" s="989"/>
      <c r="V324" s="1100">
        <f>'報告書（事業主控）'!V324</f>
        <v>0</v>
      </c>
      <c r="W324" s="1101"/>
      <c r="X324" s="1101"/>
      <c r="Y324" s="1102"/>
      <c r="Z324" s="738"/>
      <c r="AA324" s="739"/>
      <c r="AB324" s="739"/>
      <c r="AC324" s="737"/>
      <c r="AD324" s="738"/>
      <c r="AE324" s="739"/>
      <c r="AF324" s="739"/>
      <c r="AG324" s="737"/>
      <c r="AH324" s="1100">
        <f>'報告書（事業主控）'!AH324</f>
        <v>0</v>
      </c>
      <c r="AI324" s="1101"/>
      <c r="AJ324" s="1101"/>
      <c r="AK324" s="1102"/>
      <c r="AL324" s="738"/>
      <c r="AM324" s="740"/>
      <c r="AN324" s="1100">
        <f>'報告書（事業主控）'!AN324</f>
        <v>0</v>
      </c>
      <c r="AO324" s="1101"/>
      <c r="AP324" s="1101"/>
      <c r="AQ324" s="1101"/>
      <c r="AR324" s="1101"/>
      <c r="AS324" s="741"/>
    </row>
    <row r="325" spans="2:45" ht="18" customHeight="1">
      <c r="B325" s="990"/>
      <c r="C325" s="991"/>
      <c r="D325" s="991"/>
      <c r="E325" s="992"/>
      <c r="F325" s="1108"/>
      <c r="G325" s="1109"/>
      <c r="H325" s="1109"/>
      <c r="I325" s="1109"/>
      <c r="J325" s="1109"/>
      <c r="K325" s="1109"/>
      <c r="L325" s="1109"/>
      <c r="M325" s="1109"/>
      <c r="N325" s="1110"/>
      <c r="O325" s="990"/>
      <c r="P325" s="991"/>
      <c r="Q325" s="991"/>
      <c r="R325" s="991"/>
      <c r="S325" s="991"/>
      <c r="T325" s="991"/>
      <c r="U325" s="992"/>
      <c r="V325" s="983">
        <f>'報告書（事業主控）'!V325</f>
        <v>0</v>
      </c>
      <c r="W325" s="986"/>
      <c r="X325" s="986"/>
      <c r="Y325" s="1004"/>
      <c r="Z325" s="983">
        <f>'報告書（事業主控）'!Z325</f>
        <v>0</v>
      </c>
      <c r="AA325" s="984"/>
      <c r="AB325" s="984"/>
      <c r="AC325" s="985"/>
      <c r="AD325" s="983">
        <f>'報告書（事業主控）'!AD325</f>
        <v>0</v>
      </c>
      <c r="AE325" s="984"/>
      <c r="AF325" s="984"/>
      <c r="AG325" s="985"/>
      <c r="AH325" s="983">
        <f>'報告書（事業主控）'!AH325</f>
        <v>0</v>
      </c>
      <c r="AI325" s="962"/>
      <c r="AJ325" s="962"/>
      <c r="AK325" s="962"/>
      <c r="AL325" s="742"/>
      <c r="AM325" s="743"/>
      <c r="AN325" s="983">
        <f>'報告書（事業主控）'!AN325</f>
        <v>0</v>
      </c>
      <c r="AO325" s="986"/>
      <c r="AP325" s="986"/>
      <c r="AQ325" s="986"/>
      <c r="AR325" s="986"/>
      <c r="AS325" s="744"/>
    </row>
    <row r="326" spans="2:45" ht="18" customHeight="1">
      <c r="B326" s="993"/>
      <c r="C326" s="994"/>
      <c r="D326" s="994"/>
      <c r="E326" s="995"/>
      <c r="F326" s="1111"/>
      <c r="G326" s="1112"/>
      <c r="H326" s="1112"/>
      <c r="I326" s="1112"/>
      <c r="J326" s="1112"/>
      <c r="K326" s="1112"/>
      <c r="L326" s="1112"/>
      <c r="M326" s="1112"/>
      <c r="N326" s="1113"/>
      <c r="O326" s="993"/>
      <c r="P326" s="994"/>
      <c r="Q326" s="994"/>
      <c r="R326" s="994"/>
      <c r="S326" s="994"/>
      <c r="T326" s="994"/>
      <c r="U326" s="995"/>
      <c r="V326" s="1093">
        <f>'報告書（事業主控）'!V326</f>
        <v>0</v>
      </c>
      <c r="W326" s="1094"/>
      <c r="X326" s="1094"/>
      <c r="Y326" s="1096"/>
      <c r="Z326" s="1093">
        <f>'報告書（事業主控）'!Z326</f>
        <v>0</v>
      </c>
      <c r="AA326" s="1094"/>
      <c r="AB326" s="1094"/>
      <c r="AC326" s="1096"/>
      <c r="AD326" s="1093">
        <f>'報告書（事業主控）'!AD326</f>
        <v>0</v>
      </c>
      <c r="AE326" s="1094"/>
      <c r="AF326" s="1094"/>
      <c r="AG326" s="1096"/>
      <c r="AH326" s="1093">
        <f>'報告書（事業主控）'!AH326</f>
        <v>0</v>
      </c>
      <c r="AI326" s="1094"/>
      <c r="AJ326" s="1094"/>
      <c r="AK326" s="1096"/>
      <c r="AL326" s="686"/>
      <c r="AM326" s="687"/>
      <c r="AN326" s="1093">
        <f>'報告書（事業主控）'!AN326</f>
        <v>0</v>
      </c>
      <c r="AO326" s="1094"/>
      <c r="AP326" s="1094"/>
      <c r="AQ326" s="1094"/>
      <c r="AR326" s="1094"/>
      <c r="AS326" s="687"/>
    </row>
    <row r="327" spans="2:45" ht="18" customHeight="1">
      <c r="AN327" s="1092">
        <f>'報告書（事業主控）'!AN327</f>
        <v>0</v>
      </c>
      <c r="AO327" s="1092"/>
      <c r="AP327" s="1092"/>
      <c r="AQ327" s="1092"/>
      <c r="AR327" s="1092"/>
    </row>
    <row r="328" spans="2:45" ht="31.95" customHeight="1">
      <c r="AN328" s="38"/>
      <c r="AO328" s="38"/>
      <c r="AP328" s="38"/>
      <c r="AQ328" s="38"/>
      <c r="AR328" s="38"/>
    </row>
    <row r="329" spans="2:45" ht="7.5" customHeight="1">
      <c r="X329" s="3"/>
      <c r="Y329" s="3"/>
    </row>
    <row r="330" spans="2:45" ht="10.5" customHeight="1">
      <c r="X330" s="3"/>
      <c r="Y330" s="3"/>
    </row>
    <row r="331" spans="2:45" ht="5.25" customHeight="1">
      <c r="X331" s="3"/>
      <c r="Y331" s="3"/>
    </row>
    <row r="332" spans="2:45" ht="5.25" customHeight="1">
      <c r="X332" s="3"/>
      <c r="Y332" s="3"/>
    </row>
    <row r="333" spans="2:45" ht="5.25" customHeight="1">
      <c r="X333" s="3"/>
      <c r="Y333" s="3"/>
    </row>
    <row r="334" spans="2:45" ht="5.25" customHeight="1">
      <c r="X334" s="3"/>
      <c r="Y334" s="3"/>
    </row>
    <row r="335" spans="2:45" ht="17.25" customHeight="1">
      <c r="B335" s="2" t="s">
        <v>42</v>
      </c>
      <c r="S335" s="9"/>
      <c r="T335" s="9"/>
      <c r="U335" s="9"/>
      <c r="V335" s="9"/>
      <c r="W335" s="9"/>
      <c r="AL335" s="26"/>
      <c r="AM335" s="26"/>
      <c r="AN335" s="26"/>
      <c r="AO335" s="26"/>
    </row>
    <row r="336" spans="2:45" ht="12.75" customHeight="1">
      <c r="M336" s="27"/>
      <c r="N336" s="27"/>
      <c r="O336" s="27"/>
      <c r="P336" s="27"/>
      <c r="Q336" s="27"/>
      <c r="R336" s="27"/>
      <c r="S336" s="27"/>
      <c r="T336" s="28"/>
      <c r="U336" s="28"/>
      <c r="V336" s="28"/>
      <c r="W336" s="28"/>
      <c r="X336" s="28"/>
      <c r="Y336" s="28"/>
      <c r="Z336" s="28"/>
      <c r="AA336" s="27"/>
      <c r="AB336" s="27"/>
      <c r="AC336" s="27"/>
      <c r="AL336" s="26"/>
      <c r="AM336" s="859" t="s">
        <v>712</v>
      </c>
      <c r="AN336" s="1087"/>
      <c r="AO336" s="1087"/>
      <c r="AP336" s="1088"/>
    </row>
    <row r="337" spans="2:45" ht="12.75" customHeight="1">
      <c r="M337" s="27"/>
      <c r="N337" s="27"/>
      <c r="O337" s="27"/>
      <c r="P337" s="27"/>
      <c r="Q337" s="27"/>
      <c r="R337" s="27"/>
      <c r="S337" s="27"/>
      <c r="T337" s="28"/>
      <c r="U337" s="28"/>
      <c r="V337" s="28"/>
      <c r="W337" s="28"/>
      <c r="X337" s="28"/>
      <c r="Y337" s="28"/>
      <c r="Z337" s="28"/>
      <c r="AA337" s="27"/>
      <c r="AB337" s="27"/>
      <c r="AC337" s="27"/>
      <c r="AL337" s="26"/>
      <c r="AM337" s="1089"/>
      <c r="AN337" s="1090"/>
      <c r="AO337" s="1090"/>
      <c r="AP337" s="1091"/>
    </row>
    <row r="338" spans="2:45" ht="12.75" customHeight="1">
      <c r="M338" s="27"/>
      <c r="N338" s="27"/>
      <c r="O338" s="27"/>
      <c r="P338" s="27"/>
      <c r="Q338" s="27"/>
      <c r="R338" s="27"/>
      <c r="S338" s="27"/>
      <c r="T338" s="27"/>
      <c r="U338" s="27"/>
      <c r="V338" s="27"/>
      <c r="W338" s="27"/>
      <c r="X338" s="27"/>
      <c r="Y338" s="27"/>
      <c r="Z338" s="27"/>
      <c r="AA338" s="27"/>
      <c r="AB338" s="27"/>
      <c r="AC338" s="27"/>
      <c r="AL338" s="26"/>
      <c r="AM338" s="26"/>
      <c r="AN338" s="723"/>
      <c r="AO338" s="723"/>
    </row>
    <row r="339" spans="2:45" ht="6" customHeight="1">
      <c r="M339" s="27"/>
      <c r="N339" s="27"/>
      <c r="O339" s="27"/>
      <c r="P339" s="27"/>
      <c r="Q339" s="27"/>
      <c r="R339" s="27"/>
      <c r="S339" s="27"/>
      <c r="T339" s="27"/>
      <c r="U339" s="27"/>
      <c r="V339" s="27"/>
      <c r="W339" s="27"/>
      <c r="X339" s="27"/>
      <c r="Y339" s="27"/>
      <c r="Z339" s="27"/>
      <c r="AA339" s="27"/>
      <c r="AB339" s="27"/>
      <c r="AC339" s="27"/>
      <c r="AL339" s="26"/>
      <c r="AM339" s="26"/>
    </row>
    <row r="340" spans="2:45" ht="12.75" customHeight="1">
      <c r="B340" s="873" t="s">
        <v>9</v>
      </c>
      <c r="C340" s="874"/>
      <c r="D340" s="874"/>
      <c r="E340" s="874"/>
      <c r="F340" s="874"/>
      <c r="G340" s="874"/>
      <c r="H340" s="874"/>
      <c r="I340" s="874"/>
      <c r="J340" s="878" t="s">
        <v>17</v>
      </c>
      <c r="K340" s="878"/>
      <c r="L340" s="724" t="s">
        <v>10</v>
      </c>
      <c r="M340" s="878" t="s">
        <v>18</v>
      </c>
      <c r="N340" s="878"/>
      <c r="O340" s="879" t="s">
        <v>19</v>
      </c>
      <c r="P340" s="878"/>
      <c r="Q340" s="878"/>
      <c r="R340" s="878"/>
      <c r="S340" s="878"/>
      <c r="T340" s="878"/>
      <c r="U340" s="878" t="s">
        <v>20</v>
      </c>
      <c r="V340" s="878"/>
      <c r="W340" s="878"/>
      <c r="AD340" s="11"/>
      <c r="AE340" s="11"/>
      <c r="AF340" s="11"/>
      <c r="AG340" s="11"/>
      <c r="AH340" s="11"/>
      <c r="AI340" s="11"/>
      <c r="AJ340" s="11"/>
      <c r="AL340" s="1013">
        <f ca="1">$AL$9</f>
        <v>30</v>
      </c>
      <c r="AM340" s="881"/>
      <c r="AN340" s="948" t="s">
        <v>11</v>
      </c>
      <c r="AO340" s="948"/>
      <c r="AP340" s="881">
        <v>9</v>
      </c>
      <c r="AQ340" s="881"/>
      <c r="AR340" s="948" t="s">
        <v>12</v>
      </c>
      <c r="AS340" s="951"/>
    </row>
    <row r="341" spans="2:45" ht="13.95" customHeight="1">
      <c r="B341" s="874"/>
      <c r="C341" s="874"/>
      <c r="D341" s="874"/>
      <c r="E341" s="874"/>
      <c r="F341" s="874"/>
      <c r="G341" s="874"/>
      <c r="H341" s="874"/>
      <c r="I341" s="874"/>
      <c r="J341" s="1061">
        <f>$J$10</f>
        <v>0</v>
      </c>
      <c r="K341" s="1049">
        <f>$K$10</f>
        <v>0</v>
      </c>
      <c r="L341" s="1063">
        <f>$L$10</f>
        <v>0</v>
      </c>
      <c r="M341" s="1052">
        <f>$M$10</f>
        <v>0</v>
      </c>
      <c r="N341" s="1049">
        <f>$N$10</f>
        <v>0</v>
      </c>
      <c r="O341" s="1052">
        <f>$O$10</f>
        <v>0</v>
      </c>
      <c r="P341" s="1014">
        <f>$P$10</f>
        <v>0</v>
      </c>
      <c r="Q341" s="1014">
        <f>$Q$10</f>
        <v>0</v>
      </c>
      <c r="R341" s="1014">
        <f>$R$10</f>
        <v>0</v>
      </c>
      <c r="S341" s="1014">
        <f>$S$10</f>
        <v>0</v>
      </c>
      <c r="T341" s="1049">
        <f>$T$10</f>
        <v>0</v>
      </c>
      <c r="U341" s="1052">
        <f>$U$10</f>
        <v>0</v>
      </c>
      <c r="V341" s="1014">
        <f>$V$10</f>
        <v>0</v>
      </c>
      <c r="W341" s="1049">
        <f>$W$10</f>
        <v>0</v>
      </c>
      <c r="AD341" s="11"/>
      <c r="AE341" s="11"/>
      <c r="AF341" s="11"/>
      <c r="AG341" s="11"/>
      <c r="AH341" s="11"/>
      <c r="AI341" s="11"/>
      <c r="AJ341" s="11"/>
      <c r="AL341" s="882"/>
      <c r="AM341" s="883"/>
      <c r="AN341" s="949"/>
      <c r="AO341" s="949"/>
      <c r="AP341" s="883"/>
      <c r="AQ341" s="883"/>
      <c r="AR341" s="949"/>
      <c r="AS341" s="952"/>
    </row>
    <row r="342" spans="2:45" ht="9" customHeight="1">
      <c r="B342" s="874"/>
      <c r="C342" s="874"/>
      <c r="D342" s="874"/>
      <c r="E342" s="874"/>
      <c r="F342" s="874"/>
      <c r="G342" s="874"/>
      <c r="H342" s="874"/>
      <c r="I342" s="874"/>
      <c r="J342" s="1062"/>
      <c r="K342" s="1050"/>
      <c r="L342" s="1064"/>
      <c r="M342" s="1053"/>
      <c r="N342" s="1050"/>
      <c r="O342" s="1053"/>
      <c r="P342" s="1015"/>
      <c r="Q342" s="1015"/>
      <c r="R342" s="1015"/>
      <c r="S342" s="1015"/>
      <c r="T342" s="1050"/>
      <c r="U342" s="1053"/>
      <c r="V342" s="1015"/>
      <c r="W342" s="1050"/>
      <c r="AD342" s="11"/>
      <c r="AE342" s="11"/>
      <c r="AF342" s="11"/>
      <c r="AG342" s="11"/>
      <c r="AH342" s="11"/>
      <c r="AI342" s="11"/>
      <c r="AJ342" s="11"/>
      <c r="AL342" s="884"/>
      <c r="AM342" s="885"/>
      <c r="AN342" s="950"/>
      <c r="AO342" s="950"/>
      <c r="AP342" s="885"/>
      <c r="AQ342" s="885"/>
      <c r="AR342" s="950"/>
      <c r="AS342" s="953"/>
    </row>
    <row r="343" spans="2:45" ht="6" customHeight="1">
      <c r="B343" s="876"/>
      <c r="C343" s="876"/>
      <c r="D343" s="876"/>
      <c r="E343" s="876"/>
      <c r="F343" s="876"/>
      <c r="G343" s="876"/>
      <c r="H343" s="876"/>
      <c r="I343" s="876"/>
      <c r="J343" s="1062"/>
      <c r="K343" s="1051"/>
      <c r="L343" s="1065"/>
      <c r="M343" s="1054"/>
      <c r="N343" s="1051"/>
      <c r="O343" s="1054"/>
      <c r="P343" s="1016"/>
      <c r="Q343" s="1016"/>
      <c r="R343" s="1016"/>
      <c r="S343" s="1016"/>
      <c r="T343" s="1051"/>
      <c r="U343" s="1054"/>
      <c r="V343" s="1016"/>
      <c r="W343" s="1051"/>
    </row>
    <row r="344" spans="2:45" ht="15" customHeight="1">
      <c r="B344" s="927" t="s">
        <v>43</v>
      </c>
      <c r="C344" s="928"/>
      <c r="D344" s="928"/>
      <c r="E344" s="928"/>
      <c r="F344" s="928"/>
      <c r="G344" s="928"/>
      <c r="H344" s="928"/>
      <c r="I344" s="929"/>
      <c r="J344" s="927" t="s">
        <v>13</v>
      </c>
      <c r="K344" s="928"/>
      <c r="L344" s="928"/>
      <c r="M344" s="928"/>
      <c r="N344" s="936"/>
      <c r="O344" s="939" t="s">
        <v>44</v>
      </c>
      <c r="P344" s="928"/>
      <c r="Q344" s="928"/>
      <c r="R344" s="928"/>
      <c r="S344" s="928"/>
      <c r="T344" s="928"/>
      <c r="U344" s="929"/>
      <c r="V344" s="725" t="s">
        <v>843</v>
      </c>
      <c r="W344" s="726"/>
      <c r="X344" s="726"/>
      <c r="Y344" s="942" t="s">
        <v>844</v>
      </c>
      <c r="Z344" s="942"/>
      <c r="AA344" s="942"/>
      <c r="AB344" s="942"/>
      <c r="AC344" s="942"/>
      <c r="AD344" s="942"/>
      <c r="AE344" s="942"/>
      <c r="AF344" s="942"/>
      <c r="AG344" s="942"/>
      <c r="AH344" s="942"/>
      <c r="AI344" s="726"/>
      <c r="AJ344" s="726"/>
      <c r="AK344" s="727"/>
      <c r="AL344" s="1066" t="s">
        <v>852</v>
      </c>
      <c r="AM344" s="1066"/>
      <c r="AN344" s="943" t="s">
        <v>845</v>
      </c>
      <c r="AO344" s="943"/>
      <c r="AP344" s="943"/>
      <c r="AQ344" s="943"/>
      <c r="AR344" s="943"/>
      <c r="AS344" s="944"/>
    </row>
    <row r="345" spans="2:45" ht="13.95" customHeight="1">
      <c r="B345" s="930"/>
      <c r="C345" s="931"/>
      <c r="D345" s="931"/>
      <c r="E345" s="931"/>
      <c r="F345" s="931"/>
      <c r="G345" s="931"/>
      <c r="H345" s="931"/>
      <c r="I345" s="932"/>
      <c r="J345" s="930"/>
      <c r="K345" s="931"/>
      <c r="L345" s="931"/>
      <c r="M345" s="931"/>
      <c r="N345" s="937"/>
      <c r="O345" s="940"/>
      <c r="P345" s="931"/>
      <c r="Q345" s="931"/>
      <c r="R345" s="931"/>
      <c r="S345" s="931"/>
      <c r="T345" s="931"/>
      <c r="U345" s="932"/>
      <c r="V345" s="890" t="s">
        <v>14</v>
      </c>
      <c r="W345" s="891"/>
      <c r="X345" s="891"/>
      <c r="Y345" s="892"/>
      <c r="Z345" s="896" t="s">
        <v>23</v>
      </c>
      <c r="AA345" s="897"/>
      <c r="AB345" s="897"/>
      <c r="AC345" s="898"/>
      <c r="AD345" s="902" t="s">
        <v>24</v>
      </c>
      <c r="AE345" s="903"/>
      <c r="AF345" s="903"/>
      <c r="AG345" s="904"/>
      <c r="AH345" s="1130" t="s">
        <v>170</v>
      </c>
      <c r="AI345" s="948"/>
      <c r="AJ345" s="948"/>
      <c r="AK345" s="951"/>
      <c r="AL345" s="1067" t="s">
        <v>45</v>
      </c>
      <c r="AM345" s="1067"/>
      <c r="AN345" s="918" t="s">
        <v>26</v>
      </c>
      <c r="AO345" s="919"/>
      <c r="AP345" s="919"/>
      <c r="AQ345" s="919"/>
      <c r="AR345" s="920"/>
      <c r="AS345" s="921"/>
    </row>
    <row r="346" spans="2:45" ht="13.95" customHeight="1">
      <c r="B346" s="933"/>
      <c r="C346" s="934"/>
      <c r="D346" s="934"/>
      <c r="E346" s="934"/>
      <c r="F346" s="934"/>
      <c r="G346" s="934"/>
      <c r="H346" s="934"/>
      <c r="I346" s="935"/>
      <c r="J346" s="933"/>
      <c r="K346" s="934"/>
      <c r="L346" s="934"/>
      <c r="M346" s="934"/>
      <c r="N346" s="938"/>
      <c r="O346" s="941"/>
      <c r="P346" s="934"/>
      <c r="Q346" s="934"/>
      <c r="R346" s="934"/>
      <c r="S346" s="934"/>
      <c r="T346" s="934"/>
      <c r="U346" s="935"/>
      <c r="V346" s="893"/>
      <c r="W346" s="894"/>
      <c r="X346" s="894"/>
      <c r="Y346" s="895"/>
      <c r="Z346" s="899"/>
      <c r="AA346" s="900"/>
      <c r="AB346" s="900"/>
      <c r="AC346" s="901"/>
      <c r="AD346" s="905"/>
      <c r="AE346" s="906"/>
      <c r="AF346" s="906"/>
      <c r="AG346" s="907"/>
      <c r="AH346" s="1131"/>
      <c r="AI346" s="950"/>
      <c r="AJ346" s="950"/>
      <c r="AK346" s="953"/>
      <c r="AL346" s="1068"/>
      <c r="AM346" s="1068"/>
      <c r="AN346" s="924"/>
      <c r="AO346" s="924"/>
      <c r="AP346" s="924"/>
      <c r="AQ346" s="924"/>
      <c r="AR346" s="924"/>
      <c r="AS346" s="925"/>
    </row>
    <row r="347" spans="2:45" ht="18" customHeight="1">
      <c r="B347" s="1123">
        <f>'報告書（事業主控）'!B347</f>
        <v>0</v>
      </c>
      <c r="C347" s="1124"/>
      <c r="D347" s="1124"/>
      <c r="E347" s="1124"/>
      <c r="F347" s="1124"/>
      <c r="G347" s="1124"/>
      <c r="H347" s="1124"/>
      <c r="I347" s="1125"/>
      <c r="J347" s="1123">
        <f>'報告書（事業主控）'!J347</f>
        <v>0</v>
      </c>
      <c r="K347" s="1124"/>
      <c r="L347" s="1124"/>
      <c r="M347" s="1124"/>
      <c r="N347" s="1126"/>
      <c r="O347" s="730">
        <f>'報告書（事業主控）'!O347</f>
        <v>0</v>
      </c>
      <c r="P347" s="731" t="s">
        <v>38</v>
      </c>
      <c r="Q347" s="730">
        <f>'報告書（事業主控）'!Q347</f>
        <v>0</v>
      </c>
      <c r="R347" s="731" t="s">
        <v>39</v>
      </c>
      <c r="S347" s="730">
        <f>'報告書（事業主控）'!S347</f>
        <v>0</v>
      </c>
      <c r="T347" s="976" t="s">
        <v>40</v>
      </c>
      <c r="U347" s="976"/>
      <c r="V347" s="1103">
        <f>'報告書（事業主控）'!V347</f>
        <v>0</v>
      </c>
      <c r="W347" s="1104"/>
      <c r="X347" s="1104"/>
      <c r="Y347" s="732" t="s">
        <v>15</v>
      </c>
      <c r="Z347" s="738"/>
      <c r="AA347" s="739"/>
      <c r="AB347" s="739"/>
      <c r="AC347" s="732" t="s">
        <v>15</v>
      </c>
      <c r="AD347" s="738"/>
      <c r="AE347" s="739"/>
      <c r="AF347" s="739"/>
      <c r="AG347" s="735" t="s">
        <v>15</v>
      </c>
      <c r="AH347" s="1127">
        <f>'報告書（事業主控）'!AH347</f>
        <v>0</v>
      </c>
      <c r="AI347" s="1128"/>
      <c r="AJ347" s="1128"/>
      <c r="AK347" s="1129"/>
      <c r="AL347" s="738"/>
      <c r="AM347" s="740"/>
      <c r="AN347" s="1100">
        <f>'報告書（事業主控）'!AN347</f>
        <v>0</v>
      </c>
      <c r="AO347" s="1101"/>
      <c r="AP347" s="1101"/>
      <c r="AQ347" s="1101"/>
      <c r="AR347" s="1101"/>
      <c r="AS347" s="735" t="s">
        <v>15</v>
      </c>
    </row>
    <row r="348" spans="2:45" ht="18" customHeight="1">
      <c r="B348" s="1117"/>
      <c r="C348" s="1118"/>
      <c r="D348" s="1118"/>
      <c r="E348" s="1118"/>
      <c r="F348" s="1118"/>
      <c r="G348" s="1118"/>
      <c r="H348" s="1118"/>
      <c r="I348" s="1119"/>
      <c r="J348" s="1117"/>
      <c r="K348" s="1118"/>
      <c r="L348" s="1118"/>
      <c r="M348" s="1118"/>
      <c r="N348" s="1121"/>
      <c r="O348" s="33">
        <f>'報告書（事業主控）'!O348</f>
        <v>0</v>
      </c>
      <c r="P348" s="684" t="s">
        <v>38</v>
      </c>
      <c r="Q348" s="33">
        <f>'報告書（事業主控）'!Q348</f>
        <v>0</v>
      </c>
      <c r="R348" s="684" t="s">
        <v>39</v>
      </c>
      <c r="S348" s="33">
        <f>'報告書（事業主控）'!S348</f>
        <v>0</v>
      </c>
      <c r="T348" s="1122" t="s">
        <v>41</v>
      </c>
      <c r="U348" s="1122"/>
      <c r="V348" s="1093">
        <f>'報告書（事業主控）'!V348</f>
        <v>0</v>
      </c>
      <c r="W348" s="1094"/>
      <c r="X348" s="1094"/>
      <c r="Y348" s="1094"/>
      <c r="Z348" s="1093">
        <f>'報告書（事業主控）'!Z348</f>
        <v>0</v>
      </c>
      <c r="AA348" s="1094"/>
      <c r="AB348" s="1094"/>
      <c r="AC348" s="1094"/>
      <c r="AD348" s="1093">
        <f>'報告書（事業主控）'!AD348</f>
        <v>0</v>
      </c>
      <c r="AE348" s="1094"/>
      <c r="AF348" s="1094"/>
      <c r="AG348" s="1096"/>
      <c r="AH348" s="1093">
        <f>'報告書（事業主控）'!AH348</f>
        <v>0</v>
      </c>
      <c r="AI348" s="1094"/>
      <c r="AJ348" s="1094"/>
      <c r="AK348" s="1096"/>
      <c r="AL348" s="964">
        <f>'報告書（事業主控）'!AL348</f>
        <v>0</v>
      </c>
      <c r="AM348" s="1095"/>
      <c r="AN348" s="1093">
        <f>'報告書（事業主控）'!AN348</f>
        <v>0</v>
      </c>
      <c r="AO348" s="1094"/>
      <c r="AP348" s="1094"/>
      <c r="AQ348" s="1094"/>
      <c r="AR348" s="1094"/>
      <c r="AS348" s="687"/>
    </row>
    <row r="349" spans="2:45" ht="18" customHeight="1">
      <c r="B349" s="1114">
        <f>'報告書（事業主控）'!B349</f>
        <v>0</v>
      </c>
      <c r="C349" s="1115"/>
      <c r="D349" s="1115"/>
      <c r="E349" s="1115"/>
      <c r="F349" s="1115"/>
      <c r="G349" s="1115"/>
      <c r="H349" s="1115"/>
      <c r="I349" s="1116"/>
      <c r="J349" s="1114">
        <f>'報告書（事業主控）'!J349</f>
        <v>0</v>
      </c>
      <c r="K349" s="1115"/>
      <c r="L349" s="1115"/>
      <c r="M349" s="1115"/>
      <c r="N349" s="1120"/>
      <c r="O349" s="32">
        <f>'報告書（事業主控）'!O349</f>
        <v>0</v>
      </c>
      <c r="P349" s="11" t="s">
        <v>38</v>
      </c>
      <c r="Q349" s="32">
        <f>'報告書（事業主控）'!Q349</f>
        <v>0</v>
      </c>
      <c r="R349" s="11" t="s">
        <v>39</v>
      </c>
      <c r="S349" s="32">
        <f>'報告書（事業主控）'!S349</f>
        <v>0</v>
      </c>
      <c r="T349" s="982" t="s">
        <v>40</v>
      </c>
      <c r="U349" s="982"/>
      <c r="V349" s="1103">
        <f>'報告書（事業主控）'!V349</f>
        <v>0</v>
      </c>
      <c r="W349" s="1104"/>
      <c r="X349" s="1104"/>
      <c r="Y349" s="737"/>
      <c r="Z349" s="738"/>
      <c r="AA349" s="739"/>
      <c r="AB349" s="739"/>
      <c r="AC349" s="737"/>
      <c r="AD349" s="738"/>
      <c r="AE349" s="739"/>
      <c r="AF349" s="739"/>
      <c r="AG349" s="737"/>
      <c r="AH349" s="1100">
        <f>'報告書（事業主控）'!AH349</f>
        <v>0</v>
      </c>
      <c r="AI349" s="1101"/>
      <c r="AJ349" s="1101"/>
      <c r="AK349" s="1102"/>
      <c r="AL349" s="738"/>
      <c r="AM349" s="740"/>
      <c r="AN349" s="1100">
        <f>'報告書（事業主控）'!AN349</f>
        <v>0</v>
      </c>
      <c r="AO349" s="1101"/>
      <c r="AP349" s="1101"/>
      <c r="AQ349" s="1101"/>
      <c r="AR349" s="1101"/>
      <c r="AS349" s="741"/>
    </row>
    <row r="350" spans="2:45" ht="18" customHeight="1">
      <c r="B350" s="1117"/>
      <c r="C350" s="1118"/>
      <c r="D350" s="1118"/>
      <c r="E350" s="1118"/>
      <c r="F350" s="1118"/>
      <c r="G350" s="1118"/>
      <c r="H350" s="1118"/>
      <c r="I350" s="1119"/>
      <c r="J350" s="1117"/>
      <c r="K350" s="1118"/>
      <c r="L350" s="1118"/>
      <c r="M350" s="1118"/>
      <c r="N350" s="1121"/>
      <c r="O350" s="33">
        <f>'報告書（事業主控）'!O350</f>
        <v>0</v>
      </c>
      <c r="P350" s="684" t="s">
        <v>38</v>
      </c>
      <c r="Q350" s="33">
        <f>'報告書（事業主控）'!Q350</f>
        <v>0</v>
      </c>
      <c r="R350" s="684" t="s">
        <v>39</v>
      </c>
      <c r="S350" s="33">
        <f>'報告書（事業主控）'!S350</f>
        <v>0</v>
      </c>
      <c r="T350" s="1122" t="s">
        <v>41</v>
      </c>
      <c r="U350" s="1122"/>
      <c r="V350" s="1097">
        <f>'報告書（事業主控）'!V350</f>
        <v>0</v>
      </c>
      <c r="W350" s="1098"/>
      <c r="X350" s="1098"/>
      <c r="Y350" s="1098"/>
      <c r="Z350" s="1097">
        <f>'報告書（事業主控）'!Z350</f>
        <v>0</v>
      </c>
      <c r="AA350" s="1098"/>
      <c r="AB350" s="1098"/>
      <c r="AC350" s="1098"/>
      <c r="AD350" s="1097">
        <f>'報告書（事業主控）'!AD350</f>
        <v>0</v>
      </c>
      <c r="AE350" s="1098"/>
      <c r="AF350" s="1098"/>
      <c r="AG350" s="1098"/>
      <c r="AH350" s="1097">
        <f>'報告書（事業主控）'!AH350</f>
        <v>0</v>
      </c>
      <c r="AI350" s="1098"/>
      <c r="AJ350" s="1098"/>
      <c r="AK350" s="1099"/>
      <c r="AL350" s="964">
        <f>'報告書（事業主控）'!AL350</f>
        <v>0</v>
      </c>
      <c r="AM350" s="1095"/>
      <c r="AN350" s="1093">
        <f>'報告書（事業主控）'!AN350</f>
        <v>0</v>
      </c>
      <c r="AO350" s="1094"/>
      <c r="AP350" s="1094"/>
      <c r="AQ350" s="1094"/>
      <c r="AR350" s="1094"/>
      <c r="AS350" s="687"/>
    </row>
    <row r="351" spans="2:45" ht="18" customHeight="1">
      <c r="B351" s="1114">
        <f>'報告書（事業主控）'!B351</f>
        <v>0</v>
      </c>
      <c r="C351" s="1115"/>
      <c r="D351" s="1115"/>
      <c r="E351" s="1115"/>
      <c r="F351" s="1115"/>
      <c r="G351" s="1115"/>
      <c r="H351" s="1115"/>
      <c r="I351" s="1116"/>
      <c r="J351" s="1114">
        <f>'報告書（事業主控）'!J351</f>
        <v>0</v>
      </c>
      <c r="K351" s="1115"/>
      <c r="L351" s="1115"/>
      <c r="M351" s="1115"/>
      <c r="N351" s="1120"/>
      <c r="O351" s="32">
        <f>'報告書（事業主控）'!O351</f>
        <v>0</v>
      </c>
      <c r="P351" s="11" t="s">
        <v>38</v>
      </c>
      <c r="Q351" s="32">
        <f>'報告書（事業主控）'!Q351</f>
        <v>0</v>
      </c>
      <c r="R351" s="11" t="s">
        <v>39</v>
      </c>
      <c r="S351" s="32">
        <f>'報告書（事業主控）'!S351</f>
        <v>0</v>
      </c>
      <c r="T351" s="982" t="s">
        <v>40</v>
      </c>
      <c r="U351" s="982"/>
      <c r="V351" s="1103">
        <f>'報告書（事業主控）'!V351</f>
        <v>0</v>
      </c>
      <c r="W351" s="1104"/>
      <c r="X351" s="1104"/>
      <c r="Y351" s="737"/>
      <c r="Z351" s="738"/>
      <c r="AA351" s="739"/>
      <c r="AB351" s="739"/>
      <c r="AC351" s="737"/>
      <c r="AD351" s="738"/>
      <c r="AE351" s="739"/>
      <c r="AF351" s="739"/>
      <c r="AG351" s="737"/>
      <c r="AH351" s="1100">
        <f>'報告書（事業主控）'!AH351</f>
        <v>0</v>
      </c>
      <c r="AI351" s="1101"/>
      <c r="AJ351" s="1101"/>
      <c r="AK351" s="1102"/>
      <c r="AL351" s="738"/>
      <c r="AM351" s="740"/>
      <c r="AN351" s="1100">
        <f>'報告書（事業主控）'!AN351</f>
        <v>0</v>
      </c>
      <c r="AO351" s="1101"/>
      <c r="AP351" s="1101"/>
      <c r="AQ351" s="1101"/>
      <c r="AR351" s="1101"/>
      <c r="AS351" s="741"/>
    </row>
    <row r="352" spans="2:45" ht="18" customHeight="1">
      <c r="B352" s="1117"/>
      <c r="C352" s="1118"/>
      <c r="D352" s="1118"/>
      <c r="E352" s="1118"/>
      <c r="F352" s="1118"/>
      <c r="G352" s="1118"/>
      <c r="H352" s="1118"/>
      <c r="I352" s="1119"/>
      <c r="J352" s="1117"/>
      <c r="K352" s="1118"/>
      <c r="L352" s="1118"/>
      <c r="M352" s="1118"/>
      <c r="N352" s="1121"/>
      <c r="O352" s="33">
        <f>'報告書（事業主控）'!O352</f>
        <v>0</v>
      </c>
      <c r="P352" s="684" t="s">
        <v>38</v>
      </c>
      <c r="Q352" s="33">
        <f>'報告書（事業主控）'!Q352</f>
        <v>0</v>
      </c>
      <c r="R352" s="684" t="s">
        <v>39</v>
      </c>
      <c r="S352" s="33">
        <f>'報告書（事業主控）'!S352</f>
        <v>0</v>
      </c>
      <c r="T352" s="1122" t="s">
        <v>41</v>
      </c>
      <c r="U352" s="1122"/>
      <c r="V352" s="1097">
        <f>'報告書（事業主控）'!V352</f>
        <v>0</v>
      </c>
      <c r="W352" s="1098"/>
      <c r="X352" s="1098"/>
      <c r="Y352" s="1098"/>
      <c r="Z352" s="1097">
        <f>'報告書（事業主控）'!Z352</f>
        <v>0</v>
      </c>
      <c r="AA352" s="1098"/>
      <c r="AB352" s="1098"/>
      <c r="AC352" s="1098"/>
      <c r="AD352" s="1097">
        <f>'報告書（事業主控）'!AD352</f>
        <v>0</v>
      </c>
      <c r="AE352" s="1098"/>
      <c r="AF352" s="1098"/>
      <c r="AG352" s="1098"/>
      <c r="AH352" s="1097">
        <f>'報告書（事業主控）'!AH352</f>
        <v>0</v>
      </c>
      <c r="AI352" s="1098"/>
      <c r="AJ352" s="1098"/>
      <c r="AK352" s="1099"/>
      <c r="AL352" s="964">
        <f>'報告書（事業主控）'!AL352</f>
        <v>0</v>
      </c>
      <c r="AM352" s="1095"/>
      <c r="AN352" s="1093">
        <f>'報告書（事業主控）'!AN352</f>
        <v>0</v>
      </c>
      <c r="AO352" s="1094"/>
      <c r="AP352" s="1094"/>
      <c r="AQ352" s="1094"/>
      <c r="AR352" s="1094"/>
      <c r="AS352" s="687"/>
    </row>
    <row r="353" spans="2:45" ht="18" customHeight="1">
      <c r="B353" s="1114">
        <f>'報告書（事業主控）'!B353</f>
        <v>0</v>
      </c>
      <c r="C353" s="1115"/>
      <c r="D353" s="1115"/>
      <c r="E353" s="1115"/>
      <c r="F353" s="1115"/>
      <c r="G353" s="1115"/>
      <c r="H353" s="1115"/>
      <c r="I353" s="1116"/>
      <c r="J353" s="1114">
        <f>'報告書（事業主控）'!J353</f>
        <v>0</v>
      </c>
      <c r="K353" s="1115"/>
      <c r="L353" s="1115"/>
      <c r="M353" s="1115"/>
      <c r="N353" s="1120"/>
      <c r="O353" s="32">
        <f>'報告書（事業主控）'!O353</f>
        <v>0</v>
      </c>
      <c r="P353" s="11" t="s">
        <v>38</v>
      </c>
      <c r="Q353" s="32">
        <f>'報告書（事業主控）'!Q353</f>
        <v>0</v>
      </c>
      <c r="R353" s="11" t="s">
        <v>39</v>
      </c>
      <c r="S353" s="32">
        <f>'報告書（事業主控）'!S353</f>
        <v>0</v>
      </c>
      <c r="T353" s="982" t="s">
        <v>40</v>
      </c>
      <c r="U353" s="982"/>
      <c r="V353" s="1103">
        <f>'報告書（事業主控）'!V353</f>
        <v>0</v>
      </c>
      <c r="W353" s="1104"/>
      <c r="X353" s="1104"/>
      <c r="Y353" s="737"/>
      <c r="Z353" s="738"/>
      <c r="AA353" s="739"/>
      <c r="AB353" s="739"/>
      <c r="AC353" s="737"/>
      <c r="AD353" s="738"/>
      <c r="AE353" s="739"/>
      <c r="AF353" s="739"/>
      <c r="AG353" s="737"/>
      <c r="AH353" s="1100">
        <f>'報告書（事業主控）'!AH353</f>
        <v>0</v>
      </c>
      <c r="AI353" s="1101"/>
      <c r="AJ353" s="1101"/>
      <c r="AK353" s="1102"/>
      <c r="AL353" s="738"/>
      <c r="AM353" s="740"/>
      <c r="AN353" s="1100">
        <f>'報告書（事業主控）'!AN353</f>
        <v>0</v>
      </c>
      <c r="AO353" s="1101"/>
      <c r="AP353" s="1101"/>
      <c r="AQ353" s="1101"/>
      <c r="AR353" s="1101"/>
      <c r="AS353" s="741"/>
    </row>
    <row r="354" spans="2:45" ht="18" customHeight="1">
      <c r="B354" s="1117"/>
      <c r="C354" s="1118"/>
      <c r="D354" s="1118"/>
      <c r="E354" s="1118"/>
      <c r="F354" s="1118"/>
      <c r="G354" s="1118"/>
      <c r="H354" s="1118"/>
      <c r="I354" s="1119"/>
      <c r="J354" s="1117"/>
      <c r="K354" s="1118"/>
      <c r="L354" s="1118"/>
      <c r="M354" s="1118"/>
      <c r="N354" s="1121"/>
      <c r="O354" s="33">
        <f>'報告書（事業主控）'!O354</f>
        <v>0</v>
      </c>
      <c r="P354" s="684" t="s">
        <v>38</v>
      </c>
      <c r="Q354" s="33">
        <f>'報告書（事業主控）'!Q354</f>
        <v>0</v>
      </c>
      <c r="R354" s="684" t="s">
        <v>39</v>
      </c>
      <c r="S354" s="33">
        <f>'報告書（事業主控）'!S354</f>
        <v>0</v>
      </c>
      <c r="T354" s="1122" t="s">
        <v>41</v>
      </c>
      <c r="U354" s="1122"/>
      <c r="V354" s="1097">
        <f>'報告書（事業主控）'!V354</f>
        <v>0</v>
      </c>
      <c r="W354" s="1098"/>
      <c r="X354" s="1098"/>
      <c r="Y354" s="1098"/>
      <c r="Z354" s="1097">
        <f>'報告書（事業主控）'!Z354</f>
        <v>0</v>
      </c>
      <c r="AA354" s="1098"/>
      <c r="AB354" s="1098"/>
      <c r="AC354" s="1098"/>
      <c r="AD354" s="1097">
        <f>'報告書（事業主控）'!AD354</f>
        <v>0</v>
      </c>
      <c r="AE354" s="1098"/>
      <c r="AF354" s="1098"/>
      <c r="AG354" s="1098"/>
      <c r="AH354" s="1097">
        <f>'報告書（事業主控）'!AH354</f>
        <v>0</v>
      </c>
      <c r="AI354" s="1098"/>
      <c r="AJ354" s="1098"/>
      <c r="AK354" s="1099"/>
      <c r="AL354" s="964">
        <f>'報告書（事業主控）'!AL354</f>
        <v>0</v>
      </c>
      <c r="AM354" s="1095"/>
      <c r="AN354" s="1093">
        <f>'報告書（事業主控）'!AN354</f>
        <v>0</v>
      </c>
      <c r="AO354" s="1094"/>
      <c r="AP354" s="1094"/>
      <c r="AQ354" s="1094"/>
      <c r="AR354" s="1094"/>
      <c r="AS354" s="687"/>
    </row>
    <row r="355" spans="2:45" ht="18" customHeight="1">
      <c r="B355" s="1114">
        <f>'報告書（事業主控）'!B355</f>
        <v>0</v>
      </c>
      <c r="C355" s="1115"/>
      <c r="D355" s="1115"/>
      <c r="E355" s="1115"/>
      <c r="F355" s="1115"/>
      <c r="G355" s="1115"/>
      <c r="H355" s="1115"/>
      <c r="I355" s="1116"/>
      <c r="J355" s="1114">
        <f>'報告書（事業主控）'!J355</f>
        <v>0</v>
      </c>
      <c r="K355" s="1115"/>
      <c r="L355" s="1115"/>
      <c r="M355" s="1115"/>
      <c r="N355" s="1120"/>
      <c r="O355" s="32">
        <f>'報告書（事業主控）'!O355</f>
        <v>0</v>
      </c>
      <c r="P355" s="11" t="s">
        <v>38</v>
      </c>
      <c r="Q355" s="32">
        <f>'報告書（事業主控）'!Q355</f>
        <v>0</v>
      </c>
      <c r="R355" s="11" t="s">
        <v>39</v>
      </c>
      <c r="S355" s="32">
        <f>'報告書（事業主控）'!S355</f>
        <v>0</v>
      </c>
      <c r="T355" s="982" t="s">
        <v>40</v>
      </c>
      <c r="U355" s="982"/>
      <c r="V355" s="1103">
        <f>'報告書（事業主控）'!V355</f>
        <v>0</v>
      </c>
      <c r="W355" s="1104"/>
      <c r="X355" s="1104"/>
      <c r="Y355" s="737"/>
      <c r="Z355" s="738"/>
      <c r="AA355" s="739"/>
      <c r="AB355" s="739"/>
      <c r="AC355" s="737"/>
      <c r="AD355" s="738"/>
      <c r="AE355" s="739"/>
      <c r="AF355" s="739"/>
      <c r="AG355" s="737"/>
      <c r="AH355" s="1100">
        <f>'報告書（事業主控）'!AH355</f>
        <v>0</v>
      </c>
      <c r="AI355" s="1101"/>
      <c r="AJ355" s="1101"/>
      <c r="AK355" s="1102"/>
      <c r="AL355" s="738"/>
      <c r="AM355" s="740"/>
      <c r="AN355" s="1100">
        <f>'報告書（事業主控）'!AN355</f>
        <v>0</v>
      </c>
      <c r="AO355" s="1101"/>
      <c r="AP355" s="1101"/>
      <c r="AQ355" s="1101"/>
      <c r="AR355" s="1101"/>
      <c r="AS355" s="741"/>
    </row>
    <row r="356" spans="2:45" ht="18" customHeight="1">
      <c r="B356" s="1117"/>
      <c r="C356" s="1118"/>
      <c r="D356" s="1118"/>
      <c r="E356" s="1118"/>
      <c r="F356" s="1118"/>
      <c r="G356" s="1118"/>
      <c r="H356" s="1118"/>
      <c r="I356" s="1119"/>
      <c r="J356" s="1117"/>
      <c r="K356" s="1118"/>
      <c r="L356" s="1118"/>
      <c r="M356" s="1118"/>
      <c r="N356" s="1121"/>
      <c r="O356" s="33">
        <f>'報告書（事業主控）'!O356</f>
        <v>0</v>
      </c>
      <c r="P356" s="684" t="s">
        <v>38</v>
      </c>
      <c r="Q356" s="33">
        <f>'報告書（事業主控）'!Q356</f>
        <v>0</v>
      </c>
      <c r="R356" s="684" t="s">
        <v>39</v>
      </c>
      <c r="S356" s="33">
        <f>'報告書（事業主控）'!S356</f>
        <v>0</v>
      </c>
      <c r="T356" s="1122" t="s">
        <v>41</v>
      </c>
      <c r="U356" s="1122"/>
      <c r="V356" s="1097">
        <f>'報告書（事業主控）'!V356</f>
        <v>0</v>
      </c>
      <c r="W356" s="1098"/>
      <c r="X356" s="1098"/>
      <c r="Y356" s="1098"/>
      <c r="Z356" s="1097">
        <f>'報告書（事業主控）'!Z356</f>
        <v>0</v>
      </c>
      <c r="AA356" s="1098"/>
      <c r="AB356" s="1098"/>
      <c r="AC356" s="1098"/>
      <c r="AD356" s="1097">
        <f>'報告書（事業主控）'!AD356</f>
        <v>0</v>
      </c>
      <c r="AE356" s="1098"/>
      <c r="AF356" s="1098"/>
      <c r="AG356" s="1098"/>
      <c r="AH356" s="1097">
        <f>'報告書（事業主控）'!AH356</f>
        <v>0</v>
      </c>
      <c r="AI356" s="1098"/>
      <c r="AJ356" s="1098"/>
      <c r="AK356" s="1099"/>
      <c r="AL356" s="964">
        <f>'報告書（事業主控）'!AL356</f>
        <v>0</v>
      </c>
      <c r="AM356" s="1095"/>
      <c r="AN356" s="1093">
        <f>'報告書（事業主控）'!AN356</f>
        <v>0</v>
      </c>
      <c r="AO356" s="1094"/>
      <c r="AP356" s="1094"/>
      <c r="AQ356" s="1094"/>
      <c r="AR356" s="1094"/>
      <c r="AS356" s="687"/>
    </row>
    <row r="357" spans="2:45" ht="18" customHeight="1">
      <c r="B357" s="1114">
        <f>'報告書（事業主控）'!B357</f>
        <v>0</v>
      </c>
      <c r="C357" s="1115"/>
      <c r="D357" s="1115"/>
      <c r="E357" s="1115"/>
      <c r="F357" s="1115"/>
      <c r="G357" s="1115"/>
      <c r="H357" s="1115"/>
      <c r="I357" s="1116"/>
      <c r="J357" s="1114">
        <f>'報告書（事業主控）'!J357</f>
        <v>0</v>
      </c>
      <c r="K357" s="1115"/>
      <c r="L357" s="1115"/>
      <c r="M357" s="1115"/>
      <c r="N357" s="1120"/>
      <c r="O357" s="32">
        <f>'報告書（事業主控）'!O357</f>
        <v>0</v>
      </c>
      <c r="P357" s="11" t="s">
        <v>38</v>
      </c>
      <c r="Q357" s="32">
        <f>'報告書（事業主控）'!Q357</f>
        <v>0</v>
      </c>
      <c r="R357" s="11" t="s">
        <v>39</v>
      </c>
      <c r="S357" s="32">
        <f>'報告書（事業主控）'!S357</f>
        <v>0</v>
      </c>
      <c r="T357" s="982" t="s">
        <v>40</v>
      </c>
      <c r="U357" s="982"/>
      <c r="V357" s="1103">
        <f>'報告書（事業主控）'!V357</f>
        <v>0</v>
      </c>
      <c r="W357" s="1104"/>
      <c r="X357" s="1104"/>
      <c r="Y357" s="737"/>
      <c r="Z357" s="738"/>
      <c r="AA357" s="739"/>
      <c r="AB357" s="739"/>
      <c r="AC357" s="737"/>
      <c r="AD357" s="738"/>
      <c r="AE357" s="739"/>
      <c r="AF357" s="739"/>
      <c r="AG357" s="737"/>
      <c r="AH357" s="1100">
        <f>'報告書（事業主控）'!AH357</f>
        <v>0</v>
      </c>
      <c r="AI357" s="1101"/>
      <c r="AJ357" s="1101"/>
      <c r="AK357" s="1102"/>
      <c r="AL357" s="738"/>
      <c r="AM357" s="740"/>
      <c r="AN357" s="1100">
        <f>'報告書（事業主控）'!AN357</f>
        <v>0</v>
      </c>
      <c r="AO357" s="1101"/>
      <c r="AP357" s="1101"/>
      <c r="AQ357" s="1101"/>
      <c r="AR357" s="1101"/>
      <c r="AS357" s="741"/>
    </row>
    <row r="358" spans="2:45" ht="18" customHeight="1">
      <c r="B358" s="1117"/>
      <c r="C358" s="1118"/>
      <c r="D358" s="1118"/>
      <c r="E358" s="1118"/>
      <c r="F358" s="1118"/>
      <c r="G358" s="1118"/>
      <c r="H358" s="1118"/>
      <c r="I358" s="1119"/>
      <c r="J358" s="1117"/>
      <c r="K358" s="1118"/>
      <c r="L358" s="1118"/>
      <c r="M358" s="1118"/>
      <c r="N358" s="1121"/>
      <c r="O358" s="33">
        <f>'報告書（事業主控）'!O358</f>
        <v>0</v>
      </c>
      <c r="P358" s="684" t="s">
        <v>38</v>
      </c>
      <c r="Q358" s="33">
        <f>'報告書（事業主控）'!Q358</f>
        <v>0</v>
      </c>
      <c r="R358" s="684" t="s">
        <v>39</v>
      </c>
      <c r="S358" s="33">
        <f>'報告書（事業主控）'!S358</f>
        <v>0</v>
      </c>
      <c r="T358" s="1122" t="s">
        <v>41</v>
      </c>
      <c r="U358" s="1122"/>
      <c r="V358" s="1097">
        <f>'報告書（事業主控）'!V358</f>
        <v>0</v>
      </c>
      <c r="W358" s="1098"/>
      <c r="X358" s="1098"/>
      <c r="Y358" s="1098"/>
      <c r="Z358" s="1097">
        <f>'報告書（事業主控）'!Z358</f>
        <v>0</v>
      </c>
      <c r="AA358" s="1098"/>
      <c r="AB358" s="1098"/>
      <c r="AC358" s="1098"/>
      <c r="AD358" s="1097">
        <f>'報告書（事業主控）'!AD358</f>
        <v>0</v>
      </c>
      <c r="AE358" s="1098"/>
      <c r="AF358" s="1098"/>
      <c r="AG358" s="1098"/>
      <c r="AH358" s="1097">
        <f>'報告書（事業主控）'!AH358</f>
        <v>0</v>
      </c>
      <c r="AI358" s="1098"/>
      <c r="AJ358" s="1098"/>
      <c r="AK358" s="1099"/>
      <c r="AL358" s="964">
        <f>'報告書（事業主控）'!AL358</f>
        <v>0</v>
      </c>
      <c r="AM358" s="1095"/>
      <c r="AN358" s="1093">
        <f>'報告書（事業主控）'!AN358</f>
        <v>0</v>
      </c>
      <c r="AO358" s="1094"/>
      <c r="AP358" s="1094"/>
      <c r="AQ358" s="1094"/>
      <c r="AR358" s="1094"/>
      <c r="AS358" s="687"/>
    </row>
    <row r="359" spans="2:45" ht="18" customHeight="1">
      <c r="B359" s="1114">
        <f>'報告書（事業主控）'!B359</f>
        <v>0</v>
      </c>
      <c r="C359" s="1115"/>
      <c r="D359" s="1115"/>
      <c r="E359" s="1115"/>
      <c r="F359" s="1115"/>
      <c r="G359" s="1115"/>
      <c r="H359" s="1115"/>
      <c r="I359" s="1116"/>
      <c r="J359" s="1114">
        <f>'報告書（事業主控）'!J359</f>
        <v>0</v>
      </c>
      <c r="K359" s="1115"/>
      <c r="L359" s="1115"/>
      <c r="M359" s="1115"/>
      <c r="N359" s="1120"/>
      <c r="O359" s="32">
        <f>'報告書（事業主控）'!O359</f>
        <v>0</v>
      </c>
      <c r="P359" s="11" t="s">
        <v>38</v>
      </c>
      <c r="Q359" s="32">
        <f>'報告書（事業主控）'!Q359</f>
        <v>0</v>
      </c>
      <c r="R359" s="11" t="s">
        <v>39</v>
      </c>
      <c r="S359" s="32">
        <f>'報告書（事業主控）'!S359</f>
        <v>0</v>
      </c>
      <c r="T359" s="982" t="s">
        <v>40</v>
      </c>
      <c r="U359" s="982"/>
      <c r="V359" s="1103">
        <f>'報告書（事業主控）'!V359</f>
        <v>0</v>
      </c>
      <c r="W359" s="1104"/>
      <c r="X359" s="1104"/>
      <c r="Y359" s="737"/>
      <c r="Z359" s="738"/>
      <c r="AA359" s="739"/>
      <c r="AB359" s="739"/>
      <c r="AC359" s="737"/>
      <c r="AD359" s="738"/>
      <c r="AE359" s="739"/>
      <c r="AF359" s="739"/>
      <c r="AG359" s="737"/>
      <c r="AH359" s="1100">
        <f>'報告書（事業主控）'!AH359</f>
        <v>0</v>
      </c>
      <c r="AI359" s="1101"/>
      <c r="AJ359" s="1101"/>
      <c r="AK359" s="1102"/>
      <c r="AL359" s="738"/>
      <c r="AM359" s="740"/>
      <c r="AN359" s="1100">
        <f>'報告書（事業主控）'!AN359</f>
        <v>0</v>
      </c>
      <c r="AO359" s="1101"/>
      <c r="AP359" s="1101"/>
      <c r="AQ359" s="1101"/>
      <c r="AR359" s="1101"/>
      <c r="AS359" s="741"/>
    </row>
    <row r="360" spans="2:45" ht="18" customHeight="1">
      <c r="B360" s="1117"/>
      <c r="C360" s="1118"/>
      <c r="D360" s="1118"/>
      <c r="E360" s="1118"/>
      <c r="F360" s="1118"/>
      <c r="G360" s="1118"/>
      <c r="H360" s="1118"/>
      <c r="I360" s="1119"/>
      <c r="J360" s="1117"/>
      <c r="K360" s="1118"/>
      <c r="L360" s="1118"/>
      <c r="M360" s="1118"/>
      <c r="N360" s="1121"/>
      <c r="O360" s="33">
        <f>'報告書（事業主控）'!O360</f>
        <v>0</v>
      </c>
      <c r="P360" s="684" t="s">
        <v>38</v>
      </c>
      <c r="Q360" s="33">
        <f>'報告書（事業主控）'!Q360</f>
        <v>0</v>
      </c>
      <c r="R360" s="684" t="s">
        <v>39</v>
      </c>
      <c r="S360" s="33">
        <f>'報告書（事業主控）'!S360</f>
        <v>0</v>
      </c>
      <c r="T360" s="1122" t="s">
        <v>41</v>
      </c>
      <c r="U360" s="1122"/>
      <c r="V360" s="1097">
        <f>'報告書（事業主控）'!V360</f>
        <v>0</v>
      </c>
      <c r="W360" s="1098"/>
      <c r="X360" s="1098"/>
      <c r="Y360" s="1098"/>
      <c r="Z360" s="1097">
        <f>'報告書（事業主控）'!Z360</f>
        <v>0</v>
      </c>
      <c r="AA360" s="1098"/>
      <c r="AB360" s="1098"/>
      <c r="AC360" s="1098"/>
      <c r="AD360" s="1097">
        <f>'報告書（事業主控）'!AD360</f>
        <v>0</v>
      </c>
      <c r="AE360" s="1098"/>
      <c r="AF360" s="1098"/>
      <c r="AG360" s="1098"/>
      <c r="AH360" s="1097">
        <f>'報告書（事業主控）'!AH360</f>
        <v>0</v>
      </c>
      <c r="AI360" s="1098"/>
      <c r="AJ360" s="1098"/>
      <c r="AK360" s="1099"/>
      <c r="AL360" s="964">
        <f>'報告書（事業主控）'!AL360</f>
        <v>0</v>
      </c>
      <c r="AM360" s="1095"/>
      <c r="AN360" s="1093">
        <f>'報告書（事業主控）'!AN360</f>
        <v>0</v>
      </c>
      <c r="AO360" s="1094"/>
      <c r="AP360" s="1094"/>
      <c r="AQ360" s="1094"/>
      <c r="AR360" s="1094"/>
      <c r="AS360" s="687"/>
    </row>
    <row r="361" spans="2:45" ht="18" customHeight="1">
      <c r="B361" s="1114">
        <f>'報告書（事業主控）'!B361</f>
        <v>0</v>
      </c>
      <c r="C361" s="1115"/>
      <c r="D361" s="1115"/>
      <c r="E361" s="1115"/>
      <c r="F361" s="1115"/>
      <c r="G361" s="1115"/>
      <c r="H361" s="1115"/>
      <c r="I361" s="1116"/>
      <c r="J361" s="1114">
        <f>'報告書（事業主控）'!J361</f>
        <v>0</v>
      </c>
      <c r="K361" s="1115"/>
      <c r="L361" s="1115"/>
      <c r="M361" s="1115"/>
      <c r="N361" s="1120"/>
      <c r="O361" s="32">
        <f>'報告書（事業主控）'!O361</f>
        <v>0</v>
      </c>
      <c r="P361" s="11" t="s">
        <v>38</v>
      </c>
      <c r="Q361" s="32">
        <f>'報告書（事業主控）'!Q361</f>
        <v>0</v>
      </c>
      <c r="R361" s="11" t="s">
        <v>39</v>
      </c>
      <c r="S361" s="32">
        <f>'報告書（事業主控）'!S361</f>
        <v>0</v>
      </c>
      <c r="T361" s="982" t="s">
        <v>40</v>
      </c>
      <c r="U361" s="982"/>
      <c r="V361" s="1103">
        <f>'報告書（事業主控）'!V361</f>
        <v>0</v>
      </c>
      <c r="W361" s="1104"/>
      <c r="X361" s="1104"/>
      <c r="Y361" s="737"/>
      <c r="Z361" s="738"/>
      <c r="AA361" s="739"/>
      <c r="AB361" s="739"/>
      <c r="AC361" s="737"/>
      <c r="AD361" s="738"/>
      <c r="AE361" s="739"/>
      <c r="AF361" s="739"/>
      <c r="AG361" s="737"/>
      <c r="AH361" s="1100">
        <f>'報告書（事業主控）'!AH361</f>
        <v>0</v>
      </c>
      <c r="AI361" s="1101"/>
      <c r="AJ361" s="1101"/>
      <c r="AK361" s="1102"/>
      <c r="AL361" s="738"/>
      <c r="AM361" s="740"/>
      <c r="AN361" s="1100">
        <f>'報告書（事業主控）'!AN361</f>
        <v>0</v>
      </c>
      <c r="AO361" s="1101"/>
      <c r="AP361" s="1101"/>
      <c r="AQ361" s="1101"/>
      <c r="AR361" s="1101"/>
      <c r="AS361" s="741"/>
    </row>
    <row r="362" spans="2:45" ht="18" customHeight="1">
      <c r="B362" s="1117"/>
      <c r="C362" s="1118"/>
      <c r="D362" s="1118"/>
      <c r="E362" s="1118"/>
      <c r="F362" s="1118"/>
      <c r="G362" s="1118"/>
      <c r="H362" s="1118"/>
      <c r="I362" s="1119"/>
      <c r="J362" s="1117"/>
      <c r="K362" s="1118"/>
      <c r="L362" s="1118"/>
      <c r="M362" s="1118"/>
      <c r="N362" s="1121"/>
      <c r="O362" s="33">
        <f>'報告書（事業主控）'!O362</f>
        <v>0</v>
      </c>
      <c r="P362" s="684" t="s">
        <v>38</v>
      </c>
      <c r="Q362" s="33">
        <f>'報告書（事業主控）'!Q362</f>
        <v>0</v>
      </c>
      <c r="R362" s="684" t="s">
        <v>39</v>
      </c>
      <c r="S362" s="33">
        <f>'報告書（事業主控）'!S362</f>
        <v>0</v>
      </c>
      <c r="T362" s="1122" t="s">
        <v>41</v>
      </c>
      <c r="U362" s="1122"/>
      <c r="V362" s="1097">
        <f>'報告書（事業主控）'!V362</f>
        <v>0</v>
      </c>
      <c r="W362" s="1098"/>
      <c r="X362" s="1098"/>
      <c r="Y362" s="1098"/>
      <c r="Z362" s="1097">
        <f>'報告書（事業主控）'!Z362</f>
        <v>0</v>
      </c>
      <c r="AA362" s="1098"/>
      <c r="AB362" s="1098"/>
      <c r="AC362" s="1098"/>
      <c r="AD362" s="1097">
        <f>'報告書（事業主控）'!AD362</f>
        <v>0</v>
      </c>
      <c r="AE362" s="1098"/>
      <c r="AF362" s="1098"/>
      <c r="AG362" s="1098"/>
      <c r="AH362" s="1097">
        <f>'報告書（事業主控）'!AH362</f>
        <v>0</v>
      </c>
      <c r="AI362" s="1098"/>
      <c r="AJ362" s="1098"/>
      <c r="AK362" s="1099"/>
      <c r="AL362" s="964">
        <f>'報告書（事業主控）'!AL362</f>
        <v>0</v>
      </c>
      <c r="AM362" s="1095"/>
      <c r="AN362" s="1093">
        <f>'報告書（事業主控）'!AN362</f>
        <v>0</v>
      </c>
      <c r="AO362" s="1094"/>
      <c r="AP362" s="1094"/>
      <c r="AQ362" s="1094"/>
      <c r="AR362" s="1094"/>
      <c r="AS362" s="687"/>
    </row>
    <row r="363" spans="2:45" ht="18" customHeight="1">
      <c r="B363" s="1114">
        <f>'報告書（事業主控）'!B363</f>
        <v>0</v>
      </c>
      <c r="C363" s="1115"/>
      <c r="D363" s="1115"/>
      <c r="E363" s="1115"/>
      <c r="F363" s="1115"/>
      <c r="G363" s="1115"/>
      <c r="H363" s="1115"/>
      <c r="I363" s="1116"/>
      <c r="J363" s="1114">
        <f>'報告書（事業主控）'!J363</f>
        <v>0</v>
      </c>
      <c r="K363" s="1115"/>
      <c r="L363" s="1115"/>
      <c r="M363" s="1115"/>
      <c r="N363" s="1120"/>
      <c r="O363" s="32">
        <f>'報告書（事業主控）'!O363</f>
        <v>0</v>
      </c>
      <c r="P363" s="11" t="s">
        <v>38</v>
      </c>
      <c r="Q363" s="32">
        <f>'報告書（事業主控）'!Q363</f>
        <v>0</v>
      </c>
      <c r="R363" s="11" t="s">
        <v>39</v>
      </c>
      <c r="S363" s="32">
        <f>'報告書（事業主控）'!S363</f>
        <v>0</v>
      </c>
      <c r="T363" s="982" t="s">
        <v>40</v>
      </c>
      <c r="U363" s="982"/>
      <c r="V363" s="1103">
        <f>'報告書（事業主控）'!V363</f>
        <v>0</v>
      </c>
      <c r="W363" s="1104"/>
      <c r="X363" s="1104"/>
      <c r="Y363" s="737"/>
      <c r="Z363" s="738"/>
      <c r="AA363" s="739"/>
      <c r="AB363" s="739"/>
      <c r="AC363" s="737"/>
      <c r="AD363" s="738"/>
      <c r="AE363" s="739"/>
      <c r="AF363" s="739"/>
      <c r="AG363" s="737"/>
      <c r="AH363" s="1100">
        <f>'報告書（事業主控）'!AH363</f>
        <v>0</v>
      </c>
      <c r="AI363" s="1101"/>
      <c r="AJ363" s="1101"/>
      <c r="AK363" s="1102"/>
      <c r="AL363" s="738"/>
      <c r="AM363" s="740"/>
      <c r="AN363" s="1100">
        <f>'報告書（事業主控）'!AN363</f>
        <v>0</v>
      </c>
      <c r="AO363" s="1101"/>
      <c r="AP363" s="1101"/>
      <c r="AQ363" s="1101"/>
      <c r="AR363" s="1101"/>
      <c r="AS363" s="741"/>
    </row>
    <row r="364" spans="2:45" ht="18" customHeight="1">
      <c r="B364" s="1117"/>
      <c r="C364" s="1118"/>
      <c r="D364" s="1118"/>
      <c r="E364" s="1118"/>
      <c r="F364" s="1118"/>
      <c r="G364" s="1118"/>
      <c r="H364" s="1118"/>
      <c r="I364" s="1119"/>
      <c r="J364" s="1117"/>
      <c r="K364" s="1118"/>
      <c r="L364" s="1118"/>
      <c r="M364" s="1118"/>
      <c r="N364" s="1121"/>
      <c r="O364" s="33">
        <f>'報告書（事業主控）'!O364</f>
        <v>0</v>
      </c>
      <c r="P364" s="684" t="s">
        <v>38</v>
      </c>
      <c r="Q364" s="33">
        <f>'報告書（事業主控）'!Q364</f>
        <v>0</v>
      </c>
      <c r="R364" s="684" t="s">
        <v>39</v>
      </c>
      <c r="S364" s="33">
        <f>'報告書（事業主控）'!S364</f>
        <v>0</v>
      </c>
      <c r="T364" s="1122" t="s">
        <v>41</v>
      </c>
      <c r="U364" s="1122"/>
      <c r="V364" s="1097">
        <f>'報告書（事業主控）'!V364</f>
        <v>0</v>
      </c>
      <c r="W364" s="1098"/>
      <c r="X364" s="1098"/>
      <c r="Y364" s="1098"/>
      <c r="Z364" s="1097">
        <f>'報告書（事業主控）'!Z364</f>
        <v>0</v>
      </c>
      <c r="AA364" s="1098"/>
      <c r="AB364" s="1098"/>
      <c r="AC364" s="1098"/>
      <c r="AD364" s="1097">
        <f>'報告書（事業主控）'!AD364</f>
        <v>0</v>
      </c>
      <c r="AE364" s="1098"/>
      <c r="AF364" s="1098"/>
      <c r="AG364" s="1098"/>
      <c r="AH364" s="1097">
        <f>'報告書（事業主控）'!AH364</f>
        <v>0</v>
      </c>
      <c r="AI364" s="1098"/>
      <c r="AJ364" s="1098"/>
      <c r="AK364" s="1099"/>
      <c r="AL364" s="964">
        <f>'報告書（事業主控）'!AL364</f>
        <v>0</v>
      </c>
      <c r="AM364" s="1095"/>
      <c r="AN364" s="1093">
        <f>'報告書（事業主控）'!AN364</f>
        <v>0</v>
      </c>
      <c r="AO364" s="1094"/>
      <c r="AP364" s="1094"/>
      <c r="AQ364" s="1094"/>
      <c r="AR364" s="1094"/>
      <c r="AS364" s="687"/>
    </row>
    <row r="365" spans="2:45" ht="18" customHeight="1">
      <c r="B365" s="877" t="s">
        <v>832</v>
      </c>
      <c r="C365" s="988"/>
      <c r="D365" s="988"/>
      <c r="E365" s="989"/>
      <c r="F365" s="1105">
        <f>'報告書（事業主控）'!F365</f>
        <v>0</v>
      </c>
      <c r="G365" s="1106"/>
      <c r="H365" s="1106"/>
      <c r="I365" s="1106"/>
      <c r="J365" s="1106"/>
      <c r="K365" s="1106"/>
      <c r="L365" s="1106"/>
      <c r="M365" s="1106"/>
      <c r="N365" s="1107"/>
      <c r="O365" s="877" t="s">
        <v>833</v>
      </c>
      <c r="P365" s="988"/>
      <c r="Q365" s="988"/>
      <c r="R365" s="988"/>
      <c r="S365" s="988"/>
      <c r="T365" s="988"/>
      <c r="U365" s="989"/>
      <c r="V365" s="1100">
        <f>'報告書（事業主控）'!V365</f>
        <v>0</v>
      </c>
      <c r="W365" s="1101"/>
      <c r="X365" s="1101"/>
      <c r="Y365" s="1102"/>
      <c r="Z365" s="738"/>
      <c r="AA365" s="739"/>
      <c r="AB365" s="739"/>
      <c r="AC365" s="737"/>
      <c r="AD365" s="738"/>
      <c r="AE365" s="739"/>
      <c r="AF365" s="739"/>
      <c r="AG365" s="737"/>
      <c r="AH365" s="1100">
        <f>'報告書（事業主控）'!AH365</f>
        <v>0</v>
      </c>
      <c r="AI365" s="1101"/>
      <c r="AJ365" s="1101"/>
      <c r="AK365" s="1102"/>
      <c r="AL365" s="738"/>
      <c r="AM365" s="740"/>
      <c r="AN365" s="1100">
        <f>'報告書（事業主控）'!AN365</f>
        <v>0</v>
      </c>
      <c r="AO365" s="1101"/>
      <c r="AP365" s="1101"/>
      <c r="AQ365" s="1101"/>
      <c r="AR365" s="1101"/>
      <c r="AS365" s="741"/>
    </row>
    <row r="366" spans="2:45" ht="18" customHeight="1">
      <c r="B366" s="990"/>
      <c r="C366" s="991"/>
      <c r="D366" s="991"/>
      <c r="E366" s="992"/>
      <c r="F366" s="1108"/>
      <c r="G366" s="1109"/>
      <c r="H366" s="1109"/>
      <c r="I366" s="1109"/>
      <c r="J366" s="1109"/>
      <c r="K366" s="1109"/>
      <c r="L366" s="1109"/>
      <c r="M366" s="1109"/>
      <c r="N366" s="1110"/>
      <c r="O366" s="990"/>
      <c r="P366" s="991"/>
      <c r="Q366" s="991"/>
      <c r="R366" s="991"/>
      <c r="S366" s="991"/>
      <c r="T366" s="991"/>
      <c r="U366" s="992"/>
      <c r="V366" s="983">
        <f>'報告書（事業主控）'!V366</f>
        <v>0</v>
      </c>
      <c r="W366" s="986"/>
      <c r="X366" s="986"/>
      <c r="Y366" s="1004"/>
      <c r="Z366" s="983">
        <f>'報告書（事業主控）'!Z366</f>
        <v>0</v>
      </c>
      <c r="AA366" s="984"/>
      <c r="AB366" s="984"/>
      <c r="AC366" s="985"/>
      <c r="AD366" s="983">
        <f>'報告書（事業主控）'!AD366</f>
        <v>0</v>
      </c>
      <c r="AE366" s="984"/>
      <c r="AF366" s="984"/>
      <c r="AG366" s="985"/>
      <c r="AH366" s="983">
        <f>'報告書（事業主控）'!AH366</f>
        <v>0</v>
      </c>
      <c r="AI366" s="962"/>
      <c r="AJ366" s="962"/>
      <c r="AK366" s="962"/>
      <c r="AL366" s="742"/>
      <c r="AM366" s="743"/>
      <c r="AN366" s="983">
        <f>'報告書（事業主控）'!AN366</f>
        <v>0</v>
      </c>
      <c r="AO366" s="986"/>
      <c r="AP366" s="986"/>
      <c r="AQ366" s="986"/>
      <c r="AR366" s="986"/>
      <c r="AS366" s="744"/>
    </row>
    <row r="367" spans="2:45" ht="18" customHeight="1">
      <c r="B367" s="993"/>
      <c r="C367" s="994"/>
      <c r="D367" s="994"/>
      <c r="E367" s="995"/>
      <c r="F367" s="1111"/>
      <c r="G367" s="1112"/>
      <c r="H367" s="1112"/>
      <c r="I367" s="1112"/>
      <c r="J367" s="1112"/>
      <c r="K367" s="1112"/>
      <c r="L367" s="1112"/>
      <c r="M367" s="1112"/>
      <c r="N367" s="1113"/>
      <c r="O367" s="993"/>
      <c r="P367" s="994"/>
      <c r="Q367" s="994"/>
      <c r="R367" s="994"/>
      <c r="S367" s="994"/>
      <c r="T367" s="994"/>
      <c r="U367" s="995"/>
      <c r="V367" s="1093">
        <f>'報告書（事業主控）'!V367</f>
        <v>0</v>
      </c>
      <c r="W367" s="1094"/>
      <c r="X367" s="1094"/>
      <c r="Y367" s="1096"/>
      <c r="Z367" s="1093">
        <f>'報告書（事業主控）'!Z367</f>
        <v>0</v>
      </c>
      <c r="AA367" s="1094"/>
      <c r="AB367" s="1094"/>
      <c r="AC367" s="1096"/>
      <c r="AD367" s="1093">
        <f>'報告書（事業主控）'!AD367</f>
        <v>0</v>
      </c>
      <c r="AE367" s="1094"/>
      <c r="AF367" s="1094"/>
      <c r="AG367" s="1096"/>
      <c r="AH367" s="1093">
        <f>'報告書（事業主控）'!AH367</f>
        <v>0</v>
      </c>
      <c r="AI367" s="1094"/>
      <c r="AJ367" s="1094"/>
      <c r="AK367" s="1096"/>
      <c r="AL367" s="686"/>
      <c r="AM367" s="687"/>
      <c r="AN367" s="1093">
        <f>'報告書（事業主控）'!AN367</f>
        <v>0</v>
      </c>
      <c r="AO367" s="1094"/>
      <c r="AP367" s="1094"/>
      <c r="AQ367" s="1094"/>
      <c r="AR367" s="1094"/>
      <c r="AS367" s="687"/>
    </row>
    <row r="368" spans="2:45" ht="18" customHeight="1">
      <c r="AN368" s="1092">
        <f>'報告書（事業主控）'!AN368</f>
        <v>0</v>
      </c>
      <c r="AO368" s="1092"/>
      <c r="AP368" s="1092"/>
      <c r="AQ368" s="1092"/>
      <c r="AR368" s="1092"/>
    </row>
    <row r="369" spans="2:45" ht="31.95" customHeight="1">
      <c r="AN369" s="38"/>
      <c r="AO369" s="38"/>
      <c r="AP369" s="38"/>
      <c r="AQ369" s="38"/>
      <c r="AR369" s="38"/>
    </row>
    <row r="370" spans="2:45" ht="7.5" customHeight="1">
      <c r="X370" s="3"/>
      <c r="Y370" s="3"/>
    </row>
    <row r="371" spans="2:45" ht="10.5" customHeight="1">
      <c r="X371" s="3"/>
      <c r="Y371" s="3"/>
    </row>
    <row r="372" spans="2:45" ht="5.25" customHeight="1">
      <c r="X372" s="3"/>
      <c r="Y372" s="3"/>
    </row>
    <row r="373" spans="2:45" ht="5.25" customHeight="1">
      <c r="X373" s="3"/>
      <c r="Y373" s="3"/>
    </row>
    <row r="374" spans="2:45" ht="5.25" customHeight="1">
      <c r="X374" s="3"/>
      <c r="Y374" s="3"/>
    </row>
    <row r="375" spans="2:45" ht="5.25" customHeight="1">
      <c r="X375" s="3"/>
      <c r="Y375" s="3"/>
    </row>
    <row r="376" spans="2:45" ht="17.25" customHeight="1">
      <c r="B376" s="2" t="s">
        <v>42</v>
      </c>
      <c r="S376" s="9"/>
      <c r="T376" s="9"/>
      <c r="U376" s="9"/>
      <c r="V376" s="9"/>
      <c r="W376" s="9"/>
      <c r="AL376" s="26"/>
      <c r="AM376" s="26"/>
      <c r="AN376" s="26"/>
      <c r="AO376" s="26"/>
    </row>
    <row r="377" spans="2:45" ht="12.75" customHeight="1">
      <c r="M377" s="27"/>
      <c r="N377" s="27"/>
      <c r="O377" s="27"/>
      <c r="P377" s="27"/>
      <c r="Q377" s="27"/>
      <c r="R377" s="27"/>
      <c r="S377" s="27"/>
      <c r="T377" s="28"/>
      <c r="U377" s="28"/>
      <c r="V377" s="28"/>
      <c r="W377" s="28"/>
      <c r="X377" s="28"/>
      <c r="Y377" s="28"/>
      <c r="Z377" s="28"/>
      <c r="AA377" s="27"/>
      <c r="AB377" s="27"/>
      <c r="AC377" s="27"/>
      <c r="AL377" s="26"/>
      <c r="AM377" s="859" t="s">
        <v>712</v>
      </c>
      <c r="AN377" s="1087"/>
      <c r="AO377" s="1087"/>
      <c r="AP377" s="1088"/>
    </row>
    <row r="378" spans="2:45" ht="12.75" customHeight="1">
      <c r="M378" s="27"/>
      <c r="N378" s="27"/>
      <c r="O378" s="27"/>
      <c r="P378" s="27"/>
      <c r="Q378" s="27"/>
      <c r="R378" s="27"/>
      <c r="S378" s="27"/>
      <c r="T378" s="28"/>
      <c r="U378" s="28"/>
      <c r="V378" s="28"/>
      <c r="W378" s="28"/>
      <c r="X378" s="28"/>
      <c r="Y378" s="28"/>
      <c r="Z378" s="28"/>
      <c r="AA378" s="27"/>
      <c r="AB378" s="27"/>
      <c r="AC378" s="27"/>
      <c r="AL378" s="26"/>
      <c r="AM378" s="1089"/>
      <c r="AN378" s="1090"/>
      <c r="AO378" s="1090"/>
      <c r="AP378" s="1091"/>
    </row>
    <row r="379" spans="2:45" ht="12.75" customHeight="1">
      <c r="M379" s="27"/>
      <c r="N379" s="27"/>
      <c r="O379" s="27"/>
      <c r="P379" s="27"/>
      <c r="Q379" s="27"/>
      <c r="R379" s="27"/>
      <c r="S379" s="27"/>
      <c r="T379" s="27"/>
      <c r="U379" s="27"/>
      <c r="V379" s="27"/>
      <c r="W379" s="27"/>
      <c r="X379" s="27"/>
      <c r="Y379" s="27"/>
      <c r="Z379" s="27"/>
      <c r="AA379" s="27"/>
      <c r="AB379" s="27"/>
      <c r="AC379" s="27"/>
      <c r="AL379" s="26"/>
      <c r="AM379" s="26"/>
      <c r="AN379" s="723"/>
      <c r="AO379" s="723"/>
    </row>
    <row r="380" spans="2:45" ht="6" customHeight="1">
      <c r="M380" s="27"/>
      <c r="N380" s="27"/>
      <c r="O380" s="27"/>
      <c r="P380" s="27"/>
      <c r="Q380" s="27"/>
      <c r="R380" s="27"/>
      <c r="S380" s="27"/>
      <c r="T380" s="27"/>
      <c r="U380" s="27"/>
      <c r="V380" s="27"/>
      <c r="W380" s="27"/>
      <c r="X380" s="27"/>
      <c r="Y380" s="27"/>
      <c r="Z380" s="27"/>
      <c r="AA380" s="27"/>
      <c r="AB380" s="27"/>
      <c r="AC380" s="27"/>
      <c r="AL380" s="26"/>
      <c r="AM380" s="26"/>
    </row>
    <row r="381" spans="2:45" ht="12.75" customHeight="1">
      <c r="B381" s="873" t="s">
        <v>9</v>
      </c>
      <c r="C381" s="874"/>
      <c r="D381" s="874"/>
      <c r="E381" s="874"/>
      <c r="F381" s="874"/>
      <c r="G381" s="874"/>
      <c r="H381" s="874"/>
      <c r="I381" s="874"/>
      <c r="J381" s="878" t="s">
        <v>17</v>
      </c>
      <c r="K381" s="878"/>
      <c r="L381" s="724" t="s">
        <v>10</v>
      </c>
      <c r="M381" s="878" t="s">
        <v>18</v>
      </c>
      <c r="N381" s="878"/>
      <c r="O381" s="879" t="s">
        <v>19</v>
      </c>
      <c r="P381" s="878"/>
      <c r="Q381" s="878"/>
      <c r="R381" s="878"/>
      <c r="S381" s="878"/>
      <c r="T381" s="878"/>
      <c r="U381" s="878" t="s">
        <v>20</v>
      </c>
      <c r="V381" s="878"/>
      <c r="W381" s="878"/>
      <c r="AD381" s="11"/>
      <c r="AE381" s="11"/>
      <c r="AF381" s="11"/>
      <c r="AG381" s="11"/>
      <c r="AH381" s="11"/>
      <c r="AI381" s="11"/>
      <c r="AJ381" s="11"/>
      <c r="AL381" s="1013">
        <f ca="1">$AL$9</f>
        <v>30</v>
      </c>
      <c r="AM381" s="881"/>
      <c r="AN381" s="948" t="s">
        <v>11</v>
      </c>
      <c r="AO381" s="948"/>
      <c r="AP381" s="881">
        <v>10</v>
      </c>
      <c r="AQ381" s="881"/>
      <c r="AR381" s="948" t="s">
        <v>12</v>
      </c>
      <c r="AS381" s="951"/>
    </row>
    <row r="382" spans="2:45" ht="13.95" customHeight="1">
      <c r="B382" s="874"/>
      <c r="C382" s="874"/>
      <c r="D382" s="874"/>
      <c r="E382" s="874"/>
      <c r="F382" s="874"/>
      <c r="G382" s="874"/>
      <c r="H382" s="874"/>
      <c r="I382" s="874"/>
      <c r="J382" s="1061">
        <f>$J$10</f>
        <v>0</v>
      </c>
      <c r="K382" s="1049">
        <f>$K$10</f>
        <v>0</v>
      </c>
      <c r="L382" s="1063">
        <f>$L$10</f>
        <v>0</v>
      </c>
      <c r="M382" s="1052">
        <f>$M$10</f>
        <v>0</v>
      </c>
      <c r="N382" s="1049">
        <f>$N$10</f>
        <v>0</v>
      </c>
      <c r="O382" s="1052">
        <f>$O$10</f>
        <v>0</v>
      </c>
      <c r="P382" s="1014">
        <f>$P$10</f>
        <v>0</v>
      </c>
      <c r="Q382" s="1014">
        <f>$Q$10</f>
        <v>0</v>
      </c>
      <c r="R382" s="1014">
        <f>$R$10</f>
        <v>0</v>
      </c>
      <c r="S382" s="1014">
        <f>$S$10</f>
        <v>0</v>
      </c>
      <c r="T382" s="1049">
        <f>$T$10</f>
        <v>0</v>
      </c>
      <c r="U382" s="1052">
        <f>$U$10</f>
        <v>0</v>
      </c>
      <c r="V382" s="1014">
        <f>$V$10</f>
        <v>0</v>
      </c>
      <c r="W382" s="1049">
        <f>$W$10</f>
        <v>0</v>
      </c>
      <c r="AD382" s="11"/>
      <c r="AE382" s="11"/>
      <c r="AF382" s="11"/>
      <c r="AG382" s="11"/>
      <c r="AH382" s="11"/>
      <c r="AI382" s="11"/>
      <c r="AJ382" s="11"/>
      <c r="AL382" s="882"/>
      <c r="AM382" s="883"/>
      <c r="AN382" s="949"/>
      <c r="AO382" s="949"/>
      <c r="AP382" s="883"/>
      <c r="AQ382" s="883"/>
      <c r="AR382" s="949"/>
      <c r="AS382" s="952"/>
    </row>
    <row r="383" spans="2:45" ht="9" customHeight="1">
      <c r="B383" s="874"/>
      <c r="C383" s="874"/>
      <c r="D383" s="874"/>
      <c r="E383" s="874"/>
      <c r="F383" s="874"/>
      <c r="G383" s="874"/>
      <c r="H383" s="874"/>
      <c r="I383" s="874"/>
      <c r="J383" s="1062"/>
      <c r="K383" s="1050"/>
      <c r="L383" s="1064"/>
      <c r="M383" s="1053"/>
      <c r="N383" s="1050"/>
      <c r="O383" s="1053"/>
      <c r="P383" s="1015"/>
      <c r="Q383" s="1015"/>
      <c r="R383" s="1015"/>
      <c r="S383" s="1015"/>
      <c r="T383" s="1050"/>
      <c r="U383" s="1053"/>
      <c r="V383" s="1015"/>
      <c r="W383" s="1050"/>
      <c r="AD383" s="11"/>
      <c r="AE383" s="11"/>
      <c r="AF383" s="11"/>
      <c r="AG383" s="11"/>
      <c r="AH383" s="11"/>
      <c r="AI383" s="11"/>
      <c r="AJ383" s="11"/>
      <c r="AL383" s="884"/>
      <c r="AM383" s="885"/>
      <c r="AN383" s="950"/>
      <c r="AO383" s="950"/>
      <c r="AP383" s="885"/>
      <c r="AQ383" s="885"/>
      <c r="AR383" s="950"/>
      <c r="AS383" s="953"/>
    </row>
    <row r="384" spans="2:45" ht="6" customHeight="1">
      <c r="B384" s="876"/>
      <c r="C384" s="876"/>
      <c r="D384" s="876"/>
      <c r="E384" s="876"/>
      <c r="F384" s="876"/>
      <c r="G384" s="876"/>
      <c r="H384" s="876"/>
      <c r="I384" s="876"/>
      <c r="J384" s="1062"/>
      <c r="K384" s="1051"/>
      <c r="L384" s="1065"/>
      <c r="M384" s="1054"/>
      <c r="N384" s="1051"/>
      <c r="O384" s="1054"/>
      <c r="P384" s="1016"/>
      <c r="Q384" s="1016"/>
      <c r="R384" s="1016"/>
      <c r="S384" s="1016"/>
      <c r="T384" s="1051"/>
      <c r="U384" s="1054"/>
      <c r="V384" s="1016"/>
      <c r="W384" s="1051"/>
    </row>
    <row r="385" spans="2:45" ht="15" customHeight="1">
      <c r="B385" s="927" t="s">
        <v>43</v>
      </c>
      <c r="C385" s="928"/>
      <c r="D385" s="928"/>
      <c r="E385" s="928"/>
      <c r="F385" s="928"/>
      <c r="G385" s="928"/>
      <c r="H385" s="928"/>
      <c r="I385" s="929"/>
      <c r="J385" s="927" t="s">
        <v>13</v>
      </c>
      <c r="K385" s="928"/>
      <c r="L385" s="928"/>
      <c r="M385" s="928"/>
      <c r="N385" s="936"/>
      <c r="O385" s="939" t="s">
        <v>44</v>
      </c>
      <c r="P385" s="928"/>
      <c r="Q385" s="928"/>
      <c r="R385" s="928"/>
      <c r="S385" s="928"/>
      <c r="T385" s="928"/>
      <c r="U385" s="929"/>
      <c r="V385" s="725" t="s">
        <v>843</v>
      </c>
      <c r="W385" s="726"/>
      <c r="X385" s="726"/>
      <c r="Y385" s="942" t="s">
        <v>844</v>
      </c>
      <c r="Z385" s="942"/>
      <c r="AA385" s="942"/>
      <c r="AB385" s="942"/>
      <c r="AC385" s="942"/>
      <c r="AD385" s="942"/>
      <c r="AE385" s="942"/>
      <c r="AF385" s="942"/>
      <c r="AG385" s="942"/>
      <c r="AH385" s="942"/>
      <c r="AI385" s="726"/>
      <c r="AJ385" s="726"/>
      <c r="AK385" s="727"/>
      <c r="AL385" s="1066" t="s">
        <v>803</v>
      </c>
      <c r="AM385" s="1066"/>
      <c r="AN385" s="943" t="s">
        <v>845</v>
      </c>
      <c r="AO385" s="943"/>
      <c r="AP385" s="943"/>
      <c r="AQ385" s="943"/>
      <c r="AR385" s="943"/>
      <c r="AS385" s="944"/>
    </row>
    <row r="386" spans="2:45" ht="13.95" customHeight="1">
      <c r="B386" s="930"/>
      <c r="C386" s="931"/>
      <c r="D386" s="931"/>
      <c r="E386" s="931"/>
      <c r="F386" s="931"/>
      <c r="G386" s="931"/>
      <c r="H386" s="931"/>
      <c r="I386" s="932"/>
      <c r="J386" s="930"/>
      <c r="K386" s="931"/>
      <c r="L386" s="931"/>
      <c r="M386" s="931"/>
      <c r="N386" s="937"/>
      <c r="O386" s="940"/>
      <c r="P386" s="931"/>
      <c r="Q386" s="931"/>
      <c r="R386" s="931"/>
      <c r="S386" s="931"/>
      <c r="T386" s="931"/>
      <c r="U386" s="932"/>
      <c r="V386" s="890" t="s">
        <v>14</v>
      </c>
      <c r="W386" s="891"/>
      <c r="X386" s="891"/>
      <c r="Y386" s="892"/>
      <c r="Z386" s="896" t="s">
        <v>23</v>
      </c>
      <c r="AA386" s="897"/>
      <c r="AB386" s="897"/>
      <c r="AC386" s="898"/>
      <c r="AD386" s="902" t="s">
        <v>24</v>
      </c>
      <c r="AE386" s="903"/>
      <c r="AF386" s="903"/>
      <c r="AG386" s="904"/>
      <c r="AH386" s="1130" t="s">
        <v>170</v>
      </c>
      <c r="AI386" s="948"/>
      <c r="AJ386" s="948"/>
      <c r="AK386" s="951"/>
      <c r="AL386" s="1067" t="s">
        <v>45</v>
      </c>
      <c r="AM386" s="1067"/>
      <c r="AN386" s="918" t="s">
        <v>26</v>
      </c>
      <c r="AO386" s="919"/>
      <c r="AP386" s="919"/>
      <c r="AQ386" s="919"/>
      <c r="AR386" s="920"/>
      <c r="AS386" s="921"/>
    </row>
    <row r="387" spans="2:45" ht="13.95" customHeight="1">
      <c r="B387" s="933"/>
      <c r="C387" s="934"/>
      <c r="D387" s="934"/>
      <c r="E387" s="934"/>
      <c r="F387" s="934"/>
      <c r="G387" s="934"/>
      <c r="H387" s="934"/>
      <c r="I387" s="935"/>
      <c r="J387" s="933"/>
      <c r="K387" s="934"/>
      <c r="L387" s="934"/>
      <c r="M387" s="934"/>
      <c r="N387" s="938"/>
      <c r="O387" s="941"/>
      <c r="P387" s="934"/>
      <c r="Q387" s="934"/>
      <c r="R387" s="934"/>
      <c r="S387" s="934"/>
      <c r="T387" s="934"/>
      <c r="U387" s="935"/>
      <c r="V387" s="893"/>
      <c r="W387" s="894"/>
      <c r="X387" s="894"/>
      <c r="Y387" s="895"/>
      <c r="Z387" s="899"/>
      <c r="AA387" s="900"/>
      <c r="AB387" s="900"/>
      <c r="AC387" s="901"/>
      <c r="AD387" s="905"/>
      <c r="AE387" s="906"/>
      <c r="AF387" s="906"/>
      <c r="AG387" s="907"/>
      <c r="AH387" s="1131"/>
      <c r="AI387" s="950"/>
      <c r="AJ387" s="950"/>
      <c r="AK387" s="953"/>
      <c r="AL387" s="1068"/>
      <c r="AM387" s="1068"/>
      <c r="AN387" s="924"/>
      <c r="AO387" s="924"/>
      <c r="AP387" s="924"/>
      <c r="AQ387" s="924"/>
      <c r="AR387" s="924"/>
      <c r="AS387" s="925"/>
    </row>
    <row r="388" spans="2:45" ht="18" customHeight="1">
      <c r="B388" s="1123">
        <f>'報告書（事業主控）'!B388</f>
        <v>0</v>
      </c>
      <c r="C388" s="1124"/>
      <c r="D388" s="1124"/>
      <c r="E388" s="1124"/>
      <c r="F388" s="1124"/>
      <c r="G388" s="1124"/>
      <c r="H388" s="1124"/>
      <c r="I388" s="1125"/>
      <c r="J388" s="1123">
        <f>'報告書（事業主控）'!J388</f>
        <v>0</v>
      </c>
      <c r="K388" s="1124"/>
      <c r="L388" s="1124"/>
      <c r="M388" s="1124"/>
      <c r="N388" s="1126"/>
      <c r="O388" s="730">
        <f>'報告書（事業主控）'!O388</f>
        <v>0</v>
      </c>
      <c r="P388" s="731" t="s">
        <v>38</v>
      </c>
      <c r="Q388" s="730">
        <f>'報告書（事業主控）'!Q388</f>
        <v>0</v>
      </c>
      <c r="R388" s="731" t="s">
        <v>39</v>
      </c>
      <c r="S388" s="730">
        <f>'報告書（事業主控）'!S388</f>
        <v>0</v>
      </c>
      <c r="T388" s="976" t="s">
        <v>40</v>
      </c>
      <c r="U388" s="976"/>
      <c r="V388" s="1103">
        <f>'報告書（事業主控）'!V388</f>
        <v>0</v>
      </c>
      <c r="W388" s="1104"/>
      <c r="X388" s="1104"/>
      <c r="Y388" s="732" t="s">
        <v>15</v>
      </c>
      <c r="Z388" s="738"/>
      <c r="AA388" s="739"/>
      <c r="AB388" s="739"/>
      <c r="AC388" s="732" t="s">
        <v>15</v>
      </c>
      <c r="AD388" s="738"/>
      <c r="AE388" s="739"/>
      <c r="AF388" s="739"/>
      <c r="AG388" s="735" t="s">
        <v>15</v>
      </c>
      <c r="AH388" s="1127">
        <f>'報告書（事業主控）'!AH388</f>
        <v>0</v>
      </c>
      <c r="AI388" s="1128"/>
      <c r="AJ388" s="1128"/>
      <c r="AK388" s="1129"/>
      <c r="AL388" s="738"/>
      <c r="AM388" s="740"/>
      <c r="AN388" s="1100">
        <f>'報告書（事業主控）'!AN388</f>
        <v>0</v>
      </c>
      <c r="AO388" s="1101"/>
      <c r="AP388" s="1101"/>
      <c r="AQ388" s="1101"/>
      <c r="AR388" s="1101"/>
      <c r="AS388" s="735" t="s">
        <v>15</v>
      </c>
    </row>
    <row r="389" spans="2:45" ht="18" customHeight="1">
      <c r="B389" s="1117"/>
      <c r="C389" s="1118"/>
      <c r="D389" s="1118"/>
      <c r="E389" s="1118"/>
      <c r="F389" s="1118"/>
      <c r="G389" s="1118"/>
      <c r="H389" s="1118"/>
      <c r="I389" s="1119"/>
      <c r="J389" s="1117"/>
      <c r="K389" s="1118"/>
      <c r="L389" s="1118"/>
      <c r="M389" s="1118"/>
      <c r="N389" s="1121"/>
      <c r="O389" s="33">
        <f>'報告書（事業主控）'!O389</f>
        <v>0</v>
      </c>
      <c r="P389" s="684" t="s">
        <v>38</v>
      </c>
      <c r="Q389" s="33">
        <f>'報告書（事業主控）'!Q389</f>
        <v>0</v>
      </c>
      <c r="R389" s="684" t="s">
        <v>39</v>
      </c>
      <c r="S389" s="33">
        <f>'報告書（事業主控）'!S389</f>
        <v>0</v>
      </c>
      <c r="T389" s="1122" t="s">
        <v>41</v>
      </c>
      <c r="U389" s="1122"/>
      <c r="V389" s="1093">
        <f>'報告書（事業主控）'!V389</f>
        <v>0</v>
      </c>
      <c r="W389" s="1094"/>
      <c r="X389" s="1094"/>
      <c r="Y389" s="1094"/>
      <c r="Z389" s="1093">
        <f>'報告書（事業主控）'!Z389</f>
        <v>0</v>
      </c>
      <c r="AA389" s="1094"/>
      <c r="AB389" s="1094"/>
      <c r="AC389" s="1094"/>
      <c r="AD389" s="1093">
        <f>'報告書（事業主控）'!AD389</f>
        <v>0</v>
      </c>
      <c r="AE389" s="1094"/>
      <c r="AF389" s="1094"/>
      <c r="AG389" s="1096"/>
      <c r="AH389" s="1093">
        <f>'報告書（事業主控）'!AH389</f>
        <v>0</v>
      </c>
      <c r="AI389" s="1094"/>
      <c r="AJ389" s="1094"/>
      <c r="AK389" s="1096"/>
      <c r="AL389" s="964">
        <f>'報告書（事業主控）'!AL389</f>
        <v>0</v>
      </c>
      <c r="AM389" s="1095"/>
      <c r="AN389" s="1093">
        <f>'報告書（事業主控）'!AN389</f>
        <v>0</v>
      </c>
      <c r="AO389" s="1094"/>
      <c r="AP389" s="1094"/>
      <c r="AQ389" s="1094"/>
      <c r="AR389" s="1094"/>
      <c r="AS389" s="687"/>
    </row>
    <row r="390" spans="2:45" ht="18" customHeight="1">
      <c r="B390" s="1114">
        <f>'報告書（事業主控）'!B390</f>
        <v>0</v>
      </c>
      <c r="C390" s="1115"/>
      <c r="D390" s="1115"/>
      <c r="E390" s="1115"/>
      <c r="F390" s="1115"/>
      <c r="G390" s="1115"/>
      <c r="H390" s="1115"/>
      <c r="I390" s="1116"/>
      <c r="J390" s="1114">
        <f>'報告書（事業主控）'!J390</f>
        <v>0</v>
      </c>
      <c r="K390" s="1115"/>
      <c r="L390" s="1115"/>
      <c r="M390" s="1115"/>
      <c r="N390" s="1120"/>
      <c r="O390" s="32">
        <f>'報告書（事業主控）'!O390</f>
        <v>0</v>
      </c>
      <c r="P390" s="11" t="s">
        <v>38</v>
      </c>
      <c r="Q390" s="32">
        <f>'報告書（事業主控）'!Q390</f>
        <v>0</v>
      </c>
      <c r="R390" s="11" t="s">
        <v>39</v>
      </c>
      <c r="S390" s="32">
        <f>'報告書（事業主控）'!S390</f>
        <v>0</v>
      </c>
      <c r="T390" s="982" t="s">
        <v>40</v>
      </c>
      <c r="U390" s="982"/>
      <c r="V390" s="1103">
        <f>'報告書（事業主控）'!V390</f>
        <v>0</v>
      </c>
      <c r="W390" s="1104"/>
      <c r="X390" s="1104"/>
      <c r="Y390" s="737"/>
      <c r="Z390" s="738"/>
      <c r="AA390" s="739"/>
      <c r="AB390" s="739"/>
      <c r="AC390" s="737"/>
      <c r="AD390" s="738"/>
      <c r="AE390" s="739"/>
      <c r="AF390" s="739"/>
      <c r="AG390" s="737"/>
      <c r="AH390" s="1100">
        <f>'報告書（事業主控）'!AH390</f>
        <v>0</v>
      </c>
      <c r="AI390" s="1101"/>
      <c r="AJ390" s="1101"/>
      <c r="AK390" s="1102"/>
      <c r="AL390" s="738"/>
      <c r="AM390" s="740"/>
      <c r="AN390" s="1100">
        <f>'報告書（事業主控）'!AN390</f>
        <v>0</v>
      </c>
      <c r="AO390" s="1101"/>
      <c r="AP390" s="1101"/>
      <c r="AQ390" s="1101"/>
      <c r="AR390" s="1101"/>
      <c r="AS390" s="741"/>
    </row>
    <row r="391" spans="2:45" ht="18" customHeight="1">
      <c r="B391" s="1117"/>
      <c r="C391" s="1118"/>
      <c r="D391" s="1118"/>
      <c r="E391" s="1118"/>
      <c r="F391" s="1118"/>
      <c r="G391" s="1118"/>
      <c r="H391" s="1118"/>
      <c r="I391" s="1119"/>
      <c r="J391" s="1117"/>
      <c r="K391" s="1118"/>
      <c r="L391" s="1118"/>
      <c r="M391" s="1118"/>
      <c r="N391" s="1121"/>
      <c r="O391" s="33">
        <f>'報告書（事業主控）'!O391</f>
        <v>0</v>
      </c>
      <c r="P391" s="684" t="s">
        <v>38</v>
      </c>
      <c r="Q391" s="33">
        <f>'報告書（事業主控）'!Q391</f>
        <v>0</v>
      </c>
      <c r="R391" s="684" t="s">
        <v>39</v>
      </c>
      <c r="S391" s="33">
        <f>'報告書（事業主控）'!S391</f>
        <v>0</v>
      </c>
      <c r="T391" s="1122" t="s">
        <v>41</v>
      </c>
      <c r="U391" s="1122"/>
      <c r="V391" s="1097">
        <f>'報告書（事業主控）'!V391</f>
        <v>0</v>
      </c>
      <c r="W391" s="1098"/>
      <c r="X391" s="1098"/>
      <c r="Y391" s="1098"/>
      <c r="Z391" s="1097">
        <f>'報告書（事業主控）'!Z391</f>
        <v>0</v>
      </c>
      <c r="AA391" s="1098"/>
      <c r="AB391" s="1098"/>
      <c r="AC391" s="1098"/>
      <c r="AD391" s="1097">
        <f>'報告書（事業主控）'!AD391</f>
        <v>0</v>
      </c>
      <c r="AE391" s="1098"/>
      <c r="AF391" s="1098"/>
      <c r="AG391" s="1098"/>
      <c r="AH391" s="1097">
        <f>'報告書（事業主控）'!AH391</f>
        <v>0</v>
      </c>
      <c r="AI391" s="1098"/>
      <c r="AJ391" s="1098"/>
      <c r="AK391" s="1099"/>
      <c r="AL391" s="964">
        <f>'報告書（事業主控）'!AL391</f>
        <v>0</v>
      </c>
      <c r="AM391" s="1095"/>
      <c r="AN391" s="1093">
        <f>'報告書（事業主控）'!AN391</f>
        <v>0</v>
      </c>
      <c r="AO391" s="1094"/>
      <c r="AP391" s="1094"/>
      <c r="AQ391" s="1094"/>
      <c r="AR391" s="1094"/>
      <c r="AS391" s="687"/>
    </row>
    <row r="392" spans="2:45" ht="18" customHeight="1">
      <c r="B392" s="1114">
        <f>'報告書（事業主控）'!B392</f>
        <v>0</v>
      </c>
      <c r="C392" s="1115"/>
      <c r="D392" s="1115"/>
      <c r="E392" s="1115"/>
      <c r="F392" s="1115"/>
      <c r="G392" s="1115"/>
      <c r="H392" s="1115"/>
      <c r="I392" s="1116"/>
      <c r="J392" s="1114">
        <f>'報告書（事業主控）'!J392</f>
        <v>0</v>
      </c>
      <c r="K392" s="1115"/>
      <c r="L392" s="1115"/>
      <c r="M392" s="1115"/>
      <c r="N392" s="1120"/>
      <c r="O392" s="32">
        <f>'報告書（事業主控）'!O392</f>
        <v>0</v>
      </c>
      <c r="P392" s="11" t="s">
        <v>38</v>
      </c>
      <c r="Q392" s="32">
        <f>'報告書（事業主控）'!Q392</f>
        <v>0</v>
      </c>
      <c r="R392" s="11" t="s">
        <v>39</v>
      </c>
      <c r="S392" s="32">
        <f>'報告書（事業主控）'!S392</f>
        <v>0</v>
      </c>
      <c r="T392" s="982" t="s">
        <v>40</v>
      </c>
      <c r="U392" s="982"/>
      <c r="V392" s="1103">
        <f>'報告書（事業主控）'!V392</f>
        <v>0</v>
      </c>
      <c r="W392" s="1104"/>
      <c r="X392" s="1104"/>
      <c r="Y392" s="737"/>
      <c r="Z392" s="738"/>
      <c r="AA392" s="739"/>
      <c r="AB392" s="739"/>
      <c r="AC392" s="737"/>
      <c r="AD392" s="738"/>
      <c r="AE392" s="739"/>
      <c r="AF392" s="739"/>
      <c r="AG392" s="737"/>
      <c r="AH392" s="1100">
        <f>'報告書（事業主控）'!AH392</f>
        <v>0</v>
      </c>
      <c r="AI392" s="1101"/>
      <c r="AJ392" s="1101"/>
      <c r="AK392" s="1102"/>
      <c r="AL392" s="738"/>
      <c r="AM392" s="740"/>
      <c r="AN392" s="1100">
        <f>'報告書（事業主控）'!AN392</f>
        <v>0</v>
      </c>
      <c r="AO392" s="1101"/>
      <c r="AP392" s="1101"/>
      <c r="AQ392" s="1101"/>
      <c r="AR392" s="1101"/>
      <c r="AS392" s="741"/>
    </row>
    <row r="393" spans="2:45" ht="18" customHeight="1">
      <c r="B393" s="1117"/>
      <c r="C393" s="1118"/>
      <c r="D393" s="1118"/>
      <c r="E393" s="1118"/>
      <c r="F393" s="1118"/>
      <c r="G393" s="1118"/>
      <c r="H393" s="1118"/>
      <c r="I393" s="1119"/>
      <c r="J393" s="1117"/>
      <c r="K393" s="1118"/>
      <c r="L393" s="1118"/>
      <c r="M393" s="1118"/>
      <c r="N393" s="1121"/>
      <c r="O393" s="33">
        <f>'報告書（事業主控）'!O393</f>
        <v>0</v>
      </c>
      <c r="P393" s="684" t="s">
        <v>38</v>
      </c>
      <c r="Q393" s="33">
        <f>'報告書（事業主控）'!Q393</f>
        <v>0</v>
      </c>
      <c r="R393" s="684" t="s">
        <v>39</v>
      </c>
      <c r="S393" s="33">
        <f>'報告書（事業主控）'!S393</f>
        <v>0</v>
      </c>
      <c r="T393" s="1122" t="s">
        <v>41</v>
      </c>
      <c r="U393" s="1122"/>
      <c r="V393" s="1097">
        <f>'報告書（事業主控）'!V393</f>
        <v>0</v>
      </c>
      <c r="W393" s="1098"/>
      <c r="X393" s="1098"/>
      <c r="Y393" s="1098"/>
      <c r="Z393" s="1097">
        <f>'報告書（事業主控）'!Z393</f>
        <v>0</v>
      </c>
      <c r="AA393" s="1098"/>
      <c r="AB393" s="1098"/>
      <c r="AC393" s="1098"/>
      <c r="AD393" s="1097">
        <f>'報告書（事業主控）'!AD393</f>
        <v>0</v>
      </c>
      <c r="AE393" s="1098"/>
      <c r="AF393" s="1098"/>
      <c r="AG393" s="1098"/>
      <c r="AH393" s="1097">
        <f>'報告書（事業主控）'!AH393</f>
        <v>0</v>
      </c>
      <c r="AI393" s="1098"/>
      <c r="AJ393" s="1098"/>
      <c r="AK393" s="1099"/>
      <c r="AL393" s="964">
        <f>'報告書（事業主控）'!AL393</f>
        <v>0</v>
      </c>
      <c r="AM393" s="1095"/>
      <c r="AN393" s="1093">
        <f>'報告書（事業主控）'!AN393</f>
        <v>0</v>
      </c>
      <c r="AO393" s="1094"/>
      <c r="AP393" s="1094"/>
      <c r="AQ393" s="1094"/>
      <c r="AR393" s="1094"/>
      <c r="AS393" s="687"/>
    </row>
    <row r="394" spans="2:45" ht="18" customHeight="1">
      <c r="B394" s="1114">
        <f>'報告書（事業主控）'!B394</f>
        <v>0</v>
      </c>
      <c r="C394" s="1115"/>
      <c r="D394" s="1115"/>
      <c r="E394" s="1115"/>
      <c r="F394" s="1115"/>
      <c r="G394" s="1115"/>
      <c r="H394" s="1115"/>
      <c r="I394" s="1116"/>
      <c r="J394" s="1114">
        <f>'報告書（事業主控）'!J394</f>
        <v>0</v>
      </c>
      <c r="K394" s="1115"/>
      <c r="L394" s="1115"/>
      <c r="M394" s="1115"/>
      <c r="N394" s="1120"/>
      <c r="O394" s="32">
        <f>'報告書（事業主控）'!O394</f>
        <v>0</v>
      </c>
      <c r="P394" s="11" t="s">
        <v>38</v>
      </c>
      <c r="Q394" s="32">
        <f>'報告書（事業主控）'!Q394</f>
        <v>0</v>
      </c>
      <c r="R394" s="11" t="s">
        <v>39</v>
      </c>
      <c r="S394" s="32">
        <f>'報告書（事業主控）'!S394</f>
        <v>0</v>
      </c>
      <c r="T394" s="982" t="s">
        <v>40</v>
      </c>
      <c r="U394" s="982"/>
      <c r="V394" s="1103">
        <f>'報告書（事業主控）'!V394</f>
        <v>0</v>
      </c>
      <c r="W394" s="1104"/>
      <c r="X394" s="1104"/>
      <c r="Y394" s="737"/>
      <c r="Z394" s="738"/>
      <c r="AA394" s="739"/>
      <c r="AB394" s="739"/>
      <c r="AC394" s="737"/>
      <c r="AD394" s="738"/>
      <c r="AE394" s="739"/>
      <c r="AF394" s="739"/>
      <c r="AG394" s="737"/>
      <c r="AH394" s="1100">
        <f>'報告書（事業主控）'!AH394</f>
        <v>0</v>
      </c>
      <c r="AI394" s="1101"/>
      <c r="AJ394" s="1101"/>
      <c r="AK394" s="1102"/>
      <c r="AL394" s="738"/>
      <c r="AM394" s="740"/>
      <c r="AN394" s="1100">
        <f>'報告書（事業主控）'!AN394</f>
        <v>0</v>
      </c>
      <c r="AO394" s="1101"/>
      <c r="AP394" s="1101"/>
      <c r="AQ394" s="1101"/>
      <c r="AR394" s="1101"/>
      <c r="AS394" s="741"/>
    </row>
    <row r="395" spans="2:45" ht="18" customHeight="1">
      <c r="B395" s="1117"/>
      <c r="C395" s="1118"/>
      <c r="D395" s="1118"/>
      <c r="E395" s="1118"/>
      <c r="F395" s="1118"/>
      <c r="G395" s="1118"/>
      <c r="H395" s="1118"/>
      <c r="I395" s="1119"/>
      <c r="J395" s="1117"/>
      <c r="K395" s="1118"/>
      <c r="L395" s="1118"/>
      <c r="M395" s="1118"/>
      <c r="N395" s="1121"/>
      <c r="O395" s="33">
        <f>'報告書（事業主控）'!O395</f>
        <v>0</v>
      </c>
      <c r="P395" s="684" t="s">
        <v>38</v>
      </c>
      <c r="Q395" s="33">
        <f>'報告書（事業主控）'!Q395</f>
        <v>0</v>
      </c>
      <c r="R395" s="684" t="s">
        <v>39</v>
      </c>
      <c r="S395" s="33">
        <f>'報告書（事業主控）'!S395</f>
        <v>0</v>
      </c>
      <c r="T395" s="1122" t="s">
        <v>41</v>
      </c>
      <c r="U395" s="1122"/>
      <c r="V395" s="1097">
        <f>'報告書（事業主控）'!V395</f>
        <v>0</v>
      </c>
      <c r="W395" s="1098"/>
      <c r="X395" s="1098"/>
      <c r="Y395" s="1098"/>
      <c r="Z395" s="1097">
        <f>'報告書（事業主控）'!Z395</f>
        <v>0</v>
      </c>
      <c r="AA395" s="1098"/>
      <c r="AB395" s="1098"/>
      <c r="AC395" s="1098"/>
      <c r="AD395" s="1097">
        <f>'報告書（事業主控）'!AD395</f>
        <v>0</v>
      </c>
      <c r="AE395" s="1098"/>
      <c r="AF395" s="1098"/>
      <c r="AG395" s="1098"/>
      <c r="AH395" s="1097">
        <f>'報告書（事業主控）'!AH395</f>
        <v>0</v>
      </c>
      <c r="AI395" s="1098"/>
      <c r="AJ395" s="1098"/>
      <c r="AK395" s="1099"/>
      <c r="AL395" s="964">
        <f>'報告書（事業主控）'!AL395</f>
        <v>0</v>
      </c>
      <c r="AM395" s="1095"/>
      <c r="AN395" s="1093">
        <f>'報告書（事業主控）'!AN395</f>
        <v>0</v>
      </c>
      <c r="AO395" s="1094"/>
      <c r="AP395" s="1094"/>
      <c r="AQ395" s="1094"/>
      <c r="AR395" s="1094"/>
      <c r="AS395" s="687"/>
    </row>
    <row r="396" spans="2:45" ht="18" customHeight="1">
      <c r="B396" s="1114">
        <f>'報告書（事業主控）'!B396</f>
        <v>0</v>
      </c>
      <c r="C396" s="1115"/>
      <c r="D396" s="1115"/>
      <c r="E396" s="1115"/>
      <c r="F396" s="1115"/>
      <c r="G396" s="1115"/>
      <c r="H396" s="1115"/>
      <c r="I396" s="1116"/>
      <c r="J396" s="1114">
        <f>'報告書（事業主控）'!J396</f>
        <v>0</v>
      </c>
      <c r="K396" s="1115"/>
      <c r="L396" s="1115"/>
      <c r="M396" s="1115"/>
      <c r="N396" s="1120"/>
      <c r="O396" s="32">
        <f>'報告書（事業主控）'!O396</f>
        <v>0</v>
      </c>
      <c r="P396" s="11" t="s">
        <v>38</v>
      </c>
      <c r="Q396" s="32">
        <f>'報告書（事業主控）'!Q396</f>
        <v>0</v>
      </c>
      <c r="R396" s="11" t="s">
        <v>39</v>
      </c>
      <c r="S396" s="32">
        <f>'報告書（事業主控）'!S396</f>
        <v>0</v>
      </c>
      <c r="T396" s="982" t="s">
        <v>40</v>
      </c>
      <c r="U396" s="982"/>
      <c r="V396" s="1103">
        <f>'報告書（事業主控）'!V396</f>
        <v>0</v>
      </c>
      <c r="W396" s="1104"/>
      <c r="X396" s="1104"/>
      <c r="Y396" s="737"/>
      <c r="Z396" s="738"/>
      <c r="AA396" s="739"/>
      <c r="AB396" s="739"/>
      <c r="AC396" s="737"/>
      <c r="AD396" s="738"/>
      <c r="AE396" s="739"/>
      <c r="AF396" s="739"/>
      <c r="AG396" s="737"/>
      <c r="AH396" s="1100">
        <f>'報告書（事業主控）'!AH396</f>
        <v>0</v>
      </c>
      <c r="AI396" s="1101"/>
      <c r="AJ396" s="1101"/>
      <c r="AK396" s="1102"/>
      <c r="AL396" s="738"/>
      <c r="AM396" s="740"/>
      <c r="AN396" s="1100">
        <f>'報告書（事業主控）'!AN396</f>
        <v>0</v>
      </c>
      <c r="AO396" s="1101"/>
      <c r="AP396" s="1101"/>
      <c r="AQ396" s="1101"/>
      <c r="AR396" s="1101"/>
      <c r="AS396" s="741"/>
    </row>
    <row r="397" spans="2:45" ht="18" customHeight="1">
      <c r="B397" s="1117"/>
      <c r="C397" s="1118"/>
      <c r="D397" s="1118"/>
      <c r="E397" s="1118"/>
      <c r="F397" s="1118"/>
      <c r="G397" s="1118"/>
      <c r="H397" s="1118"/>
      <c r="I397" s="1119"/>
      <c r="J397" s="1117"/>
      <c r="K397" s="1118"/>
      <c r="L397" s="1118"/>
      <c r="M397" s="1118"/>
      <c r="N397" s="1121"/>
      <c r="O397" s="33">
        <f>'報告書（事業主控）'!O397</f>
        <v>0</v>
      </c>
      <c r="P397" s="684" t="s">
        <v>38</v>
      </c>
      <c r="Q397" s="33">
        <f>'報告書（事業主控）'!Q397</f>
        <v>0</v>
      </c>
      <c r="R397" s="684" t="s">
        <v>39</v>
      </c>
      <c r="S397" s="33">
        <f>'報告書（事業主控）'!S397</f>
        <v>0</v>
      </c>
      <c r="T397" s="1122" t="s">
        <v>41</v>
      </c>
      <c r="U397" s="1122"/>
      <c r="V397" s="1097">
        <f>'報告書（事業主控）'!V397</f>
        <v>0</v>
      </c>
      <c r="W397" s="1098"/>
      <c r="X397" s="1098"/>
      <c r="Y397" s="1098"/>
      <c r="Z397" s="1097">
        <f>'報告書（事業主控）'!Z397</f>
        <v>0</v>
      </c>
      <c r="AA397" s="1098"/>
      <c r="AB397" s="1098"/>
      <c r="AC397" s="1098"/>
      <c r="AD397" s="1097">
        <f>'報告書（事業主控）'!AD397</f>
        <v>0</v>
      </c>
      <c r="AE397" s="1098"/>
      <c r="AF397" s="1098"/>
      <c r="AG397" s="1098"/>
      <c r="AH397" s="1097">
        <f>'報告書（事業主控）'!AH397</f>
        <v>0</v>
      </c>
      <c r="AI397" s="1098"/>
      <c r="AJ397" s="1098"/>
      <c r="AK397" s="1099"/>
      <c r="AL397" s="964">
        <f>'報告書（事業主控）'!AL397</f>
        <v>0</v>
      </c>
      <c r="AM397" s="1095"/>
      <c r="AN397" s="1093">
        <f>'報告書（事業主控）'!AN397</f>
        <v>0</v>
      </c>
      <c r="AO397" s="1094"/>
      <c r="AP397" s="1094"/>
      <c r="AQ397" s="1094"/>
      <c r="AR397" s="1094"/>
      <c r="AS397" s="687"/>
    </row>
    <row r="398" spans="2:45" ht="18" customHeight="1">
      <c r="B398" s="1114">
        <f>'報告書（事業主控）'!B398</f>
        <v>0</v>
      </c>
      <c r="C398" s="1115"/>
      <c r="D398" s="1115"/>
      <c r="E398" s="1115"/>
      <c r="F398" s="1115"/>
      <c r="G398" s="1115"/>
      <c r="H398" s="1115"/>
      <c r="I398" s="1116"/>
      <c r="J398" s="1114">
        <f>'報告書（事業主控）'!J398</f>
        <v>0</v>
      </c>
      <c r="K398" s="1115"/>
      <c r="L398" s="1115"/>
      <c r="M398" s="1115"/>
      <c r="N398" s="1120"/>
      <c r="O398" s="32">
        <f>'報告書（事業主控）'!O398</f>
        <v>0</v>
      </c>
      <c r="P398" s="11" t="s">
        <v>38</v>
      </c>
      <c r="Q398" s="32">
        <f>'報告書（事業主控）'!Q398</f>
        <v>0</v>
      </c>
      <c r="R398" s="11" t="s">
        <v>39</v>
      </c>
      <c r="S398" s="32">
        <f>'報告書（事業主控）'!S398</f>
        <v>0</v>
      </c>
      <c r="T398" s="982" t="s">
        <v>40</v>
      </c>
      <c r="U398" s="982"/>
      <c r="V398" s="1103">
        <f>'報告書（事業主控）'!V398</f>
        <v>0</v>
      </c>
      <c r="W398" s="1104"/>
      <c r="X398" s="1104"/>
      <c r="Y398" s="737"/>
      <c r="Z398" s="738"/>
      <c r="AA398" s="739"/>
      <c r="AB398" s="739"/>
      <c r="AC398" s="737"/>
      <c r="AD398" s="738"/>
      <c r="AE398" s="739"/>
      <c r="AF398" s="739"/>
      <c r="AG398" s="737"/>
      <c r="AH398" s="1100">
        <f>'報告書（事業主控）'!AH398</f>
        <v>0</v>
      </c>
      <c r="AI398" s="1101"/>
      <c r="AJ398" s="1101"/>
      <c r="AK398" s="1102"/>
      <c r="AL398" s="738"/>
      <c r="AM398" s="740"/>
      <c r="AN398" s="1100">
        <f>'報告書（事業主控）'!AN398</f>
        <v>0</v>
      </c>
      <c r="AO398" s="1101"/>
      <c r="AP398" s="1101"/>
      <c r="AQ398" s="1101"/>
      <c r="AR398" s="1101"/>
      <c r="AS398" s="741"/>
    </row>
    <row r="399" spans="2:45" ht="18" customHeight="1">
      <c r="B399" s="1117"/>
      <c r="C399" s="1118"/>
      <c r="D399" s="1118"/>
      <c r="E399" s="1118"/>
      <c r="F399" s="1118"/>
      <c r="G399" s="1118"/>
      <c r="H399" s="1118"/>
      <c r="I399" s="1119"/>
      <c r="J399" s="1117"/>
      <c r="K399" s="1118"/>
      <c r="L399" s="1118"/>
      <c r="M399" s="1118"/>
      <c r="N399" s="1121"/>
      <c r="O399" s="33">
        <f>'報告書（事業主控）'!O399</f>
        <v>0</v>
      </c>
      <c r="P399" s="684" t="s">
        <v>38</v>
      </c>
      <c r="Q399" s="33">
        <f>'報告書（事業主控）'!Q399</f>
        <v>0</v>
      </c>
      <c r="R399" s="684" t="s">
        <v>39</v>
      </c>
      <c r="S399" s="33">
        <f>'報告書（事業主控）'!S399</f>
        <v>0</v>
      </c>
      <c r="T399" s="1122" t="s">
        <v>41</v>
      </c>
      <c r="U399" s="1122"/>
      <c r="V399" s="1097">
        <f>'報告書（事業主控）'!V399</f>
        <v>0</v>
      </c>
      <c r="W399" s="1098"/>
      <c r="X399" s="1098"/>
      <c r="Y399" s="1098"/>
      <c r="Z399" s="1097">
        <f>'報告書（事業主控）'!Z399</f>
        <v>0</v>
      </c>
      <c r="AA399" s="1098"/>
      <c r="AB399" s="1098"/>
      <c r="AC399" s="1098"/>
      <c r="AD399" s="1097">
        <f>'報告書（事業主控）'!AD399</f>
        <v>0</v>
      </c>
      <c r="AE399" s="1098"/>
      <c r="AF399" s="1098"/>
      <c r="AG399" s="1098"/>
      <c r="AH399" s="1097">
        <f>'報告書（事業主控）'!AH399</f>
        <v>0</v>
      </c>
      <c r="AI399" s="1098"/>
      <c r="AJ399" s="1098"/>
      <c r="AK399" s="1099"/>
      <c r="AL399" s="964">
        <f>'報告書（事業主控）'!AL399</f>
        <v>0</v>
      </c>
      <c r="AM399" s="1095"/>
      <c r="AN399" s="1093">
        <f>'報告書（事業主控）'!AN399</f>
        <v>0</v>
      </c>
      <c r="AO399" s="1094"/>
      <c r="AP399" s="1094"/>
      <c r="AQ399" s="1094"/>
      <c r="AR399" s="1094"/>
      <c r="AS399" s="687"/>
    </row>
    <row r="400" spans="2:45" ht="18" customHeight="1">
      <c r="B400" s="1114">
        <f>'報告書（事業主控）'!B400</f>
        <v>0</v>
      </c>
      <c r="C400" s="1115"/>
      <c r="D400" s="1115"/>
      <c r="E400" s="1115"/>
      <c r="F400" s="1115"/>
      <c r="G400" s="1115"/>
      <c r="H400" s="1115"/>
      <c r="I400" s="1116"/>
      <c r="J400" s="1114">
        <f>'報告書（事業主控）'!J400</f>
        <v>0</v>
      </c>
      <c r="K400" s="1115"/>
      <c r="L400" s="1115"/>
      <c r="M400" s="1115"/>
      <c r="N400" s="1120"/>
      <c r="O400" s="32">
        <f>'報告書（事業主控）'!O400</f>
        <v>0</v>
      </c>
      <c r="P400" s="11" t="s">
        <v>38</v>
      </c>
      <c r="Q400" s="32">
        <f>'報告書（事業主控）'!Q400</f>
        <v>0</v>
      </c>
      <c r="R400" s="11" t="s">
        <v>39</v>
      </c>
      <c r="S400" s="32">
        <f>'報告書（事業主控）'!S400</f>
        <v>0</v>
      </c>
      <c r="T400" s="982" t="s">
        <v>40</v>
      </c>
      <c r="U400" s="982"/>
      <c r="V400" s="1103">
        <f>'報告書（事業主控）'!V400</f>
        <v>0</v>
      </c>
      <c r="W400" s="1104"/>
      <c r="X400" s="1104"/>
      <c r="Y400" s="737"/>
      <c r="Z400" s="738"/>
      <c r="AA400" s="739"/>
      <c r="AB400" s="739"/>
      <c r="AC400" s="737"/>
      <c r="AD400" s="738"/>
      <c r="AE400" s="739"/>
      <c r="AF400" s="739"/>
      <c r="AG400" s="737"/>
      <c r="AH400" s="1100">
        <f>'報告書（事業主控）'!AH400</f>
        <v>0</v>
      </c>
      <c r="AI400" s="1101"/>
      <c r="AJ400" s="1101"/>
      <c r="AK400" s="1102"/>
      <c r="AL400" s="738"/>
      <c r="AM400" s="740"/>
      <c r="AN400" s="1100">
        <f>'報告書（事業主控）'!AN400</f>
        <v>0</v>
      </c>
      <c r="AO400" s="1101"/>
      <c r="AP400" s="1101"/>
      <c r="AQ400" s="1101"/>
      <c r="AR400" s="1101"/>
      <c r="AS400" s="741"/>
    </row>
    <row r="401" spans="2:45" ht="18" customHeight="1">
      <c r="B401" s="1117"/>
      <c r="C401" s="1118"/>
      <c r="D401" s="1118"/>
      <c r="E401" s="1118"/>
      <c r="F401" s="1118"/>
      <c r="G401" s="1118"/>
      <c r="H401" s="1118"/>
      <c r="I401" s="1119"/>
      <c r="J401" s="1117"/>
      <c r="K401" s="1118"/>
      <c r="L401" s="1118"/>
      <c r="M401" s="1118"/>
      <c r="N401" s="1121"/>
      <c r="O401" s="33">
        <f>'報告書（事業主控）'!O401</f>
        <v>0</v>
      </c>
      <c r="P401" s="684" t="s">
        <v>38</v>
      </c>
      <c r="Q401" s="33">
        <f>'報告書（事業主控）'!Q401</f>
        <v>0</v>
      </c>
      <c r="R401" s="684" t="s">
        <v>39</v>
      </c>
      <c r="S401" s="33">
        <f>'報告書（事業主控）'!S401</f>
        <v>0</v>
      </c>
      <c r="T401" s="1122" t="s">
        <v>41</v>
      </c>
      <c r="U401" s="1122"/>
      <c r="V401" s="1097">
        <f>'報告書（事業主控）'!V401</f>
        <v>0</v>
      </c>
      <c r="W401" s="1098"/>
      <c r="X401" s="1098"/>
      <c r="Y401" s="1098"/>
      <c r="Z401" s="1097">
        <f>'報告書（事業主控）'!Z401</f>
        <v>0</v>
      </c>
      <c r="AA401" s="1098"/>
      <c r="AB401" s="1098"/>
      <c r="AC401" s="1098"/>
      <c r="AD401" s="1097">
        <f>'報告書（事業主控）'!AD401</f>
        <v>0</v>
      </c>
      <c r="AE401" s="1098"/>
      <c r="AF401" s="1098"/>
      <c r="AG401" s="1098"/>
      <c r="AH401" s="1097">
        <f>'報告書（事業主控）'!AH401</f>
        <v>0</v>
      </c>
      <c r="AI401" s="1098"/>
      <c r="AJ401" s="1098"/>
      <c r="AK401" s="1099"/>
      <c r="AL401" s="964">
        <f>'報告書（事業主控）'!AL401</f>
        <v>0</v>
      </c>
      <c r="AM401" s="1095"/>
      <c r="AN401" s="1093">
        <f>'報告書（事業主控）'!AN401</f>
        <v>0</v>
      </c>
      <c r="AO401" s="1094"/>
      <c r="AP401" s="1094"/>
      <c r="AQ401" s="1094"/>
      <c r="AR401" s="1094"/>
      <c r="AS401" s="687"/>
    </row>
    <row r="402" spans="2:45" ht="18" customHeight="1">
      <c r="B402" s="1114">
        <f>'報告書（事業主控）'!B402</f>
        <v>0</v>
      </c>
      <c r="C402" s="1115"/>
      <c r="D402" s="1115"/>
      <c r="E402" s="1115"/>
      <c r="F402" s="1115"/>
      <c r="G402" s="1115"/>
      <c r="H402" s="1115"/>
      <c r="I402" s="1116"/>
      <c r="J402" s="1114">
        <f>'報告書（事業主控）'!J402</f>
        <v>0</v>
      </c>
      <c r="K402" s="1115"/>
      <c r="L402" s="1115"/>
      <c r="M402" s="1115"/>
      <c r="N402" s="1120"/>
      <c r="O402" s="32">
        <f>'報告書（事業主控）'!O402</f>
        <v>0</v>
      </c>
      <c r="P402" s="11" t="s">
        <v>38</v>
      </c>
      <c r="Q402" s="32">
        <f>'報告書（事業主控）'!Q402</f>
        <v>0</v>
      </c>
      <c r="R402" s="11" t="s">
        <v>39</v>
      </c>
      <c r="S402" s="32">
        <f>'報告書（事業主控）'!S402</f>
        <v>0</v>
      </c>
      <c r="T402" s="982" t="s">
        <v>40</v>
      </c>
      <c r="U402" s="982"/>
      <c r="V402" s="1103">
        <f>'報告書（事業主控）'!V402</f>
        <v>0</v>
      </c>
      <c r="W402" s="1104"/>
      <c r="X402" s="1104"/>
      <c r="Y402" s="737"/>
      <c r="Z402" s="738"/>
      <c r="AA402" s="739"/>
      <c r="AB402" s="739"/>
      <c r="AC402" s="737"/>
      <c r="AD402" s="738"/>
      <c r="AE402" s="739"/>
      <c r="AF402" s="739"/>
      <c r="AG402" s="737"/>
      <c r="AH402" s="1100">
        <f>'報告書（事業主控）'!AH402</f>
        <v>0</v>
      </c>
      <c r="AI402" s="1101"/>
      <c r="AJ402" s="1101"/>
      <c r="AK402" s="1102"/>
      <c r="AL402" s="738"/>
      <c r="AM402" s="740"/>
      <c r="AN402" s="1100">
        <f>'報告書（事業主控）'!AN402</f>
        <v>0</v>
      </c>
      <c r="AO402" s="1101"/>
      <c r="AP402" s="1101"/>
      <c r="AQ402" s="1101"/>
      <c r="AR402" s="1101"/>
      <c r="AS402" s="741"/>
    </row>
    <row r="403" spans="2:45" ht="18" customHeight="1">
      <c r="B403" s="1117"/>
      <c r="C403" s="1118"/>
      <c r="D403" s="1118"/>
      <c r="E403" s="1118"/>
      <c r="F403" s="1118"/>
      <c r="G403" s="1118"/>
      <c r="H403" s="1118"/>
      <c r="I403" s="1119"/>
      <c r="J403" s="1117"/>
      <c r="K403" s="1118"/>
      <c r="L403" s="1118"/>
      <c r="M403" s="1118"/>
      <c r="N403" s="1121"/>
      <c r="O403" s="33">
        <f>'報告書（事業主控）'!O403</f>
        <v>0</v>
      </c>
      <c r="P403" s="684" t="s">
        <v>38</v>
      </c>
      <c r="Q403" s="33">
        <f>'報告書（事業主控）'!Q403</f>
        <v>0</v>
      </c>
      <c r="R403" s="684" t="s">
        <v>39</v>
      </c>
      <c r="S403" s="33">
        <f>'報告書（事業主控）'!S403</f>
        <v>0</v>
      </c>
      <c r="T403" s="1122" t="s">
        <v>41</v>
      </c>
      <c r="U403" s="1122"/>
      <c r="V403" s="1097">
        <f>'報告書（事業主控）'!V403</f>
        <v>0</v>
      </c>
      <c r="W403" s="1098"/>
      <c r="X403" s="1098"/>
      <c r="Y403" s="1098"/>
      <c r="Z403" s="1097">
        <f>'報告書（事業主控）'!Z403</f>
        <v>0</v>
      </c>
      <c r="AA403" s="1098"/>
      <c r="AB403" s="1098"/>
      <c r="AC403" s="1098"/>
      <c r="AD403" s="1097">
        <f>'報告書（事業主控）'!AD403</f>
        <v>0</v>
      </c>
      <c r="AE403" s="1098"/>
      <c r="AF403" s="1098"/>
      <c r="AG403" s="1098"/>
      <c r="AH403" s="1097">
        <f>'報告書（事業主控）'!AH403</f>
        <v>0</v>
      </c>
      <c r="AI403" s="1098"/>
      <c r="AJ403" s="1098"/>
      <c r="AK403" s="1099"/>
      <c r="AL403" s="964">
        <f>'報告書（事業主控）'!AL403</f>
        <v>0</v>
      </c>
      <c r="AM403" s="1095"/>
      <c r="AN403" s="1093">
        <f>'報告書（事業主控）'!AN403</f>
        <v>0</v>
      </c>
      <c r="AO403" s="1094"/>
      <c r="AP403" s="1094"/>
      <c r="AQ403" s="1094"/>
      <c r="AR403" s="1094"/>
      <c r="AS403" s="687"/>
    </row>
    <row r="404" spans="2:45" ht="18" customHeight="1">
      <c r="B404" s="1114">
        <f>'報告書（事業主控）'!B404</f>
        <v>0</v>
      </c>
      <c r="C404" s="1115"/>
      <c r="D404" s="1115"/>
      <c r="E404" s="1115"/>
      <c r="F404" s="1115"/>
      <c r="G404" s="1115"/>
      <c r="H404" s="1115"/>
      <c r="I404" s="1116"/>
      <c r="J404" s="1114">
        <f>'報告書（事業主控）'!J404</f>
        <v>0</v>
      </c>
      <c r="K404" s="1115"/>
      <c r="L404" s="1115"/>
      <c r="M404" s="1115"/>
      <c r="N404" s="1120"/>
      <c r="O404" s="32">
        <f>'報告書（事業主控）'!O404</f>
        <v>0</v>
      </c>
      <c r="P404" s="11" t="s">
        <v>38</v>
      </c>
      <c r="Q404" s="32">
        <f>'報告書（事業主控）'!Q404</f>
        <v>0</v>
      </c>
      <c r="R404" s="11" t="s">
        <v>39</v>
      </c>
      <c r="S404" s="32">
        <f>'報告書（事業主控）'!S404</f>
        <v>0</v>
      </c>
      <c r="T404" s="982" t="s">
        <v>40</v>
      </c>
      <c r="U404" s="982"/>
      <c r="V404" s="1103">
        <f>'報告書（事業主控）'!V404</f>
        <v>0</v>
      </c>
      <c r="W404" s="1104"/>
      <c r="X404" s="1104"/>
      <c r="Y404" s="737"/>
      <c r="Z404" s="738"/>
      <c r="AA404" s="739"/>
      <c r="AB404" s="739"/>
      <c r="AC404" s="737"/>
      <c r="AD404" s="738"/>
      <c r="AE404" s="739"/>
      <c r="AF404" s="739"/>
      <c r="AG404" s="737"/>
      <c r="AH404" s="1100">
        <f>'報告書（事業主控）'!AH404</f>
        <v>0</v>
      </c>
      <c r="AI404" s="1101"/>
      <c r="AJ404" s="1101"/>
      <c r="AK404" s="1102"/>
      <c r="AL404" s="738"/>
      <c r="AM404" s="740"/>
      <c r="AN404" s="1100">
        <f>'報告書（事業主控）'!AN404</f>
        <v>0</v>
      </c>
      <c r="AO404" s="1101"/>
      <c r="AP404" s="1101"/>
      <c r="AQ404" s="1101"/>
      <c r="AR404" s="1101"/>
      <c r="AS404" s="741"/>
    </row>
    <row r="405" spans="2:45" ht="18" customHeight="1">
      <c r="B405" s="1117"/>
      <c r="C405" s="1118"/>
      <c r="D405" s="1118"/>
      <c r="E405" s="1118"/>
      <c r="F405" s="1118"/>
      <c r="G405" s="1118"/>
      <c r="H405" s="1118"/>
      <c r="I405" s="1119"/>
      <c r="J405" s="1117"/>
      <c r="K405" s="1118"/>
      <c r="L405" s="1118"/>
      <c r="M405" s="1118"/>
      <c r="N405" s="1121"/>
      <c r="O405" s="33">
        <f>'報告書（事業主控）'!O405</f>
        <v>0</v>
      </c>
      <c r="P405" s="684" t="s">
        <v>38</v>
      </c>
      <c r="Q405" s="33">
        <f>'報告書（事業主控）'!Q405</f>
        <v>0</v>
      </c>
      <c r="R405" s="684" t="s">
        <v>39</v>
      </c>
      <c r="S405" s="33">
        <f>'報告書（事業主控）'!S405</f>
        <v>0</v>
      </c>
      <c r="T405" s="1122" t="s">
        <v>41</v>
      </c>
      <c r="U405" s="1122"/>
      <c r="V405" s="1097">
        <f>'報告書（事業主控）'!V405</f>
        <v>0</v>
      </c>
      <c r="W405" s="1098"/>
      <c r="X405" s="1098"/>
      <c r="Y405" s="1098"/>
      <c r="Z405" s="1097">
        <f>'報告書（事業主控）'!Z405</f>
        <v>0</v>
      </c>
      <c r="AA405" s="1098"/>
      <c r="AB405" s="1098"/>
      <c r="AC405" s="1098"/>
      <c r="AD405" s="1097">
        <f>'報告書（事業主控）'!AD405</f>
        <v>0</v>
      </c>
      <c r="AE405" s="1098"/>
      <c r="AF405" s="1098"/>
      <c r="AG405" s="1098"/>
      <c r="AH405" s="1097">
        <f>'報告書（事業主控）'!AH405</f>
        <v>0</v>
      </c>
      <c r="AI405" s="1098"/>
      <c r="AJ405" s="1098"/>
      <c r="AK405" s="1099"/>
      <c r="AL405" s="964">
        <f>'報告書（事業主控）'!AL405</f>
        <v>0</v>
      </c>
      <c r="AM405" s="1095"/>
      <c r="AN405" s="1093">
        <f>'報告書（事業主控）'!AN405</f>
        <v>0</v>
      </c>
      <c r="AO405" s="1094"/>
      <c r="AP405" s="1094"/>
      <c r="AQ405" s="1094"/>
      <c r="AR405" s="1094"/>
      <c r="AS405" s="687"/>
    </row>
    <row r="406" spans="2:45" ht="18" customHeight="1">
      <c r="B406" s="877" t="s">
        <v>832</v>
      </c>
      <c r="C406" s="988"/>
      <c r="D406" s="988"/>
      <c r="E406" s="989"/>
      <c r="F406" s="1105">
        <f>'報告書（事業主控）'!F406</f>
        <v>0</v>
      </c>
      <c r="G406" s="1106"/>
      <c r="H406" s="1106"/>
      <c r="I406" s="1106"/>
      <c r="J406" s="1106"/>
      <c r="K406" s="1106"/>
      <c r="L406" s="1106"/>
      <c r="M406" s="1106"/>
      <c r="N406" s="1107"/>
      <c r="O406" s="877" t="s">
        <v>833</v>
      </c>
      <c r="P406" s="988"/>
      <c r="Q406" s="988"/>
      <c r="R406" s="988"/>
      <c r="S406" s="988"/>
      <c r="T406" s="988"/>
      <c r="U406" s="989"/>
      <c r="V406" s="1100">
        <f>'報告書（事業主控）'!V406</f>
        <v>0</v>
      </c>
      <c r="W406" s="1101"/>
      <c r="X406" s="1101"/>
      <c r="Y406" s="1102"/>
      <c r="Z406" s="738"/>
      <c r="AA406" s="739"/>
      <c r="AB406" s="739"/>
      <c r="AC406" s="737"/>
      <c r="AD406" s="738"/>
      <c r="AE406" s="739"/>
      <c r="AF406" s="739"/>
      <c r="AG406" s="737"/>
      <c r="AH406" s="1100">
        <f>'報告書（事業主控）'!AH406</f>
        <v>0</v>
      </c>
      <c r="AI406" s="1101"/>
      <c r="AJ406" s="1101"/>
      <c r="AK406" s="1102"/>
      <c r="AL406" s="738"/>
      <c r="AM406" s="740"/>
      <c r="AN406" s="1100">
        <f>'報告書（事業主控）'!AN406</f>
        <v>0</v>
      </c>
      <c r="AO406" s="1101"/>
      <c r="AP406" s="1101"/>
      <c r="AQ406" s="1101"/>
      <c r="AR406" s="1101"/>
      <c r="AS406" s="741"/>
    </row>
    <row r="407" spans="2:45" ht="18" customHeight="1">
      <c r="B407" s="990"/>
      <c r="C407" s="991"/>
      <c r="D407" s="991"/>
      <c r="E407" s="992"/>
      <c r="F407" s="1108"/>
      <c r="G407" s="1109"/>
      <c r="H407" s="1109"/>
      <c r="I407" s="1109"/>
      <c r="J407" s="1109"/>
      <c r="K407" s="1109"/>
      <c r="L407" s="1109"/>
      <c r="M407" s="1109"/>
      <c r="N407" s="1110"/>
      <c r="O407" s="990"/>
      <c r="P407" s="991"/>
      <c r="Q407" s="991"/>
      <c r="R407" s="991"/>
      <c r="S407" s="991"/>
      <c r="T407" s="991"/>
      <c r="U407" s="992"/>
      <c r="V407" s="983">
        <f>'報告書（事業主控）'!V407</f>
        <v>0</v>
      </c>
      <c r="W407" s="986"/>
      <c r="X407" s="986"/>
      <c r="Y407" s="1004"/>
      <c r="Z407" s="983">
        <f>'報告書（事業主控）'!Z407</f>
        <v>0</v>
      </c>
      <c r="AA407" s="984"/>
      <c r="AB407" s="984"/>
      <c r="AC407" s="985"/>
      <c r="AD407" s="983">
        <f>'報告書（事業主控）'!AD407</f>
        <v>0</v>
      </c>
      <c r="AE407" s="984"/>
      <c r="AF407" s="984"/>
      <c r="AG407" s="985"/>
      <c r="AH407" s="983">
        <f>'報告書（事業主控）'!AH407</f>
        <v>0</v>
      </c>
      <c r="AI407" s="962"/>
      <c r="AJ407" s="962"/>
      <c r="AK407" s="962"/>
      <c r="AL407" s="742"/>
      <c r="AM407" s="743"/>
      <c r="AN407" s="983">
        <f>'報告書（事業主控）'!AN407</f>
        <v>0</v>
      </c>
      <c r="AO407" s="986"/>
      <c r="AP407" s="986"/>
      <c r="AQ407" s="986"/>
      <c r="AR407" s="986"/>
      <c r="AS407" s="744"/>
    </row>
    <row r="408" spans="2:45" ht="18" customHeight="1">
      <c r="B408" s="993"/>
      <c r="C408" s="994"/>
      <c r="D408" s="994"/>
      <c r="E408" s="995"/>
      <c r="F408" s="1111"/>
      <c r="G408" s="1112"/>
      <c r="H408" s="1112"/>
      <c r="I408" s="1112"/>
      <c r="J408" s="1112"/>
      <c r="K408" s="1112"/>
      <c r="L408" s="1112"/>
      <c r="M408" s="1112"/>
      <c r="N408" s="1113"/>
      <c r="O408" s="993"/>
      <c r="P408" s="994"/>
      <c r="Q408" s="994"/>
      <c r="R408" s="994"/>
      <c r="S408" s="994"/>
      <c r="T408" s="994"/>
      <c r="U408" s="995"/>
      <c r="V408" s="1093">
        <f>'報告書（事業主控）'!V408</f>
        <v>0</v>
      </c>
      <c r="W408" s="1094"/>
      <c r="X408" s="1094"/>
      <c r="Y408" s="1096"/>
      <c r="Z408" s="1093">
        <f>'報告書（事業主控）'!Z408</f>
        <v>0</v>
      </c>
      <c r="AA408" s="1094"/>
      <c r="AB408" s="1094"/>
      <c r="AC408" s="1096"/>
      <c r="AD408" s="1093">
        <f>'報告書（事業主控）'!AD408</f>
        <v>0</v>
      </c>
      <c r="AE408" s="1094"/>
      <c r="AF408" s="1094"/>
      <c r="AG408" s="1096"/>
      <c r="AH408" s="1093">
        <f>'報告書（事業主控）'!AH408</f>
        <v>0</v>
      </c>
      <c r="AI408" s="1094"/>
      <c r="AJ408" s="1094"/>
      <c r="AK408" s="1096"/>
      <c r="AL408" s="686"/>
      <c r="AM408" s="687"/>
      <c r="AN408" s="1093">
        <f>'報告書（事業主控）'!AN408</f>
        <v>0</v>
      </c>
      <c r="AO408" s="1094"/>
      <c r="AP408" s="1094"/>
      <c r="AQ408" s="1094"/>
      <c r="AR408" s="1094"/>
      <c r="AS408" s="687"/>
    </row>
    <row r="409" spans="2:45" ht="18" customHeight="1">
      <c r="AN409" s="1092">
        <f>'報告書（事業主控）'!AN409</f>
        <v>0</v>
      </c>
      <c r="AO409" s="1092"/>
      <c r="AP409" s="1092"/>
      <c r="AQ409" s="1092"/>
      <c r="AR409" s="1092"/>
    </row>
    <row r="410" spans="2:45" ht="31.95" customHeight="1">
      <c r="AN410" s="38"/>
      <c r="AO410" s="38"/>
      <c r="AP410" s="38"/>
      <c r="AQ410" s="38"/>
      <c r="AR410" s="38"/>
    </row>
    <row r="411" spans="2:45" ht="7.5" customHeight="1">
      <c r="X411" s="3"/>
      <c r="Y411" s="3"/>
    </row>
    <row r="412" spans="2:45" ht="10.5" customHeight="1">
      <c r="X412" s="3"/>
      <c r="Y412" s="3"/>
    </row>
    <row r="413" spans="2:45" ht="5.25" customHeight="1">
      <c r="X413" s="3"/>
      <c r="Y413" s="3"/>
    </row>
    <row r="414" spans="2:45" ht="5.25" customHeight="1">
      <c r="X414" s="3"/>
      <c r="Y414" s="3"/>
    </row>
    <row r="415" spans="2:45" ht="5.25" customHeight="1">
      <c r="X415" s="3"/>
      <c r="Y415" s="3"/>
    </row>
    <row r="416" spans="2:45" ht="5.25" customHeight="1">
      <c r="X416" s="3"/>
      <c r="Y416" s="3"/>
    </row>
    <row r="417" spans="2:45" ht="17.25" customHeight="1">
      <c r="B417" s="2" t="s">
        <v>42</v>
      </c>
      <c r="S417" s="9"/>
      <c r="T417" s="9"/>
      <c r="U417" s="9"/>
      <c r="V417" s="9"/>
      <c r="W417" s="9"/>
      <c r="AL417" s="26"/>
      <c r="AM417" s="26"/>
      <c r="AN417" s="26"/>
      <c r="AO417" s="26"/>
    </row>
    <row r="418" spans="2:45" ht="12.75" customHeight="1">
      <c r="M418" s="27"/>
      <c r="N418" s="27"/>
      <c r="O418" s="27"/>
      <c r="P418" s="27"/>
      <c r="Q418" s="27"/>
      <c r="R418" s="27"/>
      <c r="S418" s="27"/>
      <c r="T418" s="28"/>
      <c r="U418" s="28"/>
      <c r="V418" s="28"/>
      <c r="W418" s="28"/>
      <c r="X418" s="28"/>
      <c r="Y418" s="28"/>
      <c r="Z418" s="28"/>
      <c r="AA418" s="27"/>
      <c r="AB418" s="27"/>
      <c r="AC418" s="27"/>
      <c r="AL418" s="26"/>
      <c r="AM418" s="859" t="s">
        <v>712</v>
      </c>
      <c r="AN418" s="1087"/>
      <c r="AO418" s="1087"/>
      <c r="AP418" s="1088"/>
    </row>
    <row r="419" spans="2:45" ht="12.75" customHeight="1">
      <c r="M419" s="27"/>
      <c r="N419" s="27"/>
      <c r="O419" s="27"/>
      <c r="P419" s="27"/>
      <c r="Q419" s="27"/>
      <c r="R419" s="27"/>
      <c r="S419" s="27"/>
      <c r="T419" s="28"/>
      <c r="U419" s="28"/>
      <c r="V419" s="28"/>
      <c r="W419" s="28"/>
      <c r="X419" s="28"/>
      <c r="Y419" s="28"/>
      <c r="Z419" s="28"/>
      <c r="AA419" s="27"/>
      <c r="AB419" s="27"/>
      <c r="AC419" s="27"/>
      <c r="AL419" s="26"/>
      <c r="AM419" s="1089"/>
      <c r="AN419" s="1090"/>
      <c r="AO419" s="1090"/>
      <c r="AP419" s="1091"/>
    </row>
    <row r="420" spans="2:45" ht="12.75" customHeight="1">
      <c r="M420" s="27"/>
      <c r="N420" s="27"/>
      <c r="O420" s="27"/>
      <c r="P420" s="27"/>
      <c r="Q420" s="27"/>
      <c r="R420" s="27"/>
      <c r="S420" s="27"/>
      <c r="T420" s="27"/>
      <c r="U420" s="27"/>
      <c r="V420" s="27"/>
      <c r="W420" s="27"/>
      <c r="X420" s="27"/>
      <c r="Y420" s="27"/>
      <c r="Z420" s="27"/>
      <c r="AA420" s="27"/>
      <c r="AB420" s="27"/>
      <c r="AC420" s="27"/>
      <c r="AL420" s="26"/>
      <c r="AM420" s="26"/>
      <c r="AN420" s="723"/>
      <c r="AO420" s="723"/>
    </row>
    <row r="421" spans="2:45" ht="6" customHeight="1">
      <c r="M421" s="27"/>
      <c r="N421" s="27"/>
      <c r="O421" s="27"/>
      <c r="P421" s="27"/>
      <c r="Q421" s="27"/>
      <c r="R421" s="27"/>
      <c r="S421" s="27"/>
      <c r="T421" s="27"/>
      <c r="U421" s="27"/>
      <c r="V421" s="27"/>
      <c r="W421" s="27"/>
      <c r="X421" s="27"/>
      <c r="Y421" s="27"/>
      <c r="Z421" s="27"/>
      <c r="AA421" s="27"/>
      <c r="AB421" s="27"/>
      <c r="AC421" s="27"/>
      <c r="AL421" s="26"/>
      <c r="AM421" s="26"/>
    </row>
    <row r="422" spans="2:45" ht="12.75" customHeight="1">
      <c r="B422" s="873" t="s">
        <v>9</v>
      </c>
      <c r="C422" s="874"/>
      <c r="D422" s="874"/>
      <c r="E422" s="874"/>
      <c r="F422" s="874"/>
      <c r="G422" s="874"/>
      <c r="H422" s="874"/>
      <c r="I422" s="874"/>
      <c r="J422" s="878" t="s">
        <v>17</v>
      </c>
      <c r="K422" s="878"/>
      <c r="L422" s="724" t="s">
        <v>10</v>
      </c>
      <c r="M422" s="878" t="s">
        <v>18</v>
      </c>
      <c r="N422" s="878"/>
      <c r="O422" s="879" t="s">
        <v>19</v>
      </c>
      <c r="P422" s="878"/>
      <c r="Q422" s="878"/>
      <c r="R422" s="878"/>
      <c r="S422" s="878"/>
      <c r="T422" s="878"/>
      <c r="U422" s="878" t="s">
        <v>20</v>
      </c>
      <c r="V422" s="878"/>
      <c r="W422" s="878"/>
      <c r="AD422" s="11"/>
      <c r="AE422" s="11"/>
      <c r="AF422" s="11"/>
      <c r="AG422" s="11"/>
      <c r="AH422" s="11"/>
      <c r="AI422" s="11"/>
      <c r="AJ422" s="11"/>
      <c r="AL422" s="1013">
        <f ca="1">$AL$9</f>
        <v>30</v>
      </c>
      <c r="AM422" s="881"/>
      <c r="AN422" s="948" t="s">
        <v>11</v>
      </c>
      <c r="AO422" s="948"/>
      <c r="AP422" s="881">
        <v>11</v>
      </c>
      <c r="AQ422" s="881"/>
      <c r="AR422" s="948" t="s">
        <v>12</v>
      </c>
      <c r="AS422" s="951"/>
    </row>
    <row r="423" spans="2:45" ht="13.95" customHeight="1">
      <c r="B423" s="874"/>
      <c r="C423" s="874"/>
      <c r="D423" s="874"/>
      <c r="E423" s="874"/>
      <c r="F423" s="874"/>
      <c r="G423" s="874"/>
      <c r="H423" s="874"/>
      <c r="I423" s="874"/>
      <c r="J423" s="1061">
        <f>$J$10</f>
        <v>0</v>
      </c>
      <c r="K423" s="1049">
        <f>$K$10</f>
        <v>0</v>
      </c>
      <c r="L423" s="1063">
        <f>$L$10</f>
        <v>0</v>
      </c>
      <c r="M423" s="1052">
        <f>$M$10</f>
        <v>0</v>
      </c>
      <c r="N423" s="1049">
        <f>$N$10</f>
        <v>0</v>
      </c>
      <c r="O423" s="1052">
        <f>$O$10</f>
        <v>0</v>
      </c>
      <c r="P423" s="1014">
        <f>$P$10</f>
        <v>0</v>
      </c>
      <c r="Q423" s="1014">
        <f>$Q$10</f>
        <v>0</v>
      </c>
      <c r="R423" s="1014">
        <f>$R$10</f>
        <v>0</v>
      </c>
      <c r="S423" s="1014">
        <f>$S$10</f>
        <v>0</v>
      </c>
      <c r="T423" s="1049">
        <f>$T$10</f>
        <v>0</v>
      </c>
      <c r="U423" s="1052">
        <f>$U$10</f>
        <v>0</v>
      </c>
      <c r="V423" s="1014">
        <f>$V$10</f>
        <v>0</v>
      </c>
      <c r="W423" s="1049">
        <f>$W$10</f>
        <v>0</v>
      </c>
      <c r="AD423" s="11"/>
      <c r="AE423" s="11"/>
      <c r="AF423" s="11"/>
      <c r="AG423" s="11"/>
      <c r="AH423" s="11"/>
      <c r="AI423" s="11"/>
      <c r="AJ423" s="11"/>
      <c r="AL423" s="882"/>
      <c r="AM423" s="883"/>
      <c r="AN423" s="949"/>
      <c r="AO423" s="949"/>
      <c r="AP423" s="883"/>
      <c r="AQ423" s="883"/>
      <c r="AR423" s="949"/>
      <c r="AS423" s="952"/>
    </row>
    <row r="424" spans="2:45" ht="9" customHeight="1">
      <c r="B424" s="874"/>
      <c r="C424" s="874"/>
      <c r="D424" s="874"/>
      <c r="E424" s="874"/>
      <c r="F424" s="874"/>
      <c r="G424" s="874"/>
      <c r="H424" s="874"/>
      <c r="I424" s="874"/>
      <c r="J424" s="1062"/>
      <c r="K424" s="1050"/>
      <c r="L424" s="1064"/>
      <c r="M424" s="1053"/>
      <c r="N424" s="1050"/>
      <c r="O424" s="1053"/>
      <c r="P424" s="1015"/>
      <c r="Q424" s="1015"/>
      <c r="R424" s="1015"/>
      <c r="S424" s="1015"/>
      <c r="T424" s="1050"/>
      <c r="U424" s="1053"/>
      <c r="V424" s="1015"/>
      <c r="W424" s="1050"/>
      <c r="AD424" s="11"/>
      <c r="AE424" s="11"/>
      <c r="AF424" s="11"/>
      <c r="AG424" s="11"/>
      <c r="AH424" s="11"/>
      <c r="AI424" s="11"/>
      <c r="AJ424" s="11"/>
      <c r="AL424" s="884"/>
      <c r="AM424" s="885"/>
      <c r="AN424" s="950"/>
      <c r="AO424" s="950"/>
      <c r="AP424" s="885"/>
      <c r="AQ424" s="885"/>
      <c r="AR424" s="950"/>
      <c r="AS424" s="953"/>
    </row>
    <row r="425" spans="2:45" ht="6" customHeight="1">
      <c r="B425" s="876"/>
      <c r="C425" s="876"/>
      <c r="D425" s="876"/>
      <c r="E425" s="876"/>
      <c r="F425" s="876"/>
      <c r="G425" s="876"/>
      <c r="H425" s="876"/>
      <c r="I425" s="876"/>
      <c r="J425" s="1062"/>
      <c r="K425" s="1051"/>
      <c r="L425" s="1065"/>
      <c r="M425" s="1054"/>
      <c r="N425" s="1051"/>
      <c r="O425" s="1054"/>
      <c r="P425" s="1016"/>
      <c r="Q425" s="1016"/>
      <c r="R425" s="1016"/>
      <c r="S425" s="1016"/>
      <c r="T425" s="1051"/>
      <c r="U425" s="1054"/>
      <c r="V425" s="1016"/>
      <c r="W425" s="1051"/>
    </row>
    <row r="426" spans="2:45" ht="15" customHeight="1">
      <c r="B426" s="927" t="s">
        <v>43</v>
      </c>
      <c r="C426" s="928"/>
      <c r="D426" s="928"/>
      <c r="E426" s="928"/>
      <c r="F426" s="928"/>
      <c r="G426" s="928"/>
      <c r="H426" s="928"/>
      <c r="I426" s="929"/>
      <c r="J426" s="927" t="s">
        <v>13</v>
      </c>
      <c r="K426" s="928"/>
      <c r="L426" s="928"/>
      <c r="M426" s="928"/>
      <c r="N426" s="936"/>
      <c r="O426" s="939" t="s">
        <v>44</v>
      </c>
      <c r="P426" s="928"/>
      <c r="Q426" s="928"/>
      <c r="R426" s="928"/>
      <c r="S426" s="928"/>
      <c r="T426" s="928"/>
      <c r="U426" s="929"/>
      <c r="V426" s="725" t="s">
        <v>843</v>
      </c>
      <c r="W426" s="726"/>
      <c r="X426" s="726"/>
      <c r="Y426" s="942" t="s">
        <v>844</v>
      </c>
      <c r="Z426" s="942"/>
      <c r="AA426" s="942"/>
      <c r="AB426" s="942"/>
      <c r="AC426" s="942"/>
      <c r="AD426" s="942"/>
      <c r="AE426" s="942"/>
      <c r="AF426" s="942"/>
      <c r="AG426" s="942"/>
      <c r="AH426" s="942"/>
      <c r="AI426" s="726"/>
      <c r="AJ426" s="726"/>
      <c r="AK426" s="727"/>
      <c r="AL426" s="1066" t="s">
        <v>803</v>
      </c>
      <c r="AM426" s="1066"/>
      <c r="AN426" s="943" t="s">
        <v>845</v>
      </c>
      <c r="AO426" s="943"/>
      <c r="AP426" s="943"/>
      <c r="AQ426" s="943"/>
      <c r="AR426" s="943"/>
      <c r="AS426" s="944"/>
    </row>
    <row r="427" spans="2:45" ht="13.95" customHeight="1">
      <c r="B427" s="930"/>
      <c r="C427" s="931"/>
      <c r="D427" s="931"/>
      <c r="E427" s="931"/>
      <c r="F427" s="931"/>
      <c r="G427" s="931"/>
      <c r="H427" s="931"/>
      <c r="I427" s="932"/>
      <c r="J427" s="930"/>
      <c r="K427" s="931"/>
      <c r="L427" s="931"/>
      <c r="M427" s="931"/>
      <c r="N427" s="937"/>
      <c r="O427" s="940"/>
      <c r="P427" s="931"/>
      <c r="Q427" s="931"/>
      <c r="R427" s="931"/>
      <c r="S427" s="931"/>
      <c r="T427" s="931"/>
      <c r="U427" s="932"/>
      <c r="V427" s="890" t="s">
        <v>14</v>
      </c>
      <c r="W427" s="891"/>
      <c r="X427" s="891"/>
      <c r="Y427" s="892"/>
      <c r="Z427" s="896" t="s">
        <v>23</v>
      </c>
      <c r="AA427" s="897"/>
      <c r="AB427" s="897"/>
      <c r="AC427" s="898"/>
      <c r="AD427" s="902" t="s">
        <v>24</v>
      </c>
      <c r="AE427" s="903"/>
      <c r="AF427" s="903"/>
      <c r="AG427" s="904"/>
      <c r="AH427" s="1130" t="s">
        <v>170</v>
      </c>
      <c r="AI427" s="948"/>
      <c r="AJ427" s="948"/>
      <c r="AK427" s="951"/>
      <c r="AL427" s="1067" t="s">
        <v>45</v>
      </c>
      <c r="AM427" s="1067"/>
      <c r="AN427" s="918" t="s">
        <v>26</v>
      </c>
      <c r="AO427" s="919"/>
      <c r="AP427" s="919"/>
      <c r="AQ427" s="919"/>
      <c r="AR427" s="920"/>
      <c r="AS427" s="921"/>
    </row>
    <row r="428" spans="2:45" ht="13.95" customHeight="1">
      <c r="B428" s="933"/>
      <c r="C428" s="934"/>
      <c r="D428" s="934"/>
      <c r="E428" s="934"/>
      <c r="F428" s="934"/>
      <c r="G428" s="934"/>
      <c r="H428" s="934"/>
      <c r="I428" s="935"/>
      <c r="J428" s="933"/>
      <c r="K428" s="934"/>
      <c r="L428" s="934"/>
      <c r="M428" s="934"/>
      <c r="N428" s="938"/>
      <c r="O428" s="941"/>
      <c r="P428" s="934"/>
      <c r="Q428" s="934"/>
      <c r="R428" s="934"/>
      <c r="S428" s="934"/>
      <c r="T428" s="934"/>
      <c r="U428" s="935"/>
      <c r="V428" s="893"/>
      <c r="W428" s="894"/>
      <c r="X428" s="894"/>
      <c r="Y428" s="895"/>
      <c r="Z428" s="899"/>
      <c r="AA428" s="900"/>
      <c r="AB428" s="900"/>
      <c r="AC428" s="901"/>
      <c r="AD428" s="905"/>
      <c r="AE428" s="906"/>
      <c r="AF428" s="906"/>
      <c r="AG428" s="907"/>
      <c r="AH428" s="1131"/>
      <c r="AI428" s="950"/>
      <c r="AJ428" s="950"/>
      <c r="AK428" s="953"/>
      <c r="AL428" s="1068"/>
      <c r="AM428" s="1068"/>
      <c r="AN428" s="924"/>
      <c r="AO428" s="924"/>
      <c r="AP428" s="924"/>
      <c r="AQ428" s="924"/>
      <c r="AR428" s="924"/>
      <c r="AS428" s="925"/>
    </row>
    <row r="429" spans="2:45" ht="18" customHeight="1">
      <c r="B429" s="1123">
        <f>'報告書（事業主控）'!B429</f>
        <v>0</v>
      </c>
      <c r="C429" s="1124"/>
      <c r="D429" s="1124"/>
      <c r="E429" s="1124"/>
      <c r="F429" s="1124"/>
      <c r="G429" s="1124"/>
      <c r="H429" s="1124"/>
      <c r="I429" s="1125"/>
      <c r="J429" s="1123">
        <f>'報告書（事業主控）'!J429</f>
        <v>0</v>
      </c>
      <c r="K429" s="1124"/>
      <c r="L429" s="1124"/>
      <c r="M429" s="1124"/>
      <c r="N429" s="1126"/>
      <c r="O429" s="730">
        <f>'報告書（事業主控）'!O429</f>
        <v>0</v>
      </c>
      <c r="P429" s="731" t="s">
        <v>38</v>
      </c>
      <c r="Q429" s="730">
        <f>'報告書（事業主控）'!Q429</f>
        <v>0</v>
      </c>
      <c r="R429" s="731" t="s">
        <v>39</v>
      </c>
      <c r="S429" s="730">
        <f>'報告書（事業主控）'!S429</f>
        <v>0</v>
      </c>
      <c r="T429" s="976" t="s">
        <v>40</v>
      </c>
      <c r="U429" s="976"/>
      <c r="V429" s="1103">
        <f>'報告書（事業主控）'!V429</f>
        <v>0</v>
      </c>
      <c r="W429" s="1104"/>
      <c r="X429" s="1104"/>
      <c r="Y429" s="732" t="s">
        <v>15</v>
      </c>
      <c r="Z429" s="738"/>
      <c r="AA429" s="739"/>
      <c r="AB429" s="739"/>
      <c r="AC429" s="732" t="s">
        <v>15</v>
      </c>
      <c r="AD429" s="738"/>
      <c r="AE429" s="739"/>
      <c r="AF429" s="739"/>
      <c r="AG429" s="735" t="s">
        <v>15</v>
      </c>
      <c r="AH429" s="1127">
        <f>'報告書（事業主控）'!AH429</f>
        <v>0</v>
      </c>
      <c r="AI429" s="1128"/>
      <c r="AJ429" s="1128"/>
      <c r="AK429" s="1129"/>
      <c r="AL429" s="738"/>
      <c r="AM429" s="740"/>
      <c r="AN429" s="1100">
        <f>'報告書（事業主控）'!AN429</f>
        <v>0</v>
      </c>
      <c r="AO429" s="1101"/>
      <c r="AP429" s="1101"/>
      <c r="AQ429" s="1101"/>
      <c r="AR429" s="1101"/>
      <c r="AS429" s="735" t="s">
        <v>15</v>
      </c>
    </row>
    <row r="430" spans="2:45" ht="18" customHeight="1">
      <c r="B430" s="1117"/>
      <c r="C430" s="1118"/>
      <c r="D430" s="1118"/>
      <c r="E430" s="1118"/>
      <c r="F430" s="1118"/>
      <c r="G430" s="1118"/>
      <c r="H430" s="1118"/>
      <c r="I430" s="1119"/>
      <c r="J430" s="1117"/>
      <c r="K430" s="1118"/>
      <c r="L430" s="1118"/>
      <c r="M430" s="1118"/>
      <c r="N430" s="1121"/>
      <c r="O430" s="33">
        <f>'報告書（事業主控）'!O430</f>
        <v>0</v>
      </c>
      <c r="P430" s="684" t="s">
        <v>38</v>
      </c>
      <c r="Q430" s="33">
        <f>'報告書（事業主控）'!Q430</f>
        <v>0</v>
      </c>
      <c r="R430" s="684" t="s">
        <v>39</v>
      </c>
      <c r="S430" s="33">
        <f>'報告書（事業主控）'!S430</f>
        <v>0</v>
      </c>
      <c r="T430" s="1122" t="s">
        <v>41</v>
      </c>
      <c r="U430" s="1122"/>
      <c r="V430" s="1093">
        <f>'報告書（事業主控）'!V430</f>
        <v>0</v>
      </c>
      <c r="W430" s="1094"/>
      <c r="X430" s="1094"/>
      <c r="Y430" s="1094"/>
      <c r="Z430" s="1093">
        <f>'報告書（事業主控）'!Z430</f>
        <v>0</v>
      </c>
      <c r="AA430" s="1094"/>
      <c r="AB430" s="1094"/>
      <c r="AC430" s="1094"/>
      <c r="AD430" s="1093">
        <f>'報告書（事業主控）'!AD430</f>
        <v>0</v>
      </c>
      <c r="AE430" s="1094"/>
      <c r="AF430" s="1094"/>
      <c r="AG430" s="1096"/>
      <c r="AH430" s="1093">
        <f>'報告書（事業主控）'!AH430</f>
        <v>0</v>
      </c>
      <c r="AI430" s="1094"/>
      <c r="AJ430" s="1094"/>
      <c r="AK430" s="1096"/>
      <c r="AL430" s="964">
        <f>'報告書（事業主控）'!AL430</f>
        <v>0</v>
      </c>
      <c r="AM430" s="1095"/>
      <c r="AN430" s="1093">
        <f>'報告書（事業主控）'!AN430</f>
        <v>0</v>
      </c>
      <c r="AO430" s="1094"/>
      <c r="AP430" s="1094"/>
      <c r="AQ430" s="1094"/>
      <c r="AR430" s="1094"/>
      <c r="AS430" s="687"/>
    </row>
    <row r="431" spans="2:45" ht="18" customHeight="1">
      <c r="B431" s="1114">
        <f>'報告書（事業主控）'!B431</f>
        <v>0</v>
      </c>
      <c r="C431" s="1115"/>
      <c r="D431" s="1115"/>
      <c r="E431" s="1115"/>
      <c r="F431" s="1115"/>
      <c r="G431" s="1115"/>
      <c r="H431" s="1115"/>
      <c r="I431" s="1116"/>
      <c r="J431" s="1114">
        <f>'報告書（事業主控）'!J431</f>
        <v>0</v>
      </c>
      <c r="K431" s="1115"/>
      <c r="L431" s="1115"/>
      <c r="M431" s="1115"/>
      <c r="N431" s="1120"/>
      <c r="O431" s="32">
        <f>'報告書（事業主控）'!O431</f>
        <v>0</v>
      </c>
      <c r="P431" s="11" t="s">
        <v>38</v>
      </c>
      <c r="Q431" s="32">
        <f>'報告書（事業主控）'!Q431</f>
        <v>0</v>
      </c>
      <c r="R431" s="11" t="s">
        <v>39</v>
      </c>
      <c r="S431" s="32">
        <f>'報告書（事業主控）'!S431</f>
        <v>0</v>
      </c>
      <c r="T431" s="982" t="s">
        <v>40</v>
      </c>
      <c r="U431" s="982"/>
      <c r="V431" s="1103">
        <f>'報告書（事業主控）'!V431</f>
        <v>0</v>
      </c>
      <c r="W431" s="1104"/>
      <c r="X431" s="1104"/>
      <c r="Y431" s="737"/>
      <c r="Z431" s="738"/>
      <c r="AA431" s="739"/>
      <c r="AB431" s="739"/>
      <c r="AC431" s="737"/>
      <c r="AD431" s="738"/>
      <c r="AE431" s="739"/>
      <c r="AF431" s="739"/>
      <c r="AG431" s="737"/>
      <c r="AH431" s="1100">
        <f>'報告書（事業主控）'!AH431</f>
        <v>0</v>
      </c>
      <c r="AI431" s="1101"/>
      <c r="AJ431" s="1101"/>
      <c r="AK431" s="1102"/>
      <c r="AL431" s="738"/>
      <c r="AM431" s="740"/>
      <c r="AN431" s="1100">
        <f>'報告書（事業主控）'!AN431</f>
        <v>0</v>
      </c>
      <c r="AO431" s="1101"/>
      <c r="AP431" s="1101"/>
      <c r="AQ431" s="1101"/>
      <c r="AR431" s="1101"/>
      <c r="AS431" s="741"/>
    </row>
    <row r="432" spans="2:45" ht="18" customHeight="1">
      <c r="B432" s="1117"/>
      <c r="C432" s="1118"/>
      <c r="D432" s="1118"/>
      <c r="E432" s="1118"/>
      <c r="F432" s="1118"/>
      <c r="G432" s="1118"/>
      <c r="H432" s="1118"/>
      <c r="I432" s="1119"/>
      <c r="J432" s="1117"/>
      <c r="K432" s="1118"/>
      <c r="L432" s="1118"/>
      <c r="M432" s="1118"/>
      <c r="N432" s="1121"/>
      <c r="O432" s="33">
        <f>'報告書（事業主控）'!O432</f>
        <v>0</v>
      </c>
      <c r="P432" s="684" t="s">
        <v>38</v>
      </c>
      <c r="Q432" s="33">
        <f>'報告書（事業主控）'!Q432</f>
        <v>0</v>
      </c>
      <c r="R432" s="684" t="s">
        <v>39</v>
      </c>
      <c r="S432" s="33">
        <f>'報告書（事業主控）'!S432</f>
        <v>0</v>
      </c>
      <c r="T432" s="1122" t="s">
        <v>41</v>
      </c>
      <c r="U432" s="1122"/>
      <c r="V432" s="1097">
        <f>'報告書（事業主控）'!V432</f>
        <v>0</v>
      </c>
      <c r="W432" s="1098"/>
      <c r="X432" s="1098"/>
      <c r="Y432" s="1098"/>
      <c r="Z432" s="1097">
        <f>'報告書（事業主控）'!Z432</f>
        <v>0</v>
      </c>
      <c r="AA432" s="1098"/>
      <c r="AB432" s="1098"/>
      <c r="AC432" s="1098"/>
      <c r="AD432" s="1097">
        <f>'報告書（事業主控）'!AD432</f>
        <v>0</v>
      </c>
      <c r="AE432" s="1098"/>
      <c r="AF432" s="1098"/>
      <c r="AG432" s="1098"/>
      <c r="AH432" s="1097">
        <f>'報告書（事業主控）'!AH432</f>
        <v>0</v>
      </c>
      <c r="AI432" s="1098"/>
      <c r="AJ432" s="1098"/>
      <c r="AK432" s="1099"/>
      <c r="AL432" s="964">
        <f>'報告書（事業主控）'!AL432</f>
        <v>0</v>
      </c>
      <c r="AM432" s="1095"/>
      <c r="AN432" s="1093">
        <f>'報告書（事業主控）'!AN432</f>
        <v>0</v>
      </c>
      <c r="AO432" s="1094"/>
      <c r="AP432" s="1094"/>
      <c r="AQ432" s="1094"/>
      <c r="AR432" s="1094"/>
      <c r="AS432" s="687"/>
    </row>
    <row r="433" spans="2:45" ht="18" customHeight="1">
      <c r="B433" s="1114">
        <f>'報告書（事業主控）'!B433</f>
        <v>0</v>
      </c>
      <c r="C433" s="1115"/>
      <c r="D433" s="1115"/>
      <c r="E433" s="1115"/>
      <c r="F433" s="1115"/>
      <c r="G433" s="1115"/>
      <c r="H433" s="1115"/>
      <c r="I433" s="1116"/>
      <c r="J433" s="1114">
        <f>'報告書（事業主控）'!J433</f>
        <v>0</v>
      </c>
      <c r="K433" s="1115"/>
      <c r="L433" s="1115"/>
      <c r="M433" s="1115"/>
      <c r="N433" s="1120"/>
      <c r="O433" s="32">
        <f>'報告書（事業主控）'!O433</f>
        <v>0</v>
      </c>
      <c r="P433" s="11" t="s">
        <v>38</v>
      </c>
      <c r="Q433" s="32">
        <f>'報告書（事業主控）'!Q433</f>
        <v>0</v>
      </c>
      <c r="R433" s="11" t="s">
        <v>39</v>
      </c>
      <c r="S433" s="32">
        <f>'報告書（事業主控）'!S433</f>
        <v>0</v>
      </c>
      <c r="T433" s="982" t="s">
        <v>40</v>
      </c>
      <c r="U433" s="982"/>
      <c r="V433" s="1103">
        <f>'報告書（事業主控）'!V433</f>
        <v>0</v>
      </c>
      <c r="W433" s="1104"/>
      <c r="X433" s="1104"/>
      <c r="Y433" s="737"/>
      <c r="Z433" s="738"/>
      <c r="AA433" s="739"/>
      <c r="AB433" s="739"/>
      <c r="AC433" s="737"/>
      <c r="AD433" s="738"/>
      <c r="AE433" s="739"/>
      <c r="AF433" s="739"/>
      <c r="AG433" s="737"/>
      <c r="AH433" s="1100">
        <f>'報告書（事業主控）'!AH433</f>
        <v>0</v>
      </c>
      <c r="AI433" s="1101"/>
      <c r="AJ433" s="1101"/>
      <c r="AK433" s="1102"/>
      <c r="AL433" s="738"/>
      <c r="AM433" s="740"/>
      <c r="AN433" s="1100">
        <f>'報告書（事業主控）'!AN433</f>
        <v>0</v>
      </c>
      <c r="AO433" s="1101"/>
      <c r="AP433" s="1101"/>
      <c r="AQ433" s="1101"/>
      <c r="AR433" s="1101"/>
      <c r="AS433" s="741"/>
    </row>
    <row r="434" spans="2:45" ht="18" customHeight="1">
      <c r="B434" s="1117"/>
      <c r="C434" s="1118"/>
      <c r="D434" s="1118"/>
      <c r="E434" s="1118"/>
      <c r="F434" s="1118"/>
      <c r="G434" s="1118"/>
      <c r="H434" s="1118"/>
      <c r="I434" s="1119"/>
      <c r="J434" s="1117"/>
      <c r="K434" s="1118"/>
      <c r="L434" s="1118"/>
      <c r="M434" s="1118"/>
      <c r="N434" s="1121"/>
      <c r="O434" s="33">
        <f>'報告書（事業主控）'!O434</f>
        <v>0</v>
      </c>
      <c r="P434" s="684" t="s">
        <v>38</v>
      </c>
      <c r="Q434" s="33">
        <f>'報告書（事業主控）'!Q434</f>
        <v>0</v>
      </c>
      <c r="R434" s="684" t="s">
        <v>39</v>
      </c>
      <c r="S434" s="33">
        <f>'報告書（事業主控）'!S434</f>
        <v>0</v>
      </c>
      <c r="T434" s="1122" t="s">
        <v>41</v>
      </c>
      <c r="U434" s="1122"/>
      <c r="V434" s="1097">
        <f>'報告書（事業主控）'!V434</f>
        <v>0</v>
      </c>
      <c r="W434" s="1098"/>
      <c r="X434" s="1098"/>
      <c r="Y434" s="1098"/>
      <c r="Z434" s="1097">
        <f>'報告書（事業主控）'!Z434</f>
        <v>0</v>
      </c>
      <c r="AA434" s="1098"/>
      <c r="AB434" s="1098"/>
      <c r="AC434" s="1098"/>
      <c r="AD434" s="1097">
        <f>'報告書（事業主控）'!AD434</f>
        <v>0</v>
      </c>
      <c r="AE434" s="1098"/>
      <c r="AF434" s="1098"/>
      <c r="AG434" s="1098"/>
      <c r="AH434" s="1097">
        <f>'報告書（事業主控）'!AH434</f>
        <v>0</v>
      </c>
      <c r="AI434" s="1098"/>
      <c r="AJ434" s="1098"/>
      <c r="AK434" s="1099"/>
      <c r="AL434" s="964">
        <f>'報告書（事業主控）'!AL434</f>
        <v>0</v>
      </c>
      <c r="AM434" s="1095"/>
      <c r="AN434" s="1093">
        <f>'報告書（事業主控）'!AN434</f>
        <v>0</v>
      </c>
      <c r="AO434" s="1094"/>
      <c r="AP434" s="1094"/>
      <c r="AQ434" s="1094"/>
      <c r="AR434" s="1094"/>
      <c r="AS434" s="687"/>
    </row>
    <row r="435" spans="2:45" ht="18" customHeight="1">
      <c r="B435" s="1114">
        <f>'報告書（事業主控）'!B435</f>
        <v>0</v>
      </c>
      <c r="C435" s="1115"/>
      <c r="D435" s="1115"/>
      <c r="E435" s="1115"/>
      <c r="F435" s="1115"/>
      <c r="G435" s="1115"/>
      <c r="H435" s="1115"/>
      <c r="I435" s="1116"/>
      <c r="J435" s="1114">
        <f>'報告書（事業主控）'!J435</f>
        <v>0</v>
      </c>
      <c r="K435" s="1115"/>
      <c r="L435" s="1115"/>
      <c r="M435" s="1115"/>
      <c r="N435" s="1120"/>
      <c r="O435" s="32">
        <f>'報告書（事業主控）'!O435</f>
        <v>0</v>
      </c>
      <c r="P435" s="11" t="s">
        <v>38</v>
      </c>
      <c r="Q435" s="32">
        <f>'報告書（事業主控）'!Q435</f>
        <v>0</v>
      </c>
      <c r="R435" s="11" t="s">
        <v>39</v>
      </c>
      <c r="S435" s="32">
        <f>'報告書（事業主控）'!S435</f>
        <v>0</v>
      </c>
      <c r="T435" s="982" t="s">
        <v>40</v>
      </c>
      <c r="U435" s="982"/>
      <c r="V435" s="1103">
        <f>'報告書（事業主控）'!V435</f>
        <v>0</v>
      </c>
      <c r="W435" s="1104"/>
      <c r="X435" s="1104"/>
      <c r="Y435" s="737"/>
      <c r="Z435" s="738"/>
      <c r="AA435" s="739"/>
      <c r="AB435" s="739"/>
      <c r="AC435" s="737"/>
      <c r="AD435" s="738"/>
      <c r="AE435" s="739"/>
      <c r="AF435" s="739"/>
      <c r="AG435" s="737"/>
      <c r="AH435" s="1100">
        <f>'報告書（事業主控）'!AH435</f>
        <v>0</v>
      </c>
      <c r="AI435" s="1101"/>
      <c r="AJ435" s="1101"/>
      <c r="AK435" s="1102"/>
      <c r="AL435" s="738"/>
      <c r="AM435" s="740"/>
      <c r="AN435" s="1100">
        <f>'報告書（事業主控）'!AN435</f>
        <v>0</v>
      </c>
      <c r="AO435" s="1101"/>
      <c r="AP435" s="1101"/>
      <c r="AQ435" s="1101"/>
      <c r="AR435" s="1101"/>
      <c r="AS435" s="741"/>
    </row>
    <row r="436" spans="2:45" ht="18" customHeight="1">
      <c r="B436" s="1117"/>
      <c r="C436" s="1118"/>
      <c r="D436" s="1118"/>
      <c r="E436" s="1118"/>
      <c r="F436" s="1118"/>
      <c r="G436" s="1118"/>
      <c r="H436" s="1118"/>
      <c r="I436" s="1119"/>
      <c r="J436" s="1117"/>
      <c r="K436" s="1118"/>
      <c r="L436" s="1118"/>
      <c r="M436" s="1118"/>
      <c r="N436" s="1121"/>
      <c r="O436" s="33">
        <f>'報告書（事業主控）'!O436</f>
        <v>0</v>
      </c>
      <c r="P436" s="684" t="s">
        <v>38</v>
      </c>
      <c r="Q436" s="33">
        <f>'報告書（事業主控）'!Q436</f>
        <v>0</v>
      </c>
      <c r="R436" s="684" t="s">
        <v>39</v>
      </c>
      <c r="S436" s="33">
        <f>'報告書（事業主控）'!S436</f>
        <v>0</v>
      </c>
      <c r="T436" s="1122" t="s">
        <v>41</v>
      </c>
      <c r="U436" s="1122"/>
      <c r="V436" s="1097">
        <f>'報告書（事業主控）'!V436</f>
        <v>0</v>
      </c>
      <c r="W436" s="1098"/>
      <c r="X436" s="1098"/>
      <c r="Y436" s="1098"/>
      <c r="Z436" s="1097">
        <f>'報告書（事業主控）'!Z436</f>
        <v>0</v>
      </c>
      <c r="AA436" s="1098"/>
      <c r="AB436" s="1098"/>
      <c r="AC436" s="1098"/>
      <c r="AD436" s="1097">
        <f>'報告書（事業主控）'!AD436</f>
        <v>0</v>
      </c>
      <c r="AE436" s="1098"/>
      <c r="AF436" s="1098"/>
      <c r="AG436" s="1098"/>
      <c r="AH436" s="1097">
        <f>'報告書（事業主控）'!AH436</f>
        <v>0</v>
      </c>
      <c r="AI436" s="1098"/>
      <c r="AJ436" s="1098"/>
      <c r="AK436" s="1099"/>
      <c r="AL436" s="964">
        <f>'報告書（事業主控）'!AL436</f>
        <v>0</v>
      </c>
      <c r="AM436" s="1095"/>
      <c r="AN436" s="1093">
        <f>'報告書（事業主控）'!AN436</f>
        <v>0</v>
      </c>
      <c r="AO436" s="1094"/>
      <c r="AP436" s="1094"/>
      <c r="AQ436" s="1094"/>
      <c r="AR436" s="1094"/>
      <c r="AS436" s="687"/>
    </row>
    <row r="437" spans="2:45" ht="18" customHeight="1">
      <c r="B437" s="1114">
        <f>'報告書（事業主控）'!B437</f>
        <v>0</v>
      </c>
      <c r="C437" s="1115"/>
      <c r="D437" s="1115"/>
      <c r="E437" s="1115"/>
      <c r="F437" s="1115"/>
      <c r="G437" s="1115"/>
      <c r="H437" s="1115"/>
      <c r="I437" s="1116"/>
      <c r="J437" s="1114">
        <f>'報告書（事業主控）'!J437</f>
        <v>0</v>
      </c>
      <c r="K437" s="1115"/>
      <c r="L437" s="1115"/>
      <c r="M437" s="1115"/>
      <c r="N437" s="1120"/>
      <c r="O437" s="32">
        <f>'報告書（事業主控）'!O437</f>
        <v>0</v>
      </c>
      <c r="P437" s="11" t="s">
        <v>38</v>
      </c>
      <c r="Q437" s="32">
        <f>'報告書（事業主控）'!Q437</f>
        <v>0</v>
      </c>
      <c r="R437" s="11" t="s">
        <v>39</v>
      </c>
      <c r="S437" s="32">
        <f>'報告書（事業主控）'!S437</f>
        <v>0</v>
      </c>
      <c r="T437" s="982" t="s">
        <v>40</v>
      </c>
      <c r="U437" s="982"/>
      <c r="V437" s="1103">
        <f>'報告書（事業主控）'!V437</f>
        <v>0</v>
      </c>
      <c r="W437" s="1104"/>
      <c r="X437" s="1104"/>
      <c r="Y437" s="737"/>
      <c r="Z437" s="738"/>
      <c r="AA437" s="739"/>
      <c r="AB437" s="739"/>
      <c r="AC437" s="737"/>
      <c r="AD437" s="738"/>
      <c r="AE437" s="739"/>
      <c r="AF437" s="739"/>
      <c r="AG437" s="737"/>
      <c r="AH437" s="1100">
        <f>'報告書（事業主控）'!AH437</f>
        <v>0</v>
      </c>
      <c r="AI437" s="1101"/>
      <c r="AJ437" s="1101"/>
      <c r="AK437" s="1102"/>
      <c r="AL437" s="738"/>
      <c r="AM437" s="740"/>
      <c r="AN437" s="1100">
        <f>'報告書（事業主控）'!AN437</f>
        <v>0</v>
      </c>
      <c r="AO437" s="1101"/>
      <c r="AP437" s="1101"/>
      <c r="AQ437" s="1101"/>
      <c r="AR437" s="1101"/>
      <c r="AS437" s="741"/>
    </row>
    <row r="438" spans="2:45" ht="18" customHeight="1">
      <c r="B438" s="1117"/>
      <c r="C438" s="1118"/>
      <c r="D438" s="1118"/>
      <c r="E438" s="1118"/>
      <c r="F438" s="1118"/>
      <c r="G438" s="1118"/>
      <c r="H438" s="1118"/>
      <c r="I438" s="1119"/>
      <c r="J438" s="1117"/>
      <c r="K438" s="1118"/>
      <c r="L438" s="1118"/>
      <c r="M438" s="1118"/>
      <c r="N438" s="1121"/>
      <c r="O438" s="33">
        <f>'報告書（事業主控）'!O438</f>
        <v>0</v>
      </c>
      <c r="P438" s="684" t="s">
        <v>38</v>
      </c>
      <c r="Q438" s="33">
        <f>'報告書（事業主控）'!Q438</f>
        <v>0</v>
      </c>
      <c r="R438" s="684" t="s">
        <v>39</v>
      </c>
      <c r="S438" s="33">
        <f>'報告書（事業主控）'!S438</f>
        <v>0</v>
      </c>
      <c r="T438" s="1122" t="s">
        <v>41</v>
      </c>
      <c r="U438" s="1122"/>
      <c r="V438" s="1097">
        <f>'報告書（事業主控）'!V438</f>
        <v>0</v>
      </c>
      <c r="W438" s="1098"/>
      <c r="X438" s="1098"/>
      <c r="Y438" s="1098"/>
      <c r="Z438" s="1097">
        <f>'報告書（事業主控）'!Z438</f>
        <v>0</v>
      </c>
      <c r="AA438" s="1098"/>
      <c r="AB438" s="1098"/>
      <c r="AC438" s="1098"/>
      <c r="AD438" s="1097">
        <f>'報告書（事業主控）'!AD438</f>
        <v>0</v>
      </c>
      <c r="AE438" s="1098"/>
      <c r="AF438" s="1098"/>
      <c r="AG438" s="1098"/>
      <c r="AH438" s="1097">
        <f>'報告書（事業主控）'!AH438</f>
        <v>0</v>
      </c>
      <c r="AI438" s="1098"/>
      <c r="AJ438" s="1098"/>
      <c r="AK438" s="1099"/>
      <c r="AL438" s="964">
        <f>'報告書（事業主控）'!AL438</f>
        <v>0</v>
      </c>
      <c r="AM438" s="1095"/>
      <c r="AN438" s="1093">
        <f>'報告書（事業主控）'!AN438</f>
        <v>0</v>
      </c>
      <c r="AO438" s="1094"/>
      <c r="AP438" s="1094"/>
      <c r="AQ438" s="1094"/>
      <c r="AR438" s="1094"/>
      <c r="AS438" s="687"/>
    </row>
    <row r="439" spans="2:45" ht="18" customHeight="1">
      <c r="B439" s="1114">
        <f>'報告書（事業主控）'!B439</f>
        <v>0</v>
      </c>
      <c r="C439" s="1115"/>
      <c r="D439" s="1115"/>
      <c r="E439" s="1115"/>
      <c r="F439" s="1115"/>
      <c r="G439" s="1115"/>
      <c r="H439" s="1115"/>
      <c r="I439" s="1116"/>
      <c r="J439" s="1114">
        <f>'報告書（事業主控）'!J439</f>
        <v>0</v>
      </c>
      <c r="K439" s="1115"/>
      <c r="L439" s="1115"/>
      <c r="M439" s="1115"/>
      <c r="N439" s="1120"/>
      <c r="O439" s="32">
        <f>'報告書（事業主控）'!O439</f>
        <v>0</v>
      </c>
      <c r="P439" s="11" t="s">
        <v>38</v>
      </c>
      <c r="Q439" s="32">
        <f>'報告書（事業主控）'!Q439</f>
        <v>0</v>
      </c>
      <c r="R439" s="11" t="s">
        <v>39</v>
      </c>
      <c r="S439" s="32">
        <f>'報告書（事業主控）'!S439</f>
        <v>0</v>
      </c>
      <c r="T439" s="982" t="s">
        <v>40</v>
      </c>
      <c r="U439" s="982"/>
      <c r="V439" s="1103">
        <f>'報告書（事業主控）'!V439</f>
        <v>0</v>
      </c>
      <c r="W439" s="1104"/>
      <c r="X439" s="1104"/>
      <c r="Y439" s="737"/>
      <c r="Z439" s="738"/>
      <c r="AA439" s="739"/>
      <c r="AB439" s="739"/>
      <c r="AC439" s="737"/>
      <c r="AD439" s="738"/>
      <c r="AE439" s="739"/>
      <c r="AF439" s="739"/>
      <c r="AG439" s="737"/>
      <c r="AH439" s="1100">
        <f>'報告書（事業主控）'!AH439</f>
        <v>0</v>
      </c>
      <c r="AI439" s="1101"/>
      <c r="AJ439" s="1101"/>
      <c r="AK439" s="1102"/>
      <c r="AL439" s="738"/>
      <c r="AM439" s="740"/>
      <c r="AN439" s="1100">
        <f>'報告書（事業主控）'!AN439</f>
        <v>0</v>
      </c>
      <c r="AO439" s="1101"/>
      <c r="AP439" s="1101"/>
      <c r="AQ439" s="1101"/>
      <c r="AR439" s="1101"/>
      <c r="AS439" s="741"/>
    </row>
    <row r="440" spans="2:45" ht="18" customHeight="1">
      <c r="B440" s="1117"/>
      <c r="C440" s="1118"/>
      <c r="D440" s="1118"/>
      <c r="E440" s="1118"/>
      <c r="F440" s="1118"/>
      <c r="G440" s="1118"/>
      <c r="H440" s="1118"/>
      <c r="I440" s="1119"/>
      <c r="J440" s="1117"/>
      <c r="K440" s="1118"/>
      <c r="L440" s="1118"/>
      <c r="M440" s="1118"/>
      <c r="N440" s="1121"/>
      <c r="O440" s="33">
        <f>'報告書（事業主控）'!O440</f>
        <v>0</v>
      </c>
      <c r="P440" s="684" t="s">
        <v>38</v>
      </c>
      <c r="Q440" s="33">
        <f>'報告書（事業主控）'!Q440</f>
        <v>0</v>
      </c>
      <c r="R440" s="684" t="s">
        <v>39</v>
      </c>
      <c r="S440" s="33">
        <f>'報告書（事業主控）'!S440</f>
        <v>0</v>
      </c>
      <c r="T440" s="1122" t="s">
        <v>41</v>
      </c>
      <c r="U440" s="1122"/>
      <c r="V440" s="1097">
        <f>'報告書（事業主控）'!V440</f>
        <v>0</v>
      </c>
      <c r="W440" s="1098"/>
      <c r="X440" s="1098"/>
      <c r="Y440" s="1098"/>
      <c r="Z440" s="1097">
        <f>'報告書（事業主控）'!Z440</f>
        <v>0</v>
      </c>
      <c r="AA440" s="1098"/>
      <c r="AB440" s="1098"/>
      <c r="AC440" s="1098"/>
      <c r="AD440" s="1097">
        <f>'報告書（事業主控）'!AD440</f>
        <v>0</v>
      </c>
      <c r="AE440" s="1098"/>
      <c r="AF440" s="1098"/>
      <c r="AG440" s="1098"/>
      <c r="AH440" s="1097">
        <f>'報告書（事業主控）'!AH440</f>
        <v>0</v>
      </c>
      <c r="AI440" s="1098"/>
      <c r="AJ440" s="1098"/>
      <c r="AK440" s="1099"/>
      <c r="AL440" s="964">
        <f>'報告書（事業主控）'!AL440</f>
        <v>0</v>
      </c>
      <c r="AM440" s="1095"/>
      <c r="AN440" s="1093">
        <f>'報告書（事業主控）'!AN440</f>
        <v>0</v>
      </c>
      <c r="AO440" s="1094"/>
      <c r="AP440" s="1094"/>
      <c r="AQ440" s="1094"/>
      <c r="AR440" s="1094"/>
      <c r="AS440" s="687"/>
    </row>
    <row r="441" spans="2:45" ht="18" customHeight="1">
      <c r="B441" s="1114">
        <f>'報告書（事業主控）'!B441</f>
        <v>0</v>
      </c>
      <c r="C441" s="1115"/>
      <c r="D441" s="1115"/>
      <c r="E441" s="1115"/>
      <c r="F441" s="1115"/>
      <c r="G441" s="1115"/>
      <c r="H441" s="1115"/>
      <c r="I441" s="1116"/>
      <c r="J441" s="1114">
        <f>'報告書（事業主控）'!J441</f>
        <v>0</v>
      </c>
      <c r="K441" s="1115"/>
      <c r="L441" s="1115"/>
      <c r="M441" s="1115"/>
      <c r="N441" s="1120"/>
      <c r="O441" s="32">
        <f>'報告書（事業主控）'!O441</f>
        <v>0</v>
      </c>
      <c r="P441" s="11" t="s">
        <v>38</v>
      </c>
      <c r="Q441" s="32">
        <f>'報告書（事業主控）'!Q441</f>
        <v>0</v>
      </c>
      <c r="R441" s="11" t="s">
        <v>39</v>
      </c>
      <c r="S441" s="32">
        <f>'報告書（事業主控）'!S441</f>
        <v>0</v>
      </c>
      <c r="T441" s="982" t="s">
        <v>40</v>
      </c>
      <c r="U441" s="982"/>
      <c r="V441" s="1103">
        <f>'報告書（事業主控）'!V441</f>
        <v>0</v>
      </c>
      <c r="W441" s="1104"/>
      <c r="X441" s="1104"/>
      <c r="Y441" s="737"/>
      <c r="Z441" s="738"/>
      <c r="AA441" s="739"/>
      <c r="AB441" s="739"/>
      <c r="AC441" s="737"/>
      <c r="AD441" s="738"/>
      <c r="AE441" s="739"/>
      <c r="AF441" s="739"/>
      <c r="AG441" s="737"/>
      <c r="AH441" s="1100">
        <f>'報告書（事業主控）'!AH441</f>
        <v>0</v>
      </c>
      <c r="AI441" s="1101"/>
      <c r="AJ441" s="1101"/>
      <c r="AK441" s="1102"/>
      <c r="AL441" s="738"/>
      <c r="AM441" s="740"/>
      <c r="AN441" s="1100">
        <f>'報告書（事業主控）'!AN441</f>
        <v>0</v>
      </c>
      <c r="AO441" s="1101"/>
      <c r="AP441" s="1101"/>
      <c r="AQ441" s="1101"/>
      <c r="AR441" s="1101"/>
      <c r="AS441" s="741"/>
    </row>
    <row r="442" spans="2:45" ht="18" customHeight="1">
      <c r="B442" s="1117"/>
      <c r="C442" s="1118"/>
      <c r="D442" s="1118"/>
      <c r="E442" s="1118"/>
      <c r="F442" s="1118"/>
      <c r="G442" s="1118"/>
      <c r="H442" s="1118"/>
      <c r="I442" s="1119"/>
      <c r="J442" s="1117"/>
      <c r="K442" s="1118"/>
      <c r="L442" s="1118"/>
      <c r="M442" s="1118"/>
      <c r="N442" s="1121"/>
      <c r="O442" s="33">
        <f>'報告書（事業主控）'!O442</f>
        <v>0</v>
      </c>
      <c r="P442" s="684" t="s">
        <v>38</v>
      </c>
      <c r="Q442" s="33">
        <f>'報告書（事業主控）'!Q442</f>
        <v>0</v>
      </c>
      <c r="R442" s="684" t="s">
        <v>39</v>
      </c>
      <c r="S442" s="33">
        <f>'報告書（事業主控）'!S442</f>
        <v>0</v>
      </c>
      <c r="T442" s="1122" t="s">
        <v>41</v>
      </c>
      <c r="U442" s="1122"/>
      <c r="V442" s="1097">
        <f>'報告書（事業主控）'!V442</f>
        <v>0</v>
      </c>
      <c r="W442" s="1098"/>
      <c r="X442" s="1098"/>
      <c r="Y442" s="1098"/>
      <c r="Z442" s="1097">
        <f>'報告書（事業主控）'!Z442</f>
        <v>0</v>
      </c>
      <c r="AA442" s="1098"/>
      <c r="AB442" s="1098"/>
      <c r="AC442" s="1098"/>
      <c r="AD442" s="1097">
        <f>'報告書（事業主控）'!AD442</f>
        <v>0</v>
      </c>
      <c r="AE442" s="1098"/>
      <c r="AF442" s="1098"/>
      <c r="AG442" s="1098"/>
      <c r="AH442" s="1097">
        <f>'報告書（事業主控）'!AH442</f>
        <v>0</v>
      </c>
      <c r="AI442" s="1098"/>
      <c r="AJ442" s="1098"/>
      <c r="AK442" s="1099"/>
      <c r="AL442" s="964">
        <f>'報告書（事業主控）'!AL442</f>
        <v>0</v>
      </c>
      <c r="AM442" s="1095"/>
      <c r="AN442" s="1093">
        <f>'報告書（事業主控）'!AN442</f>
        <v>0</v>
      </c>
      <c r="AO442" s="1094"/>
      <c r="AP442" s="1094"/>
      <c r="AQ442" s="1094"/>
      <c r="AR442" s="1094"/>
      <c r="AS442" s="687"/>
    </row>
    <row r="443" spans="2:45" ht="18" customHeight="1">
      <c r="B443" s="1114">
        <f>'報告書（事業主控）'!B443</f>
        <v>0</v>
      </c>
      <c r="C443" s="1115"/>
      <c r="D443" s="1115"/>
      <c r="E443" s="1115"/>
      <c r="F443" s="1115"/>
      <c r="G443" s="1115"/>
      <c r="H443" s="1115"/>
      <c r="I443" s="1116"/>
      <c r="J443" s="1114">
        <f>'報告書（事業主控）'!J443</f>
        <v>0</v>
      </c>
      <c r="K443" s="1115"/>
      <c r="L443" s="1115"/>
      <c r="M443" s="1115"/>
      <c r="N443" s="1120"/>
      <c r="O443" s="32">
        <f>'報告書（事業主控）'!O443</f>
        <v>0</v>
      </c>
      <c r="P443" s="11" t="s">
        <v>38</v>
      </c>
      <c r="Q443" s="32">
        <f>'報告書（事業主控）'!Q443</f>
        <v>0</v>
      </c>
      <c r="R443" s="11" t="s">
        <v>39</v>
      </c>
      <c r="S443" s="32">
        <f>'報告書（事業主控）'!S443</f>
        <v>0</v>
      </c>
      <c r="T443" s="982" t="s">
        <v>40</v>
      </c>
      <c r="U443" s="982"/>
      <c r="V443" s="1103">
        <f>'報告書（事業主控）'!V443</f>
        <v>0</v>
      </c>
      <c r="W443" s="1104"/>
      <c r="X443" s="1104"/>
      <c r="Y443" s="737"/>
      <c r="Z443" s="738"/>
      <c r="AA443" s="739"/>
      <c r="AB443" s="739"/>
      <c r="AC443" s="737"/>
      <c r="AD443" s="738"/>
      <c r="AE443" s="739"/>
      <c r="AF443" s="739"/>
      <c r="AG443" s="737"/>
      <c r="AH443" s="1100">
        <f>'報告書（事業主控）'!AH443</f>
        <v>0</v>
      </c>
      <c r="AI443" s="1101"/>
      <c r="AJ443" s="1101"/>
      <c r="AK443" s="1102"/>
      <c r="AL443" s="738"/>
      <c r="AM443" s="740"/>
      <c r="AN443" s="1100">
        <f>'報告書（事業主控）'!AN443</f>
        <v>0</v>
      </c>
      <c r="AO443" s="1101"/>
      <c r="AP443" s="1101"/>
      <c r="AQ443" s="1101"/>
      <c r="AR443" s="1101"/>
      <c r="AS443" s="741"/>
    </row>
    <row r="444" spans="2:45" ht="18" customHeight="1">
      <c r="B444" s="1117"/>
      <c r="C444" s="1118"/>
      <c r="D444" s="1118"/>
      <c r="E444" s="1118"/>
      <c r="F444" s="1118"/>
      <c r="G444" s="1118"/>
      <c r="H444" s="1118"/>
      <c r="I444" s="1119"/>
      <c r="J444" s="1117"/>
      <c r="K444" s="1118"/>
      <c r="L444" s="1118"/>
      <c r="M444" s="1118"/>
      <c r="N444" s="1121"/>
      <c r="O444" s="33">
        <f>'報告書（事業主控）'!O444</f>
        <v>0</v>
      </c>
      <c r="P444" s="684" t="s">
        <v>38</v>
      </c>
      <c r="Q444" s="33">
        <f>'報告書（事業主控）'!Q444</f>
        <v>0</v>
      </c>
      <c r="R444" s="684" t="s">
        <v>39</v>
      </c>
      <c r="S444" s="33">
        <f>'報告書（事業主控）'!S444</f>
        <v>0</v>
      </c>
      <c r="T444" s="1122" t="s">
        <v>41</v>
      </c>
      <c r="U444" s="1122"/>
      <c r="V444" s="1097">
        <f>'報告書（事業主控）'!V444</f>
        <v>0</v>
      </c>
      <c r="W444" s="1098"/>
      <c r="X444" s="1098"/>
      <c r="Y444" s="1098"/>
      <c r="Z444" s="1097">
        <f>'報告書（事業主控）'!Z444</f>
        <v>0</v>
      </c>
      <c r="AA444" s="1098"/>
      <c r="AB444" s="1098"/>
      <c r="AC444" s="1098"/>
      <c r="AD444" s="1097">
        <f>'報告書（事業主控）'!AD444</f>
        <v>0</v>
      </c>
      <c r="AE444" s="1098"/>
      <c r="AF444" s="1098"/>
      <c r="AG444" s="1098"/>
      <c r="AH444" s="1097">
        <f>'報告書（事業主控）'!AH444</f>
        <v>0</v>
      </c>
      <c r="AI444" s="1098"/>
      <c r="AJ444" s="1098"/>
      <c r="AK444" s="1099"/>
      <c r="AL444" s="964">
        <f>'報告書（事業主控）'!AL444</f>
        <v>0</v>
      </c>
      <c r="AM444" s="1095"/>
      <c r="AN444" s="1093">
        <f>'報告書（事業主控）'!AN444</f>
        <v>0</v>
      </c>
      <c r="AO444" s="1094"/>
      <c r="AP444" s="1094"/>
      <c r="AQ444" s="1094"/>
      <c r="AR444" s="1094"/>
      <c r="AS444" s="687"/>
    </row>
    <row r="445" spans="2:45" ht="18" customHeight="1">
      <c r="B445" s="1114">
        <f>'報告書（事業主控）'!B445</f>
        <v>0</v>
      </c>
      <c r="C445" s="1115"/>
      <c r="D445" s="1115"/>
      <c r="E445" s="1115"/>
      <c r="F445" s="1115"/>
      <c r="G445" s="1115"/>
      <c r="H445" s="1115"/>
      <c r="I445" s="1116"/>
      <c r="J445" s="1114">
        <f>'報告書（事業主控）'!J445</f>
        <v>0</v>
      </c>
      <c r="K445" s="1115"/>
      <c r="L445" s="1115"/>
      <c r="M445" s="1115"/>
      <c r="N445" s="1120"/>
      <c r="O445" s="32">
        <f>'報告書（事業主控）'!O445</f>
        <v>0</v>
      </c>
      <c r="P445" s="11" t="s">
        <v>38</v>
      </c>
      <c r="Q445" s="32">
        <f>'報告書（事業主控）'!Q445</f>
        <v>0</v>
      </c>
      <c r="R445" s="11" t="s">
        <v>39</v>
      </c>
      <c r="S445" s="32">
        <f>'報告書（事業主控）'!S445</f>
        <v>0</v>
      </c>
      <c r="T445" s="982" t="s">
        <v>40</v>
      </c>
      <c r="U445" s="982"/>
      <c r="V445" s="1103">
        <f>'報告書（事業主控）'!V445</f>
        <v>0</v>
      </c>
      <c r="W445" s="1104"/>
      <c r="X445" s="1104"/>
      <c r="Y445" s="737"/>
      <c r="Z445" s="738"/>
      <c r="AA445" s="739"/>
      <c r="AB445" s="739"/>
      <c r="AC445" s="737"/>
      <c r="AD445" s="738"/>
      <c r="AE445" s="739"/>
      <c r="AF445" s="739"/>
      <c r="AG445" s="737"/>
      <c r="AH445" s="1100">
        <f>'報告書（事業主控）'!AH445</f>
        <v>0</v>
      </c>
      <c r="AI445" s="1101"/>
      <c r="AJ445" s="1101"/>
      <c r="AK445" s="1102"/>
      <c r="AL445" s="738"/>
      <c r="AM445" s="740"/>
      <c r="AN445" s="1100">
        <f>'報告書（事業主控）'!AN445</f>
        <v>0</v>
      </c>
      <c r="AO445" s="1101"/>
      <c r="AP445" s="1101"/>
      <c r="AQ445" s="1101"/>
      <c r="AR445" s="1101"/>
      <c r="AS445" s="741"/>
    </row>
    <row r="446" spans="2:45" ht="18" customHeight="1">
      <c r="B446" s="1117"/>
      <c r="C446" s="1118"/>
      <c r="D446" s="1118"/>
      <c r="E446" s="1118"/>
      <c r="F446" s="1118"/>
      <c r="G446" s="1118"/>
      <c r="H446" s="1118"/>
      <c r="I446" s="1119"/>
      <c r="J446" s="1117"/>
      <c r="K446" s="1118"/>
      <c r="L446" s="1118"/>
      <c r="M446" s="1118"/>
      <c r="N446" s="1121"/>
      <c r="O446" s="33">
        <f>'報告書（事業主控）'!O446</f>
        <v>0</v>
      </c>
      <c r="P446" s="684" t="s">
        <v>38</v>
      </c>
      <c r="Q446" s="33">
        <f>'報告書（事業主控）'!Q446</f>
        <v>0</v>
      </c>
      <c r="R446" s="684" t="s">
        <v>39</v>
      </c>
      <c r="S446" s="33">
        <f>'報告書（事業主控）'!S446</f>
        <v>0</v>
      </c>
      <c r="T446" s="1122" t="s">
        <v>41</v>
      </c>
      <c r="U446" s="1122"/>
      <c r="V446" s="1097">
        <f>'報告書（事業主控）'!V446</f>
        <v>0</v>
      </c>
      <c r="W446" s="1098"/>
      <c r="X446" s="1098"/>
      <c r="Y446" s="1098"/>
      <c r="Z446" s="1097">
        <f>'報告書（事業主控）'!Z446</f>
        <v>0</v>
      </c>
      <c r="AA446" s="1098"/>
      <c r="AB446" s="1098"/>
      <c r="AC446" s="1098"/>
      <c r="AD446" s="1097">
        <f>'報告書（事業主控）'!AD446</f>
        <v>0</v>
      </c>
      <c r="AE446" s="1098"/>
      <c r="AF446" s="1098"/>
      <c r="AG446" s="1098"/>
      <c r="AH446" s="1097">
        <f>'報告書（事業主控）'!AH446</f>
        <v>0</v>
      </c>
      <c r="AI446" s="1098"/>
      <c r="AJ446" s="1098"/>
      <c r="AK446" s="1099"/>
      <c r="AL446" s="964">
        <f>'報告書（事業主控）'!AL446</f>
        <v>0</v>
      </c>
      <c r="AM446" s="1095"/>
      <c r="AN446" s="1093">
        <f>'報告書（事業主控）'!AN446</f>
        <v>0</v>
      </c>
      <c r="AO446" s="1094"/>
      <c r="AP446" s="1094"/>
      <c r="AQ446" s="1094"/>
      <c r="AR446" s="1094"/>
      <c r="AS446" s="687"/>
    </row>
    <row r="447" spans="2:45" ht="18" customHeight="1">
      <c r="B447" s="877" t="s">
        <v>832</v>
      </c>
      <c r="C447" s="988"/>
      <c r="D447" s="988"/>
      <c r="E447" s="989"/>
      <c r="F447" s="1105">
        <f>'報告書（事業主控）'!F447</f>
        <v>0</v>
      </c>
      <c r="G447" s="1106"/>
      <c r="H447" s="1106"/>
      <c r="I447" s="1106"/>
      <c r="J447" s="1106"/>
      <c r="K447" s="1106"/>
      <c r="L447" s="1106"/>
      <c r="M447" s="1106"/>
      <c r="N447" s="1107"/>
      <c r="O447" s="877" t="s">
        <v>833</v>
      </c>
      <c r="P447" s="988"/>
      <c r="Q447" s="988"/>
      <c r="R447" s="988"/>
      <c r="S447" s="988"/>
      <c r="T447" s="988"/>
      <c r="U447" s="989"/>
      <c r="V447" s="1100">
        <f>'報告書（事業主控）'!V447</f>
        <v>0</v>
      </c>
      <c r="W447" s="1101"/>
      <c r="X447" s="1101"/>
      <c r="Y447" s="1102"/>
      <c r="Z447" s="738"/>
      <c r="AA447" s="739"/>
      <c r="AB447" s="739"/>
      <c r="AC447" s="737"/>
      <c r="AD447" s="738"/>
      <c r="AE447" s="739"/>
      <c r="AF447" s="739"/>
      <c r="AG447" s="737"/>
      <c r="AH447" s="1100">
        <f>'報告書（事業主控）'!AH447</f>
        <v>0</v>
      </c>
      <c r="AI447" s="1101"/>
      <c r="AJ447" s="1101"/>
      <c r="AK447" s="1102"/>
      <c r="AL447" s="738"/>
      <c r="AM447" s="740"/>
      <c r="AN447" s="1100">
        <f>'報告書（事業主控）'!AN447</f>
        <v>0</v>
      </c>
      <c r="AO447" s="1101"/>
      <c r="AP447" s="1101"/>
      <c r="AQ447" s="1101"/>
      <c r="AR447" s="1101"/>
      <c r="AS447" s="741"/>
    </row>
    <row r="448" spans="2:45" ht="18" customHeight="1">
      <c r="B448" s="990"/>
      <c r="C448" s="991"/>
      <c r="D448" s="991"/>
      <c r="E448" s="992"/>
      <c r="F448" s="1108"/>
      <c r="G448" s="1109"/>
      <c r="H448" s="1109"/>
      <c r="I448" s="1109"/>
      <c r="J448" s="1109"/>
      <c r="K448" s="1109"/>
      <c r="L448" s="1109"/>
      <c r="M448" s="1109"/>
      <c r="N448" s="1110"/>
      <c r="O448" s="990"/>
      <c r="P448" s="991"/>
      <c r="Q448" s="991"/>
      <c r="R448" s="991"/>
      <c r="S448" s="991"/>
      <c r="T448" s="991"/>
      <c r="U448" s="992"/>
      <c r="V448" s="983">
        <f>'報告書（事業主控）'!V448</f>
        <v>0</v>
      </c>
      <c r="W448" s="986"/>
      <c r="X448" s="986"/>
      <c r="Y448" s="1004"/>
      <c r="Z448" s="983">
        <f>'報告書（事業主控）'!Z448</f>
        <v>0</v>
      </c>
      <c r="AA448" s="984"/>
      <c r="AB448" s="984"/>
      <c r="AC448" s="985"/>
      <c r="AD448" s="983">
        <f>'報告書（事業主控）'!AD448</f>
        <v>0</v>
      </c>
      <c r="AE448" s="984"/>
      <c r="AF448" s="984"/>
      <c r="AG448" s="985"/>
      <c r="AH448" s="983">
        <f>'報告書（事業主控）'!AH448</f>
        <v>0</v>
      </c>
      <c r="AI448" s="962"/>
      <c r="AJ448" s="962"/>
      <c r="AK448" s="962"/>
      <c r="AL448" s="742"/>
      <c r="AM448" s="743"/>
      <c r="AN448" s="983">
        <f>'報告書（事業主控）'!AN448</f>
        <v>0</v>
      </c>
      <c r="AO448" s="986"/>
      <c r="AP448" s="986"/>
      <c r="AQ448" s="986"/>
      <c r="AR448" s="986"/>
      <c r="AS448" s="744"/>
    </row>
    <row r="449" spans="2:45" ht="18" customHeight="1">
      <c r="B449" s="993"/>
      <c r="C449" s="994"/>
      <c r="D449" s="994"/>
      <c r="E449" s="995"/>
      <c r="F449" s="1111"/>
      <c r="G449" s="1112"/>
      <c r="H449" s="1112"/>
      <c r="I449" s="1112"/>
      <c r="J449" s="1112"/>
      <c r="K449" s="1112"/>
      <c r="L449" s="1112"/>
      <c r="M449" s="1112"/>
      <c r="N449" s="1113"/>
      <c r="O449" s="993"/>
      <c r="P449" s="994"/>
      <c r="Q449" s="994"/>
      <c r="R449" s="994"/>
      <c r="S449" s="994"/>
      <c r="T449" s="994"/>
      <c r="U449" s="995"/>
      <c r="V449" s="1093">
        <f>'報告書（事業主控）'!V449</f>
        <v>0</v>
      </c>
      <c r="W449" s="1094"/>
      <c r="X449" s="1094"/>
      <c r="Y449" s="1096"/>
      <c r="Z449" s="1093">
        <f>'報告書（事業主控）'!Z449</f>
        <v>0</v>
      </c>
      <c r="AA449" s="1094"/>
      <c r="AB449" s="1094"/>
      <c r="AC449" s="1096"/>
      <c r="AD449" s="1093">
        <f>'報告書（事業主控）'!AD449</f>
        <v>0</v>
      </c>
      <c r="AE449" s="1094"/>
      <c r="AF449" s="1094"/>
      <c r="AG449" s="1096"/>
      <c r="AH449" s="1093">
        <f>'報告書（事業主控）'!AH449</f>
        <v>0</v>
      </c>
      <c r="AI449" s="1094"/>
      <c r="AJ449" s="1094"/>
      <c r="AK449" s="1096"/>
      <c r="AL449" s="686"/>
      <c r="AM449" s="687"/>
      <c r="AN449" s="1093">
        <f>'報告書（事業主控）'!AN449</f>
        <v>0</v>
      </c>
      <c r="AO449" s="1094"/>
      <c r="AP449" s="1094"/>
      <c r="AQ449" s="1094"/>
      <c r="AR449" s="1094"/>
      <c r="AS449" s="687"/>
    </row>
    <row r="450" spans="2:45" ht="18" customHeight="1">
      <c r="AN450" s="1092">
        <f>'報告書（事業主控）'!AN450</f>
        <v>0</v>
      </c>
      <c r="AO450" s="1092"/>
      <c r="AP450" s="1092"/>
      <c r="AQ450" s="1092"/>
      <c r="AR450" s="1092"/>
    </row>
    <row r="451" spans="2:45" ht="31.95" customHeight="1">
      <c r="AN451" s="38"/>
      <c r="AO451" s="38"/>
      <c r="AP451" s="38"/>
      <c r="AQ451" s="38"/>
      <c r="AR451" s="38"/>
    </row>
    <row r="452" spans="2:45" ht="7.5" customHeight="1">
      <c r="X452" s="3"/>
      <c r="Y452" s="3"/>
    </row>
    <row r="453" spans="2:45" ht="10.5" customHeight="1">
      <c r="X453" s="3"/>
      <c r="Y453" s="3"/>
    </row>
    <row r="454" spans="2:45" ht="5.25" customHeight="1">
      <c r="X454" s="3"/>
      <c r="Y454" s="3"/>
    </row>
    <row r="455" spans="2:45" ht="5.25" customHeight="1">
      <c r="X455" s="3"/>
      <c r="Y455" s="3"/>
    </row>
    <row r="456" spans="2:45" ht="5.25" customHeight="1">
      <c r="X456" s="3"/>
      <c r="Y456" s="3"/>
    </row>
    <row r="457" spans="2:45" ht="5.25" customHeight="1">
      <c r="X457" s="3"/>
      <c r="Y457" s="3"/>
    </row>
    <row r="458" spans="2:45" ht="17.25" customHeight="1">
      <c r="B458" s="2" t="s">
        <v>42</v>
      </c>
      <c r="S458" s="9"/>
      <c r="T458" s="9"/>
      <c r="U458" s="9"/>
      <c r="V458" s="9"/>
      <c r="W458" s="9"/>
      <c r="AL458" s="26"/>
      <c r="AM458" s="26"/>
      <c r="AN458" s="26"/>
      <c r="AO458" s="26"/>
    </row>
    <row r="459" spans="2:45" ht="12.75" customHeight="1">
      <c r="M459" s="27"/>
      <c r="N459" s="27"/>
      <c r="O459" s="27"/>
      <c r="P459" s="27"/>
      <c r="Q459" s="27"/>
      <c r="R459" s="27"/>
      <c r="S459" s="27"/>
      <c r="T459" s="28"/>
      <c r="U459" s="28"/>
      <c r="V459" s="28"/>
      <c r="W459" s="28"/>
      <c r="X459" s="28"/>
      <c r="Y459" s="28"/>
      <c r="Z459" s="28"/>
      <c r="AA459" s="27"/>
      <c r="AB459" s="27"/>
      <c r="AC459" s="27"/>
      <c r="AL459" s="26"/>
      <c r="AM459" s="859" t="s">
        <v>712</v>
      </c>
      <c r="AN459" s="1087"/>
      <c r="AO459" s="1087"/>
      <c r="AP459" s="1088"/>
    </row>
    <row r="460" spans="2:45" ht="12.75" customHeight="1">
      <c r="M460" s="27"/>
      <c r="N460" s="27"/>
      <c r="O460" s="27"/>
      <c r="P460" s="27"/>
      <c r="Q460" s="27"/>
      <c r="R460" s="27"/>
      <c r="S460" s="27"/>
      <c r="T460" s="28"/>
      <c r="U460" s="28"/>
      <c r="V460" s="28"/>
      <c r="W460" s="28"/>
      <c r="X460" s="28"/>
      <c r="Y460" s="28"/>
      <c r="Z460" s="28"/>
      <c r="AA460" s="27"/>
      <c r="AB460" s="27"/>
      <c r="AC460" s="27"/>
      <c r="AL460" s="26"/>
      <c r="AM460" s="1089"/>
      <c r="AN460" s="1090"/>
      <c r="AO460" s="1090"/>
      <c r="AP460" s="1091"/>
    </row>
    <row r="461" spans="2:45" ht="12.75" customHeight="1">
      <c r="M461" s="27"/>
      <c r="N461" s="27"/>
      <c r="O461" s="27"/>
      <c r="P461" s="27"/>
      <c r="Q461" s="27"/>
      <c r="R461" s="27"/>
      <c r="S461" s="27"/>
      <c r="T461" s="27"/>
      <c r="U461" s="27"/>
      <c r="V461" s="27"/>
      <c r="W461" s="27"/>
      <c r="X461" s="27"/>
      <c r="Y461" s="27"/>
      <c r="Z461" s="27"/>
      <c r="AA461" s="27"/>
      <c r="AB461" s="27"/>
      <c r="AC461" s="27"/>
      <c r="AL461" s="26"/>
      <c r="AM461" s="26"/>
      <c r="AN461" s="723"/>
      <c r="AO461" s="723"/>
    </row>
    <row r="462" spans="2:45" ht="6" customHeight="1">
      <c r="M462" s="27"/>
      <c r="N462" s="27"/>
      <c r="O462" s="27"/>
      <c r="P462" s="27"/>
      <c r="Q462" s="27"/>
      <c r="R462" s="27"/>
      <c r="S462" s="27"/>
      <c r="T462" s="27"/>
      <c r="U462" s="27"/>
      <c r="V462" s="27"/>
      <c r="W462" s="27"/>
      <c r="X462" s="27"/>
      <c r="Y462" s="27"/>
      <c r="Z462" s="27"/>
      <c r="AA462" s="27"/>
      <c r="AB462" s="27"/>
      <c r="AC462" s="27"/>
      <c r="AL462" s="26"/>
      <c r="AM462" s="26"/>
    </row>
    <row r="463" spans="2:45" ht="12.75" customHeight="1">
      <c r="B463" s="873" t="s">
        <v>9</v>
      </c>
      <c r="C463" s="874"/>
      <c r="D463" s="874"/>
      <c r="E463" s="874"/>
      <c r="F463" s="874"/>
      <c r="G463" s="874"/>
      <c r="H463" s="874"/>
      <c r="I463" s="874"/>
      <c r="J463" s="878" t="s">
        <v>17</v>
      </c>
      <c r="K463" s="878"/>
      <c r="L463" s="724" t="s">
        <v>10</v>
      </c>
      <c r="M463" s="878" t="s">
        <v>18</v>
      </c>
      <c r="N463" s="878"/>
      <c r="O463" s="879" t="s">
        <v>19</v>
      </c>
      <c r="P463" s="878"/>
      <c r="Q463" s="878"/>
      <c r="R463" s="878"/>
      <c r="S463" s="878"/>
      <c r="T463" s="878"/>
      <c r="U463" s="878" t="s">
        <v>20</v>
      </c>
      <c r="V463" s="878"/>
      <c r="W463" s="878"/>
      <c r="AD463" s="11"/>
      <c r="AE463" s="11"/>
      <c r="AF463" s="11"/>
      <c r="AG463" s="11"/>
      <c r="AH463" s="11"/>
      <c r="AI463" s="11"/>
      <c r="AJ463" s="11"/>
      <c r="AL463" s="1013">
        <f ca="1">$AL$9</f>
        <v>30</v>
      </c>
      <c r="AM463" s="881"/>
      <c r="AN463" s="948" t="s">
        <v>11</v>
      </c>
      <c r="AO463" s="948"/>
      <c r="AP463" s="881">
        <v>12</v>
      </c>
      <c r="AQ463" s="881"/>
      <c r="AR463" s="948" t="s">
        <v>12</v>
      </c>
      <c r="AS463" s="951"/>
    </row>
    <row r="464" spans="2:45" ht="13.95" customHeight="1">
      <c r="B464" s="874"/>
      <c r="C464" s="874"/>
      <c r="D464" s="874"/>
      <c r="E464" s="874"/>
      <c r="F464" s="874"/>
      <c r="G464" s="874"/>
      <c r="H464" s="874"/>
      <c r="I464" s="874"/>
      <c r="J464" s="1061">
        <f>$J$10</f>
        <v>0</v>
      </c>
      <c r="K464" s="1049">
        <f>$K$10</f>
        <v>0</v>
      </c>
      <c r="L464" s="1063">
        <f>$L$10</f>
        <v>0</v>
      </c>
      <c r="M464" s="1052">
        <f>$M$10</f>
        <v>0</v>
      </c>
      <c r="N464" s="1049">
        <f>$N$10</f>
        <v>0</v>
      </c>
      <c r="O464" s="1052">
        <f>$O$10</f>
        <v>0</v>
      </c>
      <c r="P464" s="1014">
        <f>$P$10</f>
        <v>0</v>
      </c>
      <c r="Q464" s="1014">
        <f>$Q$10</f>
        <v>0</v>
      </c>
      <c r="R464" s="1014">
        <f>$R$10</f>
        <v>0</v>
      </c>
      <c r="S464" s="1014">
        <f>$S$10</f>
        <v>0</v>
      </c>
      <c r="T464" s="1049">
        <f>$T$10</f>
        <v>0</v>
      </c>
      <c r="U464" s="1052">
        <f>$U$10</f>
        <v>0</v>
      </c>
      <c r="V464" s="1014">
        <f>$V$10</f>
        <v>0</v>
      </c>
      <c r="W464" s="1049">
        <f>$W$10</f>
        <v>0</v>
      </c>
      <c r="AD464" s="11"/>
      <c r="AE464" s="11"/>
      <c r="AF464" s="11"/>
      <c r="AG464" s="11"/>
      <c r="AH464" s="11"/>
      <c r="AI464" s="11"/>
      <c r="AJ464" s="11"/>
      <c r="AL464" s="882"/>
      <c r="AM464" s="883"/>
      <c r="AN464" s="949"/>
      <c r="AO464" s="949"/>
      <c r="AP464" s="883"/>
      <c r="AQ464" s="883"/>
      <c r="AR464" s="949"/>
      <c r="AS464" s="952"/>
    </row>
    <row r="465" spans="2:45" ht="9" customHeight="1">
      <c r="B465" s="874"/>
      <c r="C465" s="874"/>
      <c r="D465" s="874"/>
      <c r="E465" s="874"/>
      <c r="F465" s="874"/>
      <c r="G465" s="874"/>
      <c r="H465" s="874"/>
      <c r="I465" s="874"/>
      <c r="J465" s="1062"/>
      <c r="K465" s="1050"/>
      <c r="L465" s="1064"/>
      <c r="M465" s="1053"/>
      <c r="N465" s="1050"/>
      <c r="O465" s="1053"/>
      <c r="P465" s="1015"/>
      <c r="Q465" s="1015"/>
      <c r="R465" s="1015"/>
      <c r="S465" s="1015"/>
      <c r="T465" s="1050"/>
      <c r="U465" s="1053"/>
      <c r="V465" s="1015"/>
      <c r="W465" s="1050"/>
      <c r="AD465" s="11"/>
      <c r="AE465" s="11"/>
      <c r="AF465" s="11"/>
      <c r="AG465" s="11"/>
      <c r="AH465" s="11"/>
      <c r="AI465" s="11"/>
      <c r="AJ465" s="11"/>
      <c r="AL465" s="884"/>
      <c r="AM465" s="885"/>
      <c r="AN465" s="950"/>
      <c r="AO465" s="950"/>
      <c r="AP465" s="885"/>
      <c r="AQ465" s="885"/>
      <c r="AR465" s="950"/>
      <c r="AS465" s="953"/>
    </row>
    <row r="466" spans="2:45" ht="6" customHeight="1">
      <c r="B466" s="876"/>
      <c r="C466" s="876"/>
      <c r="D466" s="876"/>
      <c r="E466" s="876"/>
      <c r="F466" s="876"/>
      <c r="G466" s="876"/>
      <c r="H466" s="876"/>
      <c r="I466" s="876"/>
      <c r="J466" s="1062"/>
      <c r="K466" s="1051"/>
      <c r="L466" s="1065"/>
      <c r="M466" s="1054"/>
      <c r="N466" s="1051"/>
      <c r="O466" s="1054"/>
      <c r="P466" s="1016"/>
      <c r="Q466" s="1016"/>
      <c r="R466" s="1016"/>
      <c r="S466" s="1016"/>
      <c r="T466" s="1051"/>
      <c r="U466" s="1054"/>
      <c r="V466" s="1016"/>
      <c r="W466" s="1051"/>
    </row>
    <row r="467" spans="2:45" ht="15" customHeight="1">
      <c r="B467" s="927" t="s">
        <v>43</v>
      </c>
      <c r="C467" s="928"/>
      <c r="D467" s="928"/>
      <c r="E467" s="928"/>
      <c r="F467" s="928"/>
      <c r="G467" s="928"/>
      <c r="H467" s="928"/>
      <c r="I467" s="929"/>
      <c r="J467" s="927" t="s">
        <v>13</v>
      </c>
      <c r="K467" s="928"/>
      <c r="L467" s="928"/>
      <c r="M467" s="928"/>
      <c r="N467" s="936"/>
      <c r="O467" s="939" t="s">
        <v>44</v>
      </c>
      <c r="P467" s="928"/>
      <c r="Q467" s="928"/>
      <c r="R467" s="928"/>
      <c r="S467" s="928"/>
      <c r="T467" s="928"/>
      <c r="U467" s="929"/>
      <c r="V467" s="725" t="s">
        <v>843</v>
      </c>
      <c r="W467" s="726"/>
      <c r="X467" s="726"/>
      <c r="Y467" s="942" t="s">
        <v>844</v>
      </c>
      <c r="Z467" s="942"/>
      <c r="AA467" s="942"/>
      <c r="AB467" s="942"/>
      <c r="AC467" s="942"/>
      <c r="AD467" s="942"/>
      <c r="AE467" s="942"/>
      <c r="AF467" s="942"/>
      <c r="AG467" s="942"/>
      <c r="AH467" s="942"/>
      <c r="AI467" s="726"/>
      <c r="AJ467" s="726"/>
      <c r="AK467" s="727"/>
      <c r="AL467" s="1066" t="s">
        <v>803</v>
      </c>
      <c r="AM467" s="1066"/>
      <c r="AN467" s="943" t="s">
        <v>845</v>
      </c>
      <c r="AO467" s="943"/>
      <c r="AP467" s="943"/>
      <c r="AQ467" s="943"/>
      <c r="AR467" s="943"/>
      <c r="AS467" s="944"/>
    </row>
    <row r="468" spans="2:45" ht="13.95" customHeight="1">
      <c r="B468" s="930"/>
      <c r="C468" s="931"/>
      <c r="D468" s="931"/>
      <c r="E468" s="931"/>
      <c r="F468" s="931"/>
      <c r="G468" s="931"/>
      <c r="H468" s="931"/>
      <c r="I468" s="932"/>
      <c r="J468" s="930"/>
      <c r="K468" s="931"/>
      <c r="L468" s="931"/>
      <c r="M468" s="931"/>
      <c r="N468" s="937"/>
      <c r="O468" s="940"/>
      <c r="P468" s="931"/>
      <c r="Q468" s="931"/>
      <c r="R468" s="931"/>
      <c r="S468" s="931"/>
      <c r="T468" s="931"/>
      <c r="U468" s="932"/>
      <c r="V468" s="890" t="s">
        <v>14</v>
      </c>
      <c r="W468" s="891"/>
      <c r="X468" s="891"/>
      <c r="Y468" s="892"/>
      <c r="Z468" s="896" t="s">
        <v>23</v>
      </c>
      <c r="AA468" s="897"/>
      <c r="AB468" s="897"/>
      <c r="AC468" s="898"/>
      <c r="AD468" s="902" t="s">
        <v>24</v>
      </c>
      <c r="AE468" s="903"/>
      <c r="AF468" s="903"/>
      <c r="AG468" s="904"/>
      <c r="AH468" s="1130" t="s">
        <v>170</v>
      </c>
      <c r="AI468" s="948"/>
      <c r="AJ468" s="948"/>
      <c r="AK468" s="951"/>
      <c r="AL468" s="1067" t="s">
        <v>45</v>
      </c>
      <c r="AM468" s="1067"/>
      <c r="AN468" s="918" t="s">
        <v>26</v>
      </c>
      <c r="AO468" s="919"/>
      <c r="AP468" s="919"/>
      <c r="AQ468" s="919"/>
      <c r="AR468" s="920"/>
      <c r="AS468" s="921"/>
    </row>
    <row r="469" spans="2:45" ht="13.95" customHeight="1">
      <c r="B469" s="933"/>
      <c r="C469" s="934"/>
      <c r="D469" s="934"/>
      <c r="E469" s="934"/>
      <c r="F469" s="934"/>
      <c r="G469" s="934"/>
      <c r="H469" s="934"/>
      <c r="I469" s="935"/>
      <c r="J469" s="933"/>
      <c r="K469" s="934"/>
      <c r="L469" s="934"/>
      <c r="M469" s="934"/>
      <c r="N469" s="938"/>
      <c r="O469" s="941"/>
      <c r="P469" s="934"/>
      <c r="Q469" s="934"/>
      <c r="R469" s="934"/>
      <c r="S469" s="934"/>
      <c r="T469" s="934"/>
      <c r="U469" s="935"/>
      <c r="V469" s="893"/>
      <c r="W469" s="894"/>
      <c r="X469" s="894"/>
      <c r="Y469" s="895"/>
      <c r="Z469" s="899"/>
      <c r="AA469" s="900"/>
      <c r="AB469" s="900"/>
      <c r="AC469" s="901"/>
      <c r="AD469" s="905"/>
      <c r="AE469" s="906"/>
      <c r="AF469" s="906"/>
      <c r="AG469" s="907"/>
      <c r="AH469" s="1131"/>
      <c r="AI469" s="950"/>
      <c r="AJ469" s="950"/>
      <c r="AK469" s="953"/>
      <c r="AL469" s="1068"/>
      <c r="AM469" s="1068"/>
      <c r="AN469" s="924"/>
      <c r="AO469" s="924"/>
      <c r="AP469" s="924"/>
      <c r="AQ469" s="924"/>
      <c r="AR469" s="924"/>
      <c r="AS469" s="925"/>
    </row>
    <row r="470" spans="2:45" ht="18" customHeight="1">
      <c r="B470" s="1123">
        <f>'報告書（事業主控）'!B470</f>
        <v>0</v>
      </c>
      <c r="C470" s="1124"/>
      <c r="D470" s="1124"/>
      <c r="E470" s="1124"/>
      <c r="F470" s="1124"/>
      <c r="G470" s="1124"/>
      <c r="H470" s="1124"/>
      <c r="I470" s="1125"/>
      <c r="J470" s="1123">
        <f>'報告書（事業主控）'!J470</f>
        <v>0</v>
      </c>
      <c r="K470" s="1124"/>
      <c r="L470" s="1124"/>
      <c r="M470" s="1124"/>
      <c r="N470" s="1126"/>
      <c r="O470" s="730">
        <f>'報告書（事業主控）'!O470</f>
        <v>0</v>
      </c>
      <c r="P470" s="731" t="s">
        <v>38</v>
      </c>
      <c r="Q470" s="730">
        <f>'報告書（事業主控）'!Q470</f>
        <v>0</v>
      </c>
      <c r="R470" s="731" t="s">
        <v>39</v>
      </c>
      <c r="S470" s="730">
        <f>'報告書（事業主控）'!S470</f>
        <v>0</v>
      </c>
      <c r="T470" s="976" t="s">
        <v>40</v>
      </c>
      <c r="U470" s="976"/>
      <c r="V470" s="1103">
        <f>'報告書（事業主控）'!V470</f>
        <v>0</v>
      </c>
      <c r="W470" s="1104"/>
      <c r="X470" s="1104"/>
      <c r="Y470" s="732" t="s">
        <v>15</v>
      </c>
      <c r="Z470" s="738"/>
      <c r="AA470" s="739"/>
      <c r="AB470" s="739"/>
      <c r="AC470" s="732" t="s">
        <v>15</v>
      </c>
      <c r="AD470" s="738"/>
      <c r="AE470" s="739"/>
      <c r="AF470" s="739"/>
      <c r="AG470" s="735" t="s">
        <v>15</v>
      </c>
      <c r="AH470" s="1127">
        <f>'報告書（事業主控）'!AH470</f>
        <v>0</v>
      </c>
      <c r="AI470" s="1128"/>
      <c r="AJ470" s="1128"/>
      <c r="AK470" s="1129"/>
      <c r="AL470" s="738"/>
      <c r="AM470" s="740"/>
      <c r="AN470" s="1100">
        <f>'報告書（事業主控）'!AN470</f>
        <v>0</v>
      </c>
      <c r="AO470" s="1101"/>
      <c r="AP470" s="1101"/>
      <c r="AQ470" s="1101"/>
      <c r="AR470" s="1101"/>
      <c r="AS470" s="735" t="s">
        <v>15</v>
      </c>
    </row>
    <row r="471" spans="2:45" ht="18" customHeight="1">
      <c r="B471" s="1117"/>
      <c r="C471" s="1118"/>
      <c r="D471" s="1118"/>
      <c r="E471" s="1118"/>
      <c r="F471" s="1118"/>
      <c r="G471" s="1118"/>
      <c r="H471" s="1118"/>
      <c r="I471" s="1119"/>
      <c r="J471" s="1117"/>
      <c r="K471" s="1118"/>
      <c r="L471" s="1118"/>
      <c r="M471" s="1118"/>
      <c r="N471" s="1121"/>
      <c r="O471" s="33">
        <f>'報告書（事業主控）'!O471</f>
        <v>0</v>
      </c>
      <c r="P471" s="684" t="s">
        <v>38</v>
      </c>
      <c r="Q471" s="33">
        <f>'報告書（事業主控）'!Q471</f>
        <v>0</v>
      </c>
      <c r="R471" s="684" t="s">
        <v>39</v>
      </c>
      <c r="S471" s="33">
        <f>'報告書（事業主控）'!S471</f>
        <v>0</v>
      </c>
      <c r="T471" s="1122" t="s">
        <v>41</v>
      </c>
      <c r="U471" s="1122"/>
      <c r="V471" s="1093">
        <f>'報告書（事業主控）'!V471</f>
        <v>0</v>
      </c>
      <c r="W471" s="1094"/>
      <c r="X471" s="1094"/>
      <c r="Y471" s="1094"/>
      <c r="Z471" s="1093">
        <f>'報告書（事業主控）'!Z471</f>
        <v>0</v>
      </c>
      <c r="AA471" s="1094"/>
      <c r="AB471" s="1094"/>
      <c r="AC471" s="1094"/>
      <c r="AD471" s="1093">
        <f>'報告書（事業主控）'!AD471</f>
        <v>0</v>
      </c>
      <c r="AE471" s="1094"/>
      <c r="AF471" s="1094"/>
      <c r="AG471" s="1096"/>
      <c r="AH471" s="1093">
        <f>'報告書（事業主控）'!AH471</f>
        <v>0</v>
      </c>
      <c r="AI471" s="1094"/>
      <c r="AJ471" s="1094"/>
      <c r="AK471" s="1096"/>
      <c r="AL471" s="964">
        <f>'報告書（事業主控）'!AL471</f>
        <v>0</v>
      </c>
      <c r="AM471" s="1095"/>
      <c r="AN471" s="1093">
        <f>'報告書（事業主控）'!AN471</f>
        <v>0</v>
      </c>
      <c r="AO471" s="1094"/>
      <c r="AP471" s="1094"/>
      <c r="AQ471" s="1094"/>
      <c r="AR471" s="1094"/>
      <c r="AS471" s="687"/>
    </row>
    <row r="472" spans="2:45" ht="18" customHeight="1">
      <c r="B472" s="1114">
        <f>'報告書（事業主控）'!B472</f>
        <v>0</v>
      </c>
      <c r="C472" s="1115"/>
      <c r="D472" s="1115"/>
      <c r="E472" s="1115"/>
      <c r="F472" s="1115"/>
      <c r="G472" s="1115"/>
      <c r="H472" s="1115"/>
      <c r="I472" s="1116"/>
      <c r="J472" s="1114">
        <f>'報告書（事業主控）'!J472</f>
        <v>0</v>
      </c>
      <c r="K472" s="1115"/>
      <c r="L472" s="1115"/>
      <c r="M472" s="1115"/>
      <c r="N472" s="1120"/>
      <c r="O472" s="32">
        <f>'報告書（事業主控）'!O472</f>
        <v>0</v>
      </c>
      <c r="P472" s="11" t="s">
        <v>38</v>
      </c>
      <c r="Q472" s="32">
        <f>'報告書（事業主控）'!Q472</f>
        <v>0</v>
      </c>
      <c r="R472" s="11" t="s">
        <v>39</v>
      </c>
      <c r="S472" s="32">
        <f>'報告書（事業主控）'!S472</f>
        <v>0</v>
      </c>
      <c r="T472" s="982" t="s">
        <v>40</v>
      </c>
      <c r="U472" s="982"/>
      <c r="V472" s="1103">
        <f>'報告書（事業主控）'!V472</f>
        <v>0</v>
      </c>
      <c r="W472" s="1104"/>
      <c r="X472" s="1104"/>
      <c r="Y472" s="737"/>
      <c r="Z472" s="738"/>
      <c r="AA472" s="739"/>
      <c r="AB472" s="739"/>
      <c r="AC472" s="737"/>
      <c r="AD472" s="738"/>
      <c r="AE472" s="739"/>
      <c r="AF472" s="739"/>
      <c r="AG472" s="737"/>
      <c r="AH472" s="1100">
        <f>'報告書（事業主控）'!AH472</f>
        <v>0</v>
      </c>
      <c r="AI472" s="1101"/>
      <c r="AJ472" s="1101"/>
      <c r="AK472" s="1102"/>
      <c r="AL472" s="738"/>
      <c r="AM472" s="740"/>
      <c r="AN472" s="1100">
        <f>'報告書（事業主控）'!AN472</f>
        <v>0</v>
      </c>
      <c r="AO472" s="1101"/>
      <c r="AP472" s="1101"/>
      <c r="AQ472" s="1101"/>
      <c r="AR472" s="1101"/>
      <c r="AS472" s="741"/>
    </row>
    <row r="473" spans="2:45" ht="18" customHeight="1">
      <c r="B473" s="1117"/>
      <c r="C473" s="1118"/>
      <c r="D473" s="1118"/>
      <c r="E473" s="1118"/>
      <c r="F473" s="1118"/>
      <c r="G473" s="1118"/>
      <c r="H473" s="1118"/>
      <c r="I473" s="1119"/>
      <c r="J473" s="1117"/>
      <c r="K473" s="1118"/>
      <c r="L473" s="1118"/>
      <c r="M473" s="1118"/>
      <c r="N473" s="1121"/>
      <c r="O473" s="33">
        <f>'報告書（事業主控）'!O473</f>
        <v>0</v>
      </c>
      <c r="P473" s="684" t="s">
        <v>38</v>
      </c>
      <c r="Q473" s="33">
        <f>'報告書（事業主控）'!Q473</f>
        <v>0</v>
      </c>
      <c r="R473" s="684" t="s">
        <v>39</v>
      </c>
      <c r="S473" s="33">
        <f>'報告書（事業主控）'!S473</f>
        <v>0</v>
      </c>
      <c r="T473" s="1122" t="s">
        <v>41</v>
      </c>
      <c r="U473" s="1122"/>
      <c r="V473" s="1097">
        <f>'報告書（事業主控）'!V473</f>
        <v>0</v>
      </c>
      <c r="W473" s="1098"/>
      <c r="X473" s="1098"/>
      <c r="Y473" s="1098"/>
      <c r="Z473" s="1097">
        <f>'報告書（事業主控）'!Z473</f>
        <v>0</v>
      </c>
      <c r="AA473" s="1098"/>
      <c r="AB473" s="1098"/>
      <c r="AC473" s="1098"/>
      <c r="AD473" s="1097">
        <f>'報告書（事業主控）'!AD473</f>
        <v>0</v>
      </c>
      <c r="AE473" s="1098"/>
      <c r="AF473" s="1098"/>
      <c r="AG473" s="1098"/>
      <c r="AH473" s="1097">
        <f>'報告書（事業主控）'!AH473</f>
        <v>0</v>
      </c>
      <c r="AI473" s="1098"/>
      <c r="AJ473" s="1098"/>
      <c r="AK473" s="1099"/>
      <c r="AL473" s="964">
        <f>'報告書（事業主控）'!AL473</f>
        <v>0</v>
      </c>
      <c r="AM473" s="1095"/>
      <c r="AN473" s="1093">
        <f>'報告書（事業主控）'!AN473</f>
        <v>0</v>
      </c>
      <c r="AO473" s="1094"/>
      <c r="AP473" s="1094"/>
      <c r="AQ473" s="1094"/>
      <c r="AR473" s="1094"/>
      <c r="AS473" s="687"/>
    </row>
    <row r="474" spans="2:45" ht="18" customHeight="1">
      <c r="B474" s="1114">
        <f>'報告書（事業主控）'!B474</f>
        <v>0</v>
      </c>
      <c r="C474" s="1115"/>
      <c r="D474" s="1115"/>
      <c r="E474" s="1115"/>
      <c r="F474" s="1115"/>
      <c r="G474" s="1115"/>
      <c r="H474" s="1115"/>
      <c r="I474" s="1116"/>
      <c r="J474" s="1114">
        <f>'報告書（事業主控）'!J474</f>
        <v>0</v>
      </c>
      <c r="K474" s="1115"/>
      <c r="L474" s="1115"/>
      <c r="M474" s="1115"/>
      <c r="N474" s="1120"/>
      <c r="O474" s="32">
        <f>'報告書（事業主控）'!O474</f>
        <v>0</v>
      </c>
      <c r="P474" s="11" t="s">
        <v>38</v>
      </c>
      <c r="Q474" s="32">
        <f>'報告書（事業主控）'!Q474</f>
        <v>0</v>
      </c>
      <c r="R474" s="11" t="s">
        <v>39</v>
      </c>
      <c r="S474" s="32">
        <f>'報告書（事業主控）'!S474</f>
        <v>0</v>
      </c>
      <c r="T474" s="982" t="s">
        <v>40</v>
      </c>
      <c r="U474" s="982"/>
      <c r="V474" s="1103">
        <f>'報告書（事業主控）'!V474</f>
        <v>0</v>
      </c>
      <c r="W474" s="1104"/>
      <c r="X474" s="1104"/>
      <c r="Y474" s="737"/>
      <c r="Z474" s="738"/>
      <c r="AA474" s="739"/>
      <c r="AB474" s="739"/>
      <c r="AC474" s="737"/>
      <c r="AD474" s="738"/>
      <c r="AE474" s="739"/>
      <c r="AF474" s="739"/>
      <c r="AG474" s="737"/>
      <c r="AH474" s="1100">
        <f>'報告書（事業主控）'!AH474</f>
        <v>0</v>
      </c>
      <c r="AI474" s="1101"/>
      <c r="AJ474" s="1101"/>
      <c r="AK474" s="1102"/>
      <c r="AL474" s="738"/>
      <c r="AM474" s="740"/>
      <c r="AN474" s="1100">
        <f>'報告書（事業主控）'!AN474</f>
        <v>0</v>
      </c>
      <c r="AO474" s="1101"/>
      <c r="AP474" s="1101"/>
      <c r="AQ474" s="1101"/>
      <c r="AR474" s="1101"/>
      <c r="AS474" s="741"/>
    </row>
    <row r="475" spans="2:45" ht="18" customHeight="1">
      <c r="B475" s="1117"/>
      <c r="C475" s="1118"/>
      <c r="D475" s="1118"/>
      <c r="E475" s="1118"/>
      <c r="F475" s="1118"/>
      <c r="G475" s="1118"/>
      <c r="H475" s="1118"/>
      <c r="I475" s="1119"/>
      <c r="J475" s="1117"/>
      <c r="K475" s="1118"/>
      <c r="L475" s="1118"/>
      <c r="M475" s="1118"/>
      <c r="N475" s="1121"/>
      <c r="O475" s="33">
        <f>'報告書（事業主控）'!O475</f>
        <v>0</v>
      </c>
      <c r="P475" s="684" t="s">
        <v>38</v>
      </c>
      <c r="Q475" s="33">
        <f>'報告書（事業主控）'!Q475</f>
        <v>0</v>
      </c>
      <c r="R475" s="684" t="s">
        <v>39</v>
      </c>
      <c r="S475" s="33">
        <f>'報告書（事業主控）'!S475</f>
        <v>0</v>
      </c>
      <c r="T475" s="1122" t="s">
        <v>41</v>
      </c>
      <c r="U475" s="1122"/>
      <c r="V475" s="1097">
        <f>'報告書（事業主控）'!V475</f>
        <v>0</v>
      </c>
      <c r="W475" s="1098"/>
      <c r="X475" s="1098"/>
      <c r="Y475" s="1098"/>
      <c r="Z475" s="1097">
        <f>'報告書（事業主控）'!Z475</f>
        <v>0</v>
      </c>
      <c r="AA475" s="1098"/>
      <c r="AB475" s="1098"/>
      <c r="AC475" s="1098"/>
      <c r="AD475" s="1097">
        <f>'報告書（事業主控）'!AD475</f>
        <v>0</v>
      </c>
      <c r="AE475" s="1098"/>
      <c r="AF475" s="1098"/>
      <c r="AG475" s="1098"/>
      <c r="AH475" s="1097">
        <f>'報告書（事業主控）'!AH475</f>
        <v>0</v>
      </c>
      <c r="AI475" s="1098"/>
      <c r="AJ475" s="1098"/>
      <c r="AK475" s="1099"/>
      <c r="AL475" s="964">
        <f>'報告書（事業主控）'!AL475</f>
        <v>0</v>
      </c>
      <c r="AM475" s="1095"/>
      <c r="AN475" s="1093">
        <f>'報告書（事業主控）'!AN475</f>
        <v>0</v>
      </c>
      <c r="AO475" s="1094"/>
      <c r="AP475" s="1094"/>
      <c r="AQ475" s="1094"/>
      <c r="AR475" s="1094"/>
      <c r="AS475" s="687"/>
    </row>
    <row r="476" spans="2:45" ht="18" customHeight="1">
      <c r="B476" s="1114">
        <f>'報告書（事業主控）'!B476</f>
        <v>0</v>
      </c>
      <c r="C476" s="1115"/>
      <c r="D476" s="1115"/>
      <c r="E476" s="1115"/>
      <c r="F476" s="1115"/>
      <c r="G476" s="1115"/>
      <c r="H476" s="1115"/>
      <c r="I476" s="1116"/>
      <c r="J476" s="1114">
        <f>'報告書（事業主控）'!J476</f>
        <v>0</v>
      </c>
      <c r="K476" s="1115"/>
      <c r="L476" s="1115"/>
      <c r="M476" s="1115"/>
      <c r="N476" s="1120"/>
      <c r="O476" s="32">
        <f>'報告書（事業主控）'!O476</f>
        <v>0</v>
      </c>
      <c r="P476" s="11" t="s">
        <v>38</v>
      </c>
      <c r="Q476" s="32">
        <f>'報告書（事業主控）'!Q476</f>
        <v>0</v>
      </c>
      <c r="R476" s="11" t="s">
        <v>39</v>
      </c>
      <c r="S476" s="32">
        <f>'報告書（事業主控）'!S476</f>
        <v>0</v>
      </c>
      <c r="T476" s="982" t="s">
        <v>40</v>
      </c>
      <c r="U476" s="982"/>
      <c r="V476" s="1103">
        <f>'報告書（事業主控）'!V476</f>
        <v>0</v>
      </c>
      <c r="W476" s="1104"/>
      <c r="X476" s="1104"/>
      <c r="Y476" s="737"/>
      <c r="Z476" s="738"/>
      <c r="AA476" s="739"/>
      <c r="AB476" s="739"/>
      <c r="AC476" s="737"/>
      <c r="AD476" s="738"/>
      <c r="AE476" s="739"/>
      <c r="AF476" s="739"/>
      <c r="AG476" s="737"/>
      <c r="AH476" s="1100">
        <f>'報告書（事業主控）'!AH476</f>
        <v>0</v>
      </c>
      <c r="AI476" s="1101"/>
      <c r="AJ476" s="1101"/>
      <c r="AK476" s="1102"/>
      <c r="AL476" s="738"/>
      <c r="AM476" s="740"/>
      <c r="AN476" s="1100">
        <f>'報告書（事業主控）'!AN476</f>
        <v>0</v>
      </c>
      <c r="AO476" s="1101"/>
      <c r="AP476" s="1101"/>
      <c r="AQ476" s="1101"/>
      <c r="AR476" s="1101"/>
      <c r="AS476" s="741"/>
    </row>
    <row r="477" spans="2:45" ht="18" customHeight="1">
      <c r="B477" s="1117"/>
      <c r="C477" s="1118"/>
      <c r="D477" s="1118"/>
      <c r="E477" s="1118"/>
      <c r="F477" s="1118"/>
      <c r="G477" s="1118"/>
      <c r="H477" s="1118"/>
      <c r="I477" s="1119"/>
      <c r="J477" s="1117"/>
      <c r="K477" s="1118"/>
      <c r="L477" s="1118"/>
      <c r="M477" s="1118"/>
      <c r="N477" s="1121"/>
      <c r="O477" s="33">
        <f>'報告書（事業主控）'!O477</f>
        <v>0</v>
      </c>
      <c r="P477" s="684" t="s">
        <v>38</v>
      </c>
      <c r="Q477" s="33">
        <f>'報告書（事業主控）'!Q477</f>
        <v>0</v>
      </c>
      <c r="R477" s="684" t="s">
        <v>39</v>
      </c>
      <c r="S477" s="33">
        <f>'報告書（事業主控）'!S477</f>
        <v>0</v>
      </c>
      <c r="T477" s="1122" t="s">
        <v>41</v>
      </c>
      <c r="U477" s="1122"/>
      <c r="V477" s="1097">
        <f>'報告書（事業主控）'!V477</f>
        <v>0</v>
      </c>
      <c r="W477" s="1098"/>
      <c r="X477" s="1098"/>
      <c r="Y477" s="1098"/>
      <c r="Z477" s="1097">
        <f>'報告書（事業主控）'!Z477</f>
        <v>0</v>
      </c>
      <c r="AA477" s="1098"/>
      <c r="AB477" s="1098"/>
      <c r="AC477" s="1098"/>
      <c r="AD477" s="1097">
        <f>'報告書（事業主控）'!AD477</f>
        <v>0</v>
      </c>
      <c r="AE477" s="1098"/>
      <c r="AF477" s="1098"/>
      <c r="AG477" s="1098"/>
      <c r="AH477" s="1097">
        <f>'報告書（事業主控）'!AH477</f>
        <v>0</v>
      </c>
      <c r="AI477" s="1098"/>
      <c r="AJ477" s="1098"/>
      <c r="AK477" s="1099"/>
      <c r="AL477" s="964">
        <f>'報告書（事業主控）'!AL477</f>
        <v>0</v>
      </c>
      <c r="AM477" s="1095"/>
      <c r="AN477" s="1093">
        <f>'報告書（事業主控）'!AN477</f>
        <v>0</v>
      </c>
      <c r="AO477" s="1094"/>
      <c r="AP477" s="1094"/>
      <c r="AQ477" s="1094"/>
      <c r="AR477" s="1094"/>
      <c r="AS477" s="687"/>
    </row>
    <row r="478" spans="2:45" ht="18" customHeight="1">
      <c r="B478" s="1114">
        <f>'報告書（事業主控）'!B478</f>
        <v>0</v>
      </c>
      <c r="C478" s="1115"/>
      <c r="D478" s="1115"/>
      <c r="E478" s="1115"/>
      <c r="F478" s="1115"/>
      <c r="G478" s="1115"/>
      <c r="H478" s="1115"/>
      <c r="I478" s="1116"/>
      <c r="J478" s="1114">
        <f>'報告書（事業主控）'!J478</f>
        <v>0</v>
      </c>
      <c r="K478" s="1115"/>
      <c r="L478" s="1115"/>
      <c r="M478" s="1115"/>
      <c r="N478" s="1120"/>
      <c r="O478" s="32">
        <f>'報告書（事業主控）'!O478</f>
        <v>0</v>
      </c>
      <c r="P478" s="11" t="s">
        <v>38</v>
      </c>
      <c r="Q478" s="32">
        <f>'報告書（事業主控）'!Q478</f>
        <v>0</v>
      </c>
      <c r="R478" s="11" t="s">
        <v>39</v>
      </c>
      <c r="S478" s="32">
        <f>'報告書（事業主控）'!S478</f>
        <v>0</v>
      </c>
      <c r="T478" s="982" t="s">
        <v>40</v>
      </c>
      <c r="U478" s="982"/>
      <c r="V478" s="1103">
        <f>'報告書（事業主控）'!V478</f>
        <v>0</v>
      </c>
      <c r="W478" s="1104"/>
      <c r="X478" s="1104"/>
      <c r="Y478" s="737"/>
      <c r="Z478" s="738"/>
      <c r="AA478" s="739"/>
      <c r="AB478" s="739"/>
      <c r="AC478" s="737"/>
      <c r="AD478" s="738"/>
      <c r="AE478" s="739"/>
      <c r="AF478" s="739"/>
      <c r="AG478" s="737"/>
      <c r="AH478" s="1100">
        <f>'報告書（事業主控）'!AH478</f>
        <v>0</v>
      </c>
      <c r="AI478" s="1101"/>
      <c r="AJ478" s="1101"/>
      <c r="AK478" s="1102"/>
      <c r="AL478" s="738"/>
      <c r="AM478" s="740"/>
      <c r="AN478" s="1100">
        <f>'報告書（事業主控）'!AN478</f>
        <v>0</v>
      </c>
      <c r="AO478" s="1101"/>
      <c r="AP478" s="1101"/>
      <c r="AQ478" s="1101"/>
      <c r="AR478" s="1101"/>
      <c r="AS478" s="741"/>
    </row>
    <row r="479" spans="2:45" ht="18" customHeight="1">
      <c r="B479" s="1117"/>
      <c r="C479" s="1118"/>
      <c r="D479" s="1118"/>
      <c r="E479" s="1118"/>
      <c r="F479" s="1118"/>
      <c r="G479" s="1118"/>
      <c r="H479" s="1118"/>
      <c r="I479" s="1119"/>
      <c r="J479" s="1117"/>
      <c r="K479" s="1118"/>
      <c r="L479" s="1118"/>
      <c r="M479" s="1118"/>
      <c r="N479" s="1121"/>
      <c r="O479" s="33">
        <f>'報告書（事業主控）'!O479</f>
        <v>0</v>
      </c>
      <c r="P479" s="684" t="s">
        <v>38</v>
      </c>
      <c r="Q479" s="33">
        <f>'報告書（事業主控）'!Q479</f>
        <v>0</v>
      </c>
      <c r="R479" s="684" t="s">
        <v>39</v>
      </c>
      <c r="S479" s="33">
        <f>'報告書（事業主控）'!S479</f>
        <v>0</v>
      </c>
      <c r="T479" s="1122" t="s">
        <v>41</v>
      </c>
      <c r="U479" s="1122"/>
      <c r="V479" s="1097">
        <f>'報告書（事業主控）'!V479</f>
        <v>0</v>
      </c>
      <c r="W479" s="1098"/>
      <c r="X479" s="1098"/>
      <c r="Y479" s="1098"/>
      <c r="Z479" s="1097">
        <f>'報告書（事業主控）'!Z479</f>
        <v>0</v>
      </c>
      <c r="AA479" s="1098"/>
      <c r="AB479" s="1098"/>
      <c r="AC479" s="1098"/>
      <c r="AD479" s="1097">
        <f>'報告書（事業主控）'!AD479</f>
        <v>0</v>
      </c>
      <c r="AE479" s="1098"/>
      <c r="AF479" s="1098"/>
      <c r="AG479" s="1098"/>
      <c r="AH479" s="1097">
        <f>'報告書（事業主控）'!AH479</f>
        <v>0</v>
      </c>
      <c r="AI479" s="1098"/>
      <c r="AJ479" s="1098"/>
      <c r="AK479" s="1099"/>
      <c r="AL479" s="964">
        <f>'報告書（事業主控）'!AL479</f>
        <v>0</v>
      </c>
      <c r="AM479" s="1095"/>
      <c r="AN479" s="1093">
        <f>'報告書（事業主控）'!AN479</f>
        <v>0</v>
      </c>
      <c r="AO479" s="1094"/>
      <c r="AP479" s="1094"/>
      <c r="AQ479" s="1094"/>
      <c r="AR479" s="1094"/>
      <c r="AS479" s="687"/>
    </row>
    <row r="480" spans="2:45" ht="18" customHeight="1">
      <c r="B480" s="1114">
        <f>'報告書（事業主控）'!B480</f>
        <v>0</v>
      </c>
      <c r="C480" s="1115"/>
      <c r="D480" s="1115"/>
      <c r="E480" s="1115"/>
      <c r="F480" s="1115"/>
      <c r="G480" s="1115"/>
      <c r="H480" s="1115"/>
      <c r="I480" s="1116"/>
      <c r="J480" s="1114">
        <f>'報告書（事業主控）'!J480</f>
        <v>0</v>
      </c>
      <c r="K480" s="1115"/>
      <c r="L480" s="1115"/>
      <c r="M480" s="1115"/>
      <c r="N480" s="1120"/>
      <c r="O480" s="32">
        <f>'報告書（事業主控）'!O480</f>
        <v>0</v>
      </c>
      <c r="P480" s="11" t="s">
        <v>38</v>
      </c>
      <c r="Q480" s="32">
        <f>'報告書（事業主控）'!Q480</f>
        <v>0</v>
      </c>
      <c r="R480" s="11" t="s">
        <v>39</v>
      </c>
      <c r="S480" s="32">
        <f>'報告書（事業主控）'!S480</f>
        <v>0</v>
      </c>
      <c r="T480" s="982" t="s">
        <v>40</v>
      </c>
      <c r="U480" s="982"/>
      <c r="V480" s="1103">
        <f>'報告書（事業主控）'!V480</f>
        <v>0</v>
      </c>
      <c r="W480" s="1104"/>
      <c r="X480" s="1104"/>
      <c r="Y480" s="737"/>
      <c r="Z480" s="738"/>
      <c r="AA480" s="739"/>
      <c r="AB480" s="739"/>
      <c r="AC480" s="737"/>
      <c r="AD480" s="738"/>
      <c r="AE480" s="739"/>
      <c r="AF480" s="739"/>
      <c r="AG480" s="737"/>
      <c r="AH480" s="1100">
        <f>'報告書（事業主控）'!AH480</f>
        <v>0</v>
      </c>
      <c r="AI480" s="1101"/>
      <c r="AJ480" s="1101"/>
      <c r="AK480" s="1102"/>
      <c r="AL480" s="738"/>
      <c r="AM480" s="740"/>
      <c r="AN480" s="1100">
        <f>'報告書（事業主控）'!AN480</f>
        <v>0</v>
      </c>
      <c r="AO480" s="1101"/>
      <c r="AP480" s="1101"/>
      <c r="AQ480" s="1101"/>
      <c r="AR480" s="1101"/>
      <c r="AS480" s="741"/>
    </row>
    <row r="481" spans="2:45" ht="18" customHeight="1">
      <c r="B481" s="1117"/>
      <c r="C481" s="1118"/>
      <c r="D481" s="1118"/>
      <c r="E481" s="1118"/>
      <c r="F481" s="1118"/>
      <c r="G481" s="1118"/>
      <c r="H481" s="1118"/>
      <c r="I481" s="1119"/>
      <c r="J481" s="1117"/>
      <c r="K481" s="1118"/>
      <c r="L481" s="1118"/>
      <c r="M481" s="1118"/>
      <c r="N481" s="1121"/>
      <c r="O481" s="33">
        <f>'報告書（事業主控）'!O481</f>
        <v>0</v>
      </c>
      <c r="P481" s="684" t="s">
        <v>38</v>
      </c>
      <c r="Q481" s="33">
        <f>'報告書（事業主控）'!Q481</f>
        <v>0</v>
      </c>
      <c r="R481" s="684" t="s">
        <v>39</v>
      </c>
      <c r="S481" s="33">
        <f>'報告書（事業主控）'!S481</f>
        <v>0</v>
      </c>
      <c r="T481" s="1122" t="s">
        <v>41</v>
      </c>
      <c r="U481" s="1122"/>
      <c r="V481" s="1097">
        <f>'報告書（事業主控）'!V481</f>
        <v>0</v>
      </c>
      <c r="W481" s="1098"/>
      <c r="X481" s="1098"/>
      <c r="Y481" s="1098"/>
      <c r="Z481" s="1097">
        <f>'報告書（事業主控）'!Z481</f>
        <v>0</v>
      </c>
      <c r="AA481" s="1098"/>
      <c r="AB481" s="1098"/>
      <c r="AC481" s="1098"/>
      <c r="AD481" s="1097">
        <f>'報告書（事業主控）'!AD481</f>
        <v>0</v>
      </c>
      <c r="AE481" s="1098"/>
      <c r="AF481" s="1098"/>
      <c r="AG481" s="1098"/>
      <c r="AH481" s="1097">
        <f>'報告書（事業主控）'!AH481</f>
        <v>0</v>
      </c>
      <c r="AI481" s="1098"/>
      <c r="AJ481" s="1098"/>
      <c r="AK481" s="1099"/>
      <c r="AL481" s="964">
        <f>'報告書（事業主控）'!AL481</f>
        <v>0</v>
      </c>
      <c r="AM481" s="1095"/>
      <c r="AN481" s="1093">
        <f>'報告書（事業主控）'!AN481</f>
        <v>0</v>
      </c>
      <c r="AO481" s="1094"/>
      <c r="AP481" s="1094"/>
      <c r="AQ481" s="1094"/>
      <c r="AR481" s="1094"/>
      <c r="AS481" s="687"/>
    </row>
    <row r="482" spans="2:45" ht="18" customHeight="1">
      <c r="B482" s="1114">
        <f>'報告書（事業主控）'!B482</f>
        <v>0</v>
      </c>
      <c r="C482" s="1115"/>
      <c r="D482" s="1115"/>
      <c r="E482" s="1115"/>
      <c r="F482" s="1115"/>
      <c r="G482" s="1115"/>
      <c r="H482" s="1115"/>
      <c r="I482" s="1116"/>
      <c r="J482" s="1114">
        <f>'報告書（事業主控）'!J482</f>
        <v>0</v>
      </c>
      <c r="K482" s="1115"/>
      <c r="L482" s="1115"/>
      <c r="M482" s="1115"/>
      <c r="N482" s="1120"/>
      <c r="O482" s="32">
        <f>'報告書（事業主控）'!O482</f>
        <v>0</v>
      </c>
      <c r="P482" s="11" t="s">
        <v>38</v>
      </c>
      <c r="Q482" s="32">
        <f>'報告書（事業主控）'!Q482</f>
        <v>0</v>
      </c>
      <c r="R482" s="11" t="s">
        <v>39</v>
      </c>
      <c r="S482" s="32">
        <f>'報告書（事業主控）'!S482</f>
        <v>0</v>
      </c>
      <c r="T482" s="982" t="s">
        <v>40</v>
      </c>
      <c r="U482" s="982"/>
      <c r="V482" s="1103">
        <f>'報告書（事業主控）'!V482</f>
        <v>0</v>
      </c>
      <c r="W482" s="1104"/>
      <c r="X482" s="1104"/>
      <c r="Y482" s="737"/>
      <c r="Z482" s="738"/>
      <c r="AA482" s="739"/>
      <c r="AB482" s="739"/>
      <c r="AC482" s="737"/>
      <c r="AD482" s="738"/>
      <c r="AE482" s="739"/>
      <c r="AF482" s="739"/>
      <c r="AG482" s="737"/>
      <c r="AH482" s="1100">
        <f>'報告書（事業主控）'!AH482</f>
        <v>0</v>
      </c>
      <c r="AI482" s="1101"/>
      <c r="AJ482" s="1101"/>
      <c r="AK482" s="1102"/>
      <c r="AL482" s="738"/>
      <c r="AM482" s="740"/>
      <c r="AN482" s="1100">
        <f>'報告書（事業主控）'!AN482</f>
        <v>0</v>
      </c>
      <c r="AO482" s="1101"/>
      <c r="AP482" s="1101"/>
      <c r="AQ482" s="1101"/>
      <c r="AR482" s="1101"/>
      <c r="AS482" s="741"/>
    </row>
    <row r="483" spans="2:45" ht="18" customHeight="1">
      <c r="B483" s="1117"/>
      <c r="C483" s="1118"/>
      <c r="D483" s="1118"/>
      <c r="E483" s="1118"/>
      <c r="F483" s="1118"/>
      <c r="G483" s="1118"/>
      <c r="H483" s="1118"/>
      <c r="I483" s="1119"/>
      <c r="J483" s="1117"/>
      <c r="K483" s="1118"/>
      <c r="L483" s="1118"/>
      <c r="M483" s="1118"/>
      <c r="N483" s="1121"/>
      <c r="O483" s="33">
        <f>'報告書（事業主控）'!O483</f>
        <v>0</v>
      </c>
      <c r="P483" s="684" t="s">
        <v>38</v>
      </c>
      <c r="Q483" s="33">
        <f>'報告書（事業主控）'!Q483</f>
        <v>0</v>
      </c>
      <c r="R483" s="684" t="s">
        <v>39</v>
      </c>
      <c r="S483" s="33">
        <f>'報告書（事業主控）'!S483</f>
        <v>0</v>
      </c>
      <c r="T483" s="1122" t="s">
        <v>41</v>
      </c>
      <c r="U483" s="1122"/>
      <c r="V483" s="1097">
        <f>'報告書（事業主控）'!V483</f>
        <v>0</v>
      </c>
      <c r="W483" s="1098"/>
      <c r="X483" s="1098"/>
      <c r="Y483" s="1098"/>
      <c r="Z483" s="1097">
        <f>'報告書（事業主控）'!Z483</f>
        <v>0</v>
      </c>
      <c r="AA483" s="1098"/>
      <c r="AB483" s="1098"/>
      <c r="AC483" s="1098"/>
      <c r="AD483" s="1097">
        <f>'報告書（事業主控）'!AD483</f>
        <v>0</v>
      </c>
      <c r="AE483" s="1098"/>
      <c r="AF483" s="1098"/>
      <c r="AG483" s="1098"/>
      <c r="AH483" s="1097">
        <f>'報告書（事業主控）'!AH483</f>
        <v>0</v>
      </c>
      <c r="AI483" s="1098"/>
      <c r="AJ483" s="1098"/>
      <c r="AK483" s="1099"/>
      <c r="AL483" s="964">
        <f>'報告書（事業主控）'!AL483</f>
        <v>0</v>
      </c>
      <c r="AM483" s="1095"/>
      <c r="AN483" s="1093">
        <f>'報告書（事業主控）'!AN483</f>
        <v>0</v>
      </c>
      <c r="AO483" s="1094"/>
      <c r="AP483" s="1094"/>
      <c r="AQ483" s="1094"/>
      <c r="AR483" s="1094"/>
      <c r="AS483" s="687"/>
    </row>
    <row r="484" spans="2:45" ht="18" customHeight="1">
      <c r="B484" s="1114">
        <f>'報告書（事業主控）'!B484</f>
        <v>0</v>
      </c>
      <c r="C484" s="1115"/>
      <c r="D484" s="1115"/>
      <c r="E484" s="1115"/>
      <c r="F484" s="1115"/>
      <c r="G484" s="1115"/>
      <c r="H484" s="1115"/>
      <c r="I484" s="1116"/>
      <c r="J484" s="1114">
        <f>'報告書（事業主控）'!J484</f>
        <v>0</v>
      </c>
      <c r="K484" s="1115"/>
      <c r="L484" s="1115"/>
      <c r="M484" s="1115"/>
      <c r="N484" s="1120"/>
      <c r="O484" s="32">
        <f>'報告書（事業主控）'!O484</f>
        <v>0</v>
      </c>
      <c r="P484" s="11" t="s">
        <v>38</v>
      </c>
      <c r="Q484" s="32">
        <f>'報告書（事業主控）'!Q484</f>
        <v>0</v>
      </c>
      <c r="R484" s="11" t="s">
        <v>39</v>
      </c>
      <c r="S484" s="32">
        <f>'報告書（事業主控）'!S484</f>
        <v>0</v>
      </c>
      <c r="T484" s="982" t="s">
        <v>40</v>
      </c>
      <c r="U484" s="982"/>
      <c r="V484" s="1103">
        <f>'報告書（事業主控）'!V484</f>
        <v>0</v>
      </c>
      <c r="W484" s="1104"/>
      <c r="X484" s="1104"/>
      <c r="Y484" s="737"/>
      <c r="Z484" s="738"/>
      <c r="AA484" s="739"/>
      <c r="AB484" s="739"/>
      <c r="AC484" s="737"/>
      <c r="AD484" s="738"/>
      <c r="AE484" s="739"/>
      <c r="AF484" s="739"/>
      <c r="AG484" s="737"/>
      <c r="AH484" s="1100">
        <f>'報告書（事業主控）'!AH484</f>
        <v>0</v>
      </c>
      <c r="AI484" s="1101"/>
      <c r="AJ484" s="1101"/>
      <c r="AK484" s="1102"/>
      <c r="AL484" s="738"/>
      <c r="AM484" s="740"/>
      <c r="AN484" s="1100">
        <f>'報告書（事業主控）'!AN484</f>
        <v>0</v>
      </c>
      <c r="AO484" s="1101"/>
      <c r="AP484" s="1101"/>
      <c r="AQ484" s="1101"/>
      <c r="AR484" s="1101"/>
      <c r="AS484" s="741"/>
    </row>
    <row r="485" spans="2:45" ht="18" customHeight="1">
      <c r="B485" s="1117"/>
      <c r="C485" s="1118"/>
      <c r="D485" s="1118"/>
      <c r="E485" s="1118"/>
      <c r="F485" s="1118"/>
      <c r="G485" s="1118"/>
      <c r="H485" s="1118"/>
      <c r="I485" s="1119"/>
      <c r="J485" s="1117"/>
      <c r="K485" s="1118"/>
      <c r="L485" s="1118"/>
      <c r="M485" s="1118"/>
      <c r="N485" s="1121"/>
      <c r="O485" s="33">
        <f>'報告書（事業主控）'!O485</f>
        <v>0</v>
      </c>
      <c r="P485" s="684" t="s">
        <v>38</v>
      </c>
      <c r="Q485" s="33">
        <f>'報告書（事業主控）'!Q485</f>
        <v>0</v>
      </c>
      <c r="R485" s="684" t="s">
        <v>39</v>
      </c>
      <c r="S485" s="33">
        <f>'報告書（事業主控）'!S485</f>
        <v>0</v>
      </c>
      <c r="T485" s="1122" t="s">
        <v>41</v>
      </c>
      <c r="U485" s="1122"/>
      <c r="V485" s="1097">
        <f>'報告書（事業主控）'!V485</f>
        <v>0</v>
      </c>
      <c r="W485" s="1098"/>
      <c r="X485" s="1098"/>
      <c r="Y485" s="1098"/>
      <c r="Z485" s="1097">
        <f>'報告書（事業主控）'!Z485</f>
        <v>0</v>
      </c>
      <c r="AA485" s="1098"/>
      <c r="AB485" s="1098"/>
      <c r="AC485" s="1098"/>
      <c r="AD485" s="1097">
        <f>'報告書（事業主控）'!AD485</f>
        <v>0</v>
      </c>
      <c r="AE485" s="1098"/>
      <c r="AF485" s="1098"/>
      <c r="AG485" s="1098"/>
      <c r="AH485" s="1097">
        <f>'報告書（事業主控）'!AH485</f>
        <v>0</v>
      </c>
      <c r="AI485" s="1098"/>
      <c r="AJ485" s="1098"/>
      <c r="AK485" s="1099"/>
      <c r="AL485" s="964">
        <f>'報告書（事業主控）'!AL485</f>
        <v>0</v>
      </c>
      <c r="AM485" s="1095"/>
      <c r="AN485" s="1093">
        <f>'報告書（事業主控）'!AN485</f>
        <v>0</v>
      </c>
      <c r="AO485" s="1094"/>
      <c r="AP485" s="1094"/>
      <c r="AQ485" s="1094"/>
      <c r="AR485" s="1094"/>
      <c r="AS485" s="687"/>
    </row>
    <row r="486" spans="2:45" ht="18" customHeight="1">
      <c r="B486" s="1114">
        <f>'報告書（事業主控）'!B486</f>
        <v>0</v>
      </c>
      <c r="C486" s="1115"/>
      <c r="D486" s="1115"/>
      <c r="E486" s="1115"/>
      <c r="F486" s="1115"/>
      <c r="G486" s="1115"/>
      <c r="H486" s="1115"/>
      <c r="I486" s="1116"/>
      <c r="J486" s="1114">
        <f>'報告書（事業主控）'!J486</f>
        <v>0</v>
      </c>
      <c r="K486" s="1115"/>
      <c r="L486" s="1115"/>
      <c r="M486" s="1115"/>
      <c r="N486" s="1120"/>
      <c r="O486" s="32">
        <f>'報告書（事業主控）'!O486</f>
        <v>0</v>
      </c>
      <c r="P486" s="11" t="s">
        <v>38</v>
      </c>
      <c r="Q486" s="32">
        <f>'報告書（事業主控）'!Q486</f>
        <v>0</v>
      </c>
      <c r="R486" s="11" t="s">
        <v>39</v>
      </c>
      <c r="S486" s="32">
        <f>'報告書（事業主控）'!S486</f>
        <v>0</v>
      </c>
      <c r="T486" s="982" t="s">
        <v>40</v>
      </c>
      <c r="U486" s="982"/>
      <c r="V486" s="1103">
        <f>'報告書（事業主控）'!V486</f>
        <v>0</v>
      </c>
      <c r="W486" s="1104"/>
      <c r="X486" s="1104"/>
      <c r="Y486" s="737"/>
      <c r="Z486" s="738"/>
      <c r="AA486" s="739"/>
      <c r="AB486" s="739"/>
      <c r="AC486" s="737"/>
      <c r="AD486" s="738"/>
      <c r="AE486" s="739"/>
      <c r="AF486" s="739"/>
      <c r="AG486" s="737"/>
      <c r="AH486" s="1100">
        <f>'報告書（事業主控）'!AH486</f>
        <v>0</v>
      </c>
      <c r="AI486" s="1101"/>
      <c r="AJ486" s="1101"/>
      <c r="AK486" s="1102"/>
      <c r="AL486" s="738"/>
      <c r="AM486" s="740"/>
      <c r="AN486" s="1100">
        <f>'報告書（事業主控）'!AN486</f>
        <v>0</v>
      </c>
      <c r="AO486" s="1101"/>
      <c r="AP486" s="1101"/>
      <c r="AQ486" s="1101"/>
      <c r="AR486" s="1101"/>
      <c r="AS486" s="741"/>
    </row>
    <row r="487" spans="2:45" ht="18" customHeight="1">
      <c r="B487" s="1117"/>
      <c r="C487" s="1118"/>
      <c r="D487" s="1118"/>
      <c r="E487" s="1118"/>
      <c r="F487" s="1118"/>
      <c r="G487" s="1118"/>
      <c r="H487" s="1118"/>
      <c r="I487" s="1119"/>
      <c r="J487" s="1117"/>
      <c r="K487" s="1118"/>
      <c r="L487" s="1118"/>
      <c r="M487" s="1118"/>
      <c r="N487" s="1121"/>
      <c r="O487" s="33">
        <f>'報告書（事業主控）'!O487</f>
        <v>0</v>
      </c>
      <c r="P487" s="684" t="s">
        <v>38</v>
      </c>
      <c r="Q487" s="33">
        <f>'報告書（事業主控）'!Q487</f>
        <v>0</v>
      </c>
      <c r="R487" s="684" t="s">
        <v>39</v>
      </c>
      <c r="S487" s="33">
        <f>'報告書（事業主控）'!S487</f>
        <v>0</v>
      </c>
      <c r="T487" s="1122" t="s">
        <v>41</v>
      </c>
      <c r="U487" s="1122"/>
      <c r="V487" s="1097">
        <f>'報告書（事業主控）'!V487</f>
        <v>0</v>
      </c>
      <c r="W487" s="1098"/>
      <c r="X487" s="1098"/>
      <c r="Y487" s="1098"/>
      <c r="Z487" s="1097">
        <f>'報告書（事業主控）'!Z487</f>
        <v>0</v>
      </c>
      <c r="AA487" s="1098"/>
      <c r="AB487" s="1098"/>
      <c r="AC487" s="1098"/>
      <c r="AD487" s="1097">
        <f>'報告書（事業主控）'!AD487</f>
        <v>0</v>
      </c>
      <c r="AE487" s="1098"/>
      <c r="AF487" s="1098"/>
      <c r="AG487" s="1098"/>
      <c r="AH487" s="1097">
        <f>'報告書（事業主控）'!AH487</f>
        <v>0</v>
      </c>
      <c r="AI487" s="1098"/>
      <c r="AJ487" s="1098"/>
      <c r="AK487" s="1099"/>
      <c r="AL487" s="964">
        <f>'報告書（事業主控）'!AL487</f>
        <v>0</v>
      </c>
      <c r="AM487" s="1095"/>
      <c r="AN487" s="1093">
        <f>'報告書（事業主控）'!AN487</f>
        <v>0</v>
      </c>
      <c r="AO487" s="1094"/>
      <c r="AP487" s="1094"/>
      <c r="AQ487" s="1094"/>
      <c r="AR487" s="1094"/>
      <c r="AS487" s="687"/>
    </row>
    <row r="488" spans="2:45" ht="18" customHeight="1">
      <c r="B488" s="877" t="s">
        <v>832</v>
      </c>
      <c r="C488" s="988"/>
      <c r="D488" s="988"/>
      <c r="E488" s="989"/>
      <c r="F488" s="1105">
        <f>'報告書（事業主控）'!F488</f>
        <v>0</v>
      </c>
      <c r="G488" s="1106"/>
      <c r="H488" s="1106"/>
      <c r="I488" s="1106"/>
      <c r="J488" s="1106"/>
      <c r="K488" s="1106"/>
      <c r="L488" s="1106"/>
      <c r="M488" s="1106"/>
      <c r="N488" s="1107"/>
      <c r="O488" s="877" t="s">
        <v>833</v>
      </c>
      <c r="P488" s="988"/>
      <c r="Q488" s="988"/>
      <c r="R488" s="988"/>
      <c r="S488" s="988"/>
      <c r="T488" s="988"/>
      <c r="U488" s="989"/>
      <c r="V488" s="1100">
        <f>'報告書（事業主控）'!V488</f>
        <v>0</v>
      </c>
      <c r="W488" s="1101"/>
      <c r="X488" s="1101"/>
      <c r="Y488" s="1102"/>
      <c r="Z488" s="738"/>
      <c r="AA488" s="739"/>
      <c r="AB488" s="739"/>
      <c r="AC488" s="737"/>
      <c r="AD488" s="738"/>
      <c r="AE488" s="739"/>
      <c r="AF488" s="739"/>
      <c r="AG488" s="737"/>
      <c r="AH488" s="1100">
        <f>'報告書（事業主控）'!AH488</f>
        <v>0</v>
      </c>
      <c r="AI488" s="1101"/>
      <c r="AJ488" s="1101"/>
      <c r="AK488" s="1102"/>
      <c r="AL488" s="738"/>
      <c r="AM488" s="740"/>
      <c r="AN488" s="1100">
        <f>'報告書（事業主控）'!AN488</f>
        <v>0</v>
      </c>
      <c r="AO488" s="1101"/>
      <c r="AP488" s="1101"/>
      <c r="AQ488" s="1101"/>
      <c r="AR488" s="1101"/>
      <c r="AS488" s="741"/>
    </row>
    <row r="489" spans="2:45" ht="18" customHeight="1">
      <c r="B489" s="990"/>
      <c r="C489" s="991"/>
      <c r="D489" s="991"/>
      <c r="E489" s="992"/>
      <c r="F489" s="1108"/>
      <c r="G489" s="1109"/>
      <c r="H489" s="1109"/>
      <c r="I489" s="1109"/>
      <c r="J489" s="1109"/>
      <c r="K489" s="1109"/>
      <c r="L489" s="1109"/>
      <c r="M489" s="1109"/>
      <c r="N489" s="1110"/>
      <c r="O489" s="990"/>
      <c r="P489" s="991"/>
      <c r="Q489" s="991"/>
      <c r="R489" s="991"/>
      <c r="S489" s="991"/>
      <c r="T489" s="991"/>
      <c r="U489" s="992"/>
      <c r="V489" s="983">
        <f>'報告書（事業主控）'!V489</f>
        <v>0</v>
      </c>
      <c r="W489" s="986"/>
      <c r="X489" s="986"/>
      <c r="Y489" s="1004"/>
      <c r="Z489" s="983">
        <f>'報告書（事業主控）'!Z489</f>
        <v>0</v>
      </c>
      <c r="AA489" s="984"/>
      <c r="AB489" s="984"/>
      <c r="AC489" s="985"/>
      <c r="AD489" s="983">
        <f>'報告書（事業主控）'!AD489</f>
        <v>0</v>
      </c>
      <c r="AE489" s="984"/>
      <c r="AF489" s="984"/>
      <c r="AG489" s="985"/>
      <c r="AH489" s="983">
        <f>'報告書（事業主控）'!AH489</f>
        <v>0</v>
      </c>
      <c r="AI489" s="962"/>
      <c r="AJ489" s="962"/>
      <c r="AK489" s="962"/>
      <c r="AL489" s="742"/>
      <c r="AM489" s="743"/>
      <c r="AN489" s="983">
        <f>'報告書（事業主控）'!AN489</f>
        <v>0</v>
      </c>
      <c r="AO489" s="986"/>
      <c r="AP489" s="986"/>
      <c r="AQ489" s="986"/>
      <c r="AR489" s="986"/>
      <c r="AS489" s="744"/>
    </row>
    <row r="490" spans="2:45" ht="18" customHeight="1">
      <c r="B490" s="993"/>
      <c r="C490" s="994"/>
      <c r="D490" s="994"/>
      <c r="E490" s="995"/>
      <c r="F490" s="1111"/>
      <c r="G490" s="1112"/>
      <c r="H490" s="1112"/>
      <c r="I490" s="1112"/>
      <c r="J490" s="1112"/>
      <c r="K490" s="1112"/>
      <c r="L490" s="1112"/>
      <c r="M490" s="1112"/>
      <c r="N490" s="1113"/>
      <c r="O490" s="993"/>
      <c r="P490" s="994"/>
      <c r="Q490" s="994"/>
      <c r="R490" s="994"/>
      <c r="S490" s="994"/>
      <c r="T490" s="994"/>
      <c r="U490" s="995"/>
      <c r="V490" s="1093">
        <f>'報告書（事業主控）'!V490</f>
        <v>0</v>
      </c>
      <c r="W490" s="1094"/>
      <c r="X490" s="1094"/>
      <c r="Y490" s="1096"/>
      <c r="Z490" s="1093">
        <f>'報告書（事業主控）'!Z490</f>
        <v>0</v>
      </c>
      <c r="AA490" s="1094"/>
      <c r="AB490" s="1094"/>
      <c r="AC490" s="1096"/>
      <c r="AD490" s="1093">
        <f>'報告書（事業主控）'!AD490</f>
        <v>0</v>
      </c>
      <c r="AE490" s="1094"/>
      <c r="AF490" s="1094"/>
      <c r="AG490" s="1096"/>
      <c r="AH490" s="1093">
        <f>'報告書（事業主控）'!AH490</f>
        <v>0</v>
      </c>
      <c r="AI490" s="1094"/>
      <c r="AJ490" s="1094"/>
      <c r="AK490" s="1096"/>
      <c r="AL490" s="686"/>
      <c r="AM490" s="687"/>
      <c r="AN490" s="1093">
        <f>'報告書（事業主控）'!AN490</f>
        <v>0</v>
      </c>
      <c r="AO490" s="1094"/>
      <c r="AP490" s="1094"/>
      <c r="AQ490" s="1094"/>
      <c r="AR490" s="1094"/>
      <c r="AS490" s="687"/>
    </row>
    <row r="491" spans="2:45" ht="18" customHeight="1">
      <c r="AN491" s="1092">
        <f>'報告書（事業主控）'!AN491</f>
        <v>0</v>
      </c>
      <c r="AO491" s="1092"/>
      <c r="AP491" s="1092"/>
      <c r="AQ491" s="1092"/>
      <c r="AR491" s="1092"/>
    </row>
    <row r="492" spans="2:45" ht="31.95" customHeight="1">
      <c r="AN492" s="38"/>
      <c r="AO492" s="38"/>
      <c r="AP492" s="38"/>
      <c r="AQ492" s="38"/>
      <c r="AR492" s="38"/>
    </row>
    <row r="493" spans="2:45" ht="7.5" customHeight="1">
      <c r="X493" s="3"/>
      <c r="Y493" s="3"/>
    </row>
    <row r="494" spans="2:45" ht="10.5" customHeight="1">
      <c r="X494" s="3"/>
      <c r="Y494" s="3"/>
    </row>
    <row r="495" spans="2:45" ht="5.25" customHeight="1">
      <c r="X495" s="3"/>
      <c r="Y495" s="3"/>
    </row>
    <row r="496" spans="2:45" ht="5.25" customHeight="1">
      <c r="X496" s="3"/>
      <c r="Y496" s="3"/>
    </row>
    <row r="497" spans="2:45" ht="5.25" customHeight="1">
      <c r="X497" s="3"/>
      <c r="Y497" s="3"/>
    </row>
    <row r="498" spans="2:45" ht="5.25" customHeight="1">
      <c r="X498" s="3"/>
      <c r="Y498" s="3"/>
    </row>
    <row r="499" spans="2:45" ht="17.25" customHeight="1">
      <c r="B499" s="2" t="s">
        <v>42</v>
      </c>
      <c r="S499" s="9"/>
      <c r="T499" s="9"/>
      <c r="U499" s="9"/>
      <c r="V499" s="9"/>
      <c r="W499" s="9"/>
      <c r="AL499" s="26"/>
      <c r="AM499" s="26"/>
      <c r="AN499" s="26"/>
      <c r="AO499" s="26"/>
    </row>
    <row r="500" spans="2:45" ht="12.75" customHeight="1">
      <c r="M500" s="27"/>
      <c r="N500" s="27"/>
      <c r="O500" s="27"/>
      <c r="P500" s="27"/>
      <c r="Q500" s="27"/>
      <c r="R500" s="27"/>
      <c r="S500" s="27"/>
      <c r="T500" s="28"/>
      <c r="U500" s="28"/>
      <c r="V500" s="28"/>
      <c r="W500" s="28"/>
      <c r="X500" s="28"/>
      <c r="Y500" s="28"/>
      <c r="Z500" s="28"/>
      <c r="AA500" s="27"/>
      <c r="AB500" s="27"/>
      <c r="AC500" s="27"/>
      <c r="AL500" s="26"/>
      <c r="AM500" s="859" t="s">
        <v>712</v>
      </c>
      <c r="AN500" s="1087"/>
      <c r="AO500" s="1087"/>
      <c r="AP500" s="1088"/>
    </row>
    <row r="501" spans="2:45" ht="12.75" customHeight="1">
      <c r="M501" s="27"/>
      <c r="N501" s="27"/>
      <c r="O501" s="27"/>
      <c r="P501" s="27"/>
      <c r="Q501" s="27"/>
      <c r="R501" s="27"/>
      <c r="S501" s="27"/>
      <c r="T501" s="28"/>
      <c r="U501" s="28"/>
      <c r="V501" s="28"/>
      <c r="W501" s="28"/>
      <c r="X501" s="28"/>
      <c r="Y501" s="28"/>
      <c r="Z501" s="28"/>
      <c r="AA501" s="27"/>
      <c r="AB501" s="27"/>
      <c r="AC501" s="27"/>
      <c r="AL501" s="26"/>
      <c r="AM501" s="1089"/>
      <c r="AN501" s="1090"/>
      <c r="AO501" s="1090"/>
      <c r="AP501" s="1091"/>
    </row>
    <row r="502" spans="2:45" ht="12.75" customHeight="1">
      <c r="M502" s="27"/>
      <c r="N502" s="27"/>
      <c r="O502" s="27"/>
      <c r="P502" s="27"/>
      <c r="Q502" s="27"/>
      <c r="R502" s="27"/>
      <c r="S502" s="27"/>
      <c r="T502" s="27"/>
      <c r="U502" s="27"/>
      <c r="V502" s="27"/>
      <c r="W502" s="27"/>
      <c r="X502" s="27"/>
      <c r="Y502" s="27"/>
      <c r="Z502" s="27"/>
      <c r="AA502" s="27"/>
      <c r="AB502" s="27"/>
      <c r="AC502" s="27"/>
      <c r="AL502" s="26"/>
      <c r="AM502" s="26"/>
      <c r="AN502" s="723"/>
      <c r="AO502" s="723"/>
    </row>
    <row r="503" spans="2:45" ht="6" customHeight="1">
      <c r="M503" s="27"/>
      <c r="N503" s="27"/>
      <c r="O503" s="27"/>
      <c r="P503" s="27"/>
      <c r="Q503" s="27"/>
      <c r="R503" s="27"/>
      <c r="S503" s="27"/>
      <c r="T503" s="27"/>
      <c r="U503" s="27"/>
      <c r="V503" s="27"/>
      <c r="W503" s="27"/>
      <c r="X503" s="27"/>
      <c r="Y503" s="27"/>
      <c r="Z503" s="27"/>
      <c r="AA503" s="27"/>
      <c r="AB503" s="27"/>
      <c r="AC503" s="27"/>
      <c r="AL503" s="26"/>
      <c r="AM503" s="26"/>
    </row>
    <row r="504" spans="2:45" ht="12.75" customHeight="1">
      <c r="B504" s="873" t="s">
        <v>9</v>
      </c>
      <c r="C504" s="874"/>
      <c r="D504" s="874"/>
      <c r="E504" s="874"/>
      <c r="F504" s="874"/>
      <c r="G504" s="874"/>
      <c r="H504" s="874"/>
      <c r="I504" s="874"/>
      <c r="J504" s="878" t="s">
        <v>17</v>
      </c>
      <c r="K504" s="878"/>
      <c r="L504" s="724" t="s">
        <v>10</v>
      </c>
      <c r="M504" s="878" t="s">
        <v>18</v>
      </c>
      <c r="N504" s="878"/>
      <c r="O504" s="879" t="s">
        <v>19</v>
      </c>
      <c r="P504" s="878"/>
      <c r="Q504" s="878"/>
      <c r="R504" s="878"/>
      <c r="S504" s="878"/>
      <c r="T504" s="878"/>
      <c r="U504" s="878" t="s">
        <v>20</v>
      </c>
      <c r="V504" s="878"/>
      <c r="W504" s="878"/>
      <c r="AD504" s="11"/>
      <c r="AE504" s="11"/>
      <c r="AF504" s="11"/>
      <c r="AG504" s="11"/>
      <c r="AH504" s="11"/>
      <c r="AI504" s="11"/>
      <c r="AJ504" s="11"/>
      <c r="AL504" s="1013">
        <f ca="1">$AL$9</f>
        <v>30</v>
      </c>
      <c r="AM504" s="881"/>
      <c r="AN504" s="948" t="s">
        <v>11</v>
      </c>
      <c r="AO504" s="948"/>
      <c r="AP504" s="881">
        <v>13</v>
      </c>
      <c r="AQ504" s="881"/>
      <c r="AR504" s="948" t="s">
        <v>12</v>
      </c>
      <c r="AS504" s="951"/>
    </row>
    <row r="505" spans="2:45" ht="13.95" customHeight="1">
      <c r="B505" s="874"/>
      <c r="C505" s="874"/>
      <c r="D505" s="874"/>
      <c r="E505" s="874"/>
      <c r="F505" s="874"/>
      <c r="G505" s="874"/>
      <c r="H505" s="874"/>
      <c r="I505" s="874"/>
      <c r="J505" s="1061">
        <f>$J$10</f>
        <v>0</v>
      </c>
      <c r="K505" s="1049">
        <f>$K$10</f>
        <v>0</v>
      </c>
      <c r="L505" s="1063">
        <f>$L$10</f>
        <v>0</v>
      </c>
      <c r="M505" s="1052">
        <f>$M$10</f>
        <v>0</v>
      </c>
      <c r="N505" s="1049">
        <f>$N$10</f>
        <v>0</v>
      </c>
      <c r="O505" s="1052">
        <f>$O$10</f>
        <v>0</v>
      </c>
      <c r="P505" s="1014">
        <f>$P$10</f>
        <v>0</v>
      </c>
      <c r="Q505" s="1014">
        <f>$Q$10</f>
        <v>0</v>
      </c>
      <c r="R505" s="1014">
        <f>$R$10</f>
        <v>0</v>
      </c>
      <c r="S505" s="1014">
        <f>$S$10</f>
        <v>0</v>
      </c>
      <c r="T505" s="1049">
        <f>$T$10</f>
        <v>0</v>
      </c>
      <c r="U505" s="1052">
        <f>$U$10</f>
        <v>0</v>
      </c>
      <c r="V505" s="1014">
        <f>$V$10</f>
        <v>0</v>
      </c>
      <c r="W505" s="1049">
        <f>$W$10</f>
        <v>0</v>
      </c>
      <c r="AD505" s="11"/>
      <c r="AE505" s="11"/>
      <c r="AF505" s="11"/>
      <c r="AG505" s="11"/>
      <c r="AH505" s="11"/>
      <c r="AI505" s="11"/>
      <c r="AJ505" s="11"/>
      <c r="AL505" s="882"/>
      <c r="AM505" s="883"/>
      <c r="AN505" s="949"/>
      <c r="AO505" s="949"/>
      <c r="AP505" s="883"/>
      <c r="AQ505" s="883"/>
      <c r="AR505" s="949"/>
      <c r="AS505" s="952"/>
    </row>
    <row r="506" spans="2:45" ht="9" customHeight="1">
      <c r="B506" s="874"/>
      <c r="C506" s="874"/>
      <c r="D506" s="874"/>
      <c r="E506" s="874"/>
      <c r="F506" s="874"/>
      <c r="G506" s="874"/>
      <c r="H506" s="874"/>
      <c r="I506" s="874"/>
      <c r="J506" s="1062"/>
      <c r="K506" s="1050"/>
      <c r="L506" s="1064"/>
      <c r="M506" s="1053"/>
      <c r="N506" s="1050"/>
      <c r="O506" s="1053"/>
      <c r="P506" s="1015"/>
      <c r="Q506" s="1015"/>
      <c r="R506" s="1015"/>
      <c r="S506" s="1015"/>
      <c r="T506" s="1050"/>
      <c r="U506" s="1053"/>
      <c r="V506" s="1015"/>
      <c r="W506" s="1050"/>
      <c r="AD506" s="11"/>
      <c r="AE506" s="11"/>
      <c r="AF506" s="11"/>
      <c r="AG506" s="11"/>
      <c r="AH506" s="11"/>
      <c r="AI506" s="11"/>
      <c r="AJ506" s="11"/>
      <c r="AL506" s="884"/>
      <c r="AM506" s="885"/>
      <c r="AN506" s="950"/>
      <c r="AO506" s="950"/>
      <c r="AP506" s="885"/>
      <c r="AQ506" s="885"/>
      <c r="AR506" s="950"/>
      <c r="AS506" s="953"/>
    </row>
    <row r="507" spans="2:45" ht="6" customHeight="1">
      <c r="B507" s="876"/>
      <c r="C507" s="876"/>
      <c r="D507" s="876"/>
      <c r="E507" s="876"/>
      <c r="F507" s="876"/>
      <c r="G507" s="876"/>
      <c r="H507" s="876"/>
      <c r="I507" s="876"/>
      <c r="J507" s="1062"/>
      <c r="K507" s="1051"/>
      <c r="L507" s="1065"/>
      <c r="M507" s="1054"/>
      <c r="N507" s="1051"/>
      <c r="O507" s="1054"/>
      <c r="P507" s="1016"/>
      <c r="Q507" s="1016"/>
      <c r="R507" s="1016"/>
      <c r="S507" s="1016"/>
      <c r="T507" s="1051"/>
      <c r="U507" s="1054"/>
      <c r="V507" s="1016"/>
      <c r="W507" s="1051"/>
    </row>
    <row r="508" spans="2:45" ht="15" customHeight="1">
      <c r="B508" s="927" t="s">
        <v>43</v>
      </c>
      <c r="C508" s="928"/>
      <c r="D508" s="928"/>
      <c r="E508" s="928"/>
      <c r="F508" s="928"/>
      <c r="G508" s="928"/>
      <c r="H508" s="928"/>
      <c r="I508" s="929"/>
      <c r="J508" s="927" t="s">
        <v>13</v>
      </c>
      <c r="K508" s="928"/>
      <c r="L508" s="928"/>
      <c r="M508" s="928"/>
      <c r="N508" s="936"/>
      <c r="O508" s="939" t="s">
        <v>44</v>
      </c>
      <c r="P508" s="928"/>
      <c r="Q508" s="928"/>
      <c r="R508" s="928"/>
      <c r="S508" s="928"/>
      <c r="T508" s="928"/>
      <c r="U508" s="929"/>
      <c r="V508" s="725" t="s">
        <v>843</v>
      </c>
      <c r="W508" s="726"/>
      <c r="X508" s="726"/>
      <c r="Y508" s="942" t="s">
        <v>844</v>
      </c>
      <c r="Z508" s="942"/>
      <c r="AA508" s="942"/>
      <c r="AB508" s="942"/>
      <c r="AC508" s="942"/>
      <c r="AD508" s="942"/>
      <c r="AE508" s="942"/>
      <c r="AF508" s="942"/>
      <c r="AG508" s="942"/>
      <c r="AH508" s="942"/>
      <c r="AI508" s="726"/>
      <c r="AJ508" s="726"/>
      <c r="AK508" s="727"/>
      <c r="AL508" s="1066" t="s">
        <v>803</v>
      </c>
      <c r="AM508" s="1066"/>
      <c r="AN508" s="943" t="s">
        <v>845</v>
      </c>
      <c r="AO508" s="943"/>
      <c r="AP508" s="943"/>
      <c r="AQ508" s="943"/>
      <c r="AR508" s="943"/>
      <c r="AS508" s="944"/>
    </row>
    <row r="509" spans="2:45" ht="13.95" customHeight="1">
      <c r="B509" s="930"/>
      <c r="C509" s="931"/>
      <c r="D509" s="931"/>
      <c r="E509" s="931"/>
      <c r="F509" s="931"/>
      <c r="G509" s="931"/>
      <c r="H509" s="931"/>
      <c r="I509" s="932"/>
      <c r="J509" s="930"/>
      <c r="K509" s="931"/>
      <c r="L509" s="931"/>
      <c r="M509" s="931"/>
      <c r="N509" s="937"/>
      <c r="O509" s="940"/>
      <c r="P509" s="931"/>
      <c r="Q509" s="931"/>
      <c r="R509" s="931"/>
      <c r="S509" s="931"/>
      <c r="T509" s="931"/>
      <c r="U509" s="932"/>
      <c r="V509" s="890" t="s">
        <v>14</v>
      </c>
      <c r="W509" s="891"/>
      <c r="X509" s="891"/>
      <c r="Y509" s="892"/>
      <c r="Z509" s="896" t="s">
        <v>23</v>
      </c>
      <c r="AA509" s="897"/>
      <c r="AB509" s="897"/>
      <c r="AC509" s="898"/>
      <c r="AD509" s="902" t="s">
        <v>24</v>
      </c>
      <c r="AE509" s="903"/>
      <c r="AF509" s="903"/>
      <c r="AG509" s="904"/>
      <c r="AH509" s="1130" t="s">
        <v>170</v>
      </c>
      <c r="AI509" s="948"/>
      <c r="AJ509" s="948"/>
      <c r="AK509" s="951"/>
      <c r="AL509" s="1067" t="s">
        <v>45</v>
      </c>
      <c r="AM509" s="1067"/>
      <c r="AN509" s="918" t="s">
        <v>26</v>
      </c>
      <c r="AO509" s="919"/>
      <c r="AP509" s="919"/>
      <c r="AQ509" s="919"/>
      <c r="AR509" s="920"/>
      <c r="AS509" s="921"/>
    </row>
    <row r="510" spans="2:45" ht="13.95" customHeight="1">
      <c r="B510" s="933"/>
      <c r="C510" s="934"/>
      <c r="D510" s="934"/>
      <c r="E510" s="934"/>
      <c r="F510" s="934"/>
      <c r="G510" s="934"/>
      <c r="H510" s="934"/>
      <c r="I510" s="935"/>
      <c r="J510" s="933"/>
      <c r="K510" s="934"/>
      <c r="L510" s="934"/>
      <c r="M510" s="934"/>
      <c r="N510" s="938"/>
      <c r="O510" s="941"/>
      <c r="P510" s="934"/>
      <c r="Q510" s="934"/>
      <c r="R510" s="934"/>
      <c r="S510" s="934"/>
      <c r="T510" s="934"/>
      <c r="U510" s="935"/>
      <c r="V510" s="893"/>
      <c r="W510" s="894"/>
      <c r="X510" s="894"/>
      <c r="Y510" s="895"/>
      <c r="Z510" s="899"/>
      <c r="AA510" s="900"/>
      <c r="AB510" s="900"/>
      <c r="AC510" s="901"/>
      <c r="AD510" s="905"/>
      <c r="AE510" s="906"/>
      <c r="AF510" s="906"/>
      <c r="AG510" s="907"/>
      <c r="AH510" s="1131"/>
      <c r="AI510" s="950"/>
      <c r="AJ510" s="950"/>
      <c r="AK510" s="953"/>
      <c r="AL510" s="1068"/>
      <c r="AM510" s="1068"/>
      <c r="AN510" s="924"/>
      <c r="AO510" s="924"/>
      <c r="AP510" s="924"/>
      <c r="AQ510" s="924"/>
      <c r="AR510" s="924"/>
      <c r="AS510" s="925"/>
    </row>
    <row r="511" spans="2:45" ht="18" customHeight="1">
      <c r="B511" s="1123">
        <f>'報告書（事業主控）'!B511</f>
        <v>0</v>
      </c>
      <c r="C511" s="1124"/>
      <c r="D511" s="1124"/>
      <c r="E511" s="1124"/>
      <c r="F511" s="1124"/>
      <c r="G511" s="1124"/>
      <c r="H511" s="1124"/>
      <c r="I511" s="1125"/>
      <c r="J511" s="1123">
        <f>'報告書（事業主控）'!J511</f>
        <v>0</v>
      </c>
      <c r="K511" s="1124"/>
      <c r="L511" s="1124"/>
      <c r="M511" s="1124"/>
      <c r="N511" s="1126"/>
      <c r="O511" s="730">
        <f>'報告書（事業主控）'!O511</f>
        <v>0</v>
      </c>
      <c r="P511" s="731" t="s">
        <v>38</v>
      </c>
      <c r="Q511" s="730">
        <f>'報告書（事業主控）'!Q511</f>
        <v>0</v>
      </c>
      <c r="R511" s="731" t="s">
        <v>39</v>
      </c>
      <c r="S511" s="730">
        <f>'報告書（事業主控）'!S511</f>
        <v>0</v>
      </c>
      <c r="T511" s="976" t="s">
        <v>40</v>
      </c>
      <c r="U511" s="976"/>
      <c r="V511" s="1103">
        <f>'報告書（事業主控）'!V511</f>
        <v>0</v>
      </c>
      <c r="W511" s="1104"/>
      <c r="X511" s="1104"/>
      <c r="Y511" s="732" t="s">
        <v>15</v>
      </c>
      <c r="Z511" s="738"/>
      <c r="AA511" s="739"/>
      <c r="AB511" s="739"/>
      <c r="AC511" s="732" t="s">
        <v>15</v>
      </c>
      <c r="AD511" s="738"/>
      <c r="AE511" s="739"/>
      <c r="AF511" s="739"/>
      <c r="AG511" s="735" t="s">
        <v>15</v>
      </c>
      <c r="AH511" s="1127">
        <f>'報告書（事業主控）'!AH511</f>
        <v>0</v>
      </c>
      <c r="AI511" s="1128"/>
      <c r="AJ511" s="1128"/>
      <c r="AK511" s="1129"/>
      <c r="AL511" s="738"/>
      <c r="AM511" s="740"/>
      <c r="AN511" s="1100">
        <f>'報告書（事業主控）'!AN511</f>
        <v>0</v>
      </c>
      <c r="AO511" s="1101"/>
      <c r="AP511" s="1101"/>
      <c r="AQ511" s="1101"/>
      <c r="AR511" s="1101"/>
      <c r="AS511" s="735" t="s">
        <v>15</v>
      </c>
    </row>
    <row r="512" spans="2:45" ht="18" customHeight="1">
      <c r="B512" s="1117"/>
      <c r="C512" s="1118"/>
      <c r="D512" s="1118"/>
      <c r="E512" s="1118"/>
      <c r="F512" s="1118"/>
      <c r="G512" s="1118"/>
      <c r="H512" s="1118"/>
      <c r="I512" s="1119"/>
      <c r="J512" s="1117"/>
      <c r="K512" s="1118"/>
      <c r="L512" s="1118"/>
      <c r="M512" s="1118"/>
      <c r="N512" s="1121"/>
      <c r="O512" s="33">
        <f>'報告書（事業主控）'!O512</f>
        <v>0</v>
      </c>
      <c r="P512" s="684" t="s">
        <v>38</v>
      </c>
      <c r="Q512" s="33">
        <f>'報告書（事業主控）'!Q512</f>
        <v>0</v>
      </c>
      <c r="R512" s="684" t="s">
        <v>39</v>
      </c>
      <c r="S512" s="33">
        <f>'報告書（事業主控）'!S512</f>
        <v>0</v>
      </c>
      <c r="T512" s="1122" t="s">
        <v>41</v>
      </c>
      <c r="U512" s="1122"/>
      <c r="V512" s="1093">
        <f>'報告書（事業主控）'!V512</f>
        <v>0</v>
      </c>
      <c r="W512" s="1094"/>
      <c r="X512" s="1094"/>
      <c r="Y512" s="1094"/>
      <c r="Z512" s="1093">
        <f>'報告書（事業主控）'!Z512</f>
        <v>0</v>
      </c>
      <c r="AA512" s="1094"/>
      <c r="AB512" s="1094"/>
      <c r="AC512" s="1094"/>
      <c r="AD512" s="1093">
        <f>'報告書（事業主控）'!AD512</f>
        <v>0</v>
      </c>
      <c r="AE512" s="1094"/>
      <c r="AF512" s="1094"/>
      <c r="AG512" s="1096"/>
      <c r="AH512" s="1093">
        <f>'報告書（事業主控）'!AH512</f>
        <v>0</v>
      </c>
      <c r="AI512" s="1094"/>
      <c r="AJ512" s="1094"/>
      <c r="AK512" s="1096"/>
      <c r="AL512" s="964">
        <f>'報告書（事業主控）'!AL512</f>
        <v>0</v>
      </c>
      <c r="AM512" s="1095"/>
      <c r="AN512" s="1093">
        <f>'報告書（事業主控）'!AN512</f>
        <v>0</v>
      </c>
      <c r="AO512" s="1094"/>
      <c r="AP512" s="1094"/>
      <c r="AQ512" s="1094"/>
      <c r="AR512" s="1094"/>
      <c r="AS512" s="687"/>
    </row>
    <row r="513" spans="2:45" ht="18" customHeight="1">
      <c r="B513" s="1114">
        <f>'報告書（事業主控）'!B513</f>
        <v>0</v>
      </c>
      <c r="C513" s="1115"/>
      <c r="D513" s="1115"/>
      <c r="E513" s="1115"/>
      <c r="F513" s="1115"/>
      <c r="G513" s="1115"/>
      <c r="H513" s="1115"/>
      <c r="I513" s="1116"/>
      <c r="J513" s="1114">
        <f>'報告書（事業主控）'!J513</f>
        <v>0</v>
      </c>
      <c r="K513" s="1115"/>
      <c r="L513" s="1115"/>
      <c r="M513" s="1115"/>
      <c r="N513" s="1120"/>
      <c r="O513" s="32">
        <f>'報告書（事業主控）'!O513</f>
        <v>0</v>
      </c>
      <c r="P513" s="11" t="s">
        <v>38</v>
      </c>
      <c r="Q513" s="32">
        <f>'報告書（事業主控）'!Q513</f>
        <v>0</v>
      </c>
      <c r="R513" s="11" t="s">
        <v>39</v>
      </c>
      <c r="S513" s="32">
        <f>'報告書（事業主控）'!S513</f>
        <v>0</v>
      </c>
      <c r="T513" s="982" t="s">
        <v>40</v>
      </c>
      <c r="U513" s="982"/>
      <c r="V513" s="1103">
        <f>'報告書（事業主控）'!V513</f>
        <v>0</v>
      </c>
      <c r="W513" s="1104"/>
      <c r="X513" s="1104"/>
      <c r="Y513" s="737"/>
      <c r="Z513" s="738"/>
      <c r="AA513" s="739"/>
      <c r="AB513" s="739"/>
      <c r="AC513" s="737"/>
      <c r="AD513" s="738"/>
      <c r="AE513" s="739"/>
      <c r="AF513" s="739"/>
      <c r="AG513" s="737"/>
      <c r="AH513" s="1100">
        <f>'報告書（事業主控）'!AH513</f>
        <v>0</v>
      </c>
      <c r="AI513" s="1101"/>
      <c r="AJ513" s="1101"/>
      <c r="AK513" s="1102"/>
      <c r="AL513" s="738"/>
      <c r="AM513" s="740"/>
      <c r="AN513" s="1100">
        <f>'報告書（事業主控）'!AN513</f>
        <v>0</v>
      </c>
      <c r="AO513" s="1101"/>
      <c r="AP513" s="1101"/>
      <c r="AQ513" s="1101"/>
      <c r="AR513" s="1101"/>
      <c r="AS513" s="741"/>
    </row>
    <row r="514" spans="2:45" ht="18" customHeight="1">
      <c r="B514" s="1117"/>
      <c r="C514" s="1118"/>
      <c r="D514" s="1118"/>
      <c r="E514" s="1118"/>
      <c r="F514" s="1118"/>
      <c r="G514" s="1118"/>
      <c r="H514" s="1118"/>
      <c r="I514" s="1119"/>
      <c r="J514" s="1117"/>
      <c r="K514" s="1118"/>
      <c r="L514" s="1118"/>
      <c r="M514" s="1118"/>
      <c r="N514" s="1121"/>
      <c r="O514" s="33">
        <f>'報告書（事業主控）'!O514</f>
        <v>0</v>
      </c>
      <c r="P514" s="684" t="s">
        <v>38</v>
      </c>
      <c r="Q514" s="33">
        <f>'報告書（事業主控）'!Q514</f>
        <v>0</v>
      </c>
      <c r="R514" s="684" t="s">
        <v>39</v>
      </c>
      <c r="S514" s="33">
        <f>'報告書（事業主控）'!S514</f>
        <v>0</v>
      </c>
      <c r="T514" s="1122" t="s">
        <v>41</v>
      </c>
      <c r="U514" s="1122"/>
      <c r="V514" s="1097">
        <f>'報告書（事業主控）'!V514</f>
        <v>0</v>
      </c>
      <c r="W514" s="1098"/>
      <c r="X514" s="1098"/>
      <c r="Y514" s="1098"/>
      <c r="Z514" s="1097">
        <f>'報告書（事業主控）'!Z514</f>
        <v>0</v>
      </c>
      <c r="AA514" s="1098"/>
      <c r="AB514" s="1098"/>
      <c r="AC514" s="1098"/>
      <c r="AD514" s="1097">
        <f>'報告書（事業主控）'!AD514</f>
        <v>0</v>
      </c>
      <c r="AE514" s="1098"/>
      <c r="AF514" s="1098"/>
      <c r="AG514" s="1098"/>
      <c r="AH514" s="1097">
        <f>'報告書（事業主控）'!AH514</f>
        <v>0</v>
      </c>
      <c r="AI514" s="1098"/>
      <c r="AJ514" s="1098"/>
      <c r="AK514" s="1099"/>
      <c r="AL514" s="964">
        <f>'報告書（事業主控）'!AL514</f>
        <v>0</v>
      </c>
      <c r="AM514" s="1095"/>
      <c r="AN514" s="1093">
        <f>'報告書（事業主控）'!AN514</f>
        <v>0</v>
      </c>
      <c r="AO514" s="1094"/>
      <c r="AP514" s="1094"/>
      <c r="AQ514" s="1094"/>
      <c r="AR514" s="1094"/>
      <c r="AS514" s="687"/>
    </row>
    <row r="515" spans="2:45" ht="18" customHeight="1">
      <c r="B515" s="1114">
        <f>'報告書（事業主控）'!B515</f>
        <v>0</v>
      </c>
      <c r="C515" s="1115"/>
      <c r="D515" s="1115"/>
      <c r="E515" s="1115"/>
      <c r="F515" s="1115"/>
      <c r="G515" s="1115"/>
      <c r="H515" s="1115"/>
      <c r="I515" s="1116"/>
      <c r="J515" s="1114">
        <f>'報告書（事業主控）'!J515</f>
        <v>0</v>
      </c>
      <c r="K515" s="1115"/>
      <c r="L515" s="1115"/>
      <c r="M515" s="1115"/>
      <c r="N515" s="1120"/>
      <c r="O515" s="32">
        <f>'報告書（事業主控）'!O515</f>
        <v>0</v>
      </c>
      <c r="P515" s="11" t="s">
        <v>38</v>
      </c>
      <c r="Q515" s="32">
        <f>'報告書（事業主控）'!Q515</f>
        <v>0</v>
      </c>
      <c r="R515" s="11" t="s">
        <v>39</v>
      </c>
      <c r="S515" s="32">
        <f>'報告書（事業主控）'!S515</f>
        <v>0</v>
      </c>
      <c r="T515" s="982" t="s">
        <v>40</v>
      </c>
      <c r="U515" s="982"/>
      <c r="V515" s="1103">
        <f>'報告書（事業主控）'!V515</f>
        <v>0</v>
      </c>
      <c r="W515" s="1104"/>
      <c r="X515" s="1104"/>
      <c r="Y515" s="737"/>
      <c r="Z515" s="738"/>
      <c r="AA515" s="739"/>
      <c r="AB515" s="739"/>
      <c r="AC515" s="737"/>
      <c r="AD515" s="738"/>
      <c r="AE515" s="739"/>
      <c r="AF515" s="739"/>
      <c r="AG515" s="737"/>
      <c r="AH515" s="1100">
        <f>'報告書（事業主控）'!AH515</f>
        <v>0</v>
      </c>
      <c r="AI515" s="1101"/>
      <c r="AJ515" s="1101"/>
      <c r="AK515" s="1102"/>
      <c r="AL515" s="738"/>
      <c r="AM515" s="740"/>
      <c r="AN515" s="1100">
        <f>'報告書（事業主控）'!AN515</f>
        <v>0</v>
      </c>
      <c r="AO515" s="1101"/>
      <c r="AP515" s="1101"/>
      <c r="AQ515" s="1101"/>
      <c r="AR515" s="1101"/>
      <c r="AS515" s="741"/>
    </row>
    <row r="516" spans="2:45" ht="18" customHeight="1">
      <c r="B516" s="1117"/>
      <c r="C516" s="1118"/>
      <c r="D516" s="1118"/>
      <c r="E516" s="1118"/>
      <c r="F516" s="1118"/>
      <c r="G516" s="1118"/>
      <c r="H516" s="1118"/>
      <c r="I516" s="1119"/>
      <c r="J516" s="1117"/>
      <c r="K516" s="1118"/>
      <c r="L516" s="1118"/>
      <c r="M516" s="1118"/>
      <c r="N516" s="1121"/>
      <c r="O516" s="33">
        <f>'報告書（事業主控）'!O516</f>
        <v>0</v>
      </c>
      <c r="P516" s="684" t="s">
        <v>38</v>
      </c>
      <c r="Q516" s="33">
        <f>'報告書（事業主控）'!Q516</f>
        <v>0</v>
      </c>
      <c r="R516" s="684" t="s">
        <v>39</v>
      </c>
      <c r="S516" s="33">
        <f>'報告書（事業主控）'!S516</f>
        <v>0</v>
      </c>
      <c r="T516" s="1122" t="s">
        <v>41</v>
      </c>
      <c r="U516" s="1122"/>
      <c r="V516" s="1097">
        <f>'報告書（事業主控）'!V516</f>
        <v>0</v>
      </c>
      <c r="W516" s="1098"/>
      <c r="X516" s="1098"/>
      <c r="Y516" s="1098"/>
      <c r="Z516" s="1097">
        <f>'報告書（事業主控）'!Z516</f>
        <v>0</v>
      </c>
      <c r="AA516" s="1098"/>
      <c r="AB516" s="1098"/>
      <c r="AC516" s="1098"/>
      <c r="AD516" s="1097">
        <f>'報告書（事業主控）'!AD516</f>
        <v>0</v>
      </c>
      <c r="AE516" s="1098"/>
      <c r="AF516" s="1098"/>
      <c r="AG516" s="1098"/>
      <c r="AH516" s="1097">
        <f>'報告書（事業主控）'!AH516</f>
        <v>0</v>
      </c>
      <c r="AI516" s="1098"/>
      <c r="AJ516" s="1098"/>
      <c r="AK516" s="1099"/>
      <c r="AL516" s="964">
        <f>'報告書（事業主控）'!AL516</f>
        <v>0</v>
      </c>
      <c r="AM516" s="1095"/>
      <c r="AN516" s="1093">
        <f>'報告書（事業主控）'!AN516</f>
        <v>0</v>
      </c>
      <c r="AO516" s="1094"/>
      <c r="AP516" s="1094"/>
      <c r="AQ516" s="1094"/>
      <c r="AR516" s="1094"/>
      <c r="AS516" s="687"/>
    </row>
    <row r="517" spans="2:45" ht="18" customHeight="1">
      <c r="B517" s="1114">
        <f>'報告書（事業主控）'!B517</f>
        <v>0</v>
      </c>
      <c r="C517" s="1115"/>
      <c r="D517" s="1115"/>
      <c r="E517" s="1115"/>
      <c r="F517" s="1115"/>
      <c r="G517" s="1115"/>
      <c r="H517" s="1115"/>
      <c r="I517" s="1116"/>
      <c r="J517" s="1114">
        <f>'報告書（事業主控）'!J517</f>
        <v>0</v>
      </c>
      <c r="K517" s="1115"/>
      <c r="L517" s="1115"/>
      <c r="M517" s="1115"/>
      <c r="N517" s="1120"/>
      <c r="O517" s="32">
        <f>'報告書（事業主控）'!O517</f>
        <v>0</v>
      </c>
      <c r="P517" s="11" t="s">
        <v>38</v>
      </c>
      <c r="Q517" s="32">
        <f>'報告書（事業主控）'!Q517</f>
        <v>0</v>
      </c>
      <c r="R517" s="11" t="s">
        <v>39</v>
      </c>
      <c r="S517" s="32">
        <f>'報告書（事業主控）'!S517</f>
        <v>0</v>
      </c>
      <c r="T517" s="982" t="s">
        <v>40</v>
      </c>
      <c r="U517" s="982"/>
      <c r="V517" s="1103">
        <f>'報告書（事業主控）'!V517</f>
        <v>0</v>
      </c>
      <c r="W517" s="1104"/>
      <c r="X517" s="1104"/>
      <c r="Y517" s="737"/>
      <c r="Z517" s="738"/>
      <c r="AA517" s="739"/>
      <c r="AB517" s="739"/>
      <c r="AC517" s="737"/>
      <c r="AD517" s="738"/>
      <c r="AE517" s="739"/>
      <c r="AF517" s="739"/>
      <c r="AG517" s="737"/>
      <c r="AH517" s="1100">
        <f>'報告書（事業主控）'!AH517</f>
        <v>0</v>
      </c>
      <c r="AI517" s="1101"/>
      <c r="AJ517" s="1101"/>
      <c r="AK517" s="1102"/>
      <c r="AL517" s="738"/>
      <c r="AM517" s="740"/>
      <c r="AN517" s="1100">
        <f>'報告書（事業主控）'!AN517</f>
        <v>0</v>
      </c>
      <c r="AO517" s="1101"/>
      <c r="AP517" s="1101"/>
      <c r="AQ517" s="1101"/>
      <c r="AR517" s="1101"/>
      <c r="AS517" s="741"/>
    </row>
    <row r="518" spans="2:45" ht="18" customHeight="1">
      <c r="B518" s="1117"/>
      <c r="C518" s="1118"/>
      <c r="D518" s="1118"/>
      <c r="E518" s="1118"/>
      <c r="F518" s="1118"/>
      <c r="G518" s="1118"/>
      <c r="H518" s="1118"/>
      <c r="I518" s="1119"/>
      <c r="J518" s="1117"/>
      <c r="K518" s="1118"/>
      <c r="L518" s="1118"/>
      <c r="M518" s="1118"/>
      <c r="N518" s="1121"/>
      <c r="O518" s="33">
        <f>'報告書（事業主控）'!O518</f>
        <v>0</v>
      </c>
      <c r="P518" s="684" t="s">
        <v>38</v>
      </c>
      <c r="Q518" s="33">
        <f>'報告書（事業主控）'!Q518</f>
        <v>0</v>
      </c>
      <c r="R518" s="684" t="s">
        <v>39</v>
      </c>
      <c r="S518" s="33">
        <f>'報告書（事業主控）'!S518</f>
        <v>0</v>
      </c>
      <c r="T518" s="1122" t="s">
        <v>41</v>
      </c>
      <c r="U518" s="1122"/>
      <c r="V518" s="1097">
        <f>'報告書（事業主控）'!V518</f>
        <v>0</v>
      </c>
      <c r="W518" s="1098"/>
      <c r="X518" s="1098"/>
      <c r="Y518" s="1098"/>
      <c r="Z518" s="1097">
        <f>'報告書（事業主控）'!Z518</f>
        <v>0</v>
      </c>
      <c r="AA518" s="1098"/>
      <c r="AB518" s="1098"/>
      <c r="AC518" s="1098"/>
      <c r="AD518" s="1097">
        <f>'報告書（事業主控）'!AD518</f>
        <v>0</v>
      </c>
      <c r="AE518" s="1098"/>
      <c r="AF518" s="1098"/>
      <c r="AG518" s="1098"/>
      <c r="AH518" s="1097">
        <f>'報告書（事業主控）'!AH518</f>
        <v>0</v>
      </c>
      <c r="AI518" s="1098"/>
      <c r="AJ518" s="1098"/>
      <c r="AK518" s="1099"/>
      <c r="AL518" s="964">
        <f>'報告書（事業主控）'!AL518</f>
        <v>0</v>
      </c>
      <c r="AM518" s="1095"/>
      <c r="AN518" s="1093">
        <f>'報告書（事業主控）'!AN518</f>
        <v>0</v>
      </c>
      <c r="AO518" s="1094"/>
      <c r="AP518" s="1094"/>
      <c r="AQ518" s="1094"/>
      <c r="AR518" s="1094"/>
      <c r="AS518" s="687"/>
    </row>
    <row r="519" spans="2:45" ht="18" customHeight="1">
      <c r="B519" s="1114">
        <f>'報告書（事業主控）'!B519</f>
        <v>0</v>
      </c>
      <c r="C519" s="1115"/>
      <c r="D519" s="1115"/>
      <c r="E519" s="1115"/>
      <c r="F519" s="1115"/>
      <c r="G519" s="1115"/>
      <c r="H519" s="1115"/>
      <c r="I519" s="1116"/>
      <c r="J519" s="1114">
        <f>'報告書（事業主控）'!J519</f>
        <v>0</v>
      </c>
      <c r="K519" s="1115"/>
      <c r="L519" s="1115"/>
      <c r="M519" s="1115"/>
      <c r="N519" s="1120"/>
      <c r="O519" s="32">
        <f>'報告書（事業主控）'!O519</f>
        <v>0</v>
      </c>
      <c r="P519" s="11" t="s">
        <v>38</v>
      </c>
      <c r="Q519" s="32">
        <f>'報告書（事業主控）'!Q519</f>
        <v>0</v>
      </c>
      <c r="R519" s="11" t="s">
        <v>39</v>
      </c>
      <c r="S519" s="32">
        <f>'報告書（事業主控）'!S519</f>
        <v>0</v>
      </c>
      <c r="T519" s="982" t="s">
        <v>40</v>
      </c>
      <c r="U519" s="982"/>
      <c r="V519" s="1103">
        <f>'報告書（事業主控）'!V519</f>
        <v>0</v>
      </c>
      <c r="W519" s="1104"/>
      <c r="X519" s="1104"/>
      <c r="Y519" s="737"/>
      <c r="Z519" s="738"/>
      <c r="AA519" s="739"/>
      <c r="AB519" s="739"/>
      <c r="AC519" s="737"/>
      <c r="AD519" s="738"/>
      <c r="AE519" s="739"/>
      <c r="AF519" s="739"/>
      <c r="AG519" s="737"/>
      <c r="AH519" s="1100">
        <f>'報告書（事業主控）'!AH519</f>
        <v>0</v>
      </c>
      <c r="AI519" s="1101"/>
      <c r="AJ519" s="1101"/>
      <c r="AK519" s="1102"/>
      <c r="AL519" s="738"/>
      <c r="AM519" s="740"/>
      <c r="AN519" s="1100">
        <f>'報告書（事業主控）'!AN519</f>
        <v>0</v>
      </c>
      <c r="AO519" s="1101"/>
      <c r="AP519" s="1101"/>
      <c r="AQ519" s="1101"/>
      <c r="AR519" s="1101"/>
      <c r="AS519" s="741"/>
    </row>
    <row r="520" spans="2:45" ht="18" customHeight="1">
      <c r="B520" s="1117"/>
      <c r="C520" s="1118"/>
      <c r="D520" s="1118"/>
      <c r="E520" s="1118"/>
      <c r="F520" s="1118"/>
      <c r="G520" s="1118"/>
      <c r="H520" s="1118"/>
      <c r="I520" s="1119"/>
      <c r="J520" s="1117"/>
      <c r="K520" s="1118"/>
      <c r="L520" s="1118"/>
      <c r="M520" s="1118"/>
      <c r="N520" s="1121"/>
      <c r="O520" s="33">
        <f>'報告書（事業主控）'!O520</f>
        <v>0</v>
      </c>
      <c r="P520" s="684" t="s">
        <v>38</v>
      </c>
      <c r="Q520" s="33">
        <f>'報告書（事業主控）'!Q520</f>
        <v>0</v>
      </c>
      <c r="R520" s="684" t="s">
        <v>39</v>
      </c>
      <c r="S520" s="33">
        <f>'報告書（事業主控）'!S520</f>
        <v>0</v>
      </c>
      <c r="T520" s="1122" t="s">
        <v>41</v>
      </c>
      <c r="U520" s="1122"/>
      <c r="V520" s="1097">
        <f>'報告書（事業主控）'!V520</f>
        <v>0</v>
      </c>
      <c r="W520" s="1098"/>
      <c r="X520" s="1098"/>
      <c r="Y520" s="1098"/>
      <c r="Z520" s="1097">
        <f>'報告書（事業主控）'!Z520</f>
        <v>0</v>
      </c>
      <c r="AA520" s="1098"/>
      <c r="AB520" s="1098"/>
      <c r="AC520" s="1098"/>
      <c r="AD520" s="1097">
        <f>'報告書（事業主控）'!AD520</f>
        <v>0</v>
      </c>
      <c r="AE520" s="1098"/>
      <c r="AF520" s="1098"/>
      <c r="AG520" s="1098"/>
      <c r="AH520" s="1097">
        <f>'報告書（事業主控）'!AH520</f>
        <v>0</v>
      </c>
      <c r="AI520" s="1098"/>
      <c r="AJ520" s="1098"/>
      <c r="AK520" s="1099"/>
      <c r="AL520" s="964">
        <f>'報告書（事業主控）'!AL520</f>
        <v>0</v>
      </c>
      <c r="AM520" s="1095"/>
      <c r="AN520" s="1093">
        <f>'報告書（事業主控）'!AN520</f>
        <v>0</v>
      </c>
      <c r="AO520" s="1094"/>
      <c r="AP520" s="1094"/>
      <c r="AQ520" s="1094"/>
      <c r="AR520" s="1094"/>
      <c r="AS520" s="687"/>
    </row>
    <row r="521" spans="2:45" ht="18" customHeight="1">
      <c r="B521" s="1114">
        <f>'報告書（事業主控）'!B521</f>
        <v>0</v>
      </c>
      <c r="C521" s="1115"/>
      <c r="D521" s="1115"/>
      <c r="E521" s="1115"/>
      <c r="F521" s="1115"/>
      <c r="G521" s="1115"/>
      <c r="H521" s="1115"/>
      <c r="I521" s="1116"/>
      <c r="J521" s="1114">
        <f>'報告書（事業主控）'!J521</f>
        <v>0</v>
      </c>
      <c r="K521" s="1115"/>
      <c r="L521" s="1115"/>
      <c r="M521" s="1115"/>
      <c r="N521" s="1120"/>
      <c r="O521" s="32">
        <f>'報告書（事業主控）'!O521</f>
        <v>0</v>
      </c>
      <c r="P521" s="11" t="s">
        <v>38</v>
      </c>
      <c r="Q521" s="32">
        <f>'報告書（事業主控）'!Q521</f>
        <v>0</v>
      </c>
      <c r="R521" s="11" t="s">
        <v>39</v>
      </c>
      <c r="S521" s="32">
        <f>'報告書（事業主控）'!S521</f>
        <v>0</v>
      </c>
      <c r="T521" s="982" t="s">
        <v>40</v>
      </c>
      <c r="U521" s="982"/>
      <c r="V521" s="1103">
        <f>'報告書（事業主控）'!V521</f>
        <v>0</v>
      </c>
      <c r="W521" s="1104"/>
      <c r="X521" s="1104"/>
      <c r="Y521" s="737"/>
      <c r="Z521" s="738"/>
      <c r="AA521" s="739"/>
      <c r="AB521" s="739"/>
      <c r="AC521" s="737"/>
      <c r="AD521" s="738"/>
      <c r="AE521" s="739"/>
      <c r="AF521" s="739"/>
      <c r="AG521" s="737"/>
      <c r="AH521" s="1100">
        <f>'報告書（事業主控）'!AH521</f>
        <v>0</v>
      </c>
      <c r="AI521" s="1101"/>
      <c r="AJ521" s="1101"/>
      <c r="AK521" s="1102"/>
      <c r="AL521" s="738"/>
      <c r="AM521" s="740"/>
      <c r="AN521" s="1100">
        <f>'報告書（事業主控）'!AN521</f>
        <v>0</v>
      </c>
      <c r="AO521" s="1101"/>
      <c r="AP521" s="1101"/>
      <c r="AQ521" s="1101"/>
      <c r="AR521" s="1101"/>
      <c r="AS521" s="741"/>
    </row>
    <row r="522" spans="2:45" ht="18" customHeight="1">
      <c r="B522" s="1117"/>
      <c r="C522" s="1118"/>
      <c r="D522" s="1118"/>
      <c r="E522" s="1118"/>
      <c r="F522" s="1118"/>
      <c r="G522" s="1118"/>
      <c r="H522" s="1118"/>
      <c r="I522" s="1119"/>
      <c r="J522" s="1117"/>
      <c r="K522" s="1118"/>
      <c r="L522" s="1118"/>
      <c r="M522" s="1118"/>
      <c r="N522" s="1121"/>
      <c r="O522" s="33">
        <f>'報告書（事業主控）'!O522</f>
        <v>0</v>
      </c>
      <c r="P522" s="684" t="s">
        <v>38</v>
      </c>
      <c r="Q522" s="33">
        <f>'報告書（事業主控）'!Q522</f>
        <v>0</v>
      </c>
      <c r="R522" s="684" t="s">
        <v>39</v>
      </c>
      <c r="S522" s="33">
        <f>'報告書（事業主控）'!S522</f>
        <v>0</v>
      </c>
      <c r="T522" s="1122" t="s">
        <v>41</v>
      </c>
      <c r="U522" s="1122"/>
      <c r="V522" s="1097">
        <f>'報告書（事業主控）'!V522</f>
        <v>0</v>
      </c>
      <c r="W522" s="1098"/>
      <c r="X522" s="1098"/>
      <c r="Y522" s="1098"/>
      <c r="Z522" s="1097">
        <f>'報告書（事業主控）'!Z522</f>
        <v>0</v>
      </c>
      <c r="AA522" s="1098"/>
      <c r="AB522" s="1098"/>
      <c r="AC522" s="1098"/>
      <c r="AD522" s="1097">
        <f>'報告書（事業主控）'!AD522</f>
        <v>0</v>
      </c>
      <c r="AE522" s="1098"/>
      <c r="AF522" s="1098"/>
      <c r="AG522" s="1098"/>
      <c r="AH522" s="1097">
        <f>'報告書（事業主控）'!AH522</f>
        <v>0</v>
      </c>
      <c r="AI522" s="1098"/>
      <c r="AJ522" s="1098"/>
      <c r="AK522" s="1099"/>
      <c r="AL522" s="964">
        <f>'報告書（事業主控）'!AL522</f>
        <v>0</v>
      </c>
      <c r="AM522" s="1095"/>
      <c r="AN522" s="1093">
        <f>'報告書（事業主控）'!AN522</f>
        <v>0</v>
      </c>
      <c r="AO522" s="1094"/>
      <c r="AP522" s="1094"/>
      <c r="AQ522" s="1094"/>
      <c r="AR522" s="1094"/>
      <c r="AS522" s="687"/>
    </row>
    <row r="523" spans="2:45" ht="18" customHeight="1">
      <c r="B523" s="1114">
        <f>'報告書（事業主控）'!B523</f>
        <v>0</v>
      </c>
      <c r="C523" s="1115"/>
      <c r="D523" s="1115"/>
      <c r="E523" s="1115"/>
      <c r="F523" s="1115"/>
      <c r="G523" s="1115"/>
      <c r="H523" s="1115"/>
      <c r="I523" s="1116"/>
      <c r="J523" s="1114">
        <f>'報告書（事業主控）'!J523</f>
        <v>0</v>
      </c>
      <c r="K523" s="1115"/>
      <c r="L523" s="1115"/>
      <c r="M523" s="1115"/>
      <c r="N523" s="1120"/>
      <c r="O523" s="32">
        <f>'報告書（事業主控）'!O523</f>
        <v>0</v>
      </c>
      <c r="P523" s="11" t="s">
        <v>38</v>
      </c>
      <c r="Q523" s="32">
        <f>'報告書（事業主控）'!Q523</f>
        <v>0</v>
      </c>
      <c r="R523" s="11" t="s">
        <v>39</v>
      </c>
      <c r="S523" s="32">
        <f>'報告書（事業主控）'!S523</f>
        <v>0</v>
      </c>
      <c r="T523" s="982" t="s">
        <v>40</v>
      </c>
      <c r="U523" s="982"/>
      <c r="V523" s="1103">
        <f>'報告書（事業主控）'!V523</f>
        <v>0</v>
      </c>
      <c r="W523" s="1104"/>
      <c r="X523" s="1104"/>
      <c r="Y523" s="737"/>
      <c r="Z523" s="738"/>
      <c r="AA523" s="739"/>
      <c r="AB523" s="739"/>
      <c r="AC523" s="737"/>
      <c r="AD523" s="738"/>
      <c r="AE523" s="739"/>
      <c r="AF523" s="739"/>
      <c r="AG523" s="737"/>
      <c r="AH523" s="1100">
        <f>'報告書（事業主控）'!AH523</f>
        <v>0</v>
      </c>
      <c r="AI523" s="1101"/>
      <c r="AJ523" s="1101"/>
      <c r="AK523" s="1102"/>
      <c r="AL523" s="738"/>
      <c r="AM523" s="740"/>
      <c r="AN523" s="1100">
        <f>'報告書（事業主控）'!AN523</f>
        <v>0</v>
      </c>
      <c r="AO523" s="1101"/>
      <c r="AP523" s="1101"/>
      <c r="AQ523" s="1101"/>
      <c r="AR523" s="1101"/>
      <c r="AS523" s="741"/>
    </row>
    <row r="524" spans="2:45" ht="18" customHeight="1">
      <c r="B524" s="1117"/>
      <c r="C524" s="1118"/>
      <c r="D524" s="1118"/>
      <c r="E524" s="1118"/>
      <c r="F524" s="1118"/>
      <c r="G524" s="1118"/>
      <c r="H524" s="1118"/>
      <c r="I524" s="1119"/>
      <c r="J524" s="1117"/>
      <c r="K524" s="1118"/>
      <c r="L524" s="1118"/>
      <c r="M524" s="1118"/>
      <c r="N524" s="1121"/>
      <c r="O524" s="33">
        <f>'報告書（事業主控）'!O524</f>
        <v>0</v>
      </c>
      <c r="P524" s="684" t="s">
        <v>38</v>
      </c>
      <c r="Q524" s="33">
        <f>'報告書（事業主控）'!Q524</f>
        <v>0</v>
      </c>
      <c r="R524" s="684" t="s">
        <v>39</v>
      </c>
      <c r="S524" s="33">
        <f>'報告書（事業主控）'!S524</f>
        <v>0</v>
      </c>
      <c r="T524" s="1122" t="s">
        <v>41</v>
      </c>
      <c r="U524" s="1122"/>
      <c r="V524" s="1097">
        <f>'報告書（事業主控）'!V524</f>
        <v>0</v>
      </c>
      <c r="W524" s="1098"/>
      <c r="X524" s="1098"/>
      <c r="Y524" s="1098"/>
      <c r="Z524" s="1097">
        <f>'報告書（事業主控）'!Z524</f>
        <v>0</v>
      </c>
      <c r="AA524" s="1098"/>
      <c r="AB524" s="1098"/>
      <c r="AC524" s="1098"/>
      <c r="AD524" s="1097">
        <f>'報告書（事業主控）'!AD524</f>
        <v>0</v>
      </c>
      <c r="AE524" s="1098"/>
      <c r="AF524" s="1098"/>
      <c r="AG524" s="1098"/>
      <c r="AH524" s="1097">
        <f>'報告書（事業主控）'!AH524</f>
        <v>0</v>
      </c>
      <c r="AI524" s="1098"/>
      <c r="AJ524" s="1098"/>
      <c r="AK524" s="1099"/>
      <c r="AL524" s="964">
        <f>'報告書（事業主控）'!AL524</f>
        <v>0</v>
      </c>
      <c r="AM524" s="1095"/>
      <c r="AN524" s="1093">
        <f>'報告書（事業主控）'!AN524</f>
        <v>0</v>
      </c>
      <c r="AO524" s="1094"/>
      <c r="AP524" s="1094"/>
      <c r="AQ524" s="1094"/>
      <c r="AR524" s="1094"/>
      <c r="AS524" s="687"/>
    </row>
    <row r="525" spans="2:45" ht="18" customHeight="1">
      <c r="B525" s="1114">
        <f>'報告書（事業主控）'!B525</f>
        <v>0</v>
      </c>
      <c r="C525" s="1115"/>
      <c r="D525" s="1115"/>
      <c r="E525" s="1115"/>
      <c r="F525" s="1115"/>
      <c r="G525" s="1115"/>
      <c r="H525" s="1115"/>
      <c r="I525" s="1116"/>
      <c r="J525" s="1114">
        <f>'報告書（事業主控）'!J525</f>
        <v>0</v>
      </c>
      <c r="K525" s="1115"/>
      <c r="L525" s="1115"/>
      <c r="M525" s="1115"/>
      <c r="N525" s="1120"/>
      <c r="O525" s="32">
        <f>'報告書（事業主控）'!O525</f>
        <v>0</v>
      </c>
      <c r="P525" s="11" t="s">
        <v>38</v>
      </c>
      <c r="Q525" s="32">
        <f>'報告書（事業主控）'!Q525</f>
        <v>0</v>
      </c>
      <c r="R525" s="11" t="s">
        <v>39</v>
      </c>
      <c r="S525" s="32">
        <f>'報告書（事業主控）'!S525</f>
        <v>0</v>
      </c>
      <c r="T525" s="982" t="s">
        <v>40</v>
      </c>
      <c r="U525" s="982"/>
      <c r="V525" s="1103">
        <f>'報告書（事業主控）'!V525</f>
        <v>0</v>
      </c>
      <c r="W525" s="1104"/>
      <c r="X525" s="1104"/>
      <c r="Y525" s="737"/>
      <c r="Z525" s="738"/>
      <c r="AA525" s="739"/>
      <c r="AB525" s="739"/>
      <c r="AC525" s="737"/>
      <c r="AD525" s="738"/>
      <c r="AE525" s="739"/>
      <c r="AF525" s="739"/>
      <c r="AG525" s="737"/>
      <c r="AH525" s="1100">
        <f>'報告書（事業主控）'!AH525</f>
        <v>0</v>
      </c>
      <c r="AI525" s="1101"/>
      <c r="AJ525" s="1101"/>
      <c r="AK525" s="1102"/>
      <c r="AL525" s="738"/>
      <c r="AM525" s="740"/>
      <c r="AN525" s="1100">
        <f>'報告書（事業主控）'!AN525</f>
        <v>0</v>
      </c>
      <c r="AO525" s="1101"/>
      <c r="AP525" s="1101"/>
      <c r="AQ525" s="1101"/>
      <c r="AR525" s="1101"/>
      <c r="AS525" s="741"/>
    </row>
    <row r="526" spans="2:45" ht="18" customHeight="1">
      <c r="B526" s="1117"/>
      <c r="C526" s="1118"/>
      <c r="D526" s="1118"/>
      <c r="E526" s="1118"/>
      <c r="F526" s="1118"/>
      <c r="G526" s="1118"/>
      <c r="H526" s="1118"/>
      <c r="I526" s="1119"/>
      <c r="J526" s="1117"/>
      <c r="K526" s="1118"/>
      <c r="L526" s="1118"/>
      <c r="M526" s="1118"/>
      <c r="N526" s="1121"/>
      <c r="O526" s="33">
        <f>'報告書（事業主控）'!O526</f>
        <v>0</v>
      </c>
      <c r="P526" s="684" t="s">
        <v>38</v>
      </c>
      <c r="Q526" s="33">
        <f>'報告書（事業主控）'!Q526</f>
        <v>0</v>
      </c>
      <c r="R526" s="684" t="s">
        <v>39</v>
      </c>
      <c r="S526" s="33">
        <f>'報告書（事業主控）'!S526</f>
        <v>0</v>
      </c>
      <c r="T526" s="1122" t="s">
        <v>41</v>
      </c>
      <c r="U526" s="1122"/>
      <c r="V526" s="1097">
        <f>'報告書（事業主控）'!V526</f>
        <v>0</v>
      </c>
      <c r="W526" s="1098"/>
      <c r="X526" s="1098"/>
      <c r="Y526" s="1098"/>
      <c r="Z526" s="1097">
        <f>'報告書（事業主控）'!Z526</f>
        <v>0</v>
      </c>
      <c r="AA526" s="1098"/>
      <c r="AB526" s="1098"/>
      <c r="AC526" s="1098"/>
      <c r="AD526" s="1097">
        <f>'報告書（事業主控）'!AD526</f>
        <v>0</v>
      </c>
      <c r="AE526" s="1098"/>
      <c r="AF526" s="1098"/>
      <c r="AG526" s="1098"/>
      <c r="AH526" s="1097">
        <f>'報告書（事業主控）'!AH526</f>
        <v>0</v>
      </c>
      <c r="AI526" s="1098"/>
      <c r="AJ526" s="1098"/>
      <c r="AK526" s="1099"/>
      <c r="AL526" s="964">
        <f>'報告書（事業主控）'!AL526</f>
        <v>0</v>
      </c>
      <c r="AM526" s="1095"/>
      <c r="AN526" s="1093">
        <f>'報告書（事業主控）'!AN526</f>
        <v>0</v>
      </c>
      <c r="AO526" s="1094"/>
      <c r="AP526" s="1094"/>
      <c r="AQ526" s="1094"/>
      <c r="AR526" s="1094"/>
      <c r="AS526" s="687"/>
    </row>
    <row r="527" spans="2:45" ht="18" customHeight="1">
      <c r="B527" s="1114">
        <f>'報告書（事業主控）'!B527</f>
        <v>0</v>
      </c>
      <c r="C527" s="1115"/>
      <c r="D527" s="1115"/>
      <c r="E527" s="1115"/>
      <c r="F527" s="1115"/>
      <c r="G527" s="1115"/>
      <c r="H527" s="1115"/>
      <c r="I527" s="1116"/>
      <c r="J527" s="1114">
        <f>'報告書（事業主控）'!J527</f>
        <v>0</v>
      </c>
      <c r="K527" s="1115"/>
      <c r="L527" s="1115"/>
      <c r="M527" s="1115"/>
      <c r="N527" s="1120"/>
      <c r="O527" s="32">
        <f>'報告書（事業主控）'!O527</f>
        <v>0</v>
      </c>
      <c r="P527" s="11" t="s">
        <v>38</v>
      </c>
      <c r="Q527" s="32">
        <f>'報告書（事業主控）'!Q527</f>
        <v>0</v>
      </c>
      <c r="R527" s="11" t="s">
        <v>39</v>
      </c>
      <c r="S527" s="32">
        <f>'報告書（事業主控）'!S527</f>
        <v>0</v>
      </c>
      <c r="T527" s="982" t="s">
        <v>40</v>
      </c>
      <c r="U527" s="982"/>
      <c r="V527" s="1103">
        <f>'報告書（事業主控）'!V527</f>
        <v>0</v>
      </c>
      <c r="W527" s="1104"/>
      <c r="X527" s="1104"/>
      <c r="Y527" s="737"/>
      <c r="Z527" s="738"/>
      <c r="AA527" s="739"/>
      <c r="AB527" s="739"/>
      <c r="AC527" s="737"/>
      <c r="AD527" s="738"/>
      <c r="AE527" s="739"/>
      <c r="AF527" s="739"/>
      <c r="AG527" s="737"/>
      <c r="AH527" s="1100">
        <f>'報告書（事業主控）'!AH527</f>
        <v>0</v>
      </c>
      <c r="AI527" s="1101"/>
      <c r="AJ527" s="1101"/>
      <c r="AK527" s="1102"/>
      <c r="AL527" s="738"/>
      <c r="AM527" s="740"/>
      <c r="AN527" s="1100">
        <f>'報告書（事業主控）'!AN527</f>
        <v>0</v>
      </c>
      <c r="AO527" s="1101"/>
      <c r="AP527" s="1101"/>
      <c r="AQ527" s="1101"/>
      <c r="AR527" s="1101"/>
      <c r="AS527" s="741"/>
    </row>
    <row r="528" spans="2:45" ht="18" customHeight="1">
      <c r="B528" s="1117"/>
      <c r="C528" s="1118"/>
      <c r="D528" s="1118"/>
      <c r="E528" s="1118"/>
      <c r="F528" s="1118"/>
      <c r="G528" s="1118"/>
      <c r="H528" s="1118"/>
      <c r="I528" s="1119"/>
      <c r="J528" s="1117"/>
      <c r="K528" s="1118"/>
      <c r="L528" s="1118"/>
      <c r="M528" s="1118"/>
      <c r="N528" s="1121"/>
      <c r="O528" s="33">
        <f>'報告書（事業主控）'!O528</f>
        <v>0</v>
      </c>
      <c r="P528" s="684" t="s">
        <v>38</v>
      </c>
      <c r="Q528" s="33">
        <f>'報告書（事業主控）'!Q528</f>
        <v>0</v>
      </c>
      <c r="R528" s="684" t="s">
        <v>39</v>
      </c>
      <c r="S528" s="33">
        <f>'報告書（事業主控）'!S528</f>
        <v>0</v>
      </c>
      <c r="T528" s="1122" t="s">
        <v>41</v>
      </c>
      <c r="U528" s="1122"/>
      <c r="V528" s="1097">
        <f>'報告書（事業主控）'!V528</f>
        <v>0</v>
      </c>
      <c r="W528" s="1098"/>
      <c r="X528" s="1098"/>
      <c r="Y528" s="1098"/>
      <c r="Z528" s="1097">
        <f>'報告書（事業主控）'!Z528</f>
        <v>0</v>
      </c>
      <c r="AA528" s="1098"/>
      <c r="AB528" s="1098"/>
      <c r="AC528" s="1098"/>
      <c r="AD528" s="1097">
        <f>'報告書（事業主控）'!AD528</f>
        <v>0</v>
      </c>
      <c r="AE528" s="1098"/>
      <c r="AF528" s="1098"/>
      <c r="AG528" s="1098"/>
      <c r="AH528" s="1097">
        <f>'報告書（事業主控）'!AH528</f>
        <v>0</v>
      </c>
      <c r="AI528" s="1098"/>
      <c r="AJ528" s="1098"/>
      <c r="AK528" s="1099"/>
      <c r="AL528" s="964">
        <f>'報告書（事業主控）'!AL528</f>
        <v>0</v>
      </c>
      <c r="AM528" s="1095"/>
      <c r="AN528" s="1093">
        <f>'報告書（事業主控）'!AN528</f>
        <v>0</v>
      </c>
      <c r="AO528" s="1094"/>
      <c r="AP528" s="1094"/>
      <c r="AQ528" s="1094"/>
      <c r="AR528" s="1094"/>
      <c r="AS528" s="687"/>
    </row>
    <row r="529" spans="2:45" ht="18" customHeight="1">
      <c r="B529" s="877" t="s">
        <v>832</v>
      </c>
      <c r="C529" s="988"/>
      <c r="D529" s="988"/>
      <c r="E529" s="989"/>
      <c r="F529" s="1105">
        <f>'報告書（事業主控）'!F529</f>
        <v>0</v>
      </c>
      <c r="G529" s="1106"/>
      <c r="H529" s="1106"/>
      <c r="I529" s="1106"/>
      <c r="J529" s="1106"/>
      <c r="K529" s="1106"/>
      <c r="L529" s="1106"/>
      <c r="M529" s="1106"/>
      <c r="N529" s="1107"/>
      <c r="O529" s="877" t="s">
        <v>833</v>
      </c>
      <c r="P529" s="988"/>
      <c r="Q529" s="988"/>
      <c r="R529" s="988"/>
      <c r="S529" s="988"/>
      <c r="T529" s="988"/>
      <c r="U529" s="989"/>
      <c r="V529" s="1100">
        <f>'報告書（事業主控）'!V529</f>
        <v>0</v>
      </c>
      <c r="W529" s="1101"/>
      <c r="X529" s="1101"/>
      <c r="Y529" s="1102"/>
      <c r="Z529" s="738"/>
      <c r="AA529" s="739"/>
      <c r="AB529" s="739"/>
      <c r="AC529" s="737"/>
      <c r="AD529" s="738"/>
      <c r="AE529" s="739"/>
      <c r="AF529" s="739"/>
      <c r="AG529" s="737"/>
      <c r="AH529" s="1100">
        <f>'報告書（事業主控）'!AH529</f>
        <v>0</v>
      </c>
      <c r="AI529" s="1101"/>
      <c r="AJ529" s="1101"/>
      <c r="AK529" s="1102"/>
      <c r="AL529" s="738"/>
      <c r="AM529" s="740"/>
      <c r="AN529" s="1100">
        <f>'報告書（事業主控）'!AN529</f>
        <v>0</v>
      </c>
      <c r="AO529" s="1101"/>
      <c r="AP529" s="1101"/>
      <c r="AQ529" s="1101"/>
      <c r="AR529" s="1101"/>
      <c r="AS529" s="741"/>
    </row>
    <row r="530" spans="2:45" ht="18" customHeight="1">
      <c r="B530" s="990"/>
      <c r="C530" s="991"/>
      <c r="D530" s="991"/>
      <c r="E530" s="992"/>
      <c r="F530" s="1108"/>
      <c r="G530" s="1109"/>
      <c r="H530" s="1109"/>
      <c r="I530" s="1109"/>
      <c r="J530" s="1109"/>
      <c r="K530" s="1109"/>
      <c r="L530" s="1109"/>
      <c r="M530" s="1109"/>
      <c r="N530" s="1110"/>
      <c r="O530" s="990"/>
      <c r="P530" s="991"/>
      <c r="Q530" s="991"/>
      <c r="R530" s="991"/>
      <c r="S530" s="991"/>
      <c r="T530" s="991"/>
      <c r="U530" s="992"/>
      <c r="V530" s="983">
        <f>'報告書（事業主控）'!V530</f>
        <v>0</v>
      </c>
      <c r="W530" s="986"/>
      <c r="X530" s="986"/>
      <c r="Y530" s="1004"/>
      <c r="Z530" s="983">
        <f>'報告書（事業主控）'!Z530</f>
        <v>0</v>
      </c>
      <c r="AA530" s="984"/>
      <c r="AB530" s="984"/>
      <c r="AC530" s="985"/>
      <c r="AD530" s="983">
        <f>'報告書（事業主控）'!AD530</f>
        <v>0</v>
      </c>
      <c r="AE530" s="984"/>
      <c r="AF530" s="984"/>
      <c r="AG530" s="985"/>
      <c r="AH530" s="983">
        <f>'報告書（事業主控）'!AH530</f>
        <v>0</v>
      </c>
      <c r="AI530" s="962"/>
      <c r="AJ530" s="962"/>
      <c r="AK530" s="962"/>
      <c r="AL530" s="742"/>
      <c r="AM530" s="743"/>
      <c r="AN530" s="983">
        <f>'報告書（事業主控）'!AN530</f>
        <v>0</v>
      </c>
      <c r="AO530" s="986"/>
      <c r="AP530" s="986"/>
      <c r="AQ530" s="986"/>
      <c r="AR530" s="986"/>
      <c r="AS530" s="744"/>
    </row>
    <row r="531" spans="2:45" ht="18" customHeight="1">
      <c r="B531" s="993"/>
      <c r="C531" s="994"/>
      <c r="D531" s="994"/>
      <c r="E531" s="995"/>
      <c r="F531" s="1111"/>
      <c r="G531" s="1112"/>
      <c r="H531" s="1112"/>
      <c r="I531" s="1112"/>
      <c r="J531" s="1112"/>
      <c r="K531" s="1112"/>
      <c r="L531" s="1112"/>
      <c r="M531" s="1112"/>
      <c r="N531" s="1113"/>
      <c r="O531" s="993"/>
      <c r="P531" s="994"/>
      <c r="Q531" s="994"/>
      <c r="R531" s="994"/>
      <c r="S531" s="994"/>
      <c r="T531" s="994"/>
      <c r="U531" s="995"/>
      <c r="V531" s="1093">
        <f>'報告書（事業主控）'!V531</f>
        <v>0</v>
      </c>
      <c r="W531" s="1094"/>
      <c r="X531" s="1094"/>
      <c r="Y531" s="1096"/>
      <c r="Z531" s="1093">
        <f>'報告書（事業主控）'!Z531</f>
        <v>0</v>
      </c>
      <c r="AA531" s="1094"/>
      <c r="AB531" s="1094"/>
      <c r="AC531" s="1096"/>
      <c r="AD531" s="1093">
        <f>'報告書（事業主控）'!AD531</f>
        <v>0</v>
      </c>
      <c r="AE531" s="1094"/>
      <c r="AF531" s="1094"/>
      <c r="AG531" s="1096"/>
      <c r="AH531" s="1093">
        <f>'報告書（事業主控）'!AH531</f>
        <v>0</v>
      </c>
      <c r="AI531" s="1094"/>
      <c r="AJ531" s="1094"/>
      <c r="AK531" s="1096"/>
      <c r="AL531" s="686"/>
      <c r="AM531" s="687"/>
      <c r="AN531" s="1093">
        <f>'報告書（事業主控）'!AN531</f>
        <v>0</v>
      </c>
      <c r="AO531" s="1094"/>
      <c r="AP531" s="1094"/>
      <c r="AQ531" s="1094"/>
      <c r="AR531" s="1094"/>
      <c r="AS531" s="687"/>
    </row>
    <row r="532" spans="2:45" ht="18" customHeight="1">
      <c r="AN532" s="1092">
        <f>'報告書（事業主控）'!AN532:AR532</f>
        <v>0</v>
      </c>
      <c r="AO532" s="1092"/>
      <c r="AP532" s="1092"/>
      <c r="AQ532" s="1092"/>
      <c r="AR532" s="1092"/>
    </row>
    <row r="533" spans="2:45" ht="31.95" customHeight="1">
      <c r="AN533" s="38"/>
      <c r="AO533" s="38"/>
      <c r="AP533" s="38"/>
      <c r="AQ533" s="38"/>
      <c r="AR533" s="38"/>
    </row>
    <row r="534" spans="2:45" ht="7.5" customHeight="1">
      <c r="X534" s="3"/>
      <c r="Y534" s="3"/>
    </row>
    <row r="535" spans="2:45" ht="10.5" customHeight="1">
      <c r="X535" s="3"/>
      <c r="Y535" s="3"/>
    </row>
    <row r="536" spans="2:45" ht="5.25" customHeight="1">
      <c r="X536" s="3"/>
      <c r="Y536" s="3"/>
    </row>
    <row r="537" spans="2:45" ht="5.25" customHeight="1">
      <c r="X537" s="3"/>
      <c r="Y537" s="3"/>
    </row>
    <row r="538" spans="2:45" ht="5.25" customHeight="1">
      <c r="X538" s="3"/>
      <c r="Y538" s="3"/>
    </row>
    <row r="539" spans="2:45" ht="5.25" customHeight="1">
      <c r="X539" s="3"/>
      <c r="Y539" s="3"/>
    </row>
    <row r="540" spans="2:45" ht="17.25" customHeight="1">
      <c r="B540" s="2" t="s">
        <v>42</v>
      </c>
      <c r="S540" s="9"/>
      <c r="T540" s="9"/>
      <c r="U540" s="9"/>
      <c r="V540" s="9"/>
      <c r="W540" s="9"/>
      <c r="AL540" s="26"/>
      <c r="AM540" s="26"/>
      <c r="AN540" s="26"/>
      <c r="AO540" s="26"/>
    </row>
    <row r="541" spans="2:45" ht="12.75" customHeight="1">
      <c r="M541" s="27"/>
      <c r="N541" s="27"/>
      <c r="O541" s="27"/>
      <c r="P541" s="27"/>
      <c r="Q541" s="27"/>
      <c r="R541" s="27"/>
      <c r="S541" s="27"/>
      <c r="T541" s="28"/>
      <c r="U541" s="28"/>
      <c r="V541" s="28"/>
      <c r="W541" s="28"/>
      <c r="X541" s="28"/>
      <c r="Y541" s="28"/>
      <c r="Z541" s="28"/>
      <c r="AA541" s="27"/>
      <c r="AB541" s="27"/>
      <c r="AC541" s="27"/>
      <c r="AL541" s="26"/>
      <c r="AM541" s="859" t="s">
        <v>712</v>
      </c>
      <c r="AN541" s="1087"/>
      <c r="AO541" s="1087"/>
      <c r="AP541" s="1088"/>
    </row>
    <row r="542" spans="2:45" ht="12.75" customHeight="1">
      <c r="M542" s="27"/>
      <c r="N542" s="27"/>
      <c r="O542" s="27"/>
      <c r="P542" s="27"/>
      <c r="Q542" s="27"/>
      <c r="R542" s="27"/>
      <c r="S542" s="27"/>
      <c r="T542" s="28"/>
      <c r="U542" s="28"/>
      <c r="V542" s="28"/>
      <c r="W542" s="28"/>
      <c r="X542" s="28"/>
      <c r="Y542" s="28"/>
      <c r="Z542" s="28"/>
      <c r="AA542" s="27"/>
      <c r="AB542" s="27"/>
      <c r="AC542" s="27"/>
      <c r="AL542" s="26"/>
      <c r="AM542" s="1089"/>
      <c r="AN542" s="1090"/>
      <c r="AO542" s="1090"/>
      <c r="AP542" s="1091"/>
    </row>
    <row r="543" spans="2:45" ht="12.75" customHeight="1">
      <c r="M543" s="27"/>
      <c r="N543" s="27"/>
      <c r="O543" s="27"/>
      <c r="P543" s="27"/>
      <c r="Q543" s="27"/>
      <c r="R543" s="27"/>
      <c r="S543" s="27"/>
      <c r="T543" s="27"/>
      <c r="U543" s="27"/>
      <c r="V543" s="27"/>
      <c r="W543" s="27"/>
      <c r="X543" s="27"/>
      <c r="Y543" s="27"/>
      <c r="Z543" s="27"/>
      <c r="AA543" s="27"/>
      <c r="AB543" s="27"/>
      <c r="AC543" s="27"/>
      <c r="AL543" s="26"/>
      <c r="AM543" s="26"/>
      <c r="AN543" s="723"/>
      <c r="AO543" s="723"/>
    </row>
    <row r="544" spans="2:45" ht="6" customHeight="1">
      <c r="M544" s="27"/>
      <c r="N544" s="27"/>
      <c r="O544" s="27"/>
      <c r="P544" s="27"/>
      <c r="Q544" s="27"/>
      <c r="R544" s="27"/>
      <c r="S544" s="27"/>
      <c r="T544" s="27"/>
      <c r="U544" s="27"/>
      <c r="V544" s="27"/>
      <c r="W544" s="27"/>
      <c r="X544" s="27"/>
      <c r="Y544" s="27"/>
      <c r="Z544" s="27"/>
      <c r="AA544" s="27"/>
      <c r="AB544" s="27"/>
      <c r="AC544" s="27"/>
      <c r="AL544" s="26"/>
      <c r="AM544" s="26"/>
    </row>
    <row r="545" spans="2:45" ht="12.75" customHeight="1">
      <c r="B545" s="873" t="s">
        <v>9</v>
      </c>
      <c r="C545" s="874"/>
      <c r="D545" s="874"/>
      <c r="E545" s="874"/>
      <c r="F545" s="874"/>
      <c r="G545" s="874"/>
      <c r="H545" s="874"/>
      <c r="I545" s="874"/>
      <c r="J545" s="878" t="s">
        <v>17</v>
      </c>
      <c r="K545" s="878"/>
      <c r="L545" s="724" t="s">
        <v>10</v>
      </c>
      <c r="M545" s="878" t="s">
        <v>18</v>
      </c>
      <c r="N545" s="878"/>
      <c r="O545" s="879" t="s">
        <v>19</v>
      </c>
      <c r="P545" s="878"/>
      <c r="Q545" s="878"/>
      <c r="R545" s="878"/>
      <c r="S545" s="878"/>
      <c r="T545" s="878"/>
      <c r="U545" s="878" t="s">
        <v>20</v>
      </c>
      <c r="V545" s="878"/>
      <c r="W545" s="878"/>
      <c r="AD545" s="11"/>
      <c r="AE545" s="11"/>
      <c r="AF545" s="11"/>
      <c r="AG545" s="11"/>
      <c r="AH545" s="11"/>
      <c r="AI545" s="11"/>
      <c r="AJ545" s="11"/>
      <c r="AL545" s="1013">
        <f ca="1">$AL$9</f>
        <v>30</v>
      </c>
      <c r="AM545" s="881"/>
      <c r="AN545" s="948" t="s">
        <v>11</v>
      </c>
      <c r="AO545" s="948"/>
      <c r="AP545" s="881">
        <v>14</v>
      </c>
      <c r="AQ545" s="881"/>
      <c r="AR545" s="948" t="s">
        <v>12</v>
      </c>
      <c r="AS545" s="951"/>
    </row>
    <row r="546" spans="2:45" ht="13.95" customHeight="1">
      <c r="B546" s="874"/>
      <c r="C546" s="874"/>
      <c r="D546" s="874"/>
      <c r="E546" s="874"/>
      <c r="F546" s="874"/>
      <c r="G546" s="874"/>
      <c r="H546" s="874"/>
      <c r="I546" s="874"/>
      <c r="J546" s="1061">
        <f>$J$10</f>
        <v>0</v>
      </c>
      <c r="K546" s="1049">
        <f>$K$10</f>
        <v>0</v>
      </c>
      <c r="L546" s="1063">
        <f>$L$10</f>
        <v>0</v>
      </c>
      <c r="M546" s="1052">
        <f>$M$10</f>
        <v>0</v>
      </c>
      <c r="N546" s="1049">
        <f>$N$10</f>
        <v>0</v>
      </c>
      <c r="O546" s="1052">
        <f>$O$10</f>
        <v>0</v>
      </c>
      <c r="P546" s="1014">
        <f>$P$10</f>
        <v>0</v>
      </c>
      <c r="Q546" s="1014">
        <f>$Q$10</f>
        <v>0</v>
      </c>
      <c r="R546" s="1014">
        <f>$R$10</f>
        <v>0</v>
      </c>
      <c r="S546" s="1014">
        <f>$S$10</f>
        <v>0</v>
      </c>
      <c r="T546" s="1049">
        <f>$T$10</f>
        <v>0</v>
      </c>
      <c r="U546" s="1052">
        <f>$U$10</f>
        <v>0</v>
      </c>
      <c r="V546" s="1014">
        <f>$V$10</f>
        <v>0</v>
      </c>
      <c r="W546" s="1049">
        <f>$W$10</f>
        <v>0</v>
      </c>
      <c r="AD546" s="11"/>
      <c r="AE546" s="11"/>
      <c r="AF546" s="11"/>
      <c r="AG546" s="11"/>
      <c r="AH546" s="11"/>
      <c r="AI546" s="11"/>
      <c r="AJ546" s="11"/>
      <c r="AL546" s="882"/>
      <c r="AM546" s="883"/>
      <c r="AN546" s="949"/>
      <c r="AO546" s="949"/>
      <c r="AP546" s="883"/>
      <c r="AQ546" s="883"/>
      <c r="AR546" s="949"/>
      <c r="AS546" s="952"/>
    </row>
    <row r="547" spans="2:45" ht="9" customHeight="1">
      <c r="B547" s="874"/>
      <c r="C547" s="874"/>
      <c r="D547" s="874"/>
      <c r="E547" s="874"/>
      <c r="F547" s="874"/>
      <c r="G547" s="874"/>
      <c r="H547" s="874"/>
      <c r="I547" s="874"/>
      <c r="J547" s="1062"/>
      <c r="K547" s="1050"/>
      <c r="L547" s="1064"/>
      <c r="M547" s="1053"/>
      <c r="N547" s="1050"/>
      <c r="O547" s="1053"/>
      <c r="P547" s="1015"/>
      <c r="Q547" s="1015"/>
      <c r="R547" s="1015"/>
      <c r="S547" s="1015"/>
      <c r="T547" s="1050"/>
      <c r="U547" s="1053"/>
      <c r="V547" s="1015"/>
      <c r="W547" s="1050"/>
      <c r="AD547" s="11"/>
      <c r="AE547" s="11"/>
      <c r="AF547" s="11"/>
      <c r="AG547" s="11"/>
      <c r="AH547" s="11"/>
      <c r="AI547" s="11"/>
      <c r="AJ547" s="11"/>
      <c r="AL547" s="884"/>
      <c r="AM547" s="885"/>
      <c r="AN547" s="950"/>
      <c r="AO547" s="950"/>
      <c r="AP547" s="885"/>
      <c r="AQ547" s="885"/>
      <c r="AR547" s="950"/>
      <c r="AS547" s="953"/>
    </row>
    <row r="548" spans="2:45" ht="6" customHeight="1">
      <c r="B548" s="876"/>
      <c r="C548" s="876"/>
      <c r="D548" s="876"/>
      <c r="E548" s="876"/>
      <c r="F548" s="876"/>
      <c r="G548" s="876"/>
      <c r="H548" s="876"/>
      <c r="I548" s="876"/>
      <c r="J548" s="1062"/>
      <c r="K548" s="1051"/>
      <c r="L548" s="1065"/>
      <c r="M548" s="1054"/>
      <c r="N548" s="1051"/>
      <c r="O548" s="1054"/>
      <c r="P548" s="1016"/>
      <c r="Q548" s="1016"/>
      <c r="R548" s="1016"/>
      <c r="S548" s="1016"/>
      <c r="T548" s="1051"/>
      <c r="U548" s="1054"/>
      <c r="V548" s="1016"/>
      <c r="W548" s="1051"/>
    </row>
    <row r="549" spans="2:45" ht="15" customHeight="1">
      <c r="B549" s="927" t="s">
        <v>43</v>
      </c>
      <c r="C549" s="928"/>
      <c r="D549" s="928"/>
      <c r="E549" s="928"/>
      <c r="F549" s="928"/>
      <c r="G549" s="928"/>
      <c r="H549" s="928"/>
      <c r="I549" s="929"/>
      <c r="J549" s="927" t="s">
        <v>13</v>
      </c>
      <c r="K549" s="928"/>
      <c r="L549" s="928"/>
      <c r="M549" s="928"/>
      <c r="N549" s="936"/>
      <c r="O549" s="939" t="s">
        <v>44</v>
      </c>
      <c r="P549" s="928"/>
      <c r="Q549" s="928"/>
      <c r="R549" s="928"/>
      <c r="S549" s="928"/>
      <c r="T549" s="928"/>
      <c r="U549" s="929"/>
      <c r="V549" s="725" t="s">
        <v>843</v>
      </c>
      <c r="W549" s="726"/>
      <c r="X549" s="726"/>
      <c r="Y549" s="942" t="s">
        <v>844</v>
      </c>
      <c r="Z549" s="942"/>
      <c r="AA549" s="942"/>
      <c r="AB549" s="942"/>
      <c r="AC549" s="942"/>
      <c r="AD549" s="942"/>
      <c r="AE549" s="942"/>
      <c r="AF549" s="942"/>
      <c r="AG549" s="942"/>
      <c r="AH549" s="942"/>
      <c r="AI549" s="726"/>
      <c r="AJ549" s="726"/>
      <c r="AK549" s="727"/>
      <c r="AL549" s="1066" t="s">
        <v>803</v>
      </c>
      <c r="AM549" s="1066"/>
      <c r="AN549" s="943" t="s">
        <v>845</v>
      </c>
      <c r="AO549" s="943"/>
      <c r="AP549" s="943"/>
      <c r="AQ549" s="943"/>
      <c r="AR549" s="943"/>
      <c r="AS549" s="944"/>
    </row>
    <row r="550" spans="2:45" ht="13.95" customHeight="1">
      <c r="B550" s="930"/>
      <c r="C550" s="931"/>
      <c r="D550" s="931"/>
      <c r="E550" s="931"/>
      <c r="F550" s="931"/>
      <c r="G550" s="931"/>
      <c r="H550" s="931"/>
      <c r="I550" s="932"/>
      <c r="J550" s="930"/>
      <c r="K550" s="931"/>
      <c r="L550" s="931"/>
      <c r="M550" s="931"/>
      <c r="N550" s="937"/>
      <c r="O550" s="940"/>
      <c r="P550" s="931"/>
      <c r="Q550" s="931"/>
      <c r="R550" s="931"/>
      <c r="S550" s="931"/>
      <c r="T550" s="931"/>
      <c r="U550" s="932"/>
      <c r="V550" s="890" t="s">
        <v>14</v>
      </c>
      <c r="W550" s="891"/>
      <c r="X550" s="891"/>
      <c r="Y550" s="892"/>
      <c r="Z550" s="896" t="s">
        <v>23</v>
      </c>
      <c r="AA550" s="897"/>
      <c r="AB550" s="897"/>
      <c r="AC550" s="898"/>
      <c r="AD550" s="902" t="s">
        <v>24</v>
      </c>
      <c r="AE550" s="903"/>
      <c r="AF550" s="903"/>
      <c r="AG550" s="904"/>
      <c r="AH550" s="1130" t="s">
        <v>170</v>
      </c>
      <c r="AI550" s="948"/>
      <c r="AJ550" s="948"/>
      <c r="AK550" s="951"/>
      <c r="AL550" s="1067" t="s">
        <v>45</v>
      </c>
      <c r="AM550" s="1067"/>
      <c r="AN550" s="918" t="s">
        <v>26</v>
      </c>
      <c r="AO550" s="919"/>
      <c r="AP550" s="919"/>
      <c r="AQ550" s="919"/>
      <c r="AR550" s="920"/>
      <c r="AS550" s="921"/>
    </row>
    <row r="551" spans="2:45" ht="13.95" customHeight="1">
      <c r="B551" s="933"/>
      <c r="C551" s="934"/>
      <c r="D551" s="934"/>
      <c r="E551" s="934"/>
      <c r="F551" s="934"/>
      <c r="G551" s="934"/>
      <c r="H551" s="934"/>
      <c r="I551" s="935"/>
      <c r="J551" s="933"/>
      <c r="K551" s="934"/>
      <c r="L551" s="934"/>
      <c r="M551" s="934"/>
      <c r="N551" s="938"/>
      <c r="O551" s="941"/>
      <c r="P551" s="934"/>
      <c r="Q551" s="934"/>
      <c r="R551" s="934"/>
      <c r="S551" s="934"/>
      <c r="T551" s="934"/>
      <c r="U551" s="935"/>
      <c r="V551" s="893"/>
      <c r="W551" s="894"/>
      <c r="X551" s="894"/>
      <c r="Y551" s="895"/>
      <c r="Z551" s="899"/>
      <c r="AA551" s="900"/>
      <c r="AB551" s="900"/>
      <c r="AC551" s="901"/>
      <c r="AD551" s="905"/>
      <c r="AE551" s="906"/>
      <c r="AF551" s="906"/>
      <c r="AG551" s="907"/>
      <c r="AH551" s="1131"/>
      <c r="AI551" s="950"/>
      <c r="AJ551" s="950"/>
      <c r="AK551" s="953"/>
      <c r="AL551" s="1068"/>
      <c r="AM551" s="1068"/>
      <c r="AN551" s="924"/>
      <c r="AO551" s="924"/>
      <c r="AP551" s="924"/>
      <c r="AQ551" s="924"/>
      <c r="AR551" s="924"/>
      <c r="AS551" s="925"/>
    </row>
    <row r="552" spans="2:45" ht="18" customHeight="1">
      <c r="B552" s="1123">
        <f>'報告書（事業主控）'!B552</f>
        <v>0</v>
      </c>
      <c r="C552" s="1124"/>
      <c r="D552" s="1124"/>
      <c r="E552" s="1124"/>
      <c r="F552" s="1124"/>
      <c r="G552" s="1124"/>
      <c r="H552" s="1124"/>
      <c r="I552" s="1125"/>
      <c r="J552" s="1123">
        <f>'報告書（事業主控）'!J552</f>
        <v>0</v>
      </c>
      <c r="K552" s="1124"/>
      <c r="L552" s="1124"/>
      <c r="M552" s="1124"/>
      <c r="N552" s="1126"/>
      <c r="O552" s="730">
        <f>'報告書（事業主控）'!O552</f>
        <v>0</v>
      </c>
      <c r="P552" s="731" t="s">
        <v>38</v>
      </c>
      <c r="Q552" s="730">
        <f>'報告書（事業主控）'!Q552</f>
        <v>0</v>
      </c>
      <c r="R552" s="731" t="s">
        <v>39</v>
      </c>
      <c r="S552" s="730">
        <f>'報告書（事業主控）'!S552</f>
        <v>0</v>
      </c>
      <c r="T552" s="976" t="s">
        <v>40</v>
      </c>
      <c r="U552" s="976"/>
      <c r="V552" s="1103">
        <f>'報告書（事業主控）'!V552</f>
        <v>0</v>
      </c>
      <c r="W552" s="1104"/>
      <c r="X552" s="1104"/>
      <c r="Y552" s="732" t="s">
        <v>15</v>
      </c>
      <c r="Z552" s="738"/>
      <c r="AA552" s="739"/>
      <c r="AB552" s="739"/>
      <c r="AC552" s="732" t="s">
        <v>15</v>
      </c>
      <c r="AD552" s="738"/>
      <c r="AE552" s="739"/>
      <c r="AF552" s="739"/>
      <c r="AG552" s="735" t="s">
        <v>15</v>
      </c>
      <c r="AH552" s="1127">
        <f>'報告書（事業主控）'!AH552</f>
        <v>0</v>
      </c>
      <c r="AI552" s="1128"/>
      <c r="AJ552" s="1128"/>
      <c r="AK552" s="1129"/>
      <c r="AL552" s="738"/>
      <c r="AM552" s="740"/>
      <c r="AN552" s="1100">
        <f>'報告書（事業主控）'!AN552</f>
        <v>0</v>
      </c>
      <c r="AO552" s="1101"/>
      <c r="AP552" s="1101"/>
      <c r="AQ552" s="1101"/>
      <c r="AR552" s="1101"/>
      <c r="AS552" s="735" t="s">
        <v>15</v>
      </c>
    </row>
    <row r="553" spans="2:45" ht="18" customHeight="1">
      <c r="B553" s="1117"/>
      <c r="C553" s="1118"/>
      <c r="D553" s="1118"/>
      <c r="E553" s="1118"/>
      <c r="F553" s="1118"/>
      <c r="G553" s="1118"/>
      <c r="H553" s="1118"/>
      <c r="I553" s="1119"/>
      <c r="J553" s="1117"/>
      <c r="K553" s="1118"/>
      <c r="L553" s="1118"/>
      <c r="M553" s="1118"/>
      <c r="N553" s="1121"/>
      <c r="O553" s="33">
        <f>'報告書（事業主控）'!O553</f>
        <v>0</v>
      </c>
      <c r="P553" s="684" t="s">
        <v>38</v>
      </c>
      <c r="Q553" s="33">
        <f>'報告書（事業主控）'!Q553</f>
        <v>0</v>
      </c>
      <c r="R553" s="684" t="s">
        <v>39</v>
      </c>
      <c r="S553" s="33">
        <f>'報告書（事業主控）'!S553</f>
        <v>0</v>
      </c>
      <c r="T553" s="1122" t="s">
        <v>41</v>
      </c>
      <c r="U553" s="1122"/>
      <c r="V553" s="1093">
        <f>'報告書（事業主控）'!V553</f>
        <v>0</v>
      </c>
      <c r="W553" s="1094"/>
      <c r="X553" s="1094"/>
      <c r="Y553" s="1094"/>
      <c r="Z553" s="1093">
        <f>'報告書（事業主控）'!Z553</f>
        <v>0</v>
      </c>
      <c r="AA553" s="1094"/>
      <c r="AB553" s="1094"/>
      <c r="AC553" s="1094"/>
      <c r="AD553" s="1093">
        <f>'報告書（事業主控）'!AD553</f>
        <v>0</v>
      </c>
      <c r="AE553" s="1094"/>
      <c r="AF553" s="1094"/>
      <c r="AG553" s="1096"/>
      <c r="AH553" s="1093">
        <f>'報告書（事業主控）'!AH553</f>
        <v>0</v>
      </c>
      <c r="AI553" s="1094"/>
      <c r="AJ553" s="1094"/>
      <c r="AK553" s="1096"/>
      <c r="AL553" s="964">
        <f>'報告書（事業主控）'!AL553</f>
        <v>0</v>
      </c>
      <c r="AM553" s="1095"/>
      <c r="AN553" s="1093">
        <f>'報告書（事業主控）'!AN553</f>
        <v>0</v>
      </c>
      <c r="AO553" s="1094"/>
      <c r="AP553" s="1094"/>
      <c r="AQ553" s="1094"/>
      <c r="AR553" s="1094"/>
      <c r="AS553" s="687"/>
    </row>
    <row r="554" spans="2:45" ht="18" customHeight="1">
      <c r="B554" s="1114">
        <f>'報告書（事業主控）'!B554</f>
        <v>0</v>
      </c>
      <c r="C554" s="1115"/>
      <c r="D554" s="1115"/>
      <c r="E554" s="1115"/>
      <c r="F554" s="1115"/>
      <c r="G554" s="1115"/>
      <c r="H554" s="1115"/>
      <c r="I554" s="1116"/>
      <c r="J554" s="1114">
        <f>'報告書（事業主控）'!J554</f>
        <v>0</v>
      </c>
      <c r="K554" s="1115"/>
      <c r="L554" s="1115"/>
      <c r="M554" s="1115"/>
      <c r="N554" s="1120"/>
      <c r="O554" s="32">
        <f>'報告書（事業主控）'!O554</f>
        <v>0</v>
      </c>
      <c r="P554" s="11" t="s">
        <v>38</v>
      </c>
      <c r="Q554" s="32">
        <f>'報告書（事業主控）'!Q554</f>
        <v>0</v>
      </c>
      <c r="R554" s="11" t="s">
        <v>39</v>
      </c>
      <c r="S554" s="32">
        <f>'報告書（事業主控）'!S554</f>
        <v>0</v>
      </c>
      <c r="T554" s="982" t="s">
        <v>40</v>
      </c>
      <c r="U554" s="982"/>
      <c r="V554" s="1103">
        <f>'報告書（事業主控）'!V554</f>
        <v>0</v>
      </c>
      <c r="W554" s="1104"/>
      <c r="X554" s="1104"/>
      <c r="Y554" s="737"/>
      <c r="Z554" s="738"/>
      <c r="AA554" s="739"/>
      <c r="AB554" s="739"/>
      <c r="AC554" s="737"/>
      <c r="AD554" s="738"/>
      <c r="AE554" s="739"/>
      <c r="AF554" s="739"/>
      <c r="AG554" s="737"/>
      <c r="AH554" s="1100">
        <f>'報告書（事業主控）'!AH554</f>
        <v>0</v>
      </c>
      <c r="AI554" s="1101"/>
      <c r="AJ554" s="1101"/>
      <c r="AK554" s="1102"/>
      <c r="AL554" s="738"/>
      <c r="AM554" s="740"/>
      <c r="AN554" s="1100">
        <f>'報告書（事業主控）'!AN554</f>
        <v>0</v>
      </c>
      <c r="AO554" s="1101"/>
      <c r="AP554" s="1101"/>
      <c r="AQ554" s="1101"/>
      <c r="AR554" s="1101"/>
      <c r="AS554" s="741"/>
    </row>
    <row r="555" spans="2:45" ht="18" customHeight="1">
      <c r="B555" s="1117"/>
      <c r="C555" s="1118"/>
      <c r="D555" s="1118"/>
      <c r="E555" s="1118"/>
      <c r="F555" s="1118"/>
      <c r="G555" s="1118"/>
      <c r="H555" s="1118"/>
      <c r="I555" s="1119"/>
      <c r="J555" s="1117"/>
      <c r="K555" s="1118"/>
      <c r="L555" s="1118"/>
      <c r="M555" s="1118"/>
      <c r="N555" s="1121"/>
      <c r="O555" s="33">
        <f>'報告書（事業主控）'!O555</f>
        <v>0</v>
      </c>
      <c r="P555" s="684" t="s">
        <v>38</v>
      </c>
      <c r="Q555" s="33">
        <f>'報告書（事業主控）'!Q555</f>
        <v>0</v>
      </c>
      <c r="R555" s="684" t="s">
        <v>39</v>
      </c>
      <c r="S555" s="33">
        <f>'報告書（事業主控）'!S555</f>
        <v>0</v>
      </c>
      <c r="T555" s="1122" t="s">
        <v>41</v>
      </c>
      <c r="U555" s="1122"/>
      <c r="V555" s="1097">
        <f>'報告書（事業主控）'!V555</f>
        <v>0</v>
      </c>
      <c r="W555" s="1098"/>
      <c r="X555" s="1098"/>
      <c r="Y555" s="1098"/>
      <c r="Z555" s="1097">
        <f>'報告書（事業主控）'!Z555</f>
        <v>0</v>
      </c>
      <c r="AA555" s="1098"/>
      <c r="AB555" s="1098"/>
      <c r="AC555" s="1098"/>
      <c r="AD555" s="1097">
        <f>'報告書（事業主控）'!AD555</f>
        <v>0</v>
      </c>
      <c r="AE555" s="1098"/>
      <c r="AF555" s="1098"/>
      <c r="AG555" s="1098"/>
      <c r="AH555" s="1097">
        <f>'報告書（事業主控）'!AH555</f>
        <v>0</v>
      </c>
      <c r="AI555" s="1098"/>
      <c r="AJ555" s="1098"/>
      <c r="AK555" s="1099"/>
      <c r="AL555" s="964">
        <f>'報告書（事業主控）'!AL555</f>
        <v>0</v>
      </c>
      <c r="AM555" s="1095"/>
      <c r="AN555" s="1093">
        <f>'報告書（事業主控）'!AN555</f>
        <v>0</v>
      </c>
      <c r="AO555" s="1094"/>
      <c r="AP555" s="1094"/>
      <c r="AQ555" s="1094"/>
      <c r="AR555" s="1094"/>
      <c r="AS555" s="687"/>
    </row>
    <row r="556" spans="2:45" ht="18" customHeight="1">
      <c r="B556" s="1114">
        <f>'報告書（事業主控）'!B556</f>
        <v>0</v>
      </c>
      <c r="C556" s="1115"/>
      <c r="D556" s="1115"/>
      <c r="E556" s="1115"/>
      <c r="F556" s="1115"/>
      <c r="G556" s="1115"/>
      <c r="H556" s="1115"/>
      <c r="I556" s="1116"/>
      <c r="J556" s="1114">
        <f>'報告書（事業主控）'!J556</f>
        <v>0</v>
      </c>
      <c r="K556" s="1115"/>
      <c r="L556" s="1115"/>
      <c r="M556" s="1115"/>
      <c r="N556" s="1120"/>
      <c r="O556" s="32">
        <f>'報告書（事業主控）'!O556</f>
        <v>0</v>
      </c>
      <c r="P556" s="11" t="s">
        <v>38</v>
      </c>
      <c r="Q556" s="32">
        <f>'報告書（事業主控）'!Q556</f>
        <v>0</v>
      </c>
      <c r="R556" s="11" t="s">
        <v>39</v>
      </c>
      <c r="S556" s="32">
        <f>'報告書（事業主控）'!S556</f>
        <v>0</v>
      </c>
      <c r="T556" s="982" t="s">
        <v>40</v>
      </c>
      <c r="U556" s="982"/>
      <c r="V556" s="1103">
        <f>'報告書（事業主控）'!V556</f>
        <v>0</v>
      </c>
      <c r="W556" s="1104"/>
      <c r="X556" s="1104"/>
      <c r="Y556" s="737"/>
      <c r="Z556" s="738"/>
      <c r="AA556" s="739"/>
      <c r="AB556" s="739"/>
      <c r="AC556" s="737"/>
      <c r="AD556" s="738"/>
      <c r="AE556" s="739"/>
      <c r="AF556" s="739"/>
      <c r="AG556" s="737"/>
      <c r="AH556" s="1100">
        <f>'報告書（事業主控）'!AH556</f>
        <v>0</v>
      </c>
      <c r="AI556" s="1101"/>
      <c r="AJ556" s="1101"/>
      <c r="AK556" s="1102"/>
      <c r="AL556" s="738"/>
      <c r="AM556" s="740"/>
      <c r="AN556" s="1100">
        <f>'報告書（事業主控）'!AN556</f>
        <v>0</v>
      </c>
      <c r="AO556" s="1101"/>
      <c r="AP556" s="1101"/>
      <c r="AQ556" s="1101"/>
      <c r="AR556" s="1101"/>
      <c r="AS556" s="741"/>
    </row>
    <row r="557" spans="2:45" ht="18" customHeight="1">
      <c r="B557" s="1117"/>
      <c r="C557" s="1118"/>
      <c r="D557" s="1118"/>
      <c r="E557" s="1118"/>
      <c r="F557" s="1118"/>
      <c r="G557" s="1118"/>
      <c r="H557" s="1118"/>
      <c r="I557" s="1119"/>
      <c r="J557" s="1117"/>
      <c r="K557" s="1118"/>
      <c r="L557" s="1118"/>
      <c r="M557" s="1118"/>
      <c r="N557" s="1121"/>
      <c r="O557" s="33">
        <f>'報告書（事業主控）'!O557</f>
        <v>0</v>
      </c>
      <c r="P557" s="684" t="s">
        <v>38</v>
      </c>
      <c r="Q557" s="33">
        <f>'報告書（事業主控）'!Q557</f>
        <v>0</v>
      </c>
      <c r="R557" s="684" t="s">
        <v>39</v>
      </c>
      <c r="S557" s="33">
        <f>'報告書（事業主控）'!S557</f>
        <v>0</v>
      </c>
      <c r="T557" s="1122" t="s">
        <v>41</v>
      </c>
      <c r="U557" s="1122"/>
      <c r="V557" s="1097">
        <f>'報告書（事業主控）'!V557</f>
        <v>0</v>
      </c>
      <c r="W557" s="1098"/>
      <c r="X557" s="1098"/>
      <c r="Y557" s="1098"/>
      <c r="Z557" s="1097">
        <f>'報告書（事業主控）'!Z557</f>
        <v>0</v>
      </c>
      <c r="AA557" s="1098"/>
      <c r="AB557" s="1098"/>
      <c r="AC557" s="1098"/>
      <c r="AD557" s="1097">
        <f>'報告書（事業主控）'!AD557</f>
        <v>0</v>
      </c>
      <c r="AE557" s="1098"/>
      <c r="AF557" s="1098"/>
      <c r="AG557" s="1098"/>
      <c r="AH557" s="1097">
        <f>'報告書（事業主控）'!AH557</f>
        <v>0</v>
      </c>
      <c r="AI557" s="1098"/>
      <c r="AJ557" s="1098"/>
      <c r="AK557" s="1099"/>
      <c r="AL557" s="964">
        <f>'報告書（事業主控）'!AL557</f>
        <v>0</v>
      </c>
      <c r="AM557" s="1095"/>
      <c r="AN557" s="1093">
        <f>'報告書（事業主控）'!AN557</f>
        <v>0</v>
      </c>
      <c r="AO557" s="1094"/>
      <c r="AP557" s="1094"/>
      <c r="AQ557" s="1094"/>
      <c r="AR557" s="1094"/>
      <c r="AS557" s="687"/>
    </row>
    <row r="558" spans="2:45" ht="18" customHeight="1">
      <c r="B558" s="1114">
        <f>'報告書（事業主控）'!B558</f>
        <v>0</v>
      </c>
      <c r="C558" s="1115"/>
      <c r="D558" s="1115"/>
      <c r="E558" s="1115"/>
      <c r="F558" s="1115"/>
      <c r="G558" s="1115"/>
      <c r="H558" s="1115"/>
      <c r="I558" s="1116"/>
      <c r="J558" s="1114">
        <f>'報告書（事業主控）'!J558</f>
        <v>0</v>
      </c>
      <c r="K558" s="1115"/>
      <c r="L558" s="1115"/>
      <c r="M558" s="1115"/>
      <c r="N558" s="1120"/>
      <c r="O558" s="32">
        <f>'報告書（事業主控）'!O558</f>
        <v>0</v>
      </c>
      <c r="P558" s="11" t="s">
        <v>38</v>
      </c>
      <c r="Q558" s="32">
        <f>'報告書（事業主控）'!Q558</f>
        <v>0</v>
      </c>
      <c r="R558" s="11" t="s">
        <v>39</v>
      </c>
      <c r="S558" s="32">
        <f>'報告書（事業主控）'!S558</f>
        <v>0</v>
      </c>
      <c r="T558" s="982" t="s">
        <v>40</v>
      </c>
      <c r="U558" s="982"/>
      <c r="V558" s="1103">
        <f>'報告書（事業主控）'!V558</f>
        <v>0</v>
      </c>
      <c r="W558" s="1104"/>
      <c r="X558" s="1104"/>
      <c r="Y558" s="737"/>
      <c r="Z558" s="738"/>
      <c r="AA558" s="739"/>
      <c r="AB558" s="739"/>
      <c r="AC558" s="737"/>
      <c r="AD558" s="738"/>
      <c r="AE558" s="739"/>
      <c r="AF558" s="739"/>
      <c r="AG558" s="737"/>
      <c r="AH558" s="1100">
        <f>'報告書（事業主控）'!AH558</f>
        <v>0</v>
      </c>
      <c r="AI558" s="1101"/>
      <c r="AJ558" s="1101"/>
      <c r="AK558" s="1102"/>
      <c r="AL558" s="738"/>
      <c r="AM558" s="740"/>
      <c r="AN558" s="1100">
        <f>'報告書（事業主控）'!AN558</f>
        <v>0</v>
      </c>
      <c r="AO558" s="1101"/>
      <c r="AP558" s="1101"/>
      <c r="AQ558" s="1101"/>
      <c r="AR558" s="1101"/>
      <c r="AS558" s="741"/>
    </row>
    <row r="559" spans="2:45" ht="18" customHeight="1">
      <c r="B559" s="1117"/>
      <c r="C559" s="1118"/>
      <c r="D559" s="1118"/>
      <c r="E559" s="1118"/>
      <c r="F559" s="1118"/>
      <c r="G559" s="1118"/>
      <c r="H559" s="1118"/>
      <c r="I559" s="1119"/>
      <c r="J559" s="1117"/>
      <c r="K559" s="1118"/>
      <c r="L559" s="1118"/>
      <c r="M559" s="1118"/>
      <c r="N559" s="1121"/>
      <c r="O559" s="33">
        <f>'報告書（事業主控）'!O559</f>
        <v>0</v>
      </c>
      <c r="P559" s="684" t="s">
        <v>38</v>
      </c>
      <c r="Q559" s="33">
        <f>'報告書（事業主控）'!Q559</f>
        <v>0</v>
      </c>
      <c r="R559" s="684" t="s">
        <v>39</v>
      </c>
      <c r="S559" s="33">
        <f>'報告書（事業主控）'!S559</f>
        <v>0</v>
      </c>
      <c r="T559" s="1122" t="s">
        <v>41</v>
      </c>
      <c r="U559" s="1122"/>
      <c r="V559" s="1097">
        <f>'報告書（事業主控）'!V559</f>
        <v>0</v>
      </c>
      <c r="W559" s="1098"/>
      <c r="X559" s="1098"/>
      <c r="Y559" s="1098"/>
      <c r="Z559" s="1097">
        <f>'報告書（事業主控）'!Z559</f>
        <v>0</v>
      </c>
      <c r="AA559" s="1098"/>
      <c r="AB559" s="1098"/>
      <c r="AC559" s="1098"/>
      <c r="AD559" s="1097">
        <f>'報告書（事業主控）'!AD559</f>
        <v>0</v>
      </c>
      <c r="AE559" s="1098"/>
      <c r="AF559" s="1098"/>
      <c r="AG559" s="1098"/>
      <c r="AH559" s="1097">
        <f>'報告書（事業主控）'!AH559</f>
        <v>0</v>
      </c>
      <c r="AI559" s="1098"/>
      <c r="AJ559" s="1098"/>
      <c r="AK559" s="1099"/>
      <c r="AL559" s="964">
        <f>'報告書（事業主控）'!AL559</f>
        <v>0</v>
      </c>
      <c r="AM559" s="1095"/>
      <c r="AN559" s="1093">
        <f>'報告書（事業主控）'!AN559</f>
        <v>0</v>
      </c>
      <c r="AO559" s="1094"/>
      <c r="AP559" s="1094"/>
      <c r="AQ559" s="1094"/>
      <c r="AR559" s="1094"/>
      <c r="AS559" s="687"/>
    </row>
    <row r="560" spans="2:45" ht="18" customHeight="1">
      <c r="B560" s="1114">
        <f>'報告書（事業主控）'!B560</f>
        <v>0</v>
      </c>
      <c r="C560" s="1115"/>
      <c r="D560" s="1115"/>
      <c r="E560" s="1115"/>
      <c r="F560" s="1115"/>
      <c r="G560" s="1115"/>
      <c r="H560" s="1115"/>
      <c r="I560" s="1116"/>
      <c r="J560" s="1114">
        <f>'報告書（事業主控）'!J560</f>
        <v>0</v>
      </c>
      <c r="K560" s="1115"/>
      <c r="L560" s="1115"/>
      <c r="M560" s="1115"/>
      <c r="N560" s="1120"/>
      <c r="O560" s="32">
        <f>'報告書（事業主控）'!O560</f>
        <v>0</v>
      </c>
      <c r="P560" s="11" t="s">
        <v>38</v>
      </c>
      <c r="Q560" s="32">
        <f>'報告書（事業主控）'!Q560</f>
        <v>0</v>
      </c>
      <c r="R560" s="11" t="s">
        <v>39</v>
      </c>
      <c r="S560" s="32">
        <f>'報告書（事業主控）'!S560</f>
        <v>0</v>
      </c>
      <c r="T560" s="982" t="s">
        <v>40</v>
      </c>
      <c r="U560" s="982"/>
      <c r="V560" s="1103">
        <f>'報告書（事業主控）'!V560</f>
        <v>0</v>
      </c>
      <c r="W560" s="1104"/>
      <c r="X560" s="1104"/>
      <c r="Y560" s="737"/>
      <c r="Z560" s="738"/>
      <c r="AA560" s="739"/>
      <c r="AB560" s="739"/>
      <c r="AC560" s="737"/>
      <c r="AD560" s="738"/>
      <c r="AE560" s="739"/>
      <c r="AF560" s="739"/>
      <c r="AG560" s="737"/>
      <c r="AH560" s="1100">
        <f>'報告書（事業主控）'!AH560</f>
        <v>0</v>
      </c>
      <c r="AI560" s="1101"/>
      <c r="AJ560" s="1101"/>
      <c r="AK560" s="1102"/>
      <c r="AL560" s="738"/>
      <c r="AM560" s="740"/>
      <c r="AN560" s="1100">
        <f>'報告書（事業主控）'!AN560</f>
        <v>0</v>
      </c>
      <c r="AO560" s="1101"/>
      <c r="AP560" s="1101"/>
      <c r="AQ560" s="1101"/>
      <c r="AR560" s="1101"/>
      <c r="AS560" s="741"/>
    </row>
    <row r="561" spans="2:45" ht="18" customHeight="1">
      <c r="B561" s="1117"/>
      <c r="C561" s="1118"/>
      <c r="D561" s="1118"/>
      <c r="E561" s="1118"/>
      <c r="F561" s="1118"/>
      <c r="G561" s="1118"/>
      <c r="H561" s="1118"/>
      <c r="I561" s="1119"/>
      <c r="J561" s="1117"/>
      <c r="K561" s="1118"/>
      <c r="L561" s="1118"/>
      <c r="M561" s="1118"/>
      <c r="N561" s="1121"/>
      <c r="O561" s="33">
        <f>'報告書（事業主控）'!O561</f>
        <v>0</v>
      </c>
      <c r="P561" s="684" t="s">
        <v>38</v>
      </c>
      <c r="Q561" s="33">
        <f>'報告書（事業主控）'!Q561</f>
        <v>0</v>
      </c>
      <c r="R561" s="684" t="s">
        <v>39</v>
      </c>
      <c r="S561" s="33">
        <f>'報告書（事業主控）'!S561</f>
        <v>0</v>
      </c>
      <c r="T561" s="1122" t="s">
        <v>41</v>
      </c>
      <c r="U561" s="1122"/>
      <c r="V561" s="1097">
        <f>'報告書（事業主控）'!V561</f>
        <v>0</v>
      </c>
      <c r="W561" s="1098"/>
      <c r="X561" s="1098"/>
      <c r="Y561" s="1098"/>
      <c r="Z561" s="1097">
        <f>'報告書（事業主控）'!Z561</f>
        <v>0</v>
      </c>
      <c r="AA561" s="1098"/>
      <c r="AB561" s="1098"/>
      <c r="AC561" s="1098"/>
      <c r="AD561" s="1097">
        <f>'報告書（事業主控）'!AD561</f>
        <v>0</v>
      </c>
      <c r="AE561" s="1098"/>
      <c r="AF561" s="1098"/>
      <c r="AG561" s="1098"/>
      <c r="AH561" s="1097">
        <f>'報告書（事業主控）'!AH561</f>
        <v>0</v>
      </c>
      <c r="AI561" s="1098"/>
      <c r="AJ561" s="1098"/>
      <c r="AK561" s="1099"/>
      <c r="AL561" s="964">
        <f>'報告書（事業主控）'!AL561</f>
        <v>0</v>
      </c>
      <c r="AM561" s="1095"/>
      <c r="AN561" s="1093">
        <f>'報告書（事業主控）'!AN561</f>
        <v>0</v>
      </c>
      <c r="AO561" s="1094"/>
      <c r="AP561" s="1094"/>
      <c r="AQ561" s="1094"/>
      <c r="AR561" s="1094"/>
      <c r="AS561" s="687"/>
    </row>
    <row r="562" spans="2:45" ht="18" customHeight="1">
      <c r="B562" s="1114">
        <f>'報告書（事業主控）'!B562</f>
        <v>0</v>
      </c>
      <c r="C562" s="1115"/>
      <c r="D562" s="1115"/>
      <c r="E562" s="1115"/>
      <c r="F562" s="1115"/>
      <c r="G562" s="1115"/>
      <c r="H562" s="1115"/>
      <c r="I562" s="1116"/>
      <c r="J562" s="1114">
        <f>'報告書（事業主控）'!J562</f>
        <v>0</v>
      </c>
      <c r="K562" s="1115"/>
      <c r="L562" s="1115"/>
      <c r="M562" s="1115"/>
      <c r="N562" s="1120"/>
      <c r="O562" s="32">
        <f>'報告書（事業主控）'!O562</f>
        <v>0</v>
      </c>
      <c r="P562" s="11" t="s">
        <v>38</v>
      </c>
      <c r="Q562" s="32">
        <f>'報告書（事業主控）'!Q562</f>
        <v>0</v>
      </c>
      <c r="R562" s="11" t="s">
        <v>39</v>
      </c>
      <c r="S562" s="32">
        <f>'報告書（事業主控）'!S562</f>
        <v>0</v>
      </c>
      <c r="T562" s="982" t="s">
        <v>40</v>
      </c>
      <c r="U562" s="982"/>
      <c r="V562" s="1103">
        <f>'報告書（事業主控）'!V562</f>
        <v>0</v>
      </c>
      <c r="W562" s="1104"/>
      <c r="X562" s="1104"/>
      <c r="Y562" s="737"/>
      <c r="Z562" s="738"/>
      <c r="AA562" s="739"/>
      <c r="AB562" s="739"/>
      <c r="AC562" s="737"/>
      <c r="AD562" s="738"/>
      <c r="AE562" s="739"/>
      <c r="AF562" s="739"/>
      <c r="AG562" s="737"/>
      <c r="AH562" s="1100">
        <f>'報告書（事業主控）'!AH562</f>
        <v>0</v>
      </c>
      <c r="AI562" s="1101"/>
      <c r="AJ562" s="1101"/>
      <c r="AK562" s="1102"/>
      <c r="AL562" s="738"/>
      <c r="AM562" s="740"/>
      <c r="AN562" s="1100">
        <f>'報告書（事業主控）'!AN562</f>
        <v>0</v>
      </c>
      <c r="AO562" s="1101"/>
      <c r="AP562" s="1101"/>
      <c r="AQ562" s="1101"/>
      <c r="AR562" s="1101"/>
      <c r="AS562" s="741"/>
    </row>
    <row r="563" spans="2:45" ht="18" customHeight="1">
      <c r="B563" s="1117"/>
      <c r="C563" s="1118"/>
      <c r="D563" s="1118"/>
      <c r="E563" s="1118"/>
      <c r="F563" s="1118"/>
      <c r="G563" s="1118"/>
      <c r="H563" s="1118"/>
      <c r="I563" s="1119"/>
      <c r="J563" s="1117"/>
      <c r="K563" s="1118"/>
      <c r="L563" s="1118"/>
      <c r="M563" s="1118"/>
      <c r="N563" s="1121"/>
      <c r="O563" s="33">
        <f>'報告書（事業主控）'!O563</f>
        <v>0</v>
      </c>
      <c r="P563" s="684" t="s">
        <v>38</v>
      </c>
      <c r="Q563" s="33">
        <f>'報告書（事業主控）'!Q563</f>
        <v>0</v>
      </c>
      <c r="R563" s="684" t="s">
        <v>39</v>
      </c>
      <c r="S563" s="33">
        <f>'報告書（事業主控）'!S563</f>
        <v>0</v>
      </c>
      <c r="T563" s="1122" t="s">
        <v>41</v>
      </c>
      <c r="U563" s="1122"/>
      <c r="V563" s="1097">
        <f>'報告書（事業主控）'!V563</f>
        <v>0</v>
      </c>
      <c r="W563" s="1098"/>
      <c r="X563" s="1098"/>
      <c r="Y563" s="1098"/>
      <c r="Z563" s="1097">
        <f>'報告書（事業主控）'!Z563</f>
        <v>0</v>
      </c>
      <c r="AA563" s="1098"/>
      <c r="AB563" s="1098"/>
      <c r="AC563" s="1098"/>
      <c r="AD563" s="1097">
        <f>'報告書（事業主控）'!AD563</f>
        <v>0</v>
      </c>
      <c r="AE563" s="1098"/>
      <c r="AF563" s="1098"/>
      <c r="AG563" s="1098"/>
      <c r="AH563" s="1097">
        <f>'報告書（事業主控）'!AH563</f>
        <v>0</v>
      </c>
      <c r="AI563" s="1098"/>
      <c r="AJ563" s="1098"/>
      <c r="AK563" s="1099"/>
      <c r="AL563" s="964">
        <f>'報告書（事業主控）'!AL563</f>
        <v>0</v>
      </c>
      <c r="AM563" s="1095"/>
      <c r="AN563" s="1093">
        <f>'報告書（事業主控）'!AN563</f>
        <v>0</v>
      </c>
      <c r="AO563" s="1094"/>
      <c r="AP563" s="1094"/>
      <c r="AQ563" s="1094"/>
      <c r="AR563" s="1094"/>
      <c r="AS563" s="687"/>
    </row>
    <row r="564" spans="2:45" ht="18" customHeight="1">
      <c r="B564" s="1114">
        <f>'報告書（事業主控）'!B564</f>
        <v>0</v>
      </c>
      <c r="C564" s="1115"/>
      <c r="D564" s="1115"/>
      <c r="E564" s="1115"/>
      <c r="F564" s="1115"/>
      <c r="G564" s="1115"/>
      <c r="H564" s="1115"/>
      <c r="I564" s="1116"/>
      <c r="J564" s="1114">
        <f>'報告書（事業主控）'!J564</f>
        <v>0</v>
      </c>
      <c r="K564" s="1115"/>
      <c r="L564" s="1115"/>
      <c r="M564" s="1115"/>
      <c r="N564" s="1120"/>
      <c r="O564" s="32">
        <f>'報告書（事業主控）'!O564</f>
        <v>0</v>
      </c>
      <c r="P564" s="11" t="s">
        <v>38</v>
      </c>
      <c r="Q564" s="32">
        <f>'報告書（事業主控）'!Q564</f>
        <v>0</v>
      </c>
      <c r="R564" s="11" t="s">
        <v>39</v>
      </c>
      <c r="S564" s="32">
        <f>'報告書（事業主控）'!S564</f>
        <v>0</v>
      </c>
      <c r="T564" s="982" t="s">
        <v>40</v>
      </c>
      <c r="U564" s="982"/>
      <c r="V564" s="1103">
        <f>'報告書（事業主控）'!V564</f>
        <v>0</v>
      </c>
      <c r="W564" s="1104"/>
      <c r="X564" s="1104"/>
      <c r="Y564" s="737"/>
      <c r="Z564" s="738"/>
      <c r="AA564" s="739"/>
      <c r="AB564" s="739"/>
      <c r="AC564" s="737"/>
      <c r="AD564" s="738"/>
      <c r="AE564" s="739"/>
      <c r="AF564" s="739"/>
      <c r="AG564" s="737"/>
      <c r="AH564" s="1100">
        <f>'報告書（事業主控）'!AH564</f>
        <v>0</v>
      </c>
      <c r="AI564" s="1101"/>
      <c r="AJ564" s="1101"/>
      <c r="AK564" s="1102"/>
      <c r="AL564" s="738"/>
      <c r="AM564" s="740"/>
      <c r="AN564" s="1100">
        <f>'報告書（事業主控）'!AN564</f>
        <v>0</v>
      </c>
      <c r="AO564" s="1101"/>
      <c r="AP564" s="1101"/>
      <c r="AQ564" s="1101"/>
      <c r="AR564" s="1101"/>
      <c r="AS564" s="741"/>
    </row>
    <row r="565" spans="2:45" ht="18" customHeight="1">
      <c r="B565" s="1117"/>
      <c r="C565" s="1118"/>
      <c r="D565" s="1118"/>
      <c r="E565" s="1118"/>
      <c r="F565" s="1118"/>
      <c r="G565" s="1118"/>
      <c r="H565" s="1118"/>
      <c r="I565" s="1119"/>
      <c r="J565" s="1117"/>
      <c r="K565" s="1118"/>
      <c r="L565" s="1118"/>
      <c r="M565" s="1118"/>
      <c r="N565" s="1121"/>
      <c r="O565" s="33">
        <f>'報告書（事業主控）'!O565</f>
        <v>0</v>
      </c>
      <c r="P565" s="684" t="s">
        <v>38</v>
      </c>
      <c r="Q565" s="33">
        <f>'報告書（事業主控）'!Q565</f>
        <v>0</v>
      </c>
      <c r="R565" s="684" t="s">
        <v>39</v>
      </c>
      <c r="S565" s="33">
        <f>'報告書（事業主控）'!S565</f>
        <v>0</v>
      </c>
      <c r="T565" s="1122" t="s">
        <v>41</v>
      </c>
      <c r="U565" s="1122"/>
      <c r="V565" s="1097">
        <f>'報告書（事業主控）'!V565</f>
        <v>0</v>
      </c>
      <c r="W565" s="1098"/>
      <c r="X565" s="1098"/>
      <c r="Y565" s="1098"/>
      <c r="Z565" s="1097">
        <f>'報告書（事業主控）'!Z565</f>
        <v>0</v>
      </c>
      <c r="AA565" s="1098"/>
      <c r="AB565" s="1098"/>
      <c r="AC565" s="1098"/>
      <c r="AD565" s="1097">
        <f>'報告書（事業主控）'!AD565</f>
        <v>0</v>
      </c>
      <c r="AE565" s="1098"/>
      <c r="AF565" s="1098"/>
      <c r="AG565" s="1098"/>
      <c r="AH565" s="1097">
        <f>'報告書（事業主控）'!AH565</f>
        <v>0</v>
      </c>
      <c r="AI565" s="1098"/>
      <c r="AJ565" s="1098"/>
      <c r="AK565" s="1099"/>
      <c r="AL565" s="964">
        <f>'報告書（事業主控）'!AL565</f>
        <v>0</v>
      </c>
      <c r="AM565" s="1095"/>
      <c r="AN565" s="1093">
        <f>'報告書（事業主控）'!AN565</f>
        <v>0</v>
      </c>
      <c r="AO565" s="1094"/>
      <c r="AP565" s="1094"/>
      <c r="AQ565" s="1094"/>
      <c r="AR565" s="1094"/>
      <c r="AS565" s="687"/>
    </row>
    <row r="566" spans="2:45" ht="18" customHeight="1">
      <c r="B566" s="1114">
        <f>'報告書（事業主控）'!B566</f>
        <v>0</v>
      </c>
      <c r="C566" s="1115"/>
      <c r="D566" s="1115"/>
      <c r="E566" s="1115"/>
      <c r="F566" s="1115"/>
      <c r="G566" s="1115"/>
      <c r="H566" s="1115"/>
      <c r="I566" s="1116"/>
      <c r="J566" s="1114">
        <f>'報告書（事業主控）'!J566</f>
        <v>0</v>
      </c>
      <c r="K566" s="1115"/>
      <c r="L566" s="1115"/>
      <c r="M566" s="1115"/>
      <c r="N566" s="1120"/>
      <c r="O566" s="32">
        <f>'報告書（事業主控）'!O566</f>
        <v>0</v>
      </c>
      <c r="P566" s="11" t="s">
        <v>38</v>
      </c>
      <c r="Q566" s="32">
        <f>'報告書（事業主控）'!Q566</f>
        <v>0</v>
      </c>
      <c r="R566" s="11" t="s">
        <v>39</v>
      </c>
      <c r="S566" s="32">
        <f>'報告書（事業主控）'!S566</f>
        <v>0</v>
      </c>
      <c r="T566" s="982" t="s">
        <v>40</v>
      </c>
      <c r="U566" s="982"/>
      <c r="V566" s="1103">
        <f>'報告書（事業主控）'!V566</f>
        <v>0</v>
      </c>
      <c r="W566" s="1104"/>
      <c r="X566" s="1104"/>
      <c r="Y566" s="737"/>
      <c r="Z566" s="738"/>
      <c r="AA566" s="739"/>
      <c r="AB566" s="739"/>
      <c r="AC566" s="737"/>
      <c r="AD566" s="738"/>
      <c r="AE566" s="739"/>
      <c r="AF566" s="739"/>
      <c r="AG566" s="737"/>
      <c r="AH566" s="1100">
        <f>'報告書（事業主控）'!AH566</f>
        <v>0</v>
      </c>
      <c r="AI566" s="1101"/>
      <c r="AJ566" s="1101"/>
      <c r="AK566" s="1102"/>
      <c r="AL566" s="738"/>
      <c r="AM566" s="740"/>
      <c r="AN566" s="1100">
        <f>'報告書（事業主控）'!AN566</f>
        <v>0</v>
      </c>
      <c r="AO566" s="1101"/>
      <c r="AP566" s="1101"/>
      <c r="AQ566" s="1101"/>
      <c r="AR566" s="1101"/>
      <c r="AS566" s="741"/>
    </row>
    <row r="567" spans="2:45" ht="18" customHeight="1">
      <c r="B567" s="1117"/>
      <c r="C567" s="1118"/>
      <c r="D567" s="1118"/>
      <c r="E567" s="1118"/>
      <c r="F567" s="1118"/>
      <c r="G567" s="1118"/>
      <c r="H567" s="1118"/>
      <c r="I567" s="1119"/>
      <c r="J567" s="1117"/>
      <c r="K567" s="1118"/>
      <c r="L567" s="1118"/>
      <c r="M567" s="1118"/>
      <c r="N567" s="1121"/>
      <c r="O567" s="33">
        <f>'報告書（事業主控）'!O567</f>
        <v>0</v>
      </c>
      <c r="P567" s="684" t="s">
        <v>38</v>
      </c>
      <c r="Q567" s="33">
        <f>'報告書（事業主控）'!Q567</f>
        <v>0</v>
      </c>
      <c r="R567" s="684" t="s">
        <v>39</v>
      </c>
      <c r="S567" s="33">
        <f>'報告書（事業主控）'!S567</f>
        <v>0</v>
      </c>
      <c r="T567" s="1122" t="s">
        <v>41</v>
      </c>
      <c r="U567" s="1122"/>
      <c r="V567" s="1097">
        <f>'報告書（事業主控）'!V567</f>
        <v>0</v>
      </c>
      <c r="W567" s="1098"/>
      <c r="X567" s="1098"/>
      <c r="Y567" s="1098"/>
      <c r="Z567" s="1097">
        <f>'報告書（事業主控）'!Z567</f>
        <v>0</v>
      </c>
      <c r="AA567" s="1098"/>
      <c r="AB567" s="1098"/>
      <c r="AC567" s="1098"/>
      <c r="AD567" s="1097">
        <f>'報告書（事業主控）'!AD567</f>
        <v>0</v>
      </c>
      <c r="AE567" s="1098"/>
      <c r="AF567" s="1098"/>
      <c r="AG567" s="1098"/>
      <c r="AH567" s="1097">
        <f>'報告書（事業主控）'!AH567</f>
        <v>0</v>
      </c>
      <c r="AI567" s="1098"/>
      <c r="AJ567" s="1098"/>
      <c r="AK567" s="1099"/>
      <c r="AL567" s="964">
        <f>'報告書（事業主控）'!AL567</f>
        <v>0</v>
      </c>
      <c r="AM567" s="1095"/>
      <c r="AN567" s="1093">
        <f>'報告書（事業主控）'!AN567</f>
        <v>0</v>
      </c>
      <c r="AO567" s="1094"/>
      <c r="AP567" s="1094"/>
      <c r="AQ567" s="1094"/>
      <c r="AR567" s="1094"/>
      <c r="AS567" s="687"/>
    </row>
    <row r="568" spans="2:45" ht="18" customHeight="1">
      <c r="B568" s="1114">
        <f>'報告書（事業主控）'!B568</f>
        <v>0</v>
      </c>
      <c r="C568" s="1115"/>
      <c r="D568" s="1115"/>
      <c r="E568" s="1115"/>
      <c r="F568" s="1115"/>
      <c r="G568" s="1115"/>
      <c r="H568" s="1115"/>
      <c r="I568" s="1116"/>
      <c r="J568" s="1114">
        <f>'報告書（事業主控）'!J568</f>
        <v>0</v>
      </c>
      <c r="K568" s="1115"/>
      <c r="L568" s="1115"/>
      <c r="M568" s="1115"/>
      <c r="N568" s="1120"/>
      <c r="O568" s="32">
        <f>'報告書（事業主控）'!O568</f>
        <v>0</v>
      </c>
      <c r="P568" s="11" t="s">
        <v>38</v>
      </c>
      <c r="Q568" s="32">
        <f>'報告書（事業主控）'!Q568</f>
        <v>0</v>
      </c>
      <c r="R568" s="11" t="s">
        <v>39</v>
      </c>
      <c r="S568" s="32">
        <f>'報告書（事業主控）'!S568</f>
        <v>0</v>
      </c>
      <c r="T568" s="982" t="s">
        <v>40</v>
      </c>
      <c r="U568" s="982"/>
      <c r="V568" s="1103">
        <f>'報告書（事業主控）'!V568</f>
        <v>0</v>
      </c>
      <c r="W568" s="1104"/>
      <c r="X568" s="1104"/>
      <c r="Y568" s="737"/>
      <c r="Z568" s="738"/>
      <c r="AA568" s="739"/>
      <c r="AB568" s="739"/>
      <c r="AC568" s="737"/>
      <c r="AD568" s="738"/>
      <c r="AE568" s="739"/>
      <c r="AF568" s="739"/>
      <c r="AG568" s="737"/>
      <c r="AH568" s="1100">
        <f>'報告書（事業主控）'!AH568</f>
        <v>0</v>
      </c>
      <c r="AI568" s="1101"/>
      <c r="AJ568" s="1101"/>
      <c r="AK568" s="1102"/>
      <c r="AL568" s="738"/>
      <c r="AM568" s="740"/>
      <c r="AN568" s="1100">
        <f>'報告書（事業主控）'!AN568</f>
        <v>0</v>
      </c>
      <c r="AO568" s="1101"/>
      <c r="AP568" s="1101"/>
      <c r="AQ568" s="1101"/>
      <c r="AR568" s="1101"/>
      <c r="AS568" s="741"/>
    </row>
    <row r="569" spans="2:45" ht="18" customHeight="1">
      <c r="B569" s="1117"/>
      <c r="C569" s="1118"/>
      <c r="D569" s="1118"/>
      <c r="E569" s="1118"/>
      <c r="F569" s="1118"/>
      <c r="G569" s="1118"/>
      <c r="H569" s="1118"/>
      <c r="I569" s="1119"/>
      <c r="J569" s="1117"/>
      <c r="K569" s="1118"/>
      <c r="L569" s="1118"/>
      <c r="M569" s="1118"/>
      <c r="N569" s="1121"/>
      <c r="O569" s="33">
        <f>'報告書（事業主控）'!O569</f>
        <v>0</v>
      </c>
      <c r="P569" s="684" t="s">
        <v>38</v>
      </c>
      <c r="Q569" s="33">
        <f>'報告書（事業主控）'!Q569</f>
        <v>0</v>
      </c>
      <c r="R569" s="684" t="s">
        <v>39</v>
      </c>
      <c r="S569" s="33">
        <f>'報告書（事業主控）'!S569</f>
        <v>0</v>
      </c>
      <c r="T569" s="1122" t="s">
        <v>41</v>
      </c>
      <c r="U569" s="1122"/>
      <c r="V569" s="1097">
        <f>'報告書（事業主控）'!V569</f>
        <v>0</v>
      </c>
      <c r="W569" s="1098"/>
      <c r="X569" s="1098"/>
      <c r="Y569" s="1098"/>
      <c r="Z569" s="1097">
        <f>'報告書（事業主控）'!Z569</f>
        <v>0</v>
      </c>
      <c r="AA569" s="1098"/>
      <c r="AB569" s="1098"/>
      <c r="AC569" s="1098"/>
      <c r="AD569" s="1097">
        <f>'報告書（事業主控）'!AD569</f>
        <v>0</v>
      </c>
      <c r="AE569" s="1098"/>
      <c r="AF569" s="1098"/>
      <c r="AG569" s="1098"/>
      <c r="AH569" s="1097">
        <f>'報告書（事業主控）'!AH569</f>
        <v>0</v>
      </c>
      <c r="AI569" s="1098"/>
      <c r="AJ569" s="1098"/>
      <c r="AK569" s="1099"/>
      <c r="AL569" s="964">
        <f>'報告書（事業主控）'!AL569</f>
        <v>0</v>
      </c>
      <c r="AM569" s="1095"/>
      <c r="AN569" s="1093">
        <f>'報告書（事業主控）'!AN569</f>
        <v>0</v>
      </c>
      <c r="AO569" s="1094"/>
      <c r="AP569" s="1094"/>
      <c r="AQ569" s="1094"/>
      <c r="AR569" s="1094"/>
      <c r="AS569" s="687"/>
    </row>
    <row r="570" spans="2:45" ht="18" customHeight="1">
      <c r="B570" s="877" t="s">
        <v>158</v>
      </c>
      <c r="C570" s="988"/>
      <c r="D570" s="988"/>
      <c r="E570" s="989"/>
      <c r="F570" s="1105">
        <f>'報告書（事業主控）'!F570</f>
        <v>0</v>
      </c>
      <c r="G570" s="1106"/>
      <c r="H570" s="1106"/>
      <c r="I570" s="1106"/>
      <c r="J570" s="1106"/>
      <c r="K570" s="1106"/>
      <c r="L570" s="1106"/>
      <c r="M570" s="1106"/>
      <c r="N570" s="1107"/>
      <c r="O570" s="877" t="s">
        <v>544</v>
      </c>
      <c r="P570" s="988"/>
      <c r="Q570" s="988"/>
      <c r="R570" s="988"/>
      <c r="S570" s="988"/>
      <c r="T570" s="988"/>
      <c r="U570" s="989"/>
      <c r="V570" s="1100">
        <f>'報告書（事業主控）'!V570</f>
        <v>0</v>
      </c>
      <c r="W570" s="1101"/>
      <c r="X570" s="1101"/>
      <c r="Y570" s="1102"/>
      <c r="Z570" s="738"/>
      <c r="AA570" s="739"/>
      <c r="AB570" s="739"/>
      <c r="AC570" s="737"/>
      <c r="AD570" s="738"/>
      <c r="AE570" s="739"/>
      <c r="AF570" s="739"/>
      <c r="AG570" s="737"/>
      <c r="AH570" s="1100">
        <f>'報告書（事業主控）'!AH570</f>
        <v>0</v>
      </c>
      <c r="AI570" s="1101"/>
      <c r="AJ570" s="1101"/>
      <c r="AK570" s="1102"/>
      <c r="AL570" s="738"/>
      <c r="AM570" s="740"/>
      <c r="AN570" s="1100">
        <f>'報告書（事業主控）'!AN570</f>
        <v>0</v>
      </c>
      <c r="AO570" s="1101"/>
      <c r="AP570" s="1101"/>
      <c r="AQ570" s="1101"/>
      <c r="AR570" s="1101"/>
      <c r="AS570" s="741"/>
    </row>
    <row r="571" spans="2:45" ht="18" customHeight="1">
      <c r="B571" s="990"/>
      <c r="C571" s="991"/>
      <c r="D571" s="991"/>
      <c r="E571" s="992"/>
      <c r="F571" s="1108"/>
      <c r="G571" s="1109"/>
      <c r="H571" s="1109"/>
      <c r="I571" s="1109"/>
      <c r="J571" s="1109"/>
      <c r="K571" s="1109"/>
      <c r="L571" s="1109"/>
      <c r="M571" s="1109"/>
      <c r="N571" s="1110"/>
      <c r="O571" s="990"/>
      <c r="P571" s="991"/>
      <c r="Q571" s="991"/>
      <c r="R571" s="991"/>
      <c r="S571" s="991"/>
      <c r="T571" s="991"/>
      <c r="U571" s="992"/>
      <c r="V571" s="983">
        <f>'報告書（事業主控）'!V571</f>
        <v>0</v>
      </c>
      <c r="W571" s="986"/>
      <c r="X571" s="986"/>
      <c r="Y571" s="1004"/>
      <c r="Z571" s="983">
        <f>'報告書（事業主控）'!Z571</f>
        <v>0</v>
      </c>
      <c r="AA571" s="984"/>
      <c r="AB571" s="984"/>
      <c r="AC571" s="985"/>
      <c r="AD571" s="983">
        <f>'報告書（事業主控）'!AD571</f>
        <v>0</v>
      </c>
      <c r="AE571" s="984"/>
      <c r="AF571" s="984"/>
      <c r="AG571" s="985"/>
      <c r="AH571" s="983">
        <f>'報告書（事業主控）'!AH571</f>
        <v>0</v>
      </c>
      <c r="AI571" s="962"/>
      <c r="AJ571" s="962"/>
      <c r="AK571" s="962"/>
      <c r="AL571" s="742"/>
      <c r="AM571" s="743"/>
      <c r="AN571" s="983">
        <f>'報告書（事業主控）'!AN571</f>
        <v>0</v>
      </c>
      <c r="AO571" s="986"/>
      <c r="AP571" s="986"/>
      <c r="AQ571" s="986"/>
      <c r="AR571" s="986"/>
      <c r="AS571" s="744"/>
    </row>
    <row r="572" spans="2:45" ht="18" customHeight="1">
      <c r="B572" s="993"/>
      <c r="C572" s="994"/>
      <c r="D572" s="994"/>
      <c r="E572" s="995"/>
      <c r="F572" s="1111"/>
      <c r="G572" s="1112"/>
      <c r="H572" s="1112"/>
      <c r="I572" s="1112"/>
      <c r="J572" s="1112"/>
      <c r="K572" s="1112"/>
      <c r="L572" s="1112"/>
      <c r="M572" s="1112"/>
      <c r="N572" s="1113"/>
      <c r="O572" s="993"/>
      <c r="P572" s="994"/>
      <c r="Q572" s="994"/>
      <c r="R572" s="994"/>
      <c r="S572" s="994"/>
      <c r="T572" s="994"/>
      <c r="U572" s="995"/>
      <c r="V572" s="1093">
        <f>'報告書（事業主控）'!V572</f>
        <v>0</v>
      </c>
      <c r="W572" s="1094"/>
      <c r="X572" s="1094"/>
      <c r="Y572" s="1096"/>
      <c r="Z572" s="1093">
        <f>'報告書（事業主控）'!Z572</f>
        <v>0</v>
      </c>
      <c r="AA572" s="1094"/>
      <c r="AB572" s="1094"/>
      <c r="AC572" s="1096"/>
      <c r="AD572" s="1093">
        <f>'報告書（事業主控）'!AD572</f>
        <v>0</v>
      </c>
      <c r="AE572" s="1094"/>
      <c r="AF572" s="1094"/>
      <c r="AG572" s="1096"/>
      <c r="AH572" s="1093">
        <f>'報告書（事業主控）'!AH572</f>
        <v>0</v>
      </c>
      <c r="AI572" s="1094"/>
      <c r="AJ572" s="1094"/>
      <c r="AK572" s="1096"/>
      <c r="AL572" s="686"/>
      <c r="AM572" s="687"/>
      <c r="AN572" s="1093">
        <f>'報告書（事業主控）'!AN572</f>
        <v>0</v>
      </c>
      <c r="AO572" s="1094"/>
      <c r="AP572" s="1094"/>
      <c r="AQ572" s="1094"/>
      <c r="AR572" s="1094"/>
      <c r="AS572" s="687"/>
    </row>
    <row r="573" spans="2:45" ht="18" customHeight="1">
      <c r="AN573" s="1092">
        <f>'報告書（事業主控）'!AN573:AR573</f>
        <v>0</v>
      </c>
      <c r="AO573" s="1092"/>
      <c r="AP573" s="1092"/>
      <c r="AQ573" s="1092"/>
      <c r="AR573" s="1092"/>
    </row>
    <row r="574" spans="2:45" ht="31.95" customHeight="1">
      <c r="AN574" s="38"/>
      <c r="AO574" s="38"/>
      <c r="AP574" s="38"/>
      <c r="AQ574" s="38"/>
      <c r="AR574" s="38"/>
    </row>
    <row r="575" spans="2:45" ht="7.5" customHeight="1">
      <c r="X575" s="3"/>
      <c r="Y575" s="3"/>
    </row>
    <row r="576" spans="2:45" ht="10.5" customHeight="1">
      <c r="X576" s="3"/>
      <c r="Y576" s="3"/>
    </row>
    <row r="577" spans="2:45" ht="5.25" customHeight="1">
      <c r="X577" s="3"/>
      <c r="Y577" s="3"/>
    </row>
    <row r="578" spans="2:45" ht="5.25" customHeight="1">
      <c r="X578" s="3"/>
      <c r="Y578" s="3"/>
    </row>
    <row r="579" spans="2:45" ht="5.25" customHeight="1">
      <c r="X579" s="3"/>
      <c r="Y579" s="3"/>
    </row>
    <row r="580" spans="2:45" ht="5.25" customHeight="1">
      <c r="X580" s="3"/>
      <c r="Y580" s="3"/>
    </row>
    <row r="581" spans="2:45" ht="17.25" customHeight="1">
      <c r="B581" s="2" t="s">
        <v>42</v>
      </c>
      <c r="S581" s="9"/>
      <c r="T581" s="9"/>
      <c r="U581" s="9"/>
      <c r="V581" s="9"/>
      <c r="W581" s="9"/>
      <c r="AL581" s="26"/>
      <c r="AM581" s="26"/>
      <c r="AN581" s="26"/>
      <c r="AO581" s="26"/>
    </row>
    <row r="582" spans="2:45" ht="12.75" customHeight="1">
      <c r="M582" s="27"/>
      <c r="N582" s="27"/>
      <c r="O582" s="27"/>
      <c r="P582" s="27"/>
      <c r="Q582" s="27"/>
      <c r="R582" s="27"/>
      <c r="S582" s="27"/>
      <c r="T582" s="28"/>
      <c r="U582" s="28"/>
      <c r="V582" s="28"/>
      <c r="W582" s="28"/>
      <c r="X582" s="28"/>
      <c r="Y582" s="28"/>
      <c r="Z582" s="28"/>
      <c r="AA582" s="27"/>
      <c r="AB582" s="27"/>
      <c r="AC582" s="27"/>
      <c r="AL582" s="26"/>
      <c r="AM582" s="859" t="s">
        <v>712</v>
      </c>
      <c r="AN582" s="1087"/>
      <c r="AO582" s="1087"/>
      <c r="AP582" s="1088"/>
    </row>
    <row r="583" spans="2:45" ht="12.75" customHeight="1">
      <c r="M583" s="27"/>
      <c r="N583" s="27"/>
      <c r="O583" s="27"/>
      <c r="P583" s="27"/>
      <c r="Q583" s="27"/>
      <c r="R583" s="27"/>
      <c r="S583" s="27"/>
      <c r="T583" s="28"/>
      <c r="U583" s="28"/>
      <c r="V583" s="28"/>
      <c r="W583" s="28"/>
      <c r="X583" s="28"/>
      <c r="Y583" s="28"/>
      <c r="Z583" s="28"/>
      <c r="AA583" s="27"/>
      <c r="AB583" s="27"/>
      <c r="AC583" s="27"/>
      <c r="AL583" s="26"/>
      <c r="AM583" s="1089"/>
      <c r="AN583" s="1090"/>
      <c r="AO583" s="1090"/>
      <c r="AP583" s="1091"/>
    </row>
    <row r="584" spans="2:45" ht="12.75" customHeight="1">
      <c r="M584" s="27"/>
      <c r="N584" s="27"/>
      <c r="O584" s="27"/>
      <c r="P584" s="27"/>
      <c r="Q584" s="27"/>
      <c r="R584" s="27"/>
      <c r="S584" s="27"/>
      <c r="T584" s="27"/>
      <c r="U584" s="27"/>
      <c r="V584" s="27"/>
      <c r="W584" s="27"/>
      <c r="X584" s="27"/>
      <c r="Y584" s="27"/>
      <c r="Z584" s="27"/>
      <c r="AA584" s="27"/>
      <c r="AB584" s="27"/>
      <c r="AC584" s="27"/>
      <c r="AL584" s="26"/>
      <c r="AM584" s="26"/>
      <c r="AN584" s="723"/>
      <c r="AO584" s="723"/>
    </row>
    <row r="585" spans="2:45" ht="6" customHeight="1">
      <c r="M585" s="27"/>
      <c r="N585" s="27"/>
      <c r="O585" s="27"/>
      <c r="P585" s="27"/>
      <c r="Q585" s="27"/>
      <c r="R585" s="27"/>
      <c r="S585" s="27"/>
      <c r="T585" s="27"/>
      <c r="U585" s="27"/>
      <c r="V585" s="27"/>
      <c r="W585" s="27"/>
      <c r="X585" s="27"/>
      <c r="Y585" s="27"/>
      <c r="Z585" s="27"/>
      <c r="AA585" s="27"/>
      <c r="AB585" s="27"/>
      <c r="AC585" s="27"/>
      <c r="AL585" s="26"/>
      <c r="AM585" s="26"/>
    </row>
    <row r="586" spans="2:45" ht="12.75" customHeight="1">
      <c r="B586" s="873" t="s">
        <v>9</v>
      </c>
      <c r="C586" s="874"/>
      <c r="D586" s="874"/>
      <c r="E586" s="874"/>
      <c r="F586" s="874"/>
      <c r="G586" s="874"/>
      <c r="H586" s="874"/>
      <c r="I586" s="874"/>
      <c r="J586" s="878" t="s">
        <v>17</v>
      </c>
      <c r="K586" s="878"/>
      <c r="L586" s="724" t="s">
        <v>10</v>
      </c>
      <c r="M586" s="878" t="s">
        <v>18</v>
      </c>
      <c r="N586" s="878"/>
      <c r="O586" s="879" t="s">
        <v>19</v>
      </c>
      <c r="P586" s="878"/>
      <c r="Q586" s="878"/>
      <c r="R586" s="878"/>
      <c r="S586" s="878"/>
      <c r="T586" s="878"/>
      <c r="U586" s="878" t="s">
        <v>20</v>
      </c>
      <c r="V586" s="878"/>
      <c r="W586" s="878"/>
      <c r="AD586" s="11"/>
      <c r="AE586" s="11"/>
      <c r="AF586" s="11"/>
      <c r="AG586" s="11"/>
      <c r="AH586" s="11"/>
      <c r="AI586" s="11"/>
      <c r="AJ586" s="11"/>
      <c r="AL586" s="1013">
        <f ca="1">$AL$9</f>
        <v>30</v>
      </c>
      <c r="AM586" s="881"/>
      <c r="AN586" s="948" t="s">
        <v>11</v>
      </c>
      <c r="AO586" s="948"/>
      <c r="AP586" s="881">
        <v>15</v>
      </c>
      <c r="AQ586" s="881"/>
      <c r="AR586" s="948" t="s">
        <v>12</v>
      </c>
      <c r="AS586" s="951"/>
    </row>
    <row r="587" spans="2:45" ht="13.95" customHeight="1">
      <c r="B587" s="874"/>
      <c r="C587" s="874"/>
      <c r="D587" s="874"/>
      <c r="E587" s="874"/>
      <c r="F587" s="874"/>
      <c r="G587" s="874"/>
      <c r="H587" s="874"/>
      <c r="I587" s="874"/>
      <c r="J587" s="1061">
        <f>$J$10</f>
        <v>0</v>
      </c>
      <c r="K587" s="1049">
        <f>$K$10</f>
        <v>0</v>
      </c>
      <c r="L587" s="1063">
        <f>$L$10</f>
        <v>0</v>
      </c>
      <c r="M587" s="1052">
        <f>$M$10</f>
        <v>0</v>
      </c>
      <c r="N587" s="1049">
        <f>$N$10</f>
        <v>0</v>
      </c>
      <c r="O587" s="1052">
        <f>$O$10</f>
        <v>0</v>
      </c>
      <c r="P587" s="1014">
        <f>$P$10</f>
        <v>0</v>
      </c>
      <c r="Q587" s="1014">
        <f>$Q$10</f>
        <v>0</v>
      </c>
      <c r="R587" s="1014">
        <f>$R$10</f>
        <v>0</v>
      </c>
      <c r="S587" s="1014">
        <f>$S$10</f>
        <v>0</v>
      </c>
      <c r="T587" s="1049">
        <f>$T$10</f>
        <v>0</v>
      </c>
      <c r="U587" s="1052">
        <f>$U$10</f>
        <v>0</v>
      </c>
      <c r="V587" s="1014">
        <f>$V$10</f>
        <v>0</v>
      </c>
      <c r="W587" s="1049">
        <f>$W$10</f>
        <v>0</v>
      </c>
      <c r="AD587" s="11"/>
      <c r="AE587" s="11"/>
      <c r="AF587" s="11"/>
      <c r="AG587" s="11"/>
      <c r="AH587" s="11"/>
      <c r="AI587" s="11"/>
      <c r="AJ587" s="11"/>
      <c r="AL587" s="882"/>
      <c r="AM587" s="883"/>
      <c r="AN587" s="949"/>
      <c r="AO587" s="949"/>
      <c r="AP587" s="883"/>
      <c r="AQ587" s="883"/>
      <c r="AR587" s="949"/>
      <c r="AS587" s="952"/>
    </row>
    <row r="588" spans="2:45" ht="9" customHeight="1">
      <c r="B588" s="874"/>
      <c r="C588" s="874"/>
      <c r="D588" s="874"/>
      <c r="E588" s="874"/>
      <c r="F588" s="874"/>
      <c r="G588" s="874"/>
      <c r="H588" s="874"/>
      <c r="I588" s="874"/>
      <c r="J588" s="1062"/>
      <c r="K588" s="1050"/>
      <c r="L588" s="1064"/>
      <c r="M588" s="1053"/>
      <c r="N588" s="1050"/>
      <c r="O588" s="1053"/>
      <c r="P588" s="1015"/>
      <c r="Q588" s="1015"/>
      <c r="R588" s="1015"/>
      <c r="S588" s="1015"/>
      <c r="T588" s="1050"/>
      <c r="U588" s="1053"/>
      <c r="V588" s="1015"/>
      <c r="W588" s="1050"/>
      <c r="AD588" s="11"/>
      <c r="AE588" s="11"/>
      <c r="AF588" s="11"/>
      <c r="AG588" s="11"/>
      <c r="AH588" s="11"/>
      <c r="AI588" s="11"/>
      <c r="AJ588" s="11"/>
      <c r="AL588" s="884"/>
      <c r="AM588" s="885"/>
      <c r="AN588" s="950"/>
      <c r="AO588" s="950"/>
      <c r="AP588" s="885"/>
      <c r="AQ588" s="885"/>
      <c r="AR588" s="950"/>
      <c r="AS588" s="953"/>
    </row>
    <row r="589" spans="2:45" ht="6" customHeight="1">
      <c r="B589" s="876"/>
      <c r="C589" s="876"/>
      <c r="D589" s="876"/>
      <c r="E589" s="876"/>
      <c r="F589" s="876"/>
      <c r="G589" s="876"/>
      <c r="H589" s="876"/>
      <c r="I589" s="876"/>
      <c r="J589" s="1062"/>
      <c r="K589" s="1051"/>
      <c r="L589" s="1065"/>
      <c r="M589" s="1054"/>
      <c r="N589" s="1051"/>
      <c r="O589" s="1054"/>
      <c r="P589" s="1016"/>
      <c r="Q589" s="1016"/>
      <c r="R589" s="1016"/>
      <c r="S589" s="1016"/>
      <c r="T589" s="1051"/>
      <c r="U589" s="1054"/>
      <c r="V589" s="1016"/>
      <c r="W589" s="1051"/>
    </row>
    <row r="590" spans="2:45" ht="15" customHeight="1">
      <c r="B590" s="927" t="s">
        <v>43</v>
      </c>
      <c r="C590" s="928"/>
      <c r="D590" s="928"/>
      <c r="E590" s="928"/>
      <c r="F590" s="928"/>
      <c r="G590" s="928"/>
      <c r="H590" s="928"/>
      <c r="I590" s="929"/>
      <c r="J590" s="927" t="s">
        <v>13</v>
      </c>
      <c r="K590" s="928"/>
      <c r="L590" s="928"/>
      <c r="M590" s="928"/>
      <c r="N590" s="936"/>
      <c r="O590" s="939" t="s">
        <v>44</v>
      </c>
      <c r="P590" s="928"/>
      <c r="Q590" s="928"/>
      <c r="R590" s="928"/>
      <c r="S590" s="928"/>
      <c r="T590" s="928"/>
      <c r="U590" s="929"/>
      <c r="V590" s="725" t="s">
        <v>37</v>
      </c>
      <c r="W590" s="726"/>
      <c r="X590" s="726"/>
      <c r="Y590" s="942" t="s">
        <v>543</v>
      </c>
      <c r="Z590" s="942"/>
      <c r="AA590" s="942"/>
      <c r="AB590" s="942"/>
      <c r="AC590" s="942"/>
      <c r="AD590" s="942"/>
      <c r="AE590" s="942"/>
      <c r="AF590" s="942"/>
      <c r="AG590" s="942"/>
      <c r="AH590" s="942"/>
      <c r="AI590" s="726"/>
      <c r="AJ590" s="726"/>
      <c r="AK590" s="727"/>
      <c r="AL590" s="1066" t="s">
        <v>853</v>
      </c>
      <c r="AM590" s="1066"/>
      <c r="AN590" s="943" t="s">
        <v>796</v>
      </c>
      <c r="AO590" s="943"/>
      <c r="AP590" s="943"/>
      <c r="AQ590" s="943"/>
      <c r="AR590" s="943"/>
      <c r="AS590" s="944"/>
    </row>
    <row r="591" spans="2:45" ht="13.95" customHeight="1">
      <c r="B591" s="930"/>
      <c r="C591" s="931"/>
      <c r="D591" s="931"/>
      <c r="E591" s="931"/>
      <c r="F591" s="931"/>
      <c r="G591" s="931"/>
      <c r="H591" s="931"/>
      <c r="I591" s="932"/>
      <c r="J591" s="930"/>
      <c r="K591" s="931"/>
      <c r="L591" s="931"/>
      <c r="M591" s="931"/>
      <c r="N591" s="937"/>
      <c r="O591" s="940"/>
      <c r="P591" s="931"/>
      <c r="Q591" s="931"/>
      <c r="R591" s="931"/>
      <c r="S591" s="931"/>
      <c r="T591" s="931"/>
      <c r="U591" s="932"/>
      <c r="V591" s="890" t="s">
        <v>14</v>
      </c>
      <c r="W591" s="891"/>
      <c r="X591" s="891"/>
      <c r="Y591" s="892"/>
      <c r="Z591" s="896" t="s">
        <v>23</v>
      </c>
      <c r="AA591" s="897"/>
      <c r="AB591" s="897"/>
      <c r="AC591" s="898"/>
      <c r="AD591" s="902" t="s">
        <v>24</v>
      </c>
      <c r="AE591" s="903"/>
      <c r="AF591" s="903"/>
      <c r="AG591" s="904"/>
      <c r="AH591" s="1130" t="s">
        <v>170</v>
      </c>
      <c r="AI591" s="948"/>
      <c r="AJ591" s="948"/>
      <c r="AK591" s="951"/>
      <c r="AL591" s="1067" t="s">
        <v>45</v>
      </c>
      <c r="AM591" s="1067"/>
      <c r="AN591" s="918" t="s">
        <v>26</v>
      </c>
      <c r="AO591" s="919"/>
      <c r="AP591" s="919"/>
      <c r="AQ591" s="919"/>
      <c r="AR591" s="920"/>
      <c r="AS591" s="921"/>
    </row>
    <row r="592" spans="2:45" ht="13.95" customHeight="1">
      <c r="B592" s="933"/>
      <c r="C592" s="934"/>
      <c r="D592" s="934"/>
      <c r="E592" s="934"/>
      <c r="F592" s="934"/>
      <c r="G592" s="934"/>
      <c r="H592" s="934"/>
      <c r="I592" s="935"/>
      <c r="J592" s="933"/>
      <c r="K592" s="934"/>
      <c r="L592" s="934"/>
      <c r="M592" s="934"/>
      <c r="N592" s="938"/>
      <c r="O592" s="941"/>
      <c r="P592" s="934"/>
      <c r="Q592" s="934"/>
      <c r="R592" s="934"/>
      <c r="S592" s="934"/>
      <c r="T592" s="934"/>
      <c r="U592" s="935"/>
      <c r="V592" s="893"/>
      <c r="W592" s="894"/>
      <c r="X592" s="894"/>
      <c r="Y592" s="895"/>
      <c r="Z592" s="899"/>
      <c r="AA592" s="900"/>
      <c r="AB592" s="900"/>
      <c r="AC592" s="901"/>
      <c r="AD592" s="905"/>
      <c r="AE592" s="906"/>
      <c r="AF592" s="906"/>
      <c r="AG592" s="907"/>
      <c r="AH592" s="1131"/>
      <c r="AI592" s="950"/>
      <c r="AJ592" s="950"/>
      <c r="AK592" s="953"/>
      <c r="AL592" s="1068"/>
      <c r="AM592" s="1068"/>
      <c r="AN592" s="924"/>
      <c r="AO592" s="924"/>
      <c r="AP592" s="924"/>
      <c r="AQ592" s="924"/>
      <c r="AR592" s="924"/>
      <c r="AS592" s="925"/>
    </row>
    <row r="593" spans="2:45" ht="18" customHeight="1">
      <c r="B593" s="1123">
        <f>'報告書（事業主控）'!B593</f>
        <v>0</v>
      </c>
      <c r="C593" s="1124"/>
      <c r="D593" s="1124"/>
      <c r="E593" s="1124"/>
      <c r="F593" s="1124"/>
      <c r="G593" s="1124"/>
      <c r="H593" s="1124"/>
      <c r="I593" s="1125"/>
      <c r="J593" s="1123">
        <f>'報告書（事業主控）'!J593</f>
        <v>0</v>
      </c>
      <c r="K593" s="1124"/>
      <c r="L593" s="1124"/>
      <c r="M593" s="1124"/>
      <c r="N593" s="1126"/>
      <c r="O593" s="730">
        <f>'報告書（事業主控）'!O593</f>
        <v>0</v>
      </c>
      <c r="P593" s="731" t="s">
        <v>38</v>
      </c>
      <c r="Q593" s="730">
        <f>'報告書（事業主控）'!Q593</f>
        <v>0</v>
      </c>
      <c r="R593" s="731" t="s">
        <v>39</v>
      </c>
      <c r="S593" s="730">
        <f>'報告書（事業主控）'!S593</f>
        <v>0</v>
      </c>
      <c r="T593" s="976" t="s">
        <v>40</v>
      </c>
      <c r="U593" s="976"/>
      <c r="V593" s="1103">
        <f>'報告書（事業主控）'!V593</f>
        <v>0</v>
      </c>
      <c r="W593" s="1104"/>
      <c r="X593" s="1104"/>
      <c r="Y593" s="732" t="s">
        <v>15</v>
      </c>
      <c r="Z593" s="738"/>
      <c r="AA593" s="739"/>
      <c r="AB593" s="739"/>
      <c r="AC593" s="732" t="s">
        <v>15</v>
      </c>
      <c r="AD593" s="738"/>
      <c r="AE593" s="739"/>
      <c r="AF593" s="739"/>
      <c r="AG593" s="735" t="s">
        <v>15</v>
      </c>
      <c r="AH593" s="1127">
        <f>'報告書（事業主控）'!AH593</f>
        <v>0</v>
      </c>
      <c r="AI593" s="1128"/>
      <c r="AJ593" s="1128"/>
      <c r="AK593" s="1129"/>
      <c r="AL593" s="738"/>
      <c r="AM593" s="740"/>
      <c r="AN593" s="1100">
        <f>'報告書（事業主控）'!AN593</f>
        <v>0</v>
      </c>
      <c r="AO593" s="1101"/>
      <c r="AP593" s="1101"/>
      <c r="AQ593" s="1101"/>
      <c r="AR593" s="1101"/>
      <c r="AS593" s="735" t="s">
        <v>15</v>
      </c>
    </row>
    <row r="594" spans="2:45" ht="18" customHeight="1">
      <c r="B594" s="1117"/>
      <c r="C594" s="1118"/>
      <c r="D594" s="1118"/>
      <c r="E594" s="1118"/>
      <c r="F594" s="1118"/>
      <c r="G594" s="1118"/>
      <c r="H594" s="1118"/>
      <c r="I594" s="1119"/>
      <c r="J594" s="1117"/>
      <c r="K594" s="1118"/>
      <c r="L594" s="1118"/>
      <c r="M594" s="1118"/>
      <c r="N594" s="1121"/>
      <c r="O594" s="33">
        <f>'報告書（事業主控）'!O594</f>
        <v>0</v>
      </c>
      <c r="P594" s="684" t="s">
        <v>38</v>
      </c>
      <c r="Q594" s="33">
        <f>'報告書（事業主控）'!Q594</f>
        <v>0</v>
      </c>
      <c r="R594" s="684" t="s">
        <v>39</v>
      </c>
      <c r="S594" s="33">
        <f>'報告書（事業主控）'!S594</f>
        <v>0</v>
      </c>
      <c r="T594" s="1122" t="s">
        <v>41</v>
      </c>
      <c r="U594" s="1122"/>
      <c r="V594" s="1093">
        <f>'報告書（事業主控）'!V594</f>
        <v>0</v>
      </c>
      <c r="W594" s="1094"/>
      <c r="X594" s="1094"/>
      <c r="Y594" s="1094"/>
      <c r="Z594" s="1093">
        <f>'報告書（事業主控）'!Z594</f>
        <v>0</v>
      </c>
      <c r="AA594" s="1094"/>
      <c r="AB594" s="1094"/>
      <c r="AC594" s="1094"/>
      <c r="AD594" s="1093">
        <f>'報告書（事業主控）'!AD594</f>
        <v>0</v>
      </c>
      <c r="AE594" s="1094"/>
      <c r="AF594" s="1094"/>
      <c r="AG594" s="1096"/>
      <c r="AH594" s="1093">
        <f>'報告書（事業主控）'!AH594</f>
        <v>0</v>
      </c>
      <c r="AI594" s="1094"/>
      <c r="AJ594" s="1094"/>
      <c r="AK594" s="1096"/>
      <c r="AL594" s="964">
        <f>'報告書（事業主控）'!AL594</f>
        <v>0</v>
      </c>
      <c r="AM594" s="1095"/>
      <c r="AN594" s="1093">
        <f>'報告書（事業主控）'!AN594</f>
        <v>0</v>
      </c>
      <c r="AO594" s="1094"/>
      <c r="AP594" s="1094"/>
      <c r="AQ594" s="1094"/>
      <c r="AR594" s="1094"/>
      <c r="AS594" s="687"/>
    </row>
    <row r="595" spans="2:45" ht="18" customHeight="1">
      <c r="B595" s="1114">
        <f>'報告書（事業主控）'!B595</f>
        <v>0</v>
      </c>
      <c r="C595" s="1115"/>
      <c r="D595" s="1115"/>
      <c r="E595" s="1115"/>
      <c r="F595" s="1115"/>
      <c r="G595" s="1115"/>
      <c r="H595" s="1115"/>
      <c r="I595" s="1116"/>
      <c r="J595" s="1114">
        <f>'報告書（事業主控）'!J595</f>
        <v>0</v>
      </c>
      <c r="K595" s="1115"/>
      <c r="L595" s="1115"/>
      <c r="M595" s="1115"/>
      <c r="N595" s="1120"/>
      <c r="O595" s="32">
        <f>'報告書（事業主控）'!O595</f>
        <v>0</v>
      </c>
      <c r="P595" s="11" t="s">
        <v>38</v>
      </c>
      <c r="Q595" s="32">
        <f>'報告書（事業主控）'!Q595</f>
        <v>0</v>
      </c>
      <c r="R595" s="11" t="s">
        <v>39</v>
      </c>
      <c r="S595" s="32">
        <f>'報告書（事業主控）'!S595</f>
        <v>0</v>
      </c>
      <c r="T595" s="982" t="s">
        <v>40</v>
      </c>
      <c r="U595" s="982"/>
      <c r="V595" s="1103">
        <f>'報告書（事業主控）'!V595</f>
        <v>0</v>
      </c>
      <c r="W595" s="1104"/>
      <c r="X595" s="1104"/>
      <c r="Y595" s="737"/>
      <c r="Z595" s="738"/>
      <c r="AA595" s="739"/>
      <c r="AB595" s="739"/>
      <c r="AC595" s="737"/>
      <c r="AD595" s="738"/>
      <c r="AE595" s="739"/>
      <c r="AF595" s="739"/>
      <c r="AG595" s="737"/>
      <c r="AH595" s="1100">
        <f>'報告書（事業主控）'!AH595</f>
        <v>0</v>
      </c>
      <c r="AI595" s="1101"/>
      <c r="AJ595" s="1101"/>
      <c r="AK595" s="1102"/>
      <c r="AL595" s="738"/>
      <c r="AM595" s="740"/>
      <c r="AN595" s="1100">
        <f>'報告書（事業主控）'!AN595</f>
        <v>0</v>
      </c>
      <c r="AO595" s="1101"/>
      <c r="AP595" s="1101"/>
      <c r="AQ595" s="1101"/>
      <c r="AR595" s="1101"/>
      <c r="AS595" s="741"/>
    </row>
    <row r="596" spans="2:45" ht="18" customHeight="1">
      <c r="B596" s="1117"/>
      <c r="C596" s="1118"/>
      <c r="D596" s="1118"/>
      <c r="E596" s="1118"/>
      <c r="F596" s="1118"/>
      <c r="G596" s="1118"/>
      <c r="H596" s="1118"/>
      <c r="I596" s="1119"/>
      <c r="J596" s="1117"/>
      <c r="K596" s="1118"/>
      <c r="L596" s="1118"/>
      <c r="M596" s="1118"/>
      <c r="N596" s="1121"/>
      <c r="O596" s="33">
        <f>'報告書（事業主控）'!O596</f>
        <v>0</v>
      </c>
      <c r="P596" s="684" t="s">
        <v>38</v>
      </c>
      <c r="Q596" s="33">
        <f>'報告書（事業主控）'!Q596</f>
        <v>0</v>
      </c>
      <c r="R596" s="684" t="s">
        <v>39</v>
      </c>
      <c r="S596" s="33">
        <f>'報告書（事業主控）'!S596</f>
        <v>0</v>
      </c>
      <c r="T596" s="1122" t="s">
        <v>41</v>
      </c>
      <c r="U596" s="1122"/>
      <c r="V596" s="1097">
        <f>'報告書（事業主控）'!V596</f>
        <v>0</v>
      </c>
      <c r="W596" s="1098"/>
      <c r="X596" s="1098"/>
      <c r="Y596" s="1098"/>
      <c r="Z596" s="1097">
        <f>'報告書（事業主控）'!Z596</f>
        <v>0</v>
      </c>
      <c r="AA596" s="1098"/>
      <c r="AB596" s="1098"/>
      <c r="AC596" s="1098"/>
      <c r="AD596" s="1097">
        <f>'報告書（事業主控）'!AD596</f>
        <v>0</v>
      </c>
      <c r="AE596" s="1098"/>
      <c r="AF596" s="1098"/>
      <c r="AG596" s="1098"/>
      <c r="AH596" s="1097">
        <f>'報告書（事業主控）'!AH596</f>
        <v>0</v>
      </c>
      <c r="AI596" s="1098"/>
      <c r="AJ596" s="1098"/>
      <c r="AK596" s="1099"/>
      <c r="AL596" s="964">
        <f>'報告書（事業主控）'!AL596</f>
        <v>0</v>
      </c>
      <c r="AM596" s="1095"/>
      <c r="AN596" s="1093">
        <f>'報告書（事業主控）'!AN596</f>
        <v>0</v>
      </c>
      <c r="AO596" s="1094"/>
      <c r="AP596" s="1094"/>
      <c r="AQ596" s="1094"/>
      <c r="AR596" s="1094"/>
      <c r="AS596" s="687"/>
    </row>
    <row r="597" spans="2:45" ht="18" customHeight="1">
      <c r="B597" s="1114">
        <f>'報告書（事業主控）'!B597</f>
        <v>0</v>
      </c>
      <c r="C597" s="1115"/>
      <c r="D597" s="1115"/>
      <c r="E597" s="1115"/>
      <c r="F597" s="1115"/>
      <c r="G597" s="1115"/>
      <c r="H597" s="1115"/>
      <c r="I597" s="1116"/>
      <c r="J597" s="1114">
        <f>'報告書（事業主控）'!J597</f>
        <v>0</v>
      </c>
      <c r="K597" s="1115"/>
      <c r="L597" s="1115"/>
      <c r="M597" s="1115"/>
      <c r="N597" s="1120"/>
      <c r="O597" s="32">
        <f>'報告書（事業主控）'!O597</f>
        <v>0</v>
      </c>
      <c r="P597" s="11" t="s">
        <v>38</v>
      </c>
      <c r="Q597" s="32">
        <f>'報告書（事業主控）'!Q597</f>
        <v>0</v>
      </c>
      <c r="R597" s="11" t="s">
        <v>39</v>
      </c>
      <c r="S597" s="32">
        <f>'報告書（事業主控）'!S597</f>
        <v>0</v>
      </c>
      <c r="T597" s="982" t="s">
        <v>40</v>
      </c>
      <c r="U597" s="982"/>
      <c r="V597" s="1103">
        <f>'報告書（事業主控）'!V597</f>
        <v>0</v>
      </c>
      <c r="W597" s="1104"/>
      <c r="X597" s="1104"/>
      <c r="Y597" s="737"/>
      <c r="Z597" s="738"/>
      <c r="AA597" s="739"/>
      <c r="AB597" s="739"/>
      <c r="AC597" s="737"/>
      <c r="AD597" s="738"/>
      <c r="AE597" s="739"/>
      <c r="AF597" s="739"/>
      <c r="AG597" s="737"/>
      <c r="AH597" s="1100">
        <f>'報告書（事業主控）'!AH597</f>
        <v>0</v>
      </c>
      <c r="AI597" s="1101"/>
      <c r="AJ597" s="1101"/>
      <c r="AK597" s="1102"/>
      <c r="AL597" s="738"/>
      <c r="AM597" s="740"/>
      <c r="AN597" s="1100">
        <f>'報告書（事業主控）'!AN597</f>
        <v>0</v>
      </c>
      <c r="AO597" s="1101"/>
      <c r="AP597" s="1101"/>
      <c r="AQ597" s="1101"/>
      <c r="AR597" s="1101"/>
      <c r="AS597" s="741"/>
    </row>
    <row r="598" spans="2:45" ht="18" customHeight="1">
      <c r="B598" s="1117"/>
      <c r="C598" s="1118"/>
      <c r="D598" s="1118"/>
      <c r="E598" s="1118"/>
      <c r="F598" s="1118"/>
      <c r="G598" s="1118"/>
      <c r="H598" s="1118"/>
      <c r="I598" s="1119"/>
      <c r="J598" s="1117"/>
      <c r="K598" s="1118"/>
      <c r="L598" s="1118"/>
      <c r="M598" s="1118"/>
      <c r="N598" s="1121"/>
      <c r="O598" s="33">
        <f>'報告書（事業主控）'!O598</f>
        <v>0</v>
      </c>
      <c r="P598" s="684" t="s">
        <v>38</v>
      </c>
      <c r="Q598" s="33">
        <f>'報告書（事業主控）'!Q598</f>
        <v>0</v>
      </c>
      <c r="R598" s="684" t="s">
        <v>39</v>
      </c>
      <c r="S598" s="33">
        <f>'報告書（事業主控）'!S598</f>
        <v>0</v>
      </c>
      <c r="T598" s="1122" t="s">
        <v>41</v>
      </c>
      <c r="U598" s="1122"/>
      <c r="V598" s="1097">
        <f>'報告書（事業主控）'!V598</f>
        <v>0</v>
      </c>
      <c r="W598" s="1098"/>
      <c r="X598" s="1098"/>
      <c r="Y598" s="1098"/>
      <c r="Z598" s="1097">
        <f>'報告書（事業主控）'!Z598</f>
        <v>0</v>
      </c>
      <c r="AA598" s="1098"/>
      <c r="AB598" s="1098"/>
      <c r="AC598" s="1098"/>
      <c r="AD598" s="1097">
        <f>'報告書（事業主控）'!AD598</f>
        <v>0</v>
      </c>
      <c r="AE598" s="1098"/>
      <c r="AF598" s="1098"/>
      <c r="AG598" s="1098"/>
      <c r="AH598" s="1097">
        <f>'報告書（事業主控）'!AH598</f>
        <v>0</v>
      </c>
      <c r="AI598" s="1098"/>
      <c r="AJ598" s="1098"/>
      <c r="AK598" s="1099"/>
      <c r="AL598" s="964">
        <f>'報告書（事業主控）'!AL598</f>
        <v>0</v>
      </c>
      <c r="AM598" s="1095"/>
      <c r="AN598" s="1093">
        <f>'報告書（事業主控）'!AN598</f>
        <v>0</v>
      </c>
      <c r="AO598" s="1094"/>
      <c r="AP598" s="1094"/>
      <c r="AQ598" s="1094"/>
      <c r="AR598" s="1094"/>
      <c r="AS598" s="687"/>
    </row>
    <row r="599" spans="2:45" ht="18" customHeight="1">
      <c r="B599" s="1114">
        <f>'報告書（事業主控）'!B599</f>
        <v>0</v>
      </c>
      <c r="C599" s="1115"/>
      <c r="D599" s="1115"/>
      <c r="E599" s="1115"/>
      <c r="F599" s="1115"/>
      <c r="G599" s="1115"/>
      <c r="H599" s="1115"/>
      <c r="I599" s="1116"/>
      <c r="J599" s="1114">
        <f>'報告書（事業主控）'!J599</f>
        <v>0</v>
      </c>
      <c r="K599" s="1115"/>
      <c r="L599" s="1115"/>
      <c r="M599" s="1115"/>
      <c r="N599" s="1120"/>
      <c r="O599" s="32">
        <f>'報告書（事業主控）'!O599</f>
        <v>0</v>
      </c>
      <c r="P599" s="11" t="s">
        <v>38</v>
      </c>
      <c r="Q599" s="32">
        <f>'報告書（事業主控）'!Q599</f>
        <v>0</v>
      </c>
      <c r="R599" s="11" t="s">
        <v>39</v>
      </c>
      <c r="S599" s="32">
        <f>'報告書（事業主控）'!S599</f>
        <v>0</v>
      </c>
      <c r="T599" s="982" t="s">
        <v>40</v>
      </c>
      <c r="U599" s="982"/>
      <c r="V599" s="1103">
        <f>'報告書（事業主控）'!V599</f>
        <v>0</v>
      </c>
      <c r="W599" s="1104"/>
      <c r="X599" s="1104"/>
      <c r="Y599" s="737"/>
      <c r="Z599" s="738"/>
      <c r="AA599" s="739"/>
      <c r="AB599" s="739"/>
      <c r="AC599" s="737"/>
      <c r="AD599" s="738"/>
      <c r="AE599" s="739"/>
      <c r="AF599" s="739"/>
      <c r="AG599" s="737"/>
      <c r="AH599" s="1100">
        <f>'報告書（事業主控）'!AH599</f>
        <v>0</v>
      </c>
      <c r="AI599" s="1101"/>
      <c r="AJ599" s="1101"/>
      <c r="AK599" s="1102"/>
      <c r="AL599" s="738"/>
      <c r="AM599" s="740"/>
      <c r="AN599" s="1100">
        <f>'報告書（事業主控）'!AN599</f>
        <v>0</v>
      </c>
      <c r="AO599" s="1101"/>
      <c r="AP599" s="1101"/>
      <c r="AQ599" s="1101"/>
      <c r="AR599" s="1101"/>
      <c r="AS599" s="741"/>
    </row>
    <row r="600" spans="2:45" ht="18" customHeight="1">
      <c r="B600" s="1117"/>
      <c r="C600" s="1118"/>
      <c r="D600" s="1118"/>
      <c r="E600" s="1118"/>
      <c r="F600" s="1118"/>
      <c r="G600" s="1118"/>
      <c r="H600" s="1118"/>
      <c r="I600" s="1119"/>
      <c r="J600" s="1117"/>
      <c r="K600" s="1118"/>
      <c r="L600" s="1118"/>
      <c r="M600" s="1118"/>
      <c r="N600" s="1121"/>
      <c r="O600" s="33">
        <f>'報告書（事業主控）'!O600</f>
        <v>0</v>
      </c>
      <c r="P600" s="684" t="s">
        <v>38</v>
      </c>
      <c r="Q600" s="33">
        <f>'報告書（事業主控）'!Q600</f>
        <v>0</v>
      </c>
      <c r="R600" s="684" t="s">
        <v>39</v>
      </c>
      <c r="S600" s="33">
        <f>'報告書（事業主控）'!S600</f>
        <v>0</v>
      </c>
      <c r="T600" s="1122" t="s">
        <v>41</v>
      </c>
      <c r="U600" s="1122"/>
      <c r="V600" s="1097">
        <f>'報告書（事業主控）'!V600</f>
        <v>0</v>
      </c>
      <c r="W600" s="1098"/>
      <c r="X600" s="1098"/>
      <c r="Y600" s="1098"/>
      <c r="Z600" s="1097">
        <f>'報告書（事業主控）'!Z600</f>
        <v>0</v>
      </c>
      <c r="AA600" s="1098"/>
      <c r="AB600" s="1098"/>
      <c r="AC600" s="1098"/>
      <c r="AD600" s="1097">
        <f>'報告書（事業主控）'!AD600</f>
        <v>0</v>
      </c>
      <c r="AE600" s="1098"/>
      <c r="AF600" s="1098"/>
      <c r="AG600" s="1098"/>
      <c r="AH600" s="1097">
        <f>'報告書（事業主控）'!AH600</f>
        <v>0</v>
      </c>
      <c r="AI600" s="1098"/>
      <c r="AJ600" s="1098"/>
      <c r="AK600" s="1099"/>
      <c r="AL600" s="964">
        <f>'報告書（事業主控）'!AL600</f>
        <v>0</v>
      </c>
      <c r="AM600" s="1095"/>
      <c r="AN600" s="1093">
        <f>'報告書（事業主控）'!AN600</f>
        <v>0</v>
      </c>
      <c r="AO600" s="1094"/>
      <c r="AP600" s="1094"/>
      <c r="AQ600" s="1094"/>
      <c r="AR600" s="1094"/>
      <c r="AS600" s="687"/>
    </row>
    <row r="601" spans="2:45" ht="18" customHeight="1">
      <c r="B601" s="1114">
        <f>'報告書（事業主控）'!B601</f>
        <v>0</v>
      </c>
      <c r="C601" s="1115"/>
      <c r="D601" s="1115"/>
      <c r="E601" s="1115"/>
      <c r="F601" s="1115"/>
      <c r="G601" s="1115"/>
      <c r="H601" s="1115"/>
      <c r="I601" s="1116"/>
      <c r="J601" s="1114">
        <f>'報告書（事業主控）'!J601</f>
        <v>0</v>
      </c>
      <c r="K601" s="1115"/>
      <c r="L601" s="1115"/>
      <c r="M601" s="1115"/>
      <c r="N601" s="1120"/>
      <c r="O601" s="32">
        <f>'報告書（事業主控）'!O601</f>
        <v>0</v>
      </c>
      <c r="P601" s="11" t="s">
        <v>38</v>
      </c>
      <c r="Q601" s="32">
        <f>'報告書（事業主控）'!Q601</f>
        <v>0</v>
      </c>
      <c r="R601" s="11" t="s">
        <v>39</v>
      </c>
      <c r="S601" s="32">
        <f>'報告書（事業主控）'!S601</f>
        <v>0</v>
      </c>
      <c r="T601" s="982" t="s">
        <v>40</v>
      </c>
      <c r="U601" s="982"/>
      <c r="V601" s="1103">
        <f>'報告書（事業主控）'!V601</f>
        <v>0</v>
      </c>
      <c r="W601" s="1104"/>
      <c r="X601" s="1104"/>
      <c r="Y601" s="737"/>
      <c r="Z601" s="738"/>
      <c r="AA601" s="739"/>
      <c r="AB601" s="739"/>
      <c r="AC601" s="737"/>
      <c r="AD601" s="738"/>
      <c r="AE601" s="739"/>
      <c r="AF601" s="739"/>
      <c r="AG601" s="737"/>
      <c r="AH601" s="1100">
        <f>'報告書（事業主控）'!AH601</f>
        <v>0</v>
      </c>
      <c r="AI601" s="1101"/>
      <c r="AJ601" s="1101"/>
      <c r="AK601" s="1102"/>
      <c r="AL601" s="738"/>
      <c r="AM601" s="740"/>
      <c r="AN601" s="1100">
        <f>'報告書（事業主控）'!AN601</f>
        <v>0</v>
      </c>
      <c r="AO601" s="1101"/>
      <c r="AP601" s="1101"/>
      <c r="AQ601" s="1101"/>
      <c r="AR601" s="1101"/>
      <c r="AS601" s="741"/>
    </row>
    <row r="602" spans="2:45" ht="18" customHeight="1">
      <c r="B602" s="1117"/>
      <c r="C602" s="1118"/>
      <c r="D602" s="1118"/>
      <c r="E602" s="1118"/>
      <c r="F602" s="1118"/>
      <c r="G602" s="1118"/>
      <c r="H602" s="1118"/>
      <c r="I602" s="1119"/>
      <c r="J602" s="1117"/>
      <c r="K602" s="1118"/>
      <c r="L602" s="1118"/>
      <c r="M602" s="1118"/>
      <c r="N602" s="1121"/>
      <c r="O602" s="33">
        <f>'報告書（事業主控）'!O602</f>
        <v>0</v>
      </c>
      <c r="P602" s="684" t="s">
        <v>38</v>
      </c>
      <c r="Q602" s="33">
        <f>'報告書（事業主控）'!Q602</f>
        <v>0</v>
      </c>
      <c r="R602" s="684" t="s">
        <v>39</v>
      </c>
      <c r="S602" s="33">
        <f>'報告書（事業主控）'!S602</f>
        <v>0</v>
      </c>
      <c r="T602" s="1122" t="s">
        <v>41</v>
      </c>
      <c r="U602" s="1122"/>
      <c r="V602" s="1097">
        <f>'報告書（事業主控）'!V602</f>
        <v>0</v>
      </c>
      <c r="W602" s="1098"/>
      <c r="X602" s="1098"/>
      <c r="Y602" s="1098"/>
      <c r="Z602" s="1097">
        <f>'報告書（事業主控）'!Z602</f>
        <v>0</v>
      </c>
      <c r="AA602" s="1098"/>
      <c r="AB602" s="1098"/>
      <c r="AC602" s="1098"/>
      <c r="AD602" s="1097">
        <f>'報告書（事業主控）'!AD602</f>
        <v>0</v>
      </c>
      <c r="AE602" s="1098"/>
      <c r="AF602" s="1098"/>
      <c r="AG602" s="1098"/>
      <c r="AH602" s="1097">
        <f>'報告書（事業主控）'!AH602</f>
        <v>0</v>
      </c>
      <c r="AI602" s="1098"/>
      <c r="AJ602" s="1098"/>
      <c r="AK602" s="1099"/>
      <c r="AL602" s="964">
        <f>'報告書（事業主控）'!AL602</f>
        <v>0</v>
      </c>
      <c r="AM602" s="1095"/>
      <c r="AN602" s="1093">
        <f>'報告書（事業主控）'!AN602</f>
        <v>0</v>
      </c>
      <c r="AO602" s="1094"/>
      <c r="AP602" s="1094"/>
      <c r="AQ602" s="1094"/>
      <c r="AR602" s="1094"/>
      <c r="AS602" s="687"/>
    </row>
    <row r="603" spans="2:45" ht="18" customHeight="1">
      <c r="B603" s="1114">
        <f>'報告書（事業主控）'!B603</f>
        <v>0</v>
      </c>
      <c r="C603" s="1115"/>
      <c r="D603" s="1115"/>
      <c r="E603" s="1115"/>
      <c r="F603" s="1115"/>
      <c r="G603" s="1115"/>
      <c r="H603" s="1115"/>
      <c r="I603" s="1116"/>
      <c r="J603" s="1114">
        <f>'報告書（事業主控）'!J603</f>
        <v>0</v>
      </c>
      <c r="K603" s="1115"/>
      <c r="L603" s="1115"/>
      <c r="M603" s="1115"/>
      <c r="N603" s="1120"/>
      <c r="O603" s="32">
        <f>'報告書（事業主控）'!O603</f>
        <v>0</v>
      </c>
      <c r="P603" s="11" t="s">
        <v>38</v>
      </c>
      <c r="Q603" s="32">
        <f>'報告書（事業主控）'!Q603</f>
        <v>0</v>
      </c>
      <c r="R603" s="11" t="s">
        <v>39</v>
      </c>
      <c r="S603" s="32">
        <f>'報告書（事業主控）'!S603</f>
        <v>0</v>
      </c>
      <c r="T603" s="982" t="s">
        <v>40</v>
      </c>
      <c r="U603" s="982"/>
      <c r="V603" s="1103">
        <f>'報告書（事業主控）'!V603</f>
        <v>0</v>
      </c>
      <c r="W603" s="1104"/>
      <c r="X603" s="1104"/>
      <c r="Y603" s="737"/>
      <c r="Z603" s="738"/>
      <c r="AA603" s="739"/>
      <c r="AB603" s="739"/>
      <c r="AC603" s="737"/>
      <c r="AD603" s="738"/>
      <c r="AE603" s="739"/>
      <c r="AF603" s="739"/>
      <c r="AG603" s="737"/>
      <c r="AH603" s="1100">
        <f>'報告書（事業主控）'!AH603</f>
        <v>0</v>
      </c>
      <c r="AI603" s="1101"/>
      <c r="AJ603" s="1101"/>
      <c r="AK603" s="1102"/>
      <c r="AL603" s="738"/>
      <c r="AM603" s="740"/>
      <c r="AN603" s="1100">
        <f>'報告書（事業主控）'!AN603</f>
        <v>0</v>
      </c>
      <c r="AO603" s="1101"/>
      <c r="AP603" s="1101"/>
      <c r="AQ603" s="1101"/>
      <c r="AR603" s="1101"/>
      <c r="AS603" s="741"/>
    </row>
    <row r="604" spans="2:45" ht="18" customHeight="1">
      <c r="B604" s="1117"/>
      <c r="C604" s="1118"/>
      <c r="D604" s="1118"/>
      <c r="E604" s="1118"/>
      <c r="F604" s="1118"/>
      <c r="G604" s="1118"/>
      <c r="H604" s="1118"/>
      <c r="I604" s="1119"/>
      <c r="J604" s="1117"/>
      <c r="K604" s="1118"/>
      <c r="L604" s="1118"/>
      <c r="M604" s="1118"/>
      <c r="N604" s="1121"/>
      <c r="O604" s="33">
        <f>'報告書（事業主控）'!O604</f>
        <v>0</v>
      </c>
      <c r="P604" s="684" t="s">
        <v>38</v>
      </c>
      <c r="Q604" s="33">
        <f>'報告書（事業主控）'!Q604</f>
        <v>0</v>
      </c>
      <c r="R604" s="684" t="s">
        <v>39</v>
      </c>
      <c r="S604" s="33">
        <f>'報告書（事業主控）'!S604</f>
        <v>0</v>
      </c>
      <c r="T604" s="1122" t="s">
        <v>41</v>
      </c>
      <c r="U604" s="1122"/>
      <c r="V604" s="1097">
        <f>'報告書（事業主控）'!V604</f>
        <v>0</v>
      </c>
      <c r="W604" s="1098"/>
      <c r="X604" s="1098"/>
      <c r="Y604" s="1098"/>
      <c r="Z604" s="1097">
        <f>'報告書（事業主控）'!Z604</f>
        <v>0</v>
      </c>
      <c r="AA604" s="1098"/>
      <c r="AB604" s="1098"/>
      <c r="AC604" s="1098"/>
      <c r="AD604" s="1097">
        <f>'報告書（事業主控）'!AD604</f>
        <v>0</v>
      </c>
      <c r="AE604" s="1098"/>
      <c r="AF604" s="1098"/>
      <c r="AG604" s="1098"/>
      <c r="AH604" s="1097">
        <f>'報告書（事業主控）'!AH604</f>
        <v>0</v>
      </c>
      <c r="AI604" s="1098"/>
      <c r="AJ604" s="1098"/>
      <c r="AK604" s="1099"/>
      <c r="AL604" s="964">
        <f>'報告書（事業主控）'!AL604</f>
        <v>0</v>
      </c>
      <c r="AM604" s="1095"/>
      <c r="AN604" s="1093">
        <f>'報告書（事業主控）'!AN604</f>
        <v>0</v>
      </c>
      <c r="AO604" s="1094"/>
      <c r="AP604" s="1094"/>
      <c r="AQ604" s="1094"/>
      <c r="AR604" s="1094"/>
      <c r="AS604" s="687"/>
    </row>
    <row r="605" spans="2:45" ht="18" customHeight="1">
      <c r="B605" s="1114">
        <f>'報告書（事業主控）'!B605</f>
        <v>0</v>
      </c>
      <c r="C605" s="1115"/>
      <c r="D605" s="1115"/>
      <c r="E605" s="1115"/>
      <c r="F605" s="1115"/>
      <c r="G605" s="1115"/>
      <c r="H605" s="1115"/>
      <c r="I605" s="1116"/>
      <c r="J605" s="1114">
        <f>'報告書（事業主控）'!J605</f>
        <v>0</v>
      </c>
      <c r="K605" s="1115"/>
      <c r="L605" s="1115"/>
      <c r="M605" s="1115"/>
      <c r="N605" s="1120"/>
      <c r="O605" s="32">
        <f>'報告書（事業主控）'!O605</f>
        <v>0</v>
      </c>
      <c r="P605" s="11" t="s">
        <v>38</v>
      </c>
      <c r="Q605" s="32">
        <f>'報告書（事業主控）'!Q605</f>
        <v>0</v>
      </c>
      <c r="R605" s="11" t="s">
        <v>39</v>
      </c>
      <c r="S605" s="32">
        <f>'報告書（事業主控）'!S605</f>
        <v>0</v>
      </c>
      <c r="T605" s="982" t="s">
        <v>40</v>
      </c>
      <c r="U605" s="982"/>
      <c r="V605" s="1103">
        <f>'報告書（事業主控）'!V605</f>
        <v>0</v>
      </c>
      <c r="W605" s="1104"/>
      <c r="X605" s="1104"/>
      <c r="Y605" s="737"/>
      <c r="Z605" s="738"/>
      <c r="AA605" s="739"/>
      <c r="AB605" s="739"/>
      <c r="AC605" s="737"/>
      <c r="AD605" s="738"/>
      <c r="AE605" s="739"/>
      <c r="AF605" s="739"/>
      <c r="AG605" s="737"/>
      <c r="AH605" s="1100">
        <f>'報告書（事業主控）'!AH605</f>
        <v>0</v>
      </c>
      <c r="AI605" s="1101"/>
      <c r="AJ605" s="1101"/>
      <c r="AK605" s="1102"/>
      <c r="AL605" s="738"/>
      <c r="AM605" s="740"/>
      <c r="AN605" s="1100">
        <f>'報告書（事業主控）'!AN605</f>
        <v>0</v>
      </c>
      <c r="AO605" s="1101"/>
      <c r="AP605" s="1101"/>
      <c r="AQ605" s="1101"/>
      <c r="AR605" s="1101"/>
      <c r="AS605" s="741"/>
    </row>
    <row r="606" spans="2:45" ht="18" customHeight="1">
      <c r="B606" s="1117"/>
      <c r="C606" s="1118"/>
      <c r="D606" s="1118"/>
      <c r="E606" s="1118"/>
      <c r="F606" s="1118"/>
      <c r="G606" s="1118"/>
      <c r="H606" s="1118"/>
      <c r="I606" s="1119"/>
      <c r="J606" s="1117"/>
      <c r="K606" s="1118"/>
      <c r="L606" s="1118"/>
      <c r="M606" s="1118"/>
      <c r="N606" s="1121"/>
      <c r="O606" s="33">
        <f>'報告書（事業主控）'!O606</f>
        <v>0</v>
      </c>
      <c r="P606" s="684" t="s">
        <v>38</v>
      </c>
      <c r="Q606" s="33">
        <f>'報告書（事業主控）'!Q606</f>
        <v>0</v>
      </c>
      <c r="R606" s="684" t="s">
        <v>39</v>
      </c>
      <c r="S606" s="33">
        <f>'報告書（事業主控）'!S606</f>
        <v>0</v>
      </c>
      <c r="T606" s="1122" t="s">
        <v>41</v>
      </c>
      <c r="U606" s="1122"/>
      <c r="V606" s="1097">
        <f>'報告書（事業主控）'!V606</f>
        <v>0</v>
      </c>
      <c r="W606" s="1098"/>
      <c r="X606" s="1098"/>
      <c r="Y606" s="1098"/>
      <c r="Z606" s="1097">
        <f>'報告書（事業主控）'!Z606</f>
        <v>0</v>
      </c>
      <c r="AA606" s="1098"/>
      <c r="AB606" s="1098"/>
      <c r="AC606" s="1098"/>
      <c r="AD606" s="1097">
        <f>'報告書（事業主控）'!AD606</f>
        <v>0</v>
      </c>
      <c r="AE606" s="1098"/>
      <c r="AF606" s="1098"/>
      <c r="AG606" s="1098"/>
      <c r="AH606" s="1097">
        <f>'報告書（事業主控）'!AH606</f>
        <v>0</v>
      </c>
      <c r="AI606" s="1098"/>
      <c r="AJ606" s="1098"/>
      <c r="AK606" s="1099"/>
      <c r="AL606" s="964">
        <f>'報告書（事業主控）'!AL606</f>
        <v>0</v>
      </c>
      <c r="AM606" s="1095"/>
      <c r="AN606" s="1093">
        <f>'報告書（事業主控）'!AN606</f>
        <v>0</v>
      </c>
      <c r="AO606" s="1094"/>
      <c r="AP606" s="1094"/>
      <c r="AQ606" s="1094"/>
      <c r="AR606" s="1094"/>
      <c r="AS606" s="687"/>
    </row>
    <row r="607" spans="2:45" ht="18" customHeight="1">
      <c r="B607" s="1114">
        <f>'報告書（事業主控）'!B607</f>
        <v>0</v>
      </c>
      <c r="C607" s="1115"/>
      <c r="D607" s="1115"/>
      <c r="E607" s="1115"/>
      <c r="F607" s="1115"/>
      <c r="G607" s="1115"/>
      <c r="H607" s="1115"/>
      <c r="I607" s="1116"/>
      <c r="J607" s="1114">
        <f>'報告書（事業主控）'!J607</f>
        <v>0</v>
      </c>
      <c r="K607" s="1115"/>
      <c r="L607" s="1115"/>
      <c r="M607" s="1115"/>
      <c r="N607" s="1120"/>
      <c r="O607" s="32">
        <f>'報告書（事業主控）'!O607</f>
        <v>0</v>
      </c>
      <c r="P607" s="11" t="s">
        <v>38</v>
      </c>
      <c r="Q607" s="32">
        <f>'報告書（事業主控）'!Q607</f>
        <v>0</v>
      </c>
      <c r="R607" s="11" t="s">
        <v>39</v>
      </c>
      <c r="S607" s="32">
        <f>'報告書（事業主控）'!S607</f>
        <v>0</v>
      </c>
      <c r="T607" s="982" t="s">
        <v>40</v>
      </c>
      <c r="U607" s="982"/>
      <c r="V607" s="1103">
        <f>'報告書（事業主控）'!V607</f>
        <v>0</v>
      </c>
      <c r="W607" s="1104"/>
      <c r="X607" s="1104"/>
      <c r="Y607" s="737"/>
      <c r="Z607" s="738"/>
      <c r="AA607" s="739"/>
      <c r="AB607" s="739"/>
      <c r="AC607" s="737"/>
      <c r="AD607" s="738"/>
      <c r="AE607" s="739"/>
      <c r="AF607" s="739"/>
      <c r="AG607" s="737"/>
      <c r="AH607" s="1100">
        <f>'報告書（事業主控）'!AH607</f>
        <v>0</v>
      </c>
      <c r="AI607" s="1101"/>
      <c r="AJ607" s="1101"/>
      <c r="AK607" s="1102"/>
      <c r="AL607" s="738"/>
      <c r="AM607" s="740"/>
      <c r="AN607" s="1100">
        <f>'報告書（事業主控）'!AN607</f>
        <v>0</v>
      </c>
      <c r="AO607" s="1101"/>
      <c r="AP607" s="1101"/>
      <c r="AQ607" s="1101"/>
      <c r="AR607" s="1101"/>
      <c r="AS607" s="741"/>
    </row>
    <row r="608" spans="2:45" ht="18" customHeight="1">
      <c r="B608" s="1117"/>
      <c r="C608" s="1118"/>
      <c r="D608" s="1118"/>
      <c r="E608" s="1118"/>
      <c r="F608" s="1118"/>
      <c r="G608" s="1118"/>
      <c r="H608" s="1118"/>
      <c r="I608" s="1119"/>
      <c r="J608" s="1117"/>
      <c r="K608" s="1118"/>
      <c r="L608" s="1118"/>
      <c r="M608" s="1118"/>
      <c r="N608" s="1121"/>
      <c r="O608" s="33">
        <f>'報告書（事業主控）'!O608</f>
        <v>0</v>
      </c>
      <c r="P608" s="684" t="s">
        <v>38</v>
      </c>
      <c r="Q608" s="33">
        <f>'報告書（事業主控）'!Q608</f>
        <v>0</v>
      </c>
      <c r="R608" s="684" t="s">
        <v>39</v>
      </c>
      <c r="S608" s="33">
        <f>'報告書（事業主控）'!S608</f>
        <v>0</v>
      </c>
      <c r="T608" s="1122" t="s">
        <v>41</v>
      </c>
      <c r="U608" s="1122"/>
      <c r="V608" s="1097">
        <f>'報告書（事業主控）'!V608</f>
        <v>0</v>
      </c>
      <c r="W608" s="1098"/>
      <c r="X608" s="1098"/>
      <c r="Y608" s="1098"/>
      <c r="Z608" s="1097">
        <f>'報告書（事業主控）'!Z608</f>
        <v>0</v>
      </c>
      <c r="AA608" s="1098"/>
      <c r="AB608" s="1098"/>
      <c r="AC608" s="1098"/>
      <c r="AD608" s="1097">
        <f>'報告書（事業主控）'!AD608</f>
        <v>0</v>
      </c>
      <c r="AE608" s="1098"/>
      <c r="AF608" s="1098"/>
      <c r="AG608" s="1098"/>
      <c r="AH608" s="1097">
        <f>'報告書（事業主控）'!AH608</f>
        <v>0</v>
      </c>
      <c r="AI608" s="1098"/>
      <c r="AJ608" s="1098"/>
      <c r="AK608" s="1099"/>
      <c r="AL608" s="964">
        <f>'報告書（事業主控）'!AL608</f>
        <v>0</v>
      </c>
      <c r="AM608" s="1095"/>
      <c r="AN608" s="1093">
        <f>'報告書（事業主控）'!AN608</f>
        <v>0</v>
      </c>
      <c r="AO608" s="1094"/>
      <c r="AP608" s="1094"/>
      <c r="AQ608" s="1094"/>
      <c r="AR608" s="1094"/>
      <c r="AS608" s="687"/>
    </row>
    <row r="609" spans="2:45" ht="18" customHeight="1">
      <c r="B609" s="1114">
        <f>'報告書（事業主控）'!B609</f>
        <v>0</v>
      </c>
      <c r="C609" s="1115"/>
      <c r="D609" s="1115"/>
      <c r="E609" s="1115"/>
      <c r="F609" s="1115"/>
      <c r="G609" s="1115"/>
      <c r="H609" s="1115"/>
      <c r="I609" s="1116"/>
      <c r="J609" s="1114">
        <f>'報告書（事業主控）'!J609</f>
        <v>0</v>
      </c>
      <c r="K609" s="1115"/>
      <c r="L609" s="1115"/>
      <c r="M609" s="1115"/>
      <c r="N609" s="1120"/>
      <c r="O609" s="32">
        <f>'報告書（事業主控）'!O609</f>
        <v>0</v>
      </c>
      <c r="P609" s="11" t="s">
        <v>38</v>
      </c>
      <c r="Q609" s="32">
        <f>'報告書（事業主控）'!Q609</f>
        <v>0</v>
      </c>
      <c r="R609" s="11" t="s">
        <v>39</v>
      </c>
      <c r="S609" s="32">
        <f>'報告書（事業主控）'!S609</f>
        <v>0</v>
      </c>
      <c r="T609" s="982" t="s">
        <v>40</v>
      </c>
      <c r="U609" s="982"/>
      <c r="V609" s="1103">
        <f>'報告書（事業主控）'!V609</f>
        <v>0</v>
      </c>
      <c r="W609" s="1104"/>
      <c r="X609" s="1104"/>
      <c r="Y609" s="737"/>
      <c r="Z609" s="738"/>
      <c r="AA609" s="739"/>
      <c r="AB609" s="739"/>
      <c r="AC609" s="737"/>
      <c r="AD609" s="738"/>
      <c r="AE609" s="739"/>
      <c r="AF609" s="739"/>
      <c r="AG609" s="737"/>
      <c r="AH609" s="1100">
        <f>'報告書（事業主控）'!AH609</f>
        <v>0</v>
      </c>
      <c r="AI609" s="1101"/>
      <c r="AJ609" s="1101"/>
      <c r="AK609" s="1102"/>
      <c r="AL609" s="738"/>
      <c r="AM609" s="740"/>
      <c r="AN609" s="1100">
        <f>'報告書（事業主控）'!AN609</f>
        <v>0</v>
      </c>
      <c r="AO609" s="1101"/>
      <c r="AP609" s="1101"/>
      <c r="AQ609" s="1101"/>
      <c r="AR609" s="1101"/>
      <c r="AS609" s="741"/>
    </row>
    <row r="610" spans="2:45" ht="18" customHeight="1">
      <c r="B610" s="1117"/>
      <c r="C610" s="1118"/>
      <c r="D610" s="1118"/>
      <c r="E610" s="1118"/>
      <c r="F610" s="1118"/>
      <c r="G610" s="1118"/>
      <c r="H610" s="1118"/>
      <c r="I610" s="1119"/>
      <c r="J610" s="1117"/>
      <c r="K610" s="1118"/>
      <c r="L610" s="1118"/>
      <c r="M610" s="1118"/>
      <c r="N610" s="1121"/>
      <c r="O610" s="33">
        <f>'報告書（事業主控）'!O610</f>
        <v>0</v>
      </c>
      <c r="P610" s="684" t="s">
        <v>38</v>
      </c>
      <c r="Q610" s="33">
        <f>'報告書（事業主控）'!Q610</f>
        <v>0</v>
      </c>
      <c r="R610" s="684" t="s">
        <v>39</v>
      </c>
      <c r="S610" s="33">
        <f>'報告書（事業主控）'!S610</f>
        <v>0</v>
      </c>
      <c r="T610" s="1122" t="s">
        <v>41</v>
      </c>
      <c r="U610" s="1122"/>
      <c r="V610" s="1097">
        <f>'報告書（事業主控）'!V610</f>
        <v>0</v>
      </c>
      <c r="W610" s="1098"/>
      <c r="X610" s="1098"/>
      <c r="Y610" s="1098"/>
      <c r="Z610" s="1097">
        <f>'報告書（事業主控）'!Z610</f>
        <v>0</v>
      </c>
      <c r="AA610" s="1098"/>
      <c r="AB610" s="1098"/>
      <c r="AC610" s="1098"/>
      <c r="AD610" s="1097">
        <f>'報告書（事業主控）'!AD610</f>
        <v>0</v>
      </c>
      <c r="AE610" s="1098"/>
      <c r="AF610" s="1098"/>
      <c r="AG610" s="1098"/>
      <c r="AH610" s="1097">
        <f>'報告書（事業主控）'!AH610</f>
        <v>0</v>
      </c>
      <c r="AI610" s="1098"/>
      <c r="AJ610" s="1098"/>
      <c r="AK610" s="1099"/>
      <c r="AL610" s="964">
        <f>'報告書（事業主控）'!AL610</f>
        <v>0</v>
      </c>
      <c r="AM610" s="1095"/>
      <c r="AN610" s="1093">
        <f>'報告書（事業主控）'!AN610</f>
        <v>0</v>
      </c>
      <c r="AO610" s="1094"/>
      <c r="AP610" s="1094"/>
      <c r="AQ610" s="1094"/>
      <c r="AR610" s="1094"/>
      <c r="AS610" s="687"/>
    </row>
    <row r="611" spans="2:45" ht="18" customHeight="1">
      <c r="B611" s="877" t="s">
        <v>832</v>
      </c>
      <c r="C611" s="988"/>
      <c r="D611" s="988"/>
      <c r="E611" s="989"/>
      <c r="F611" s="1105">
        <f>'報告書（事業主控）'!F611</f>
        <v>0</v>
      </c>
      <c r="G611" s="1106"/>
      <c r="H611" s="1106"/>
      <c r="I611" s="1106"/>
      <c r="J611" s="1106"/>
      <c r="K611" s="1106"/>
      <c r="L611" s="1106"/>
      <c r="M611" s="1106"/>
      <c r="N611" s="1107"/>
      <c r="O611" s="877" t="s">
        <v>833</v>
      </c>
      <c r="P611" s="988"/>
      <c r="Q611" s="988"/>
      <c r="R611" s="988"/>
      <c r="S611" s="988"/>
      <c r="T611" s="988"/>
      <c r="U611" s="989"/>
      <c r="V611" s="1100">
        <f>'報告書（事業主控）'!V611</f>
        <v>0</v>
      </c>
      <c r="W611" s="1101"/>
      <c r="X611" s="1101"/>
      <c r="Y611" s="1102"/>
      <c r="Z611" s="738"/>
      <c r="AA611" s="739"/>
      <c r="AB611" s="739"/>
      <c r="AC611" s="737"/>
      <c r="AD611" s="738"/>
      <c r="AE611" s="739"/>
      <c r="AF611" s="739"/>
      <c r="AG611" s="737"/>
      <c r="AH611" s="1100">
        <f>'報告書（事業主控）'!AH611</f>
        <v>0</v>
      </c>
      <c r="AI611" s="1101"/>
      <c r="AJ611" s="1101"/>
      <c r="AK611" s="1102"/>
      <c r="AL611" s="738"/>
      <c r="AM611" s="740"/>
      <c r="AN611" s="1100">
        <f>'報告書（事業主控）'!AN611</f>
        <v>0</v>
      </c>
      <c r="AO611" s="1101"/>
      <c r="AP611" s="1101"/>
      <c r="AQ611" s="1101"/>
      <c r="AR611" s="1101"/>
      <c r="AS611" s="741"/>
    </row>
    <row r="612" spans="2:45" ht="18" customHeight="1">
      <c r="B612" s="990"/>
      <c r="C612" s="991"/>
      <c r="D612" s="991"/>
      <c r="E612" s="992"/>
      <c r="F612" s="1108"/>
      <c r="G612" s="1109"/>
      <c r="H612" s="1109"/>
      <c r="I612" s="1109"/>
      <c r="J612" s="1109"/>
      <c r="K612" s="1109"/>
      <c r="L612" s="1109"/>
      <c r="M612" s="1109"/>
      <c r="N612" s="1110"/>
      <c r="O612" s="990"/>
      <c r="P612" s="991"/>
      <c r="Q612" s="991"/>
      <c r="R612" s="991"/>
      <c r="S612" s="991"/>
      <c r="T612" s="991"/>
      <c r="U612" s="992"/>
      <c r="V612" s="983">
        <f>'報告書（事業主控）'!V612</f>
        <v>0</v>
      </c>
      <c r="W612" s="986"/>
      <c r="X612" s="986"/>
      <c r="Y612" s="1004"/>
      <c r="Z612" s="983">
        <f>'報告書（事業主控）'!Z612</f>
        <v>0</v>
      </c>
      <c r="AA612" s="984"/>
      <c r="AB612" s="984"/>
      <c r="AC612" s="985"/>
      <c r="AD612" s="983">
        <f>'報告書（事業主控）'!AD612</f>
        <v>0</v>
      </c>
      <c r="AE612" s="984"/>
      <c r="AF612" s="984"/>
      <c r="AG612" s="985"/>
      <c r="AH612" s="983">
        <f>'報告書（事業主控）'!AH612</f>
        <v>0</v>
      </c>
      <c r="AI612" s="962"/>
      <c r="AJ612" s="962"/>
      <c r="AK612" s="962"/>
      <c r="AL612" s="742"/>
      <c r="AM612" s="743"/>
      <c r="AN612" s="983">
        <f>'報告書（事業主控）'!AN612</f>
        <v>0</v>
      </c>
      <c r="AO612" s="986"/>
      <c r="AP612" s="986"/>
      <c r="AQ612" s="986"/>
      <c r="AR612" s="986"/>
      <c r="AS612" s="744"/>
    </row>
    <row r="613" spans="2:45" ht="18" customHeight="1">
      <c r="B613" s="993"/>
      <c r="C613" s="994"/>
      <c r="D613" s="994"/>
      <c r="E613" s="995"/>
      <c r="F613" s="1111"/>
      <c r="G613" s="1112"/>
      <c r="H613" s="1112"/>
      <c r="I613" s="1112"/>
      <c r="J613" s="1112"/>
      <c r="K613" s="1112"/>
      <c r="L613" s="1112"/>
      <c r="M613" s="1112"/>
      <c r="N613" s="1113"/>
      <c r="O613" s="993"/>
      <c r="P613" s="994"/>
      <c r="Q613" s="994"/>
      <c r="R613" s="994"/>
      <c r="S613" s="994"/>
      <c r="T613" s="994"/>
      <c r="U613" s="995"/>
      <c r="V613" s="1093">
        <f>'報告書（事業主控）'!V613</f>
        <v>0</v>
      </c>
      <c r="W613" s="1094"/>
      <c r="X613" s="1094"/>
      <c r="Y613" s="1096"/>
      <c r="Z613" s="1093">
        <f>'報告書（事業主控）'!Z613</f>
        <v>0</v>
      </c>
      <c r="AA613" s="1094"/>
      <c r="AB613" s="1094"/>
      <c r="AC613" s="1096"/>
      <c r="AD613" s="1093">
        <f>'報告書（事業主控）'!AD613</f>
        <v>0</v>
      </c>
      <c r="AE613" s="1094"/>
      <c r="AF613" s="1094"/>
      <c r="AG613" s="1096"/>
      <c r="AH613" s="1093">
        <f>'報告書（事業主控）'!AH613</f>
        <v>0</v>
      </c>
      <c r="AI613" s="1094"/>
      <c r="AJ613" s="1094"/>
      <c r="AK613" s="1096"/>
      <c r="AL613" s="686"/>
      <c r="AM613" s="687"/>
      <c r="AN613" s="1093">
        <f>'報告書（事業主控）'!AN613</f>
        <v>0</v>
      </c>
      <c r="AO613" s="1094"/>
      <c r="AP613" s="1094"/>
      <c r="AQ613" s="1094"/>
      <c r="AR613" s="1094"/>
      <c r="AS613" s="687"/>
    </row>
    <row r="614" spans="2:45" ht="18" customHeight="1">
      <c r="AN614" s="1092">
        <f>'報告書（事業主控）'!AN614:AR614</f>
        <v>0</v>
      </c>
      <c r="AO614" s="1092"/>
      <c r="AP614" s="1092"/>
      <c r="AQ614" s="1092"/>
      <c r="AR614" s="1092"/>
    </row>
    <row r="615" spans="2:45" ht="31.95" customHeight="1">
      <c r="AN615" s="38"/>
      <c r="AO615" s="38"/>
      <c r="AP615" s="38"/>
      <c r="AQ615" s="38"/>
      <c r="AR615" s="38"/>
    </row>
    <row r="616" spans="2:45" ht="7.5" customHeight="1">
      <c r="X616" s="3"/>
      <c r="Y616" s="3"/>
    </row>
    <row r="617" spans="2:45" ht="10.5" customHeight="1">
      <c r="X617" s="3"/>
      <c r="Y617" s="3"/>
    </row>
    <row r="618" spans="2:45" ht="5.25" customHeight="1">
      <c r="X618" s="3"/>
      <c r="Y618" s="3"/>
    </row>
    <row r="619" spans="2:45" ht="5.25" customHeight="1">
      <c r="X619" s="3"/>
      <c r="Y619" s="3"/>
    </row>
    <row r="620" spans="2:45" ht="5.25" customHeight="1">
      <c r="X620" s="3"/>
      <c r="Y620" s="3"/>
    </row>
    <row r="621" spans="2:45" ht="5.25" customHeight="1">
      <c r="X621" s="3"/>
      <c r="Y621" s="3"/>
    </row>
    <row r="622" spans="2:45" ht="17.25" customHeight="1">
      <c r="B622" s="2" t="s">
        <v>42</v>
      </c>
      <c r="S622" s="9"/>
      <c r="T622" s="9"/>
      <c r="U622" s="9"/>
      <c r="V622" s="9"/>
      <c r="W622" s="9"/>
      <c r="AL622" s="26"/>
      <c r="AM622" s="26"/>
      <c r="AN622" s="26"/>
      <c r="AO622" s="26"/>
    </row>
    <row r="623" spans="2:45" ht="12.75" customHeight="1">
      <c r="M623" s="27"/>
      <c r="N623" s="27"/>
      <c r="O623" s="27"/>
      <c r="P623" s="27"/>
      <c r="Q623" s="27"/>
      <c r="R623" s="27"/>
      <c r="S623" s="27"/>
      <c r="T623" s="28"/>
      <c r="U623" s="28"/>
      <c r="V623" s="28"/>
      <c r="W623" s="28"/>
      <c r="X623" s="28"/>
      <c r="Y623" s="28"/>
      <c r="Z623" s="28"/>
      <c r="AA623" s="27"/>
      <c r="AB623" s="27"/>
      <c r="AC623" s="27"/>
      <c r="AL623" s="26"/>
      <c r="AM623" s="859" t="s">
        <v>712</v>
      </c>
      <c r="AN623" s="1087"/>
      <c r="AO623" s="1087"/>
      <c r="AP623" s="1088"/>
    </row>
    <row r="624" spans="2:45" ht="12.75" customHeight="1">
      <c r="M624" s="27"/>
      <c r="N624" s="27"/>
      <c r="O624" s="27"/>
      <c r="P624" s="27"/>
      <c r="Q624" s="27"/>
      <c r="R624" s="27"/>
      <c r="S624" s="27"/>
      <c r="T624" s="28"/>
      <c r="U624" s="28"/>
      <c r="V624" s="28"/>
      <c r="W624" s="28"/>
      <c r="X624" s="28"/>
      <c r="Y624" s="28"/>
      <c r="Z624" s="28"/>
      <c r="AA624" s="27"/>
      <c r="AB624" s="27"/>
      <c r="AC624" s="27"/>
      <c r="AL624" s="26"/>
      <c r="AM624" s="1089"/>
      <c r="AN624" s="1090"/>
      <c r="AO624" s="1090"/>
      <c r="AP624" s="1091"/>
    </row>
    <row r="625" spans="2:45" ht="12.75" customHeight="1">
      <c r="M625" s="27"/>
      <c r="N625" s="27"/>
      <c r="O625" s="27"/>
      <c r="P625" s="27"/>
      <c r="Q625" s="27"/>
      <c r="R625" s="27"/>
      <c r="S625" s="27"/>
      <c r="T625" s="27"/>
      <c r="U625" s="27"/>
      <c r="V625" s="27"/>
      <c r="W625" s="27"/>
      <c r="X625" s="27"/>
      <c r="Y625" s="27"/>
      <c r="Z625" s="27"/>
      <c r="AA625" s="27"/>
      <c r="AB625" s="27"/>
      <c r="AC625" s="27"/>
      <c r="AL625" s="26"/>
      <c r="AM625" s="26"/>
      <c r="AN625" s="723"/>
      <c r="AO625" s="723"/>
    </row>
    <row r="626" spans="2:45" ht="6" customHeight="1">
      <c r="M626" s="27"/>
      <c r="N626" s="27"/>
      <c r="O626" s="27"/>
      <c r="P626" s="27"/>
      <c r="Q626" s="27"/>
      <c r="R626" s="27"/>
      <c r="S626" s="27"/>
      <c r="T626" s="27"/>
      <c r="U626" s="27"/>
      <c r="V626" s="27"/>
      <c r="W626" s="27"/>
      <c r="X626" s="27"/>
      <c r="Y626" s="27"/>
      <c r="Z626" s="27"/>
      <c r="AA626" s="27"/>
      <c r="AB626" s="27"/>
      <c r="AC626" s="27"/>
      <c r="AL626" s="26"/>
      <c r="AM626" s="26"/>
    </row>
    <row r="627" spans="2:45" ht="12.75" customHeight="1">
      <c r="B627" s="873" t="s">
        <v>9</v>
      </c>
      <c r="C627" s="874"/>
      <c r="D627" s="874"/>
      <c r="E627" s="874"/>
      <c r="F627" s="874"/>
      <c r="G627" s="874"/>
      <c r="H627" s="874"/>
      <c r="I627" s="874"/>
      <c r="J627" s="878" t="s">
        <v>17</v>
      </c>
      <c r="K627" s="878"/>
      <c r="L627" s="724" t="s">
        <v>10</v>
      </c>
      <c r="M627" s="878" t="s">
        <v>18</v>
      </c>
      <c r="N627" s="878"/>
      <c r="O627" s="879" t="s">
        <v>19</v>
      </c>
      <c r="P627" s="878"/>
      <c r="Q627" s="878"/>
      <c r="R627" s="878"/>
      <c r="S627" s="878"/>
      <c r="T627" s="878"/>
      <c r="U627" s="878" t="s">
        <v>20</v>
      </c>
      <c r="V627" s="878"/>
      <c r="W627" s="878"/>
      <c r="AD627" s="11"/>
      <c r="AE627" s="11"/>
      <c r="AF627" s="11"/>
      <c r="AG627" s="11"/>
      <c r="AH627" s="11"/>
      <c r="AI627" s="11"/>
      <c r="AJ627" s="11"/>
      <c r="AL627" s="1013">
        <f ca="1">$AL$9</f>
        <v>30</v>
      </c>
      <c r="AM627" s="881"/>
      <c r="AN627" s="948" t="s">
        <v>11</v>
      </c>
      <c r="AO627" s="948"/>
      <c r="AP627" s="881">
        <v>16</v>
      </c>
      <c r="AQ627" s="881"/>
      <c r="AR627" s="948" t="s">
        <v>12</v>
      </c>
      <c r="AS627" s="951"/>
    </row>
    <row r="628" spans="2:45" ht="13.95" customHeight="1">
      <c r="B628" s="874"/>
      <c r="C628" s="874"/>
      <c r="D628" s="874"/>
      <c r="E628" s="874"/>
      <c r="F628" s="874"/>
      <c r="G628" s="874"/>
      <c r="H628" s="874"/>
      <c r="I628" s="874"/>
      <c r="J628" s="1061">
        <f>$J$10</f>
        <v>0</v>
      </c>
      <c r="K628" s="1049">
        <f>$K$10</f>
        <v>0</v>
      </c>
      <c r="L628" s="1063">
        <f>$L$10</f>
        <v>0</v>
      </c>
      <c r="M628" s="1052">
        <f>$M$10</f>
        <v>0</v>
      </c>
      <c r="N628" s="1049">
        <f>$N$10</f>
        <v>0</v>
      </c>
      <c r="O628" s="1052">
        <f>$O$10</f>
        <v>0</v>
      </c>
      <c r="P628" s="1014">
        <f>$P$10</f>
        <v>0</v>
      </c>
      <c r="Q628" s="1014">
        <f>$Q$10</f>
        <v>0</v>
      </c>
      <c r="R628" s="1014">
        <f>$R$10</f>
        <v>0</v>
      </c>
      <c r="S628" s="1014">
        <f>$S$10</f>
        <v>0</v>
      </c>
      <c r="T628" s="1049">
        <f>$T$10</f>
        <v>0</v>
      </c>
      <c r="U628" s="1052">
        <f>$U$10</f>
        <v>0</v>
      </c>
      <c r="V628" s="1014">
        <f>$V$10</f>
        <v>0</v>
      </c>
      <c r="W628" s="1049">
        <f>$W$10</f>
        <v>0</v>
      </c>
      <c r="AD628" s="11"/>
      <c r="AE628" s="11"/>
      <c r="AF628" s="11"/>
      <c r="AG628" s="11"/>
      <c r="AH628" s="11"/>
      <c r="AI628" s="11"/>
      <c r="AJ628" s="11"/>
      <c r="AL628" s="882"/>
      <c r="AM628" s="883"/>
      <c r="AN628" s="949"/>
      <c r="AO628" s="949"/>
      <c r="AP628" s="883"/>
      <c r="AQ628" s="883"/>
      <c r="AR628" s="949"/>
      <c r="AS628" s="952"/>
    </row>
    <row r="629" spans="2:45" ht="9" customHeight="1">
      <c r="B629" s="874"/>
      <c r="C629" s="874"/>
      <c r="D629" s="874"/>
      <c r="E629" s="874"/>
      <c r="F629" s="874"/>
      <c r="G629" s="874"/>
      <c r="H629" s="874"/>
      <c r="I629" s="874"/>
      <c r="J629" s="1062"/>
      <c r="K629" s="1050"/>
      <c r="L629" s="1064"/>
      <c r="M629" s="1053"/>
      <c r="N629" s="1050"/>
      <c r="O629" s="1053"/>
      <c r="P629" s="1015"/>
      <c r="Q629" s="1015"/>
      <c r="R629" s="1015"/>
      <c r="S629" s="1015"/>
      <c r="T629" s="1050"/>
      <c r="U629" s="1053"/>
      <c r="V629" s="1015"/>
      <c r="W629" s="1050"/>
      <c r="AD629" s="11"/>
      <c r="AE629" s="11"/>
      <c r="AF629" s="11"/>
      <c r="AG629" s="11"/>
      <c r="AH629" s="11"/>
      <c r="AI629" s="11"/>
      <c r="AJ629" s="11"/>
      <c r="AL629" s="884"/>
      <c r="AM629" s="885"/>
      <c r="AN629" s="950"/>
      <c r="AO629" s="950"/>
      <c r="AP629" s="885"/>
      <c r="AQ629" s="885"/>
      <c r="AR629" s="950"/>
      <c r="AS629" s="953"/>
    </row>
    <row r="630" spans="2:45" ht="6" customHeight="1">
      <c r="B630" s="876"/>
      <c r="C630" s="876"/>
      <c r="D630" s="876"/>
      <c r="E630" s="876"/>
      <c r="F630" s="876"/>
      <c r="G630" s="876"/>
      <c r="H630" s="876"/>
      <c r="I630" s="876"/>
      <c r="J630" s="1062"/>
      <c r="K630" s="1051"/>
      <c r="L630" s="1065"/>
      <c r="M630" s="1054"/>
      <c r="N630" s="1051"/>
      <c r="O630" s="1054"/>
      <c r="P630" s="1016"/>
      <c r="Q630" s="1016"/>
      <c r="R630" s="1016"/>
      <c r="S630" s="1016"/>
      <c r="T630" s="1051"/>
      <c r="U630" s="1054"/>
      <c r="V630" s="1016"/>
      <c r="W630" s="1051"/>
    </row>
    <row r="631" spans="2:45" ht="15" customHeight="1">
      <c r="B631" s="927" t="s">
        <v>43</v>
      </c>
      <c r="C631" s="928"/>
      <c r="D631" s="928"/>
      <c r="E631" s="928"/>
      <c r="F631" s="928"/>
      <c r="G631" s="928"/>
      <c r="H631" s="928"/>
      <c r="I631" s="929"/>
      <c r="J631" s="927" t="s">
        <v>13</v>
      </c>
      <c r="K631" s="928"/>
      <c r="L631" s="928"/>
      <c r="M631" s="928"/>
      <c r="N631" s="936"/>
      <c r="O631" s="939" t="s">
        <v>44</v>
      </c>
      <c r="P631" s="928"/>
      <c r="Q631" s="928"/>
      <c r="R631" s="928"/>
      <c r="S631" s="928"/>
      <c r="T631" s="928"/>
      <c r="U631" s="929"/>
      <c r="V631" s="725" t="s">
        <v>843</v>
      </c>
      <c r="W631" s="726"/>
      <c r="X631" s="726"/>
      <c r="Y631" s="942" t="s">
        <v>844</v>
      </c>
      <c r="Z631" s="942"/>
      <c r="AA631" s="942"/>
      <c r="AB631" s="942"/>
      <c r="AC631" s="942"/>
      <c r="AD631" s="942"/>
      <c r="AE631" s="942"/>
      <c r="AF631" s="942"/>
      <c r="AG631" s="942"/>
      <c r="AH631" s="942"/>
      <c r="AI631" s="726"/>
      <c r="AJ631" s="726"/>
      <c r="AK631" s="727"/>
      <c r="AL631" s="1066" t="s">
        <v>803</v>
      </c>
      <c r="AM631" s="1066"/>
      <c r="AN631" s="943" t="s">
        <v>845</v>
      </c>
      <c r="AO631" s="943"/>
      <c r="AP631" s="943"/>
      <c r="AQ631" s="943"/>
      <c r="AR631" s="943"/>
      <c r="AS631" s="944"/>
    </row>
    <row r="632" spans="2:45" ht="13.95" customHeight="1">
      <c r="B632" s="930"/>
      <c r="C632" s="931"/>
      <c r="D632" s="931"/>
      <c r="E632" s="931"/>
      <c r="F632" s="931"/>
      <c r="G632" s="931"/>
      <c r="H632" s="931"/>
      <c r="I632" s="932"/>
      <c r="J632" s="930"/>
      <c r="K632" s="931"/>
      <c r="L632" s="931"/>
      <c r="M632" s="931"/>
      <c r="N632" s="937"/>
      <c r="O632" s="940"/>
      <c r="P632" s="931"/>
      <c r="Q632" s="931"/>
      <c r="R632" s="931"/>
      <c r="S632" s="931"/>
      <c r="T632" s="931"/>
      <c r="U632" s="932"/>
      <c r="V632" s="890" t="s">
        <v>14</v>
      </c>
      <c r="W632" s="891"/>
      <c r="X632" s="891"/>
      <c r="Y632" s="892"/>
      <c r="Z632" s="896" t="s">
        <v>23</v>
      </c>
      <c r="AA632" s="897"/>
      <c r="AB632" s="897"/>
      <c r="AC632" s="898"/>
      <c r="AD632" s="902" t="s">
        <v>24</v>
      </c>
      <c r="AE632" s="903"/>
      <c r="AF632" s="903"/>
      <c r="AG632" s="904"/>
      <c r="AH632" s="1130" t="s">
        <v>170</v>
      </c>
      <c r="AI632" s="948"/>
      <c r="AJ632" s="948"/>
      <c r="AK632" s="951"/>
      <c r="AL632" s="1067" t="s">
        <v>45</v>
      </c>
      <c r="AM632" s="1067"/>
      <c r="AN632" s="918" t="s">
        <v>26</v>
      </c>
      <c r="AO632" s="919"/>
      <c r="AP632" s="919"/>
      <c r="AQ632" s="919"/>
      <c r="AR632" s="920"/>
      <c r="AS632" s="921"/>
    </row>
    <row r="633" spans="2:45" ht="13.95" customHeight="1">
      <c r="B633" s="933"/>
      <c r="C633" s="934"/>
      <c r="D633" s="934"/>
      <c r="E633" s="934"/>
      <c r="F633" s="934"/>
      <c r="G633" s="934"/>
      <c r="H633" s="934"/>
      <c r="I633" s="935"/>
      <c r="J633" s="933"/>
      <c r="K633" s="934"/>
      <c r="L633" s="934"/>
      <c r="M633" s="934"/>
      <c r="N633" s="938"/>
      <c r="O633" s="941"/>
      <c r="P633" s="934"/>
      <c r="Q633" s="934"/>
      <c r="R633" s="934"/>
      <c r="S633" s="934"/>
      <c r="T633" s="934"/>
      <c r="U633" s="935"/>
      <c r="V633" s="893"/>
      <c r="W633" s="894"/>
      <c r="X633" s="894"/>
      <c r="Y633" s="895"/>
      <c r="Z633" s="899"/>
      <c r="AA633" s="900"/>
      <c r="AB633" s="900"/>
      <c r="AC633" s="901"/>
      <c r="AD633" s="905"/>
      <c r="AE633" s="906"/>
      <c r="AF633" s="906"/>
      <c r="AG633" s="907"/>
      <c r="AH633" s="1131"/>
      <c r="AI633" s="950"/>
      <c r="AJ633" s="950"/>
      <c r="AK633" s="953"/>
      <c r="AL633" s="1068"/>
      <c r="AM633" s="1068"/>
      <c r="AN633" s="924"/>
      <c r="AO633" s="924"/>
      <c r="AP633" s="924"/>
      <c r="AQ633" s="924"/>
      <c r="AR633" s="924"/>
      <c r="AS633" s="925"/>
    </row>
    <row r="634" spans="2:45" ht="18" customHeight="1">
      <c r="B634" s="1123">
        <f>'報告書（事業主控）'!B634</f>
        <v>0</v>
      </c>
      <c r="C634" s="1124"/>
      <c r="D634" s="1124"/>
      <c r="E634" s="1124"/>
      <c r="F634" s="1124"/>
      <c r="G634" s="1124"/>
      <c r="H634" s="1124"/>
      <c r="I634" s="1125"/>
      <c r="J634" s="1123">
        <f>'報告書（事業主控）'!J634</f>
        <v>0</v>
      </c>
      <c r="K634" s="1124"/>
      <c r="L634" s="1124"/>
      <c r="M634" s="1124"/>
      <c r="N634" s="1126"/>
      <c r="O634" s="730">
        <f>'報告書（事業主控）'!O634</f>
        <v>0</v>
      </c>
      <c r="P634" s="731" t="s">
        <v>38</v>
      </c>
      <c r="Q634" s="730">
        <f>'報告書（事業主控）'!Q634</f>
        <v>0</v>
      </c>
      <c r="R634" s="731" t="s">
        <v>39</v>
      </c>
      <c r="S634" s="730">
        <f>'報告書（事業主控）'!S634</f>
        <v>0</v>
      </c>
      <c r="T634" s="976" t="s">
        <v>40</v>
      </c>
      <c r="U634" s="976"/>
      <c r="V634" s="1103">
        <f>'報告書（事業主控）'!V634</f>
        <v>0</v>
      </c>
      <c r="W634" s="1104"/>
      <c r="X634" s="1104"/>
      <c r="Y634" s="732" t="s">
        <v>15</v>
      </c>
      <c r="Z634" s="738"/>
      <c r="AA634" s="739"/>
      <c r="AB634" s="739"/>
      <c r="AC634" s="732" t="s">
        <v>15</v>
      </c>
      <c r="AD634" s="738"/>
      <c r="AE634" s="739"/>
      <c r="AF634" s="739"/>
      <c r="AG634" s="735" t="s">
        <v>15</v>
      </c>
      <c r="AH634" s="1127">
        <f>'報告書（事業主控）'!AH634</f>
        <v>0</v>
      </c>
      <c r="AI634" s="1128"/>
      <c r="AJ634" s="1128"/>
      <c r="AK634" s="1129"/>
      <c r="AL634" s="738"/>
      <c r="AM634" s="740"/>
      <c r="AN634" s="1100">
        <f>'報告書（事業主控）'!AN634</f>
        <v>0</v>
      </c>
      <c r="AO634" s="1101"/>
      <c r="AP634" s="1101"/>
      <c r="AQ634" s="1101"/>
      <c r="AR634" s="1101"/>
      <c r="AS634" s="735" t="s">
        <v>15</v>
      </c>
    </row>
    <row r="635" spans="2:45" ht="18" customHeight="1">
      <c r="B635" s="1117"/>
      <c r="C635" s="1118"/>
      <c r="D635" s="1118"/>
      <c r="E635" s="1118"/>
      <c r="F635" s="1118"/>
      <c r="G635" s="1118"/>
      <c r="H635" s="1118"/>
      <c r="I635" s="1119"/>
      <c r="J635" s="1117"/>
      <c r="K635" s="1118"/>
      <c r="L635" s="1118"/>
      <c r="M635" s="1118"/>
      <c r="N635" s="1121"/>
      <c r="O635" s="33">
        <f>'報告書（事業主控）'!O635</f>
        <v>0</v>
      </c>
      <c r="P635" s="684" t="s">
        <v>38</v>
      </c>
      <c r="Q635" s="33">
        <f>'報告書（事業主控）'!Q635</f>
        <v>0</v>
      </c>
      <c r="R635" s="684" t="s">
        <v>39</v>
      </c>
      <c r="S635" s="33">
        <f>'報告書（事業主控）'!S635</f>
        <v>0</v>
      </c>
      <c r="T635" s="1122" t="s">
        <v>41</v>
      </c>
      <c r="U635" s="1122"/>
      <c r="V635" s="1093">
        <f>'報告書（事業主控）'!V635</f>
        <v>0</v>
      </c>
      <c r="W635" s="1094"/>
      <c r="X635" s="1094"/>
      <c r="Y635" s="1094"/>
      <c r="Z635" s="1093">
        <f>'報告書（事業主控）'!Z635</f>
        <v>0</v>
      </c>
      <c r="AA635" s="1094"/>
      <c r="AB635" s="1094"/>
      <c r="AC635" s="1094"/>
      <c r="AD635" s="1093">
        <f>'報告書（事業主控）'!AD635</f>
        <v>0</v>
      </c>
      <c r="AE635" s="1094"/>
      <c r="AF635" s="1094"/>
      <c r="AG635" s="1096"/>
      <c r="AH635" s="1093">
        <f>'報告書（事業主控）'!AH635</f>
        <v>0</v>
      </c>
      <c r="AI635" s="1094"/>
      <c r="AJ635" s="1094"/>
      <c r="AK635" s="1096"/>
      <c r="AL635" s="964">
        <f>'報告書（事業主控）'!AL635</f>
        <v>0</v>
      </c>
      <c r="AM635" s="1095"/>
      <c r="AN635" s="1093">
        <f>'報告書（事業主控）'!AN635</f>
        <v>0</v>
      </c>
      <c r="AO635" s="1094"/>
      <c r="AP635" s="1094"/>
      <c r="AQ635" s="1094"/>
      <c r="AR635" s="1094"/>
      <c r="AS635" s="687"/>
    </row>
    <row r="636" spans="2:45" ht="18" customHeight="1">
      <c r="B636" s="1114">
        <f>'報告書（事業主控）'!B636</f>
        <v>0</v>
      </c>
      <c r="C636" s="1115"/>
      <c r="D636" s="1115"/>
      <c r="E636" s="1115"/>
      <c r="F636" s="1115"/>
      <c r="G636" s="1115"/>
      <c r="H636" s="1115"/>
      <c r="I636" s="1116"/>
      <c r="J636" s="1114">
        <f>'報告書（事業主控）'!J636</f>
        <v>0</v>
      </c>
      <c r="K636" s="1115"/>
      <c r="L636" s="1115"/>
      <c r="M636" s="1115"/>
      <c r="N636" s="1120"/>
      <c r="O636" s="32">
        <f>'報告書（事業主控）'!O636</f>
        <v>0</v>
      </c>
      <c r="P636" s="11" t="s">
        <v>38</v>
      </c>
      <c r="Q636" s="32">
        <f>'報告書（事業主控）'!Q636</f>
        <v>0</v>
      </c>
      <c r="R636" s="11" t="s">
        <v>39</v>
      </c>
      <c r="S636" s="32">
        <f>'報告書（事業主控）'!S636</f>
        <v>0</v>
      </c>
      <c r="T636" s="982" t="s">
        <v>40</v>
      </c>
      <c r="U636" s="982"/>
      <c r="V636" s="1103">
        <f>'報告書（事業主控）'!V636</f>
        <v>0</v>
      </c>
      <c r="W636" s="1104"/>
      <c r="X636" s="1104"/>
      <c r="Y636" s="737"/>
      <c r="Z636" s="738"/>
      <c r="AA636" s="739"/>
      <c r="AB636" s="739"/>
      <c r="AC636" s="737"/>
      <c r="AD636" s="738"/>
      <c r="AE636" s="739"/>
      <c r="AF636" s="739"/>
      <c r="AG636" s="737"/>
      <c r="AH636" s="1100">
        <f>'報告書（事業主控）'!AH636</f>
        <v>0</v>
      </c>
      <c r="AI636" s="1101"/>
      <c r="AJ636" s="1101"/>
      <c r="AK636" s="1102"/>
      <c r="AL636" s="738"/>
      <c r="AM636" s="740"/>
      <c r="AN636" s="1100">
        <f>'報告書（事業主控）'!AN636</f>
        <v>0</v>
      </c>
      <c r="AO636" s="1101"/>
      <c r="AP636" s="1101"/>
      <c r="AQ636" s="1101"/>
      <c r="AR636" s="1101"/>
      <c r="AS636" s="741"/>
    </row>
    <row r="637" spans="2:45" ht="18" customHeight="1">
      <c r="B637" s="1117"/>
      <c r="C637" s="1118"/>
      <c r="D637" s="1118"/>
      <c r="E637" s="1118"/>
      <c r="F637" s="1118"/>
      <c r="G637" s="1118"/>
      <c r="H637" s="1118"/>
      <c r="I637" s="1119"/>
      <c r="J637" s="1117"/>
      <c r="K637" s="1118"/>
      <c r="L637" s="1118"/>
      <c r="M637" s="1118"/>
      <c r="N637" s="1121"/>
      <c r="O637" s="33">
        <f>'報告書（事業主控）'!O637</f>
        <v>0</v>
      </c>
      <c r="P637" s="684" t="s">
        <v>38</v>
      </c>
      <c r="Q637" s="33">
        <f>'報告書（事業主控）'!Q637</f>
        <v>0</v>
      </c>
      <c r="R637" s="684" t="s">
        <v>39</v>
      </c>
      <c r="S637" s="33">
        <f>'報告書（事業主控）'!S637</f>
        <v>0</v>
      </c>
      <c r="T637" s="1122" t="s">
        <v>41</v>
      </c>
      <c r="U637" s="1122"/>
      <c r="V637" s="1097">
        <f>'報告書（事業主控）'!V637</f>
        <v>0</v>
      </c>
      <c r="W637" s="1098"/>
      <c r="X637" s="1098"/>
      <c r="Y637" s="1098"/>
      <c r="Z637" s="1097">
        <f>'報告書（事業主控）'!Z637</f>
        <v>0</v>
      </c>
      <c r="AA637" s="1098"/>
      <c r="AB637" s="1098"/>
      <c r="AC637" s="1098"/>
      <c r="AD637" s="1097">
        <f>'報告書（事業主控）'!AD637</f>
        <v>0</v>
      </c>
      <c r="AE637" s="1098"/>
      <c r="AF637" s="1098"/>
      <c r="AG637" s="1098"/>
      <c r="AH637" s="1097">
        <f>'報告書（事業主控）'!AH637</f>
        <v>0</v>
      </c>
      <c r="AI637" s="1098"/>
      <c r="AJ637" s="1098"/>
      <c r="AK637" s="1099"/>
      <c r="AL637" s="964">
        <f>'報告書（事業主控）'!AL637</f>
        <v>0</v>
      </c>
      <c r="AM637" s="1095"/>
      <c r="AN637" s="1093">
        <f>'報告書（事業主控）'!AN637</f>
        <v>0</v>
      </c>
      <c r="AO637" s="1094"/>
      <c r="AP637" s="1094"/>
      <c r="AQ637" s="1094"/>
      <c r="AR637" s="1094"/>
      <c r="AS637" s="687"/>
    </row>
    <row r="638" spans="2:45" ht="18" customHeight="1">
      <c r="B638" s="1114">
        <f>'報告書（事業主控）'!B638</f>
        <v>0</v>
      </c>
      <c r="C638" s="1115"/>
      <c r="D638" s="1115"/>
      <c r="E638" s="1115"/>
      <c r="F638" s="1115"/>
      <c r="G638" s="1115"/>
      <c r="H638" s="1115"/>
      <c r="I638" s="1116"/>
      <c r="J638" s="1114">
        <f>'報告書（事業主控）'!J638</f>
        <v>0</v>
      </c>
      <c r="K638" s="1115"/>
      <c r="L638" s="1115"/>
      <c r="M638" s="1115"/>
      <c r="N638" s="1120"/>
      <c r="O638" s="32">
        <f>'報告書（事業主控）'!O638</f>
        <v>0</v>
      </c>
      <c r="P638" s="11" t="s">
        <v>38</v>
      </c>
      <c r="Q638" s="32">
        <f>'報告書（事業主控）'!Q638</f>
        <v>0</v>
      </c>
      <c r="R638" s="11" t="s">
        <v>39</v>
      </c>
      <c r="S638" s="32">
        <f>'報告書（事業主控）'!S638</f>
        <v>0</v>
      </c>
      <c r="T638" s="982" t="s">
        <v>40</v>
      </c>
      <c r="U638" s="982"/>
      <c r="V638" s="1103">
        <f>'報告書（事業主控）'!V638</f>
        <v>0</v>
      </c>
      <c r="W638" s="1104"/>
      <c r="X638" s="1104"/>
      <c r="Y638" s="737"/>
      <c r="Z638" s="738"/>
      <c r="AA638" s="739"/>
      <c r="AB638" s="739"/>
      <c r="AC638" s="737"/>
      <c r="AD638" s="738"/>
      <c r="AE638" s="739"/>
      <c r="AF638" s="739"/>
      <c r="AG638" s="737"/>
      <c r="AH638" s="1100">
        <f>'報告書（事業主控）'!AH638</f>
        <v>0</v>
      </c>
      <c r="AI638" s="1101"/>
      <c r="AJ638" s="1101"/>
      <c r="AK638" s="1102"/>
      <c r="AL638" s="738"/>
      <c r="AM638" s="740"/>
      <c r="AN638" s="1100">
        <f>'報告書（事業主控）'!AN638</f>
        <v>0</v>
      </c>
      <c r="AO638" s="1101"/>
      <c r="AP638" s="1101"/>
      <c r="AQ638" s="1101"/>
      <c r="AR638" s="1101"/>
      <c r="AS638" s="741"/>
    </row>
    <row r="639" spans="2:45" ht="18" customHeight="1">
      <c r="B639" s="1117"/>
      <c r="C639" s="1118"/>
      <c r="D639" s="1118"/>
      <c r="E639" s="1118"/>
      <c r="F639" s="1118"/>
      <c r="G639" s="1118"/>
      <c r="H639" s="1118"/>
      <c r="I639" s="1119"/>
      <c r="J639" s="1117"/>
      <c r="K639" s="1118"/>
      <c r="L639" s="1118"/>
      <c r="M639" s="1118"/>
      <c r="N639" s="1121"/>
      <c r="O639" s="33">
        <f>'報告書（事業主控）'!O639</f>
        <v>0</v>
      </c>
      <c r="P639" s="684" t="s">
        <v>38</v>
      </c>
      <c r="Q639" s="33">
        <f>'報告書（事業主控）'!Q639</f>
        <v>0</v>
      </c>
      <c r="R639" s="684" t="s">
        <v>39</v>
      </c>
      <c r="S639" s="33">
        <f>'報告書（事業主控）'!S639</f>
        <v>0</v>
      </c>
      <c r="T639" s="1122" t="s">
        <v>41</v>
      </c>
      <c r="U639" s="1122"/>
      <c r="V639" s="1097">
        <f>'報告書（事業主控）'!V639</f>
        <v>0</v>
      </c>
      <c r="W639" s="1098"/>
      <c r="X639" s="1098"/>
      <c r="Y639" s="1098"/>
      <c r="Z639" s="1097">
        <f>'報告書（事業主控）'!Z639</f>
        <v>0</v>
      </c>
      <c r="AA639" s="1098"/>
      <c r="AB639" s="1098"/>
      <c r="AC639" s="1098"/>
      <c r="AD639" s="1097">
        <f>'報告書（事業主控）'!AD639</f>
        <v>0</v>
      </c>
      <c r="AE639" s="1098"/>
      <c r="AF639" s="1098"/>
      <c r="AG639" s="1098"/>
      <c r="AH639" s="1097">
        <f>'報告書（事業主控）'!AH639</f>
        <v>0</v>
      </c>
      <c r="AI639" s="1098"/>
      <c r="AJ639" s="1098"/>
      <c r="AK639" s="1099"/>
      <c r="AL639" s="964">
        <f>'報告書（事業主控）'!AL639</f>
        <v>0</v>
      </c>
      <c r="AM639" s="1095"/>
      <c r="AN639" s="1093">
        <f>'報告書（事業主控）'!AN639</f>
        <v>0</v>
      </c>
      <c r="AO639" s="1094"/>
      <c r="AP639" s="1094"/>
      <c r="AQ639" s="1094"/>
      <c r="AR639" s="1094"/>
      <c r="AS639" s="687"/>
    </row>
    <row r="640" spans="2:45" ht="18" customHeight="1">
      <c r="B640" s="1114">
        <f>'報告書（事業主控）'!B640</f>
        <v>0</v>
      </c>
      <c r="C640" s="1115"/>
      <c r="D640" s="1115"/>
      <c r="E640" s="1115"/>
      <c r="F640" s="1115"/>
      <c r="G640" s="1115"/>
      <c r="H640" s="1115"/>
      <c r="I640" s="1116"/>
      <c r="J640" s="1114">
        <f>'報告書（事業主控）'!J640</f>
        <v>0</v>
      </c>
      <c r="K640" s="1115"/>
      <c r="L640" s="1115"/>
      <c r="M640" s="1115"/>
      <c r="N640" s="1120"/>
      <c r="O640" s="32">
        <f>'報告書（事業主控）'!O640</f>
        <v>0</v>
      </c>
      <c r="P640" s="11" t="s">
        <v>38</v>
      </c>
      <c r="Q640" s="32">
        <f>'報告書（事業主控）'!Q640</f>
        <v>0</v>
      </c>
      <c r="R640" s="11" t="s">
        <v>39</v>
      </c>
      <c r="S640" s="32">
        <f>'報告書（事業主控）'!S640</f>
        <v>0</v>
      </c>
      <c r="T640" s="982" t="s">
        <v>40</v>
      </c>
      <c r="U640" s="982"/>
      <c r="V640" s="1103">
        <f>'報告書（事業主控）'!V640</f>
        <v>0</v>
      </c>
      <c r="W640" s="1104"/>
      <c r="X640" s="1104"/>
      <c r="Y640" s="737"/>
      <c r="Z640" s="738"/>
      <c r="AA640" s="739"/>
      <c r="AB640" s="739"/>
      <c r="AC640" s="737"/>
      <c r="AD640" s="738"/>
      <c r="AE640" s="739"/>
      <c r="AF640" s="739"/>
      <c r="AG640" s="737"/>
      <c r="AH640" s="1100">
        <f>'報告書（事業主控）'!AH640</f>
        <v>0</v>
      </c>
      <c r="AI640" s="1101"/>
      <c r="AJ640" s="1101"/>
      <c r="AK640" s="1102"/>
      <c r="AL640" s="738"/>
      <c r="AM640" s="740"/>
      <c r="AN640" s="1100">
        <f>'報告書（事業主控）'!AN640</f>
        <v>0</v>
      </c>
      <c r="AO640" s="1101"/>
      <c r="AP640" s="1101"/>
      <c r="AQ640" s="1101"/>
      <c r="AR640" s="1101"/>
      <c r="AS640" s="741"/>
    </row>
    <row r="641" spans="2:45" ht="18" customHeight="1">
      <c r="B641" s="1117"/>
      <c r="C641" s="1118"/>
      <c r="D641" s="1118"/>
      <c r="E641" s="1118"/>
      <c r="F641" s="1118"/>
      <c r="G641" s="1118"/>
      <c r="H641" s="1118"/>
      <c r="I641" s="1119"/>
      <c r="J641" s="1117"/>
      <c r="K641" s="1118"/>
      <c r="L641" s="1118"/>
      <c r="M641" s="1118"/>
      <c r="N641" s="1121"/>
      <c r="O641" s="33">
        <f>'報告書（事業主控）'!O641</f>
        <v>0</v>
      </c>
      <c r="P641" s="684" t="s">
        <v>38</v>
      </c>
      <c r="Q641" s="33">
        <f>'報告書（事業主控）'!Q641</f>
        <v>0</v>
      </c>
      <c r="R641" s="684" t="s">
        <v>39</v>
      </c>
      <c r="S641" s="33">
        <f>'報告書（事業主控）'!S641</f>
        <v>0</v>
      </c>
      <c r="T641" s="1122" t="s">
        <v>41</v>
      </c>
      <c r="U641" s="1122"/>
      <c r="V641" s="1097">
        <f>'報告書（事業主控）'!V641</f>
        <v>0</v>
      </c>
      <c r="W641" s="1098"/>
      <c r="X641" s="1098"/>
      <c r="Y641" s="1098"/>
      <c r="Z641" s="1097">
        <f>'報告書（事業主控）'!Z641</f>
        <v>0</v>
      </c>
      <c r="AA641" s="1098"/>
      <c r="AB641" s="1098"/>
      <c r="AC641" s="1098"/>
      <c r="AD641" s="1097">
        <f>'報告書（事業主控）'!AD641</f>
        <v>0</v>
      </c>
      <c r="AE641" s="1098"/>
      <c r="AF641" s="1098"/>
      <c r="AG641" s="1098"/>
      <c r="AH641" s="1097">
        <f>'報告書（事業主控）'!AH641</f>
        <v>0</v>
      </c>
      <c r="AI641" s="1098"/>
      <c r="AJ641" s="1098"/>
      <c r="AK641" s="1099"/>
      <c r="AL641" s="964">
        <f>'報告書（事業主控）'!AL641</f>
        <v>0</v>
      </c>
      <c r="AM641" s="1095"/>
      <c r="AN641" s="1093">
        <f>'報告書（事業主控）'!AN641</f>
        <v>0</v>
      </c>
      <c r="AO641" s="1094"/>
      <c r="AP641" s="1094"/>
      <c r="AQ641" s="1094"/>
      <c r="AR641" s="1094"/>
      <c r="AS641" s="687"/>
    </row>
    <row r="642" spans="2:45" ht="18" customHeight="1">
      <c r="B642" s="1114">
        <f>'報告書（事業主控）'!B642</f>
        <v>0</v>
      </c>
      <c r="C642" s="1115"/>
      <c r="D642" s="1115"/>
      <c r="E642" s="1115"/>
      <c r="F642" s="1115"/>
      <c r="G642" s="1115"/>
      <c r="H642" s="1115"/>
      <c r="I642" s="1116"/>
      <c r="J642" s="1114">
        <f>'報告書（事業主控）'!J642</f>
        <v>0</v>
      </c>
      <c r="K642" s="1115"/>
      <c r="L642" s="1115"/>
      <c r="M642" s="1115"/>
      <c r="N642" s="1120"/>
      <c r="O642" s="32">
        <f>'報告書（事業主控）'!O642</f>
        <v>0</v>
      </c>
      <c r="P642" s="11" t="s">
        <v>38</v>
      </c>
      <c r="Q642" s="32">
        <f>'報告書（事業主控）'!Q642</f>
        <v>0</v>
      </c>
      <c r="R642" s="11" t="s">
        <v>39</v>
      </c>
      <c r="S642" s="32">
        <f>'報告書（事業主控）'!S642</f>
        <v>0</v>
      </c>
      <c r="T642" s="982" t="s">
        <v>40</v>
      </c>
      <c r="U642" s="982"/>
      <c r="V642" s="1103">
        <f>'報告書（事業主控）'!V642</f>
        <v>0</v>
      </c>
      <c r="W642" s="1104"/>
      <c r="X642" s="1104"/>
      <c r="Y642" s="737"/>
      <c r="Z642" s="738"/>
      <c r="AA642" s="739"/>
      <c r="AB642" s="739"/>
      <c r="AC642" s="737"/>
      <c r="AD642" s="738"/>
      <c r="AE642" s="739"/>
      <c r="AF642" s="739"/>
      <c r="AG642" s="737"/>
      <c r="AH642" s="1100">
        <f>'報告書（事業主控）'!AH642</f>
        <v>0</v>
      </c>
      <c r="AI642" s="1101"/>
      <c r="AJ642" s="1101"/>
      <c r="AK642" s="1102"/>
      <c r="AL642" s="738"/>
      <c r="AM642" s="740"/>
      <c r="AN642" s="1100">
        <f>'報告書（事業主控）'!AN642</f>
        <v>0</v>
      </c>
      <c r="AO642" s="1101"/>
      <c r="AP642" s="1101"/>
      <c r="AQ642" s="1101"/>
      <c r="AR642" s="1101"/>
      <c r="AS642" s="741"/>
    </row>
    <row r="643" spans="2:45" ht="18" customHeight="1">
      <c r="B643" s="1117"/>
      <c r="C643" s="1118"/>
      <c r="D643" s="1118"/>
      <c r="E643" s="1118"/>
      <c r="F643" s="1118"/>
      <c r="G643" s="1118"/>
      <c r="H643" s="1118"/>
      <c r="I643" s="1119"/>
      <c r="J643" s="1117"/>
      <c r="K643" s="1118"/>
      <c r="L643" s="1118"/>
      <c r="M643" s="1118"/>
      <c r="N643" s="1121"/>
      <c r="O643" s="33">
        <f>'報告書（事業主控）'!O643</f>
        <v>0</v>
      </c>
      <c r="P643" s="684" t="s">
        <v>38</v>
      </c>
      <c r="Q643" s="33">
        <f>'報告書（事業主控）'!Q643</f>
        <v>0</v>
      </c>
      <c r="R643" s="684" t="s">
        <v>39</v>
      </c>
      <c r="S643" s="33">
        <f>'報告書（事業主控）'!S643</f>
        <v>0</v>
      </c>
      <c r="T643" s="1122" t="s">
        <v>41</v>
      </c>
      <c r="U643" s="1122"/>
      <c r="V643" s="1097">
        <f>'報告書（事業主控）'!V643</f>
        <v>0</v>
      </c>
      <c r="W643" s="1098"/>
      <c r="X643" s="1098"/>
      <c r="Y643" s="1098"/>
      <c r="Z643" s="1097">
        <f>'報告書（事業主控）'!Z643</f>
        <v>0</v>
      </c>
      <c r="AA643" s="1098"/>
      <c r="AB643" s="1098"/>
      <c r="AC643" s="1098"/>
      <c r="AD643" s="1097">
        <f>'報告書（事業主控）'!AD643</f>
        <v>0</v>
      </c>
      <c r="AE643" s="1098"/>
      <c r="AF643" s="1098"/>
      <c r="AG643" s="1098"/>
      <c r="AH643" s="1097">
        <f>'報告書（事業主控）'!AH643</f>
        <v>0</v>
      </c>
      <c r="AI643" s="1098"/>
      <c r="AJ643" s="1098"/>
      <c r="AK643" s="1099"/>
      <c r="AL643" s="964">
        <f>'報告書（事業主控）'!AL643</f>
        <v>0</v>
      </c>
      <c r="AM643" s="1095"/>
      <c r="AN643" s="1093">
        <f>'報告書（事業主控）'!AN643</f>
        <v>0</v>
      </c>
      <c r="AO643" s="1094"/>
      <c r="AP643" s="1094"/>
      <c r="AQ643" s="1094"/>
      <c r="AR643" s="1094"/>
      <c r="AS643" s="687"/>
    </row>
    <row r="644" spans="2:45" ht="18" customHeight="1">
      <c r="B644" s="1114">
        <f>'報告書（事業主控）'!B644</f>
        <v>0</v>
      </c>
      <c r="C644" s="1115"/>
      <c r="D644" s="1115"/>
      <c r="E644" s="1115"/>
      <c r="F644" s="1115"/>
      <c r="G644" s="1115"/>
      <c r="H644" s="1115"/>
      <c r="I644" s="1116"/>
      <c r="J644" s="1114">
        <f>'報告書（事業主控）'!J644</f>
        <v>0</v>
      </c>
      <c r="K644" s="1115"/>
      <c r="L644" s="1115"/>
      <c r="M644" s="1115"/>
      <c r="N644" s="1120"/>
      <c r="O644" s="32">
        <f>'報告書（事業主控）'!O644</f>
        <v>0</v>
      </c>
      <c r="P644" s="11" t="s">
        <v>38</v>
      </c>
      <c r="Q644" s="32">
        <f>'報告書（事業主控）'!Q644</f>
        <v>0</v>
      </c>
      <c r="R644" s="11" t="s">
        <v>39</v>
      </c>
      <c r="S644" s="32">
        <f>'報告書（事業主控）'!S644</f>
        <v>0</v>
      </c>
      <c r="T644" s="982" t="s">
        <v>40</v>
      </c>
      <c r="U644" s="982"/>
      <c r="V644" s="1103">
        <f>'報告書（事業主控）'!V644</f>
        <v>0</v>
      </c>
      <c r="W644" s="1104"/>
      <c r="X644" s="1104"/>
      <c r="Y644" s="737"/>
      <c r="Z644" s="738"/>
      <c r="AA644" s="739"/>
      <c r="AB644" s="739"/>
      <c r="AC644" s="737"/>
      <c r="AD644" s="738"/>
      <c r="AE644" s="739"/>
      <c r="AF644" s="739"/>
      <c r="AG644" s="737"/>
      <c r="AH644" s="1100">
        <f>'報告書（事業主控）'!AH644</f>
        <v>0</v>
      </c>
      <c r="AI644" s="1101"/>
      <c r="AJ644" s="1101"/>
      <c r="AK644" s="1102"/>
      <c r="AL644" s="738"/>
      <c r="AM644" s="740"/>
      <c r="AN644" s="1100">
        <f>'報告書（事業主控）'!AN644</f>
        <v>0</v>
      </c>
      <c r="AO644" s="1101"/>
      <c r="AP644" s="1101"/>
      <c r="AQ644" s="1101"/>
      <c r="AR644" s="1101"/>
      <c r="AS644" s="741"/>
    </row>
    <row r="645" spans="2:45" ht="18" customHeight="1">
      <c r="B645" s="1117"/>
      <c r="C645" s="1118"/>
      <c r="D645" s="1118"/>
      <c r="E645" s="1118"/>
      <c r="F645" s="1118"/>
      <c r="G645" s="1118"/>
      <c r="H645" s="1118"/>
      <c r="I645" s="1119"/>
      <c r="J645" s="1117"/>
      <c r="K645" s="1118"/>
      <c r="L645" s="1118"/>
      <c r="M645" s="1118"/>
      <c r="N645" s="1121"/>
      <c r="O645" s="33">
        <f>'報告書（事業主控）'!O645</f>
        <v>0</v>
      </c>
      <c r="P645" s="684" t="s">
        <v>38</v>
      </c>
      <c r="Q645" s="33">
        <f>'報告書（事業主控）'!Q645</f>
        <v>0</v>
      </c>
      <c r="R645" s="684" t="s">
        <v>39</v>
      </c>
      <c r="S645" s="33">
        <f>'報告書（事業主控）'!S645</f>
        <v>0</v>
      </c>
      <c r="T645" s="1122" t="s">
        <v>41</v>
      </c>
      <c r="U645" s="1122"/>
      <c r="V645" s="1097">
        <f>'報告書（事業主控）'!V645</f>
        <v>0</v>
      </c>
      <c r="W645" s="1098"/>
      <c r="X645" s="1098"/>
      <c r="Y645" s="1098"/>
      <c r="Z645" s="1097">
        <f>'報告書（事業主控）'!Z645</f>
        <v>0</v>
      </c>
      <c r="AA645" s="1098"/>
      <c r="AB645" s="1098"/>
      <c r="AC645" s="1098"/>
      <c r="AD645" s="1097">
        <f>'報告書（事業主控）'!AD645</f>
        <v>0</v>
      </c>
      <c r="AE645" s="1098"/>
      <c r="AF645" s="1098"/>
      <c r="AG645" s="1098"/>
      <c r="AH645" s="1097">
        <f>'報告書（事業主控）'!AH645</f>
        <v>0</v>
      </c>
      <c r="AI645" s="1098"/>
      <c r="AJ645" s="1098"/>
      <c r="AK645" s="1099"/>
      <c r="AL645" s="964">
        <f>'報告書（事業主控）'!AL645</f>
        <v>0</v>
      </c>
      <c r="AM645" s="1095"/>
      <c r="AN645" s="1093">
        <f>'報告書（事業主控）'!AN645</f>
        <v>0</v>
      </c>
      <c r="AO645" s="1094"/>
      <c r="AP645" s="1094"/>
      <c r="AQ645" s="1094"/>
      <c r="AR645" s="1094"/>
      <c r="AS645" s="687"/>
    </row>
    <row r="646" spans="2:45" ht="18" customHeight="1">
      <c r="B646" s="1114">
        <f>'報告書（事業主控）'!B646</f>
        <v>0</v>
      </c>
      <c r="C646" s="1115"/>
      <c r="D646" s="1115"/>
      <c r="E646" s="1115"/>
      <c r="F646" s="1115"/>
      <c r="G646" s="1115"/>
      <c r="H646" s="1115"/>
      <c r="I646" s="1116"/>
      <c r="J646" s="1114">
        <f>'報告書（事業主控）'!J646</f>
        <v>0</v>
      </c>
      <c r="K646" s="1115"/>
      <c r="L646" s="1115"/>
      <c r="M646" s="1115"/>
      <c r="N646" s="1120"/>
      <c r="O646" s="32">
        <f>'報告書（事業主控）'!O646</f>
        <v>0</v>
      </c>
      <c r="P646" s="11" t="s">
        <v>38</v>
      </c>
      <c r="Q646" s="32">
        <f>'報告書（事業主控）'!Q646</f>
        <v>0</v>
      </c>
      <c r="R646" s="11" t="s">
        <v>39</v>
      </c>
      <c r="S646" s="32">
        <f>'報告書（事業主控）'!S646</f>
        <v>0</v>
      </c>
      <c r="T646" s="982" t="s">
        <v>40</v>
      </c>
      <c r="U646" s="982"/>
      <c r="V646" s="1103">
        <f>'報告書（事業主控）'!V646</f>
        <v>0</v>
      </c>
      <c r="W646" s="1104"/>
      <c r="X646" s="1104"/>
      <c r="Y646" s="737"/>
      <c r="Z646" s="738"/>
      <c r="AA646" s="739"/>
      <c r="AB646" s="739"/>
      <c r="AC646" s="737"/>
      <c r="AD646" s="738"/>
      <c r="AE646" s="739"/>
      <c r="AF646" s="739"/>
      <c r="AG646" s="737"/>
      <c r="AH646" s="1100">
        <f>'報告書（事業主控）'!AH646</f>
        <v>0</v>
      </c>
      <c r="AI646" s="1101"/>
      <c r="AJ646" s="1101"/>
      <c r="AK646" s="1102"/>
      <c r="AL646" s="738"/>
      <c r="AM646" s="740"/>
      <c r="AN646" s="1100">
        <f>'報告書（事業主控）'!AN646</f>
        <v>0</v>
      </c>
      <c r="AO646" s="1101"/>
      <c r="AP646" s="1101"/>
      <c r="AQ646" s="1101"/>
      <c r="AR646" s="1101"/>
      <c r="AS646" s="741"/>
    </row>
    <row r="647" spans="2:45" ht="18" customHeight="1">
      <c r="B647" s="1117"/>
      <c r="C647" s="1118"/>
      <c r="D647" s="1118"/>
      <c r="E647" s="1118"/>
      <c r="F647" s="1118"/>
      <c r="G647" s="1118"/>
      <c r="H647" s="1118"/>
      <c r="I647" s="1119"/>
      <c r="J647" s="1117"/>
      <c r="K647" s="1118"/>
      <c r="L647" s="1118"/>
      <c r="M647" s="1118"/>
      <c r="N647" s="1121"/>
      <c r="O647" s="33">
        <f>'報告書（事業主控）'!O647</f>
        <v>0</v>
      </c>
      <c r="P647" s="684" t="s">
        <v>38</v>
      </c>
      <c r="Q647" s="33">
        <f>'報告書（事業主控）'!Q647</f>
        <v>0</v>
      </c>
      <c r="R647" s="684" t="s">
        <v>39</v>
      </c>
      <c r="S647" s="33">
        <f>'報告書（事業主控）'!S647</f>
        <v>0</v>
      </c>
      <c r="T647" s="1122" t="s">
        <v>41</v>
      </c>
      <c r="U647" s="1122"/>
      <c r="V647" s="1097">
        <f>'報告書（事業主控）'!V647</f>
        <v>0</v>
      </c>
      <c r="W647" s="1098"/>
      <c r="X647" s="1098"/>
      <c r="Y647" s="1098"/>
      <c r="Z647" s="1097">
        <f>'報告書（事業主控）'!Z647</f>
        <v>0</v>
      </c>
      <c r="AA647" s="1098"/>
      <c r="AB647" s="1098"/>
      <c r="AC647" s="1098"/>
      <c r="AD647" s="1097">
        <f>'報告書（事業主控）'!AD647</f>
        <v>0</v>
      </c>
      <c r="AE647" s="1098"/>
      <c r="AF647" s="1098"/>
      <c r="AG647" s="1098"/>
      <c r="AH647" s="1097">
        <f>'報告書（事業主控）'!AH647</f>
        <v>0</v>
      </c>
      <c r="AI647" s="1098"/>
      <c r="AJ647" s="1098"/>
      <c r="AK647" s="1099"/>
      <c r="AL647" s="964">
        <f>'報告書（事業主控）'!AL647</f>
        <v>0</v>
      </c>
      <c r="AM647" s="1095"/>
      <c r="AN647" s="1093">
        <f>'報告書（事業主控）'!AN647</f>
        <v>0</v>
      </c>
      <c r="AO647" s="1094"/>
      <c r="AP647" s="1094"/>
      <c r="AQ647" s="1094"/>
      <c r="AR647" s="1094"/>
      <c r="AS647" s="687"/>
    </row>
    <row r="648" spans="2:45" ht="18" customHeight="1">
      <c r="B648" s="1114">
        <f>'報告書（事業主控）'!B648</f>
        <v>0</v>
      </c>
      <c r="C648" s="1115"/>
      <c r="D648" s="1115"/>
      <c r="E648" s="1115"/>
      <c r="F648" s="1115"/>
      <c r="G648" s="1115"/>
      <c r="H648" s="1115"/>
      <c r="I648" s="1116"/>
      <c r="J648" s="1114">
        <f>'報告書（事業主控）'!J648</f>
        <v>0</v>
      </c>
      <c r="K648" s="1115"/>
      <c r="L648" s="1115"/>
      <c r="M648" s="1115"/>
      <c r="N648" s="1120"/>
      <c r="O648" s="32">
        <f>'報告書（事業主控）'!O648</f>
        <v>0</v>
      </c>
      <c r="P648" s="11" t="s">
        <v>38</v>
      </c>
      <c r="Q648" s="32">
        <f>'報告書（事業主控）'!Q648</f>
        <v>0</v>
      </c>
      <c r="R648" s="11" t="s">
        <v>39</v>
      </c>
      <c r="S648" s="32">
        <f>'報告書（事業主控）'!S648</f>
        <v>0</v>
      </c>
      <c r="T648" s="982" t="s">
        <v>40</v>
      </c>
      <c r="U648" s="982"/>
      <c r="V648" s="1103">
        <f>'報告書（事業主控）'!V648</f>
        <v>0</v>
      </c>
      <c r="W648" s="1104"/>
      <c r="X648" s="1104"/>
      <c r="Y648" s="737"/>
      <c r="Z648" s="738"/>
      <c r="AA648" s="739"/>
      <c r="AB648" s="739"/>
      <c r="AC648" s="737"/>
      <c r="AD648" s="738"/>
      <c r="AE648" s="739"/>
      <c r="AF648" s="739"/>
      <c r="AG648" s="737"/>
      <c r="AH648" s="1100">
        <f>'報告書（事業主控）'!AH648</f>
        <v>0</v>
      </c>
      <c r="AI648" s="1101"/>
      <c r="AJ648" s="1101"/>
      <c r="AK648" s="1102"/>
      <c r="AL648" s="738"/>
      <c r="AM648" s="740"/>
      <c r="AN648" s="1100">
        <f>'報告書（事業主控）'!AN648</f>
        <v>0</v>
      </c>
      <c r="AO648" s="1101"/>
      <c r="AP648" s="1101"/>
      <c r="AQ648" s="1101"/>
      <c r="AR648" s="1101"/>
      <c r="AS648" s="741"/>
    </row>
    <row r="649" spans="2:45" ht="18" customHeight="1">
      <c r="B649" s="1117"/>
      <c r="C649" s="1118"/>
      <c r="D649" s="1118"/>
      <c r="E649" s="1118"/>
      <c r="F649" s="1118"/>
      <c r="G649" s="1118"/>
      <c r="H649" s="1118"/>
      <c r="I649" s="1119"/>
      <c r="J649" s="1117"/>
      <c r="K649" s="1118"/>
      <c r="L649" s="1118"/>
      <c r="M649" s="1118"/>
      <c r="N649" s="1121"/>
      <c r="O649" s="33">
        <f>'報告書（事業主控）'!O649</f>
        <v>0</v>
      </c>
      <c r="P649" s="684" t="s">
        <v>38</v>
      </c>
      <c r="Q649" s="33">
        <f>'報告書（事業主控）'!Q649</f>
        <v>0</v>
      </c>
      <c r="R649" s="684" t="s">
        <v>39</v>
      </c>
      <c r="S649" s="33">
        <f>'報告書（事業主控）'!S649</f>
        <v>0</v>
      </c>
      <c r="T649" s="1122" t="s">
        <v>41</v>
      </c>
      <c r="U649" s="1122"/>
      <c r="V649" s="1097">
        <f>'報告書（事業主控）'!V649</f>
        <v>0</v>
      </c>
      <c r="W649" s="1098"/>
      <c r="X649" s="1098"/>
      <c r="Y649" s="1098"/>
      <c r="Z649" s="1097">
        <f>'報告書（事業主控）'!Z649</f>
        <v>0</v>
      </c>
      <c r="AA649" s="1098"/>
      <c r="AB649" s="1098"/>
      <c r="AC649" s="1098"/>
      <c r="AD649" s="1097">
        <f>'報告書（事業主控）'!AD649</f>
        <v>0</v>
      </c>
      <c r="AE649" s="1098"/>
      <c r="AF649" s="1098"/>
      <c r="AG649" s="1098"/>
      <c r="AH649" s="1097">
        <f>'報告書（事業主控）'!AH649</f>
        <v>0</v>
      </c>
      <c r="AI649" s="1098"/>
      <c r="AJ649" s="1098"/>
      <c r="AK649" s="1099"/>
      <c r="AL649" s="964">
        <f>'報告書（事業主控）'!AL649</f>
        <v>0</v>
      </c>
      <c r="AM649" s="1095"/>
      <c r="AN649" s="1093">
        <f>'報告書（事業主控）'!AN649</f>
        <v>0</v>
      </c>
      <c r="AO649" s="1094"/>
      <c r="AP649" s="1094"/>
      <c r="AQ649" s="1094"/>
      <c r="AR649" s="1094"/>
      <c r="AS649" s="687"/>
    </row>
    <row r="650" spans="2:45" ht="18" customHeight="1">
      <c r="B650" s="1114">
        <f>'報告書（事業主控）'!B650</f>
        <v>0</v>
      </c>
      <c r="C650" s="1115"/>
      <c r="D650" s="1115"/>
      <c r="E650" s="1115"/>
      <c r="F650" s="1115"/>
      <c r="G650" s="1115"/>
      <c r="H650" s="1115"/>
      <c r="I650" s="1116"/>
      <c r="J650" s="1114">
        <f>'報告書（事業主控）'!J650</f>
        <v>0</v>
      </c>
      <c r="K650" s="1115"/>
      <c r="L650" s="1115"/>
      <c r="M650" s="1115"/>
      <c r="N650" s="1120"/>
      <c r="O650" s="32">
        <f>'報告書（事業主控）'!O650</f>
        <v>0</v>
      </c>
      <c r="P650" s="11" t="s">
        <v>38</v>
      </c>
      <c r="Q650" s="32">
        <f>'報告書（事業主控）'!Q650</f>
        <v>0</v>
      </c>
      <c r="R650" s="11" t="s">
        <v>39</v>
      </c>
      <c r="S650" s="32">
        <f>'報告書（事業主控）'!S650</f>
        <v>0</v>
      </c>
      <c r="T650" s="982" t="s">
        <v>40</v>
      </c>
      <c r="U650" s="982"/>
      <c r="V650" s="1103">
        <f>'報告書（事業主控）'!V650</f>
        <v>0</v>
      </c>
      <c r="W650" s="1104"/>
      <c r="X650" s="1104"/>
      <c r="Y650" s="737"/>
      <c r="Z650" s="738"/>
      <c r="AA650" s="739"/>
      <c r="AB650" s="739"/>
      <c r="AC650" s="737"/>
      <c r="AD650" s="738"/>
      <c r="AE650" s="739"/>
      <c r="AF650" s="739"/>
      <c r="AG650" s="737"/>
      <c r="AH650" s="1100">
        <f>'報告書（事業主控）'!AH650</f>
        <v>0</v>
      </c>
      <c r="AI650" s="1101"/>
      <c r="AJ650" s="1101"/>
      <c r="AK650" s="1102"/>
      <c r="AL650" s="738"/>
      <c r="AM650" s="740"/>
      <c r="AN650" s="1100">
        <f>'報告書（事業主控）'!AN650</f>
        <v>0</v>
      </c>
      <c r="AO650" s="1101"/>
      <c r="AP650" s="1101"/>
      <c r="AQ650" s="1101"/>
      <c r="AR650" s="1101"/>
      <c r="AS650" s="741"/>
    </row>
    <row r="651" spans="2:45" ht="18" customHeight="1">
      <c r="B651" s="1117"/>
      <c r="C651" s="1118"/>
      <c r="D651" s="1118"/>
      <c r="E651" s="1118"/>
      <c r="F651" s="1118"/>
      <c r="G651" s="1118"/>
      <c r="H651" s="1118"/>
      <c r="I651" s="1119"/>
      <c r="J651" s="1117"/>
      <c r="K651" s="1118"/>
      <c r="L651" s="1118"/>
      <c r="M651" s="1118"/>
      <c r="N651" s="1121"/>
      <c r="O651" s="33">
        <f>'報告書（事業主控）'!O651</f>
        <v>0</v>
      </c>
      <c r="P651" s="684" t="s">
        <v>38</v>
      </c>
      <c r="Q651" s="33">
        <f>'報告書（事業主控）'!Q651</f>
        <v>0</v>
      </c>
      <c r="R651" s="684" t="s">
        <v>39</v>
      </c>
      <c r="S651" s="33">
        <f>'報告書（事業主控）'!S651</f>
        <v>0</v>
      </c>
      <c r="T651" s="1122" t="s">
        <v>41</v>
      </c>
      <c r="U651" s="1122"/>
      <c r="V651" s="1097">
        <f>'報告書（事業主控）'!V651</f>
        <v>0</v>
      </c>
      <c r="W651" s="1098"/>
      <c r="X651" s="1098"/>
      <c r="Y651" s="1098"/>
      <c r="Z651" s="1097">
        <f>'報告書（事業主控）'!Z651</f>
        <v>0</v>
      </c>
      <c r="AA651" s="1098"/>
      <c r="AB651" s="1098"/>
      <c r="AC651" s="1098"/>
      <c r="AD651" s="1097">
        <f>'報告書（事業主控）'!AD651</f>
        <v>0</v>
      </c>
      <c r="AE651" s="1098"/>
      <c r="AF651" s="1098"/>
      <c r="AG651" s="1098"/>
      <c r="AH651" s="1097">
        <f>'報告書（事業主控）'!AH651</f>
        <v>0</v>
      </c>
      <c r="AI651" s="1098"/>
      <c r="AJ651" s="1098"/>
      <c r="AK651" s="1099"/>
      <c r="AL651" s="964">
        <f>'報告書（事業主控）'!AL651</f>
        <v>0</v>
      </c>
      <c r="AM651" s="1095"/>
      <c r="AN651" s="1093">
        <f>'報告書（事業主控）'!AN651</f>
        <v>0</v>
      </c>
      <c r="AO651" s="1094"/>
      <c r="AP651" s="1094"/>
      <c r="AQ651" s="1094"/>
      <c r="AR651" s="1094"/>
      <c r="AS651" s="687"/>
    </row>
    <row r="652" spans="2:45" ht="18" customHeight="1">
      <c r="B652" s="877" t="s">
        <v>832</v>
      </c>
      <c r="C652" s="988"/>
      <c r="D652" s="988"/>
      <c r="E652" s="989"/>
      <c r="F652" s="1105">
        <f>'報告書（事業主控）'!F652</f>
        <v>0</v>
      </c>
      <c r="G652" s="1106"/>
      <c r="H652" s="1106"/>
      <c r="I652" s="1106"/>
      <c r="J652" s="1106"/>
      <c r="K652" s="1106"/>
      <c r="L652" s="1106"/>
      <c r="M652" s="1106"/>
      <c r="N652" s="1107"/>
      <c r="O652" s="877" t="s">
        <v>833</v>
      </c>
      <c r="P652" s="988"/>
      <c r="Q652" s="988"/>
      <c r="R652" s="988"/>
      <c r="S652" s="988"/>
      <c r="T652" s="988"/>
      <c r="U652" s="989"/>
      <c r="V652" s="1100">
        <f>'報告書（事業主控）'!V652</f>
        <v>0</v>
      </c>
      <c r="W652" s="1101"/>
      <c r="X652" s="1101"/>
      <c r="Y652" s="1102"/>
      <c r="Z652" s="738"/>
      <c r="AA652" s="739"/>
      <c r="AB652" s="739"/>
      <c r="AC652" s="737"/>
      <c r="AD652" s="738"/>
      <c r="AE652" s="739"/>
      <c r="AF652" s="739"/>
      <c r="AG652" s="737"/>
      <c r="AH652" s="1100">
        <f>'報告書（事業主控）'!AH652</f>
        <v>0</v>
      </c>
      <c r="AI652" s="1101"/>
      <c r="AJ652" s="1101"/>
      <c r="AK652" s="1102"/>
      <c r="AL652" s="738"/>
      <c r="AM652" s="740"/>
      <c r="AN652" s="1100">
        <f>'報告書（事業主控）'!AN652</f>
        <v>0</v>
      </c>
      <c r="AO652" s="1101"/>
      <c r="AP652" s="1101"/>
      <c r="AQ652" s="1101"/>
      <c r="AR652" s="1101"/>
      <c r="AS652" s="741"/>
    </row>
    <row r="653" spans="2:45" ht="18" customHeight="1">
      <c r="B653" s="990"/>
      <c r="C653" s="991"/>
      <c r="D653" s="991"/>
      <c r="E653" s="992"/>
      <c r="F653" s="1108"/>
      <c r="G653" s="1109"/>
      <c r="H653" s="1109"/>
      <c r="I653" s="1109"/>
      <c r="J653" s="1109"/>
      <c r="K653" s="1109"/>
      <c r="L653" s="1109"/>
      <c r="M653" s="1109"/>
      <c r="N653" s="1110"/>
      <c r="O653" s="990"/>
      <c r="P653" s="991"/>
      <c r="Q653" s="991"/>
      <c r="R653" s="991"/>
      <c r="S653" s="991"/>
      <c r="T653" s="991"/>
      <c r="U653" s="992"/>
      <c r="V653" s="983">
        <f>'報告書（事業主控）'!V653</f>
        <v>0</v>
      </c>
      <c r="W653" s="986"/>
      <c r="X653" s="986"/>
      <c r="Y653" s="1004"/>
      <c r="Z653" s="983">
        <f>'報告書（事業主控）'!Z653</f>
        <v>0</v>
      </c>
      <c r="AA653" s="984"/>
      <c r="AB653" s="984"/>
      <c r="AC653" s="985"/>
      <c r="AD653" s="983">
        <f>'報告書（事業主控）'!AD653</f>
        <v>0</v>
      </c>
      <c r="AE653" s="984"/>
      <c r="AF653" s="984"/>
      <c r="AG653" s="985"/>
      <c r="AH653" s="983">
        <f>'報告書（事業主控）'!AH653</f>
        <v>0</v>
      </c>
      <c r="AI653" s="962"/>
      <c r="AJ653" s="962"/>
      <c r="AK653" s="962"/>
      <c r="AL653" s="742"/>
      <c r="AM653" s="743"/>
      <c r="AN653" s="983">
        <f>'報告書（事業主控）'!AN653</f>
        <v>0</v>
      </c>
      <c r="AO653" s="986"/>
      <c r="AP653" s="986"/>
      <c r="AQ653" s="986"/>
      <c r="AR653" s="986"/>
      <c r="AS653" s="744"/>
    </row>
    <row r="654" spans="2:45" ht="18" customHeight="1">
      <c r="B654" s="993"/>
      <c r="C654" s="994"/>
      <c r="D654" s="994"/>
      <c r="E654" s="995"/>
      <c r="F654" s="1111"/>
      <c r="G654" s="1112"/>
      <c r="H654" s="1112"/>
      <c r="I654" s="1112"/>
      <c r="J654" s="1112"/>
      <c r="K654" s="1112"/>
      <c r="L654" s="1112"/>
      <c r="M654" s="1112"/>
      <c r="N654" s="1113"/>
      <c r="O654" s="993"/>
      <c r="P654" s="994"/>
      <c r="Q654" s="994"/>
      <c r="R654" s="994"/>
      <c r="S654" s="994"/>
      <c r="T654" s="994"/>
      <c r="U654" s="995"/>
      <c r="V654" s="1093">
        <f>'報告書（事業主控）'!V654</f>
        <v>0</v>
      </c>
      <c r="W654" s="1094"/>
      <c r="X654" s="1094"/>
      <c r="Y654" s="1096"/>
      <c r="Z654" s="1093">
        <f>'報告書（事業主控）'!Z654</f>
        <v>0</v>
      </c>
      <c r="AA654" s="1094"/>
      <c r="AB654" s="1094"/>
      <c r="AC654" s="1096"/>
      <c r="AD654" s="1093">
        <f>'報告書（事業主控）'!AD654</f>
        <v>0</v>
      </c>
      <c r="AE654" s="1094"/>
      <c r="AF654" s="1094"/>
      <c r="AG654" s="1096"/>
      <c r="AH654" s="1093">
        <f>'報告書（事業主控）'!AH654</f>
        <v>0</v>
      </c>
      <c r="AI654" s="1094"/>
      <c r="AJ654" s="1094"/>
      <c r="AK654" s="1096"/>
      <c r="AL654" s="686"/>
      <c r="AM654" s="687"/>
      <c r="AN654" s="1093">
        <f>'報告書（事業主控）'!AN654</f>
        <v>0</v>
      </c>
      <c r="AO654" s="1094"/>
      <c r="AP654" s="1094"/>
      <c r="AQ654" s="1094"/>
      <c r="AR654" s="1094"/>
      <c r="AS654" s="687"/>
    </row>
    <row r="655" spans="2:45" ht="18" customHeight="1">
      <c r="AN655" s="1092">
        <f>'報告書（事業主控）'!AN655:AR655</f>
        <v>0</v>
      </c>
      <c r="AO655" s="1092"/>
      <c r="AP655" s="1092"/>
      <c r="AQ655" s="1092"/>
      <c r="AR655" s="1092"/>
    </row>
    <row r="656" spans="2:45" ht="31.95" customHeight="1">
      <c r="AN656" s="38"/>
      <c r="AO656" s="38"/>
      <c r="AP656" s="38"/>
      <c r="AQ656" s="38"/>
      <c r="AR656" s="38"/>
    </row>
    <row r="657" spans="2:45" ht="7.5" customHeight="1">
      <c r="X657" s="3"/>
      <c r="Y657" s="3"/>
    </row>
    <row r="658" spans="2:45" ht="10.5" customHeight="1">
      <c r="X658" s="3"/>
      <c r="Y658" s="3"/>
    </row>
    <row r="659" spans="2:45" ht="5.25" customHeight="1">
      <c r="X659" s="3"/>
      <c r="Y659" s="3"/>
    </row>
    <row r="660" spans="2:45" ht="5.25" customHeight="1">
      <c r="X660" s="3"/>
      <c r="Y660" s="3"/>
    </row>
    <row r="661" spans="2:45" ht="5.25" customHeight="1">
      <c r="X661" s="3"/>
      <c r="Y661" s="3"/>
    </row>
    <row r="662" spans="2:45" ht="5.25" customHeight="1">
      <c r="X662" s="3"/>
      <c r="Y662" s="3"/>
    </row>
    <row r="663" spans="2:45" ht="17.25" customHeight="1">
      <c r="B663" s="2" t="s">
        <v>42</v>
      </c>
      <c r="S663" s="9"/>
      <c r="T663" s="9"/>
      <c r="U663" s="9"/>
      <c r="V663" s="9"/>
      <c r="W663" s="9"/>
      <c r="AL663" s="26"/>
      <c r="AM663" s="26"/>
      <c r="AN663" s="26"/>
      <c r="AO663" s="26"/>
    </row>
    <row r="664" spans="2:45" ht="12.75" customHeight="1">
      <c r="M664" s="27"/>
      <c r="N664" s="27"/>
      <c r="O664" s="27"/>
      <c r="P664" s="27"/>
      <c r="Q664" s="27"/>
      <c r="R664" s="27"/>
      <c r="S664" s="27"/>
      <c r="T664" s="28"/>
      <c r="U664" s="28"/>
      <c r="V664" s="28"/>
      <c r="W664" s="28"/>
      <c r="X664" s="28"/>
      <c r="Y664" s="28"/>
      <c r="Z664" s="28"/>
      <c r="AA664" s="27"/>
      <c r="AB664" s="27"/>
      <c r="AC664" s="27"/>
      <c r="AL664" s="26"/>
      <c r="AM664" s="859" t="s">
        <v>712</v>
      </c>
      <c r="AN664" s="1087"/>
      <c r="AO664" s="1087"/>
      <c r="AP664" s="1088"/>
    </row>
    <row r="665" spans="2:45" ht="12.75" customHeight="1">
      <c r="M665" s="27"/>
      <c r="N665" s="27"/>
      <c r="O665" s="27"/>
      <c r="P665" s="27"/>
      <c r="Q665" s="27"/>
      <c r="R665" s="27"/>
      <c r="S665" s="27"/>
      <c r="T665" s="28"/>
      <c r="U665" s="28"/>
      <c r="V665" s="28"/>
      <c r="W665" s="28"/>
      <c r="X665" s="28"/>
      <c r="Y665" s="28"/>
      <c r="Z665" s="28"/>
      <c r="AA665" s="27"/>
      <c r="AB665" s="27"/>
      <c r="AC665" s="27"/>
      <c r="AL665" s="26"/>
      <c r="AM665" s="1089"/>
      <c r="AN665" s="1090"/>
      <c r="AO665" s="1090"/>
      <c r="AP665" s="1091"/>
    </row>
    <row r="666" spans="2:45" ht="12.75" customHeight="1">
      <c r="M666" s="27"/>
      <c r="N666" s="27"/>
      <c r="O666" s="27"/>
      <c r="P666" s="27"/>
      <c r="Q666" s="27"/>
      <c r="R666" s="27"/>
      <c r="S666" s="27"/>
      <c r="T666" s="27"/>
      <c r="U666" s="27"/>
      <c r="V666" s="27"/>
      <c r="W666" s="27"/>
      <c r="X666" s="27"/>
      <c r="Y666" s="27"/>
      <c r="Z666" s="27"/>
      <c r="AA666" s="27"/>
      <c r="AB666" s="27"/>
      <c r="AC666" s="27"/>
      <c r="AL666" s="26"/>
      <c r="AM666" s="26"/>
      <c r="AN666" s="723"/>
      <c r="AO666" s="723"/>
    </row>
    <row r="667" spans="2:45" ht="6" customHeight="1">
      <c r="M667" s="27"/>
      <c r="N667" s="27"/>
      <c r="O667" s="27"/>
      <c r="P667" s="27"/>
      <c r="Q667" s="27"/>
      <c r="R667" s="27"/>
      <c r="S667" s="27"/>
      <c r="T667" s="27"/>
      <c r="U667" s="27"/>
      <c r="V667" s="27"/>
      <c r="W667" s="27"/>
      <c r="X667" s="27"/>
      <c r="Y667" s="27"/>
      <c r="Z667" s="27"/>
      <c r="AA667" s="27"/>
      <c r="AB667" s="27"/>
      <c r="AC667" s="27"/>
      <c r="AL667" s="26"/>
      <c r="AM667" s="26"/>
    </row>
    <row r="668" spans="2:45" ht="12.75" customHeight="1">
      <c r="B668" s="873" t="s">
        <v>9</v>
      </c>
      <c r="C668" s="874"/>
      <c r="D668" s="874"/>
      <c r="E668" s="874"/>
      <c r="F668" s="874"/>
      <c r="G668" s="874"/>
      <c r="H668" s="874"/>
      <c r="I668" s="874"/>
      <c r="J668" s="878" t="s">
        <v>17</v>
      </c>
      <c r="K668" s="878"/>
      <c r="L668" s="724" t="s">
        <v>10</v>
      </c>
      <c r="M668" s="878" t="s">
        <v>18</v>
      </c>
      <c r="N668" s="878"/>
      <c r="O668" s="879" t="s">
        <v>19</v>
      </c>
      <c r="P668" s="878"/>
      <c r="Q668" s="878"/>
      <c r="R668" s="878"/>
      <c r="S668" s="878"/>
      <c r="T668" s="878"/>
      <c r="U668" s="878" t="s">
        <v>20</v>
      </c>
      <c r="V668" s="878"/>
      <c r="W668" s="878"/>
      <c r="AD668" s="11"/>
      <c r="AE668" s="11"/>
      <c r="AF668" s="11"/>
      <c r="AG668" s="11"/>
      <c r="AH668" s="11"/>
      <c r="AI668" s="11"/>
      <c r="AJ668" s="11"/>
      <c r="AL668" s="1013">
        <f ca="1">$AL$9</f>
        <v>30</v>
      </c>
      <c r="AM668" s="881"/>
      <c r="AN668" s="948" t="s">
        <v>11</v>
      </c>
      <c r="AO668" s="948"/>
      <c r="AP668" s="881">
        <v>17</v>
      </c>
      <c r="AQ668" s="881"/>
      <c r="AR668" s="948" t="s">
        <v>12</v>
      </c>
      <c r="AS668" s="951"/>
    </row>
    <row r="669" spans="2:45" ht="13.95" customHeight="1">
      <c r="B669" s="874"/>
      <c r="C669" s="874"/>
      <c r="D669" s="874"/>
      <c r="E669" s="874"/>
      <c r="F669" s="874"/>
      <c r="G669" s="874"/>
      <c r="H669" s="874"/>
      <c r="I669" s="874"/>
      <c r="J669" s="1061">
        <f>$J$10</f>
        <v>0</v>
      </c>
      <c r="K669" s="1049">
        <f>$K$10</f>
        <v>0</v>
      </c>
      <c r="L669" s="1063">
        <f>$L$10</f>
        <v>0</v>
      </c>
      <c r="M669" s="1052">
        <f>$M$10</f>
        <v>0</v>
      </c>
      <c r="N669" s="1049">
        <f>$N$10</f>
        <v>0</v>
      </c>
      <c r="O669" s="1052">
        <f>$O$10</f>
        <v>0</v>
      </c>
      <c r="P669" s="1014">
        <f>$P$10</f>
        <v>0</v>
      </c>
      <c r="Q669" s="1014">
        <f>$Q$10</f>
        <v>0</v>
      </c>
      <c r="R669" s="1014">
        <f>$R$10</f>
        <v>0</v>
      </c>
      <c r="S669" s="1014">
        <f>$S$10</f>
        <v>0</v>
      </c>
      <c r="T669" s="1049">
        <f>$T$10</f>
        <v>0</v>
      </c>
      <c r="U669" s="1052">
        <f>$U$10</f>
        <v>0</v>
      </c>
      <c r="V669" s="1014">
        <f>$V$10</f>
        <v>0</v>
      </c>
      <c r="W669" s="1049">
        <f>$W$10</f>
        <v>0</v>
      </c>
      <c r="AD669" s="11"/>
      <c r="AE669" s="11"/>
      <c r="AF669" s="11"/>
      <c r="AG669" s="11"/>
      <c r="AH669" s="11"/>
      <c r="AI669" s="11"/>
      <c r="AJ669" s="11"/>
      <c r="AL669" s="882"/>
      <c r="AM669" s="883"/>
      <c r="AN669" s="949"/>
      <c r="AO669" s="949"/>
      <c r="AP669" s="883"/>
      <c r="AQ669" s="883"/>
      <c r="AR669" s="949"/>
      <c r="AS669" s="952"/>
    </row>
    <row r="670" spans="2:45" ht="9" customHeight="1">
      <c r="B670" s="874"/>
      <c r="C670" s="874"/>
      <c r="D670" s="874"/>
      <c r="E670" s="874"/>
      <c r="F670" s="874"/>
      <c r="G670" s="874"/>
      <c r="H670" s="874"/>
      <c r="I670" s="874"/>
      <c r="J670" s="1062"/>
      <c r="K670" s="1050"/>
      <c r="L670" s="1064"/>
      <c r="M670" s="1053"/>
      <c r="N670" s="1050"/>
      <c r="O670" s="1053"/>
      <c r="P670" s="1015"/>
      <c r="Q670" s="1015"/>
      <c r="R670" s="1015"/>
      <c r="S670" s="1015"/>
      <c r="T670" s="1050"/>
      <c r="U670" s="1053"/>
      <c r="V670" s="1015"/>
      <c r="W670" s="1050"/>
      <c r="AD670" s="11"/>
      <c r="AE670" s="11"/>
      <c r="AF670" s="11"/>
      <c r="AG670" s="11"/>
      <c r="AH670" s="11"/>
      <c r="AI670" s="11"/>
      <c r="AJ670" s="11"/>
      <c r="AL670" s="884"/>
      <c r="AM670" s="885"/>
      <c r="AN670" s="950"/>
      <c r="AO670" s="950"/>
      <c r="AP670" s="885"/>
      <c r="AQ670" s="885"/>
      <c r="AR670" s="950"/>
      <c r="AS670" s="953"/>
    </row>
    <row r="671" spans="2:45" ht="6" customHeight="1">
      <c r="B671" s="876"/>
      <c r="C671" s="876"/>
      <c r="D671" s="876"/>
      <c r="E671" s="876"/>
      <c r="F671" s="876"/>
      <c r="G671" s="876"/>
      <c r="H671" s="876"/>
      <c r="I671" s="876"/>
      <c r="J671" s="1062"/>
      <c r="K671" s="1051"/>
      <c r="L671" s="1065"/>
      <c r="M671" s="1054"/>
      <c r="N671" s="1051"/>
      <c r="O671" s="1054"/>
      <c r="P671" s="1016"/>
      <c r="Q671" s="1016"/>
      <c r="R671" s="1016"/>
      <c r="S671" s="1016"/>
      <c r="T671" s="1051"/>
      <c r="U671" s="1054"/>
      <c r="V671" s="1016"/>
      <c r="W671" s="1051"/>
    </row>
    <row r="672" spans="2:45" ht="15" customHeight="1">
      <c r="B672" s="927" t="s">
        <v>43</v>
      </c>
      <c r="C672" s="928"/>
      <c r="D672" s="928"/>
      <c r="E672" s="928"/>
      <c r="F672" s="928"/>
      <c r="G672" s="928"/>
      <c r="H672" s="928"/>
      <c r="I672" s="929"/>
      <c r="J672" s="927" t="s">
        <v>13</v>
      </c>
      <c r="K672" s="928"/>
      <c r="L672" s="928"/>
      <c r="M672" s="928"/>
      <c r="N672" s="936"/>
      <c r="O672" s="939" t="s">
        <v>44</v>
      </c>
      <c r="P672" s="928"/>
      <c r="Q672" s="928"/>
      <c r="R672" s="928"/>
      <c r="S672" s="928"/>
      <c r="T672" s="928"/>
      <c r="U672" s="929"/>
      <c r="V672" s="725" t="s">
        <v>843</v>
      </c>
      <c r="W672" s="726"/>
      <c r="X672" s="726"/>
      <c r="Y672" s="942" t="s">
        <v>844</v>
      </c>
      <c r="Z672" s="942"/>
      <c r="AA672" s="942"/>
      <c r="AB672" s="942"/>
      <c r="AC672" s="942"/>
      <c r="AD672" s="942"/>
      <c r="AE672" s="942"/>
      <c r="AF672" s="942"/>
      <c r="AG672" s="942"/>
      <c r="AH672" s="942"/>
      <c r="AI672" s="726"/>
      <c r="AJ672" s="726"/>
      <c r="AK672" s="727"/>
      <c r="AL672" s="1066" t="s">
        <v>803</v>
      </c>
      <c r="AM672" s="1066"/>
      <c r="AN672" s="943" t="s">
        <v>845</v>
      </c>
      <c r="AO672" s="943"/>
      <c r="AP672" s="943"/>
      <c r="AQ672" s="943"/>
      <c r="AR672" s="943"/>
      <c r="AS672" s="944"/>
    </row>
    <row r="673" spans="2:45" ht="13.95" customHeight="1">
      <c r="B673" s="930"/>
      <c r="C673" s="931"/>
      <c r="D673" s="931"/>
      <c r="E673" s="931"/>
      <c r="F673" s="931"/>
      <c r="G673" s="931"/>
      <c r="H673" s="931"/>
      <c r="I673" s="932"/>
      <c r="J673" s="930"/>
      <c r="K673" s="931"/>
      <c r="L673" s="931"/>
      <c r="M673" s="931"/>
      <c r="N673" s="937"/>
      <c r="O673" s="940"/>
      <c r="P673" s="931"/>
      <c r="Q673" s="931"/>
      <c r="R673" s="931"/>
      <c r="S673" s="931"/>
      <c r="T673" s="931"/>
      <c r="U673" s="932"/>
      <c r="V673" s="890" t="s">
        <v>14</v>
      </c>
      <c r="W673" s="891"/>
      <c r="X673" s="891"/>
      <c r="Y673" s="892"/>
      <c r="Z673" s="896" t="s">
        <v>23</v>
      </c>
      <c r="AA673" s="897"/>
      <c r="AB673" s="897"/>
      <c r="AC673" s="898"/>
      <c r="AD673" s="902" t="s">
        <v>24</v>
      </c>
      <c r="AE673" s="903"/>
      <c r="AF673" s="903"/>
      <c r="AG673" s="904"/>
      <c r="AH673" s="1130" t="s">
        <v>170</v>
      </c>
      <c r="AI673" s="948"/>
      <c r="AJ673" s="948"/>
      <c r="AK673" s="951"/>
      <c r="AL673" s="1067" t="s">
        <v>45</v>
      </c>
      <c r="AM673" s="1067"/>
      <c r="AN673" s="918" t="s">
        <v>26</v>
      </c>
      <c r="AO673" s="919"/>
      <c r="AP673" s="919"/>
      <c r="AQ673" s="919"/>
      <c r="AR673" s="920"/>
      <c r="AS673" s="921"/>
    </row>
    <row r="674" spans="2:45" ht="13.95" customHeight="1">
      <c r="B674" s="933"/>
      <c r="C674" s="934"/>
      <c r="D674" s="934"/>
      <c r="E674" s="934"/>
      <c r="F674" s="934"/>
      <c r="G674" s="934"/>
      <c r="H674" s="934"/>
      <c r="I674" s="935"/>
      <c r="J674" s="933"/>
      <c r="K674" s="934"/>
      <c r="L674" s="934"/>
      <c r="M674" s="934"/>
      <c r="N674" s="938"/>
      <c r="O674" s="941"/>
      <c r="P674" s="934"/>
      <c r="Q674" s="934"/>
      <c r="R674" s="934"/>
      <c r="S674" s="934"/>
      <c r="T674" s="934"/>
      <c r="U674" s="935"/>
      <c r="V674" s="893"/>
      <c r="W674" s="894"/>
      <c r="X674" s="894"/>
      <c r="Y674" s="895"/>
      <c r="Z674" s="899"/>
      <c r="AA674" s="900"/>
      <c r="AB674" s="900"/>
      <c r="AC674" s="901"/>
      <c r="AD674" s="905"/>
      <c r="AE674" s="906"/>
      <c r="AF674" s="906"/>
      <c r="AG674" s="907"/>
      <c r="AH674" s="1131"/>
      <c r="AI674" s="950"/>
      <c r="AJ674" s="950"/>
      <c r="AK674" s="953"/>
      <c r="AL674" s="1068"/>
      <c r="AM674" s="1068"/>
      <c r="AN674" s="924"/>
      <c r="AO674" s="924"/>
      <c r="AP674" s="924"/>
      <c r="AQ674" s="924"/>
      <c r="AR674" s="924"/>
      <c r="AS674" s="925"/>
    </row>
    <row r="675" spans="2:45" ht="18" customHeight="1">
      <c r="B675" s="1123">
        <f>'報告書（事業主控）'!B675</f>
        <v>0</v>
      </c>
      <c r="C675" s="1124"/>
      <c r="D675" s="1124"/>
      <c r="E675" s="1124"/>
      <c r="F675" s="1124"/>
      <c r="G675" s="1124"/>
      <c r="H675" s="1124"/>
      <c r="I675" s="1125"/>
      <c r="J675" s="1123">
        <f>'報告書（事業主控）'!J675</f>
        <v>0</v>
      </c>
      <c r="K675" s="1124"/>
      <c r="L675" s="1124"/>
      <c r="M675" s="1124"/>
      <c r="N675" s="1126"/>
      <c r="O675" s="730">
        <f>'報告書（事業主控）'!O675</f>
        <v>0</v>
      </c>
      <c r="P675" s="731" t="s">
        <v>38</v>
      </c>
      <c r="Q675" s="730">
        <f>'報告書（事業主控）'!Q675</f>
        <v>0</v>
      </c>
      <c r="R675" s="731" t="s">
        <v>39</v>
      </c>
      <c r="S675" s="730">
        <f>'報告書（事業主控）'!S675</f>
        <v>0</v>
      </c>
      <c r="T675" s="976" t="s">
        <v>40</v>
      </c>
      <c r="U675" s="976"/>
      <c r="V675" s="1103">
        <f>'報告書（事業主控）'!V675</f>
        <v>0</v>
      </c>
      <c r="W675" s="1104"/>
      <c r="X675" s="1104"/>
      <c r="Y675" s="732" t="s">
        <v>15</v>
      </c>
      <c r="Z675" s="738"/>
      <c r="AA675" s="739"/>
      <c r="AB675" s="739"/>
      <c r="AC675" s="732" t="s">
        <v>15</v>
      </c>
      <c r="AD675" s="738"/>
      <c r="AE675" s="739"/>
      <c r="AF675" s="739"/>
      <c r="AG675" s="735" t="s">
        <v>15</v>
      </c>
      <c r="AH675" s="1127">
        <f>'報告書（事業主控）'!AH675</f>
        <v>0</v>
      </c>
      <c r="AI675" s="1128"/>
      <c r="AJ675" s="1128"/>
      <c r="AK675" s="1129"/>
      <c r="AL675" s="738"/>
      <c r="AM675" s="740"/>
      <c r="AN675" s="1100">
        <f>'報告書（事業主控）'!AN675</f>
        <v>0</v>
      </c>
      <c r="AO675" s="1101"/>
      <c r="AP675" s="1101"/>
      <c r="AQ675" s="1101"/>
      <c r="AR675" s="1101"/>
      <c r="AS675" s="735" t="s">
        <v>15</v>
      </c>
    </row>
    <row r="676" spans="2:45" ht="18" customHeight="1">
      <c r="B676" s="1117"/>
      <c r="C676" s="1118"/>
      <c r="D676" s="1118"/>
      <c r="E676" s="1118"/>
      <c r="F676" s="1118"/>
      <c r="G676" s="1118"/>
      <c r="H676" s="1118"/>
      <c r="I676" s="1119"/>
      <c r="J676" s="1117"/>
      <c r="K676" s="1118"/>
      <c r="L676" s="1118"/>
      <c r="M676" s="1118"/>
      <c r="N676" s="1121"/>
      <c r="O676" s="33">
        <f>'報告書（事業主控）'!O676</f>
        <v>0</v>
      </c>
      <c r="P676" s="684" t="s">
        <v>38</v>
      </c>
      <c r="Q676" s="33">
        <f>'報告書（事業主控）'!Q676</f>
        <v>0</v>
      </c>
      <c r="R676" s="684" t="s">
        <v>39</v>
      </c>
      <c r="S676" s="33">
        <f>'報告書（事業主控）'!S676</f>
        <v>0</v>
      </c>
      <c r="T676" s="1122" t="s">
        <v>41</v>
      </c>
      <c r="U676" s="1122"/>
      <c r="V676" s="1093">
        <f>'報告書（事業主控）'!V676</f>
        <v>0</v>
      </c>
      <c r="W676" s="1094"/>
      <c r="X676" s="1094"/>
      <c r="Y676" s="1094"/>
      <c r="Z676" s="1093">
        <f>'報告書（事業主控）'!Z676</f>
        <v>0</v>
      </c>
      <c r="AA676" s="1094"/>
      <c r="AB676" s="1094"/>
      <c r="AC676" s="1094"/>
      <c r="AD676" s="1093">
        <f>'報告書（事業主控）'!AD676</f>
        <v>0</v>
      </c>
      <c r="AE676" s="1094"/>
      <c r="AF676" s="1094"/>
      <c r="AG676" s="1096"/>
      <c r="AH676" s="1093">
        <f>'報告書（事業主控）'!AH676</f>
        <v>0</v>
      </c>
      <c r="AI676" s="1094"/>
      <c r="AJ676" s="1094"/>
      <c r="AK676" s="1096"/>
      <c r="AL676" s="964">
        <f>'報告書（事業主控）'!AL676</f>
        <v>0</v>
      </c>
      <c r="AM676" s="1095"/>
      <c r="AN676" s="1093">
        <f>'報告書（事業主控）'!AN676</f>
        <v>0</v>
      </c>
      <c r="AO676" s="1094"/>
      <c r="AP676" s="1094"/>
      <c r="AQ676" s="1094"/>
      <c r="AR676" s="1094"/>
      <c r="AS676" s="687"/>
    </row>
    <row r="677" spans="2:45" ht="18" customHeight="1">
      <c r="B677" s="1114">
        <f>'報告書（事業主控）'!B677</f>
        <v>0</v>
      </c>
      <c r="C677" s="1115"/>
      <c r="D677" s="1115"/>
      <c r="E677" s="1115"/>
      <c r="F677" s="1115"/>
      <c r="G677" s="1115"/>
      <c r="H677" s="1115"/>
      <c r="I677" s="1116"/>
      <c r="J677" s="1114">
        <f>'報告書（事業主控）'!J677</f>
        <v>0</v>
      </c>
      <c r="K677" s="1115"/>
      <c r="L677" s="1115"/>
      <c r="M677" s="1115"/>
      <c r="N677" s="1120"/>
      <c r="O677" s="32">
        <f>'報告書（事業主控）'!O677</f>
        <v>0</v>
      </c>
      <c r="P677" s="11" t="s">
        <v>38</v>
      </c>
      <c r="Q677" s="32">
        <f>'報告書（事業主控）'!Q677</f>
        <v>0</v>
      </c>
      <c r="R677" s="11" t="s">
        <v>39</v>
      </c>
      <c r="S677" s="32">
        <f>'報告書（事業主控）'!S677</f>
        <v>0</v>
      </c>
      <c r="T677" s="982" t="s">
        <v>40</v>
      </c>
      <c r="U677" s="982"/>
      <c r="V677" s="1103">
        <f>'報告書（事業主控）'!V677</f>
        <v>0</v>
      </c>
      <c r="W677" s="1104"/>
      <c r="X677" s="1104"/>
      <c r="Y677" s="737"/>
      <c r="Z677" s="738"/>
      <c r="AA677" s="739"/>
      <c r="AB677" s="739"/>
      <c r="AC677" s="737"/>
      <c r="AD677" s="738"/>
      <c r="AE677" s="739"/>
      <c r="AF677" s="739"/>
      <c r="AG677" s="737"/>
      <c r="AH677" s="1100">
        <f>'報告書（事業主控）'!AH677</f>
        <v>0</v>
      </c>
      <c r="AI677" s="1101"/>
      <c r="AJ677" s="1101"/>
      <c r="AK677" s="1102"/>
      <c r="AL677" s="738"/>
      <c r="AM677" s="740"/>
      <c r="AN677" s="1100">
        <f>'報告書（事業主控）'!AN677</f>
        <v>0</v>
      </c>
      <c r="AO677" s="1101"/>
      <c r="AP677" s="1101"/>
      <c r="AQ677" s="1101"/>
      <c r="AR677" s="1101"/>
      <c r="AS677" s="741"/>
    </row>
    <row r="678" spans="2:45" ht="18" customHeight="1">
      <c r="B678" s="1117"/>
      <c r="C678" s="1118"/>
      <c r="D678" s="1118"/>
      <c r="E678" s="1118"/>
      <c r="F678" s="1118"/>
      <c r="G678" s="1118"/>
      <c r="H678" s="1118"/>
      <c r="I678" s="1119"/>
      <c r="J678" s="1117"/>
      <c r="K678" s="1118"/>
      <c r="L678" s="1118"/>
      <c r="M678" s="1118"/>
      <c r="N678" s="1121"/>
      <c r="O678" s="33">
        <f>'報告書（事業主控）'!O678</f>
        <v>0</v>
      </c>
      <c r="P678" s="684" t="s">
        <v>38</v>
      </c>
      <c r="Q678" s="33">
        <f>'報告書（事業主控）'!Q678</f>
        <v>0</v>
      </c>
      <c r="R678" s="684" t="s">
        <v>39</v>
      </c>
      <c r="S678" s="33">
        <f>'報告書（事業主控）'!S678</f>
        <v>0</v>
      </c>
      <c r="T678" s="1122" t="s">
        <v>41</v>
      </c>
      <c r="U678" s="1122"/>
      <c r="V678" s="1097">
        <f>'報告書（事業主控）'!V678</f>
        <v>0</v>
      </c>
      <c r="W678" s="1098"/>
      <c r="X678" s="1098"/>
      <c r="Y678" s="1098"/>
      <c r="Z678" s="1097">
        <f>'報告書（事業主控）'!Z678</f>
        <v>0</v>
      </c>
      <c r="AA678" s="1098"/>
      <c r="AB678" s="1098"/>
      <c r="AC678" s="1098"/>
      <c r="AD678" s="1097">
        <f>'報告書（事業主控）'!AD678</f>
        <v>0</v>
      </c>
      <c r="AE678" s="1098"/>
      <c r="AF678" s="1098"/>
      <c r="AG678" s="1098"/>
      <c r="AH678" s="1097">
        <f>'報告書（事業主控）'!AH678</f>
        <v>0</v>
      </c>
      <c r="AI678" s="1098"/>
      <c r="AJ678" s="1098"/>
      <c r="AK678" s="1099"/>
      <c r="AL678" s="964">
        <f>'報告書（事業主控）'!AL678</f>
        <v>0</v>
      </c>
      <c r="AM678" s="1095"/>
      <c r="AN678" s="1093">
        <f>'報告書（事業主控）'!AN678</f>
        <v>0</v>
      </c>
      <c r="AO678" s="1094"/>
      <c r="AP678" s="1094"/>
      <c r="AQ678" s="1094"/>
      <c r="AR678" s="1094"/>
      <c r="AS678" s="687"/>
    </row>
    <row r="679" spans="2:45" ht="18" customHeight="1">
      <c r="B679" s="1114">
        <f>'報告書（事業主控）'!B679</f>
        <v>0</v>
      </c>
      <c r="C679" s="1115"/>
      <c r="D679" s="1115"/>
      <c r="E679" s="1115"/>
      <c r="F679" s="1115"/>
      <c r="G679" s="1115"/>
      <c r="H679" s="1115"/>
      <c r="I679" s="1116"/>
      <c r="J679" s="1114">
        <f>'報告書（事業主控）'!J679</f>
        <v>0</v>
      </c>
      <c r="K679" s="1115"/>
      <c r="L679" s="1115"/>
      <c r="M679" s="1115"/>
      <c r="N679" s="1120"/>
      <c r="O679" s="32">
        <f>'報告書（事業主控）'!O679</f>
        <v>0</v>
      </c>
      <c r="P679" s="11" t="s">
        <v>38</v>
      </c>
      <c r="Q679" s="32">
        <f>'報告書（事業主控）'!Q679</f>
        <v>0</v>
      </c>
      <c r="R679" s="11" t="s">
        <v>39</v>
      </c>
      <c r="S679" s="32">
        <f>'報告書（事業主控）'!S679</f>
        <v>0</v>
      </c>
      <c r="T679" s="982" t="s">
        <v>40</v>
      </c>
      <c r="U679" s="982"/>
      <c r="V679" s="1103">
        <f>'報告書（事業主控）'!V679</f>
        <v>0</v>
      </c>
      <c r="W679" s="1104"/>
      <c r="X679" s="1104"/>
      <c r="Y679" s="737"/>
      <c r="Z679" s="738"/>
      <c r="AA679" s="739"/>
      <c r="AB679" s="739"/>
      <c r="AC679" s="737"/>
      <c r="AD679" s="738"/>
      <c r="AE679" s="739"/>
      <c r="AF679" s="739"/>
      <c r="AG679" s="737"/>
      <c r="AH679" s="1100">
        <f>'報告書（事業主控）'!AH679</f>
        <v>0</v>
      </c>
      <c r="AI679" s="1101"/>
      <c r="AJ679" s="1101"/>
      <c r="AK679" s="1102"/>
      <c r="AL679" s="738"/>
      <c r="AM679" s="740"/>
      <c r="AN679" s="1100">
        <f>'報告書（事業主控）'!AN679</f>
        <v>0</v>
      </c>
      <c r="AO679" s="1101"/>
      <c r="AP679" s="1101"/>
      <c r="AQ679" s="1101"/>
      <c r="AR679" s="1101"/>
      <c r="AS679" s="741"/>
    </row>
    <row r="680" spans="2:45" ht="18" customHeight="1">
      <c r="B680" s="1117"/>
      <c r="C680" s="1118"/>
      <c r="D680" s="1118"/>
      <c r="E680" s="1118"/>
      <c r="F680" s="1118"/>
      <c r="G680" s="1118"/>
      <c r="H680" s="1118"/>
      <c r="I680" s="1119"/>
      <c r="J680" s="1117"/>
      <c r="K680" s="1118"/>
      <c r="L680" s="1118"/>
      <c r="M680" s="1118"/>
      <c r="N680" s="1121"/>
      <c r="O680" s="33">
        <f>'報告書（事業主控）'!O680</f>
        <v>0</v>
      </c>
      <c r="P680" s="684" t="s">
        <v>38</v>
      </c>
      <c r="Q680" s="33">
        <f>'報告書（事業主控）'!Q680</f>
        <v>0</v>
      </c>
      <c r="R680" s="684" t="s">
        <v>39</v>
      </c>
      <c r="S680" s="33">
        <f>'報告書（事業主控）'!S680</f>
        <v>0</v>
      </c>
      <c r="T680" s="1122" t="s">
        <v>41</v>
      </c>
      <c r="U680" s="1122"/>
      <c r="V680" s="1097">
        <f>'報告書（事業主控）'!V680</f>
        <v>0</v>
      </c>
      <c r="W680" s="1098"/>
      <c r="X680" s="1098"/>
      <c r="Y680" s="1098"/>
      <c r="Z680" s="1097">
        <f>'報告書（事業主控）'!Z680</f>
        <v>0</v>
      </c>
      <c r="AA680" s="1098"/>
      <c r="AB680" s="1098"/>
      <c r="AC680" s="1098"/>
      <c r="AD680" s="1097">
        <f>'報告書（事業主控）'!AD680</f>
        <v>0</v>
      </c>
      <c r="AE680" s="1098"/>
      <c r="AF680" s="1098"/>
      <c r="AG680" s="1098"/>
      <c r="AH680" s="1097">
        <f>'報告書（事業主控）'!AH680</f>
        <v>0</v>
      </c>
      <c r="AI680" s="1098"/>
      <c r="AJ680" s="1098"/>
      <c r="AK680" s="1099"/>
      <c r="AL680" s="964">
        <f>'報告書（事業主控）'!AL680</f>
        <v>0</v>
      </c>
      <c r="AM680" s="1095"/>
      <c r="AN680" s="1093">
        <f>'報告書（事業主控）'!AN680</f>
        <v>0</v>
      </c>
      <c r="AO680" s="1094"/>
      <c r="AP680" s="1094"/>
      <c r="AQ680" s="1094"/>
      <c r="AR680" s="1094"/>
      <c r="AS680" s="687"/>
    </row>
    <row r="681" spans="2:45" ht="18" customHeight="1">
      <c r="B681" s="1114">
        <f>'報告書（事業主控）'!B681</f>
        <v>0</v>
      </c>
      <c r="C681" s="1115"/>
      <c r="D681" s="1115"/>
      <c r="E681" s="1115"/>
      <c r="F681" s="1115"/>
      <c r="G681" s="1115"/>
      <c r="H681" s="1115"/>
      <c r="I681" s="1116"/>
      <c r="J681" s="1114">
        <f>'報告書（事業主控）'!J681</f>
        <v>0</v>
      </c>
      <c r="K681" s="1115"/>
      <c r="L681" s="1115"/>
      <c r="M681" s="1115"/>
      <c r="N681" s="1120"/>
      <c r="O681" s="32">
        <f>'報告書（事業主控）'!O681</f>
        <v>0</v>
      </c>
      <c r="P681" s="11" t="s">
        <v>38</v>
      </c>
      <c r="Q681" s="32">
        <f>'報告書（事業主控）'!Q681</f>
        <v>0</v>
      </c>
      <c r="R681" s="11" t="s">
        <v>39</v>
      </c>
      <c r="S681" s="32">
        <f>'報告書（事業主控）'!S681</f>
        <v>0</v>
      </c>
      <c r="T681" s="982" t="s">
        <v>40</v>
      </c>
      <c r="U681" s="982"/>
      <c r="V681" s="1103">
        <f>'報告書（事業主控）'!V681</f>
        <v>0</v>
      </c>
      <c r="W681" s="1104"/>
      <c r="X681" s="1104"/>
      <c r="Y681" s="737"/>
      <c r="Z681" s="738"/>
      <c r="AA681" s="739"/>
      <c r="AB681" s="739"/>
      <c r="AC681" s="737"/>
      <c r="AD681" s="738"/>
      <c r="AE681" s="739"/>
      <c r="AF681" s="739"/>
      <c r="AG681" s="737"/>
      <c r="AH681" s="1100">
        <f>'報告書（事業主控）'!AH681</f>
        <v>0</v>
      </c>
      <c r="AI681" s="1101"/>
      <c r="AJ681" s="1101"/>
      <c r="AK681" s="1102"/>
      <c r="AL681" s="738"/>
      <c r="AM681" s="740"/>
      <c r="AN681" s="1100">
        <f>'報告書（事業主控）'!AN681</f>
        <v>0</v>
      </c>
      <c r="AO681" s="1101"/>
      <c r="AP681" s="1101"/>
      <c r="AQ681" s="1101"/>
      <c r="AR681" s="1101"/>
      <c r="AS681" s="741"/>
    </row>
    <row r="682" spans="2:45" ht="18" customHeight="1">
      <c r="B682" s="1117"/>
      <c r="C682" s="1118"/>
      <c r="D682" s="1118"/>
      <c r="E682" s="1118"/>
      <c r="F682" s="1118"/>
      <c r="G682" s="1118"/>
      <c r="H682" s="1118"/>
      <c r="I682" s="1119"/>
      <c r="J682" s="1117"/>
      <c r="K682" s="1118"/>
      <c r="L682" s="1118"/>
      <c r="M682" s="1118"/>
      <c r="N682" s="1121"/>
      <c r="O682" s="33">
        <f>'報告書（事業主控）'!O682</f>
        <v>0</v>
      </c>
      <c r="P682" s="684" t="s">
        <v>38</v>
      </c>
      <c r="Q682" s="33">
        <f>'報告書（事業主控）'!Q682</f>
        <v>0</v>
      </c>
      <c r="R682" s="684" t="s">
        <v>39</v>
      </c>
      <c r="S682" s="33">
        <f>'報告書（事業主控）'!S682</f>
        <v>0</v>
      </c>
      <c r="T682" s="1122" t="s">
        <v>41</v>
      </c>
      <c r="U682" s="1122"/>
      <c r="V682" s="1097">
        <f>'報告書（事業主控）'!V682</f>
        <v>0</v>
      </c>
      <c r="W682" s="1098"/>
      <c r="X682" s="1098"/>
      <c r="Y682" s="1098"/>
      <c r="Z682" s="1097">
        <f>'報告書（事業主控）'!Z682</f>
        <v>0</v>
      </c>
      <c r="AA682" s="1098"/>
      <c r="AB682" s="1098"/>
      <c r="AC682" s="1098"/>
      <c r="AD682" s="1097">
        <f>'報告書（事業主控）'!AD682</f>
        <v>0</v>
      </c>
      <c r="AE682" s="1098"/>
      <c r="AF682" s="1098"/>
      <c r="AG682" s="1098"/>
      <c r="AH682" s="1097">
        <f>'報告書（事業主控）'!AH682</f>
        <v>0</v>
      </c>
      <c r="AI682" s="1098"/>
      <c r="AJ682" s="1098"/>
      <c r="AK682" s="1099"/>
      <c r="AL682" s="964">
        <f>'報告書（事業主控）'!AL682</f>
        <v>0</v>
      </c>
      <c r="AM682" s="1095"/>
      <c r="AN682" s="1093">
        <f>'報告書（事業主控）'!AN682</f>
        <v>0</v>
      </c>
      <c r="AO682" s="1094"/>
      <c r="AP682" s="1094"/>
      <c r="AQ682" s="1094"/>
      <c r="AR682" s="1094"/>
      <c r="AS682" s="687"/>
    </row>
    <row r="683" spans="2:45" ht="18" customHeight="1">
      <c r="B683" s="1114">
        <f>'報告書（事業主控）'!B683</f>
        <v>0</v>
      </c>
      <c r="C683" s="1115"/>
      <c r="D683" s="1115"/>
      <c r="E683" s="1115"/>
      <c r="F683" s="1115"/>
      <c r="G683" s="1115"/>
      <c r="H683" s="1115"/>
      <c r="I683" s="1116"/>
      <c r="J683" s="1114">
        <f>'報告書（事業主控）'!J683</f>
        <v>0</v>
      </c>
      <c r="K683" s="1115"/>
      <c r="L683" s="1115"/>
      <c r="M683" s="1115"/>
      <c r="N683" s="1120"/>
      <c r="O683" s="32">
        <f>'報告書（事業主控）'!O683</f>
        <v>0</v>
      </c>
      <c r="P683" s="11" t="s">
        <v>38</v>
      </c>
      <c r="Q683" s="32">
        <f>'報告書（事業主控）'!Q683</f>
        <v>0</v>
      </c>
      <c r="R683" s="11" t="s">
        <v>39</v>
      </c>
      <c r="S683" s="32">
        <f>'報告書（事業主控）'!S683</f>
        <v>0</v>
      </c>
      <c r="T683" s="982" t="s">
        <v>40</v>
      </c>
      <c r="U683" s="982"/>
      <c r="V683" s="1103">
        <f>'報告書（事業主控）'!V683</f>
        <v>0</v>
      </c>
      <c r="W683" s="1104"/>
      <c r="X683" s="1104"/>
      <c r="Y683" s="737"/>
      <c r="Z683" s="738"/>
      <c r="AA683" s="739"/>
      <c r="AB683" s="739"/>
      <c r="AC683" s="737"/>
      <c r="AD683" s="738"/>
      <c r="AE683" s="739"/>
      <c r="AF683" s="739"/>
      <c r="AG683" s="737"/>
      <c r="AH683" s="1100">
        <f>'報告書（事業主控）'!AH683</f>
        <v>0</v>
      </c>
      <c r="AI683" s="1101"/>
      <c r="AJ683" s="1101"/>
      <c r="AK683" s="1102"/>
      <c r="AL683" s="738"/>
      <c r="AM683" s="740"/>
      <c r="AN683" s="1100">
        <f>'報告書（事業主控）'!AN683</f>
        <v>0</v>
      </c>
      <c r="AO683" s="1101"/>
      <c r="AP683" s="1101"/>
      <c r="AQ683" s="1101"/>
      <c r="AR683" s="1101"/>
      <c r="AS683" s="741"/>
    </row>
    <row r="684" spans="2:45" ht="18" customHeight="1">
      <c r="B684" s="1117"/>
      <c r="C684" s="1118"/>
      <c r="D684" s="1118"/>
      <c r="E684" s="1118"/>
      <c r="F684" s="1118"/>
      <c r="G684" s="1118"/>
      <c r="H684" s="1118"/>
      <c r="I684" s="1119"/>
      <c r="J684" s="1117"/>
      <c r="K684" s="1118"/>
      <c r="L684" s="1118"/>
      <c r="M684" s="1118"/>
      <c r="N684" s="1121"/>
      <c r="O684" s="33">
        <f>'報告書（事業主控）'!O684</f>
        <v>0</v>
      </c>
      <c r="P684" s="684" t="s">
        <v>38</v>
      </c>
      <c r="Q684" s="33">
        <f>'報告書（事業主控）'!Q684</f>
        <v>0</v>
      </c>
      <c r="R684" s="684" t="s">
        <v>39</v>
      </c>
      <c r="S684" s="33">
        <f>'報告書（事業主控）'!S684</f>
        <v>0</v>
      </c>
      <c r="T684" s="1122" t="s">
        <v>41</v>
      </c>
      <c r="U684" s="1122"/>
      <c r="V684" s="1097">
        <f>'報告書（事業主控）'!V684</f>
        <v>0</v>
      </c>
      <c r="W684" s="1098"/>
      <c r="X684" s="1098"/>
      <c r="Y684" s="1098"/>
      <c r="Z684" s="1097">
        <f>'報告書（事業主控）'!Z684</f>
        <v>0</v>
      </c>
      <c r="AA684" s="1098"/>
      <c r="AB684" s="1098"/>
      <c r="AC684" s="1098"/>
      <c r="AD684" s="1097">
        <f>'報告書（事業主控）'!AD684</f>
        <v>0</v>
      </c>
      <c r="AE684" s="1098"/>
      <c r="AF684" s="1098"/>
      <c r="AG684" s="1098"/>
      <c r="AH684" s="1097">
        <f>'報告書（事業主控）'!AH684</f>
        <v>0</v>
      </c>
      <c r="AI684" s="1098"/>
      <c r="AJ684" s="1098"/>
      <c r="AK684" s="1099"/>
      <c r="AL684" s="964">
        <f>'報告書（事業主控）'!AL684</f>
        <v>0</v>
      </c>
      <c r="AM684" s="1095"/>
      <c r="AN684" s="1093">
        <f>'報告書（事業主控）'!AN684</f>
        <v>0</v>
      </c>
      <c r="AO684" s="1094"/>
      <c r="AP684" s="1094"/>
      <c r="AQ684" s="1094"/>
      <c r="AR684" s="1094"/>
      <c r="AS684" s="687"/>
    </row>
    <row r="685" spans="2:45" ht="18" customHeight="1">
      <c r="B685" s="1114">
        <f>'報告書（事業主控）'!B685</f>
        <v>0</v>
      </c>
      <c r="C685" s="1115"/>
      <c r="D685" s="1115"/>
      <c r="E685" s="1115"/>
      <c r="F685" s="1115"/>
      <c r="G685" s="1115"/>
      <c r="H685" s="1115"/>
      <c r="I685" s="1116"/>
      <c r="J685" s="1114">
        <f>'報告書（事業主控）'!J685</f>
        <v>0</v>
      </c>
      <c r="K685" s="1115"/>
      <c r="L685" s="1115"/>
      <c r="M685" s="1115"/>
      <c r="N685" s="1120"/>
      <c r="O685" s="32">
        <f>'報告書（事業主控）'!O685</f>
        <v>0</v>
      </c>
      <c r="P685" s="11" t="s">
        <v>38</v>
      </c>
      <c r="Q685" s="32">
        <f>'報告書（事業主控）'!Q685</f>
        <v>0</v>
      </c>
      <c r="R685" s="11" t="s">
        <v>39</v>
      </c>
      <c r="S685" s="32">
        <f>'報告書（事業主控）'!S685</f>
        <v>0</v>
      </c>
      <c r="T685" s="982" t="s">
        <v>40</v>
      </c>
      <c r="U685" s="982"/>
      <c r="V685" s="1103">
        <f>'報告書（事業主控）'!V685</f>
        <v>0</v>
      </c>
      <c r="W685" s="1104"/>
      <c r="X685" s="1104"/>
      <c r="Y685" s="737"/>
      <c r="Z685" s="738"/>
      <c r="AA685" s="739"/>
      <c r="AB685" s="739"/>
      <c r="AC685" s="737"/>
      <c r="AD685" s="738"/>
      <c r="AE685" s="739"/>
      <c r="AF685" s="739"/>
      <c r="AG685" s="737"/>
      <c r="AH685" s="1100">
        <f>'報告書（事業主控）'!AH685</f>
        <v>0</v>
      </c>
      <c r="AI685" s="1101"/>
      <c r="AJ685" s="1101"/>
      <c r="AK685" s="1102"/>
      <c r="AL685" s="738"/>
      <c r="AM685" s="740"/>
      <c r="AN685" s="1100">
        <f>'報告書（事業主控）'!AN685</f>
        <v>0</v>
      </c>
      <c r="AO685" s="1101"/>
      <c r="AP685" s="1101"/>
      <c r="AQ685" s="1101"/>
      <c r="AR685" s="1101"/>
      <c r="AS685" s="741"/>
    </row>
    <row r="686" spans="2:45" ht="18" customHeight="1">
      <c r="B686" s="1117"/>
      <c r="C686" s="1118"/>
      <c r="D686" s="1118"/>
      <c r="E686" s="1118"/>
      <c r="F686" s="1118"/>
      <c r="G686" s="1118"/>
      <c r="H686" s="1118"/>
      <c r="I686" s="1119"/>
      <c r="J686" s="1117"/>
      <c r="K686" s="1118"/>
      <c r="L686" s="1118"/>
      <c r="M686" s="1118"/>
      <c r="N686" s="1121"/>
      <c r="O686" s="33">
        <f>'報告書（事業主控）'!O686</f>
        <v>0</v>
      </c>
      <c r="P686" s="684" t="s">
        <v>38</v>
      </c>
      <c r="Q686" s="33">
        <f>'報告書（事業主控）'!Q686</f>
        <v>0</v>
      </c>
      <c r="R686" s="684" t="s">
        <v>39</v>
      </c>
      <c r="S686" s="33">
        <f>'報告書（事業主控）'!S686</f>
        <v>0</v>
      </c>
      <c r="T686" s="1122" t="s">
        <v>41</v>
      </c>
      <c r="U686" s="1122"/>
      <c r="V686" s="1097">
        <f>'報告書（事業主控）'!V686</f>
        <v>0</v>
      </c>
      <c r="W686" s="1098"/>
      <c r="X686" s="1098"/>
      <c r="Y686" s="1098"/>
      <c r="Z686" s="1097">
        <f>'報告書（事業主控）'!Z686</f>
        <v>0</v>
      </c>
      <c r="AA686" s="1098"/>
      <c r="AB686" s="1098"/>
      <c r="AC686" s="1098"/>
      <c r="AD686" s="1097">
        <f>'報告書（事業主控）'!AD686</f>
        <v>0</v>
      </c>
      <c r="AE686" s="1098"/>
      <c r="AF686" s="1098"/>
      <c r="AG686" s="1098"/>
      <c r="AH686" s="1097">
        <f>'報告書（事業主控）'!AH686</f>
        <v>0</v>
      </c>
      <c r="AI686" s="1098"/>
      <c r="AJ686" s="1098"/>
      <c r="AK686" s="1099"/>
      <c r="AL686" s="964">
        <f>'報告書（事業主控）'!AL686</f>
        <v>0</v>
      </c>
      <c r="AM686" s="1095"/>
      <c r="AN686" s="1093">
        <f>'報告書（事業主控）'!AN686</f>
        <v>0</v>
      </c>
      <c r="AO686" s="1094"/>
      <c r="AP686" s="1094"/>
      <c r="AQ686" s="1094"/>
      <c r="AR686" s="1094"/>
      <c r="AS686" s="687"/>
    </row>
    <row r="687" spans="2:45" ht="18" customHeight="1">
      <c r="B687" s="1114">
        <f>'報告書（事業主控）'!B687</f>
        <v>0</v>
      </c>
      <c r="C687" s="1115"/>
      <c r="D687" s="1115"/>
      <c r="E687" s="1115"/>
      <c r="F687" s="1115"/>
      <c r="G687" s="1115"/>
      <c r="H687" s="1115"/>
      <c r="I687" s="1116"/>
      <c r="J687" s="1114">
        <f>'報告書（事業主控）'!J687</f>
        <v>0</v>
      </c>
      <c r="K687" s="1115"/>
      <c r="L687" s="1115"/>
      <c r="M687" s="1115"/>
      <c r="N687" s="1120"/>
      <c r="O687" s="32">
        <f>'報告書（事業主控）'!O687</f>
        <v>0</v>
      </c>
      <c r="P687" s="11" t="s">
        <v>38</v>
      </c>
      <c r="Q687" s="32">
        <f>'報告書（事業主控）'!Q687</f>
        <v>0</v>
      </c>
      <c r="R687" s="11" t="s">
        <v>39</v>
      </c>
      <c r="S687" s="32">
        <f>'報告書（事業主控）'!S687</f>
        <v>0</v>
      </c>
      <c r="T687" s="982" t="s">
        <v>40</v>
      </c>
      <c r="U687" s="982"/>
      <c r="V687" s="1103">
        <f>'報告書（事業主控）'!V687</f>
        <v>0</v>
      </c>
      <c r="W687" s="1104"/>
      <c r="X687" s="1104"/>
      <c r="Y687" s="737"/>
      <c r="Z687" s="738"/>
      <c r="AA687" s="739"/>
      <c r="AB687" s="739"/>
      <c r="AC687" s="737"/>
      <c r="AD687" s="738"/>
      <c r="AE687" s="739"/>
      <c r="AF687" s="739"/>
      <c r="AG687" s="737"/>
      <c r="AH687" s="1100">
        <f>'報告書（事業主控）'!AH687</f>
        <v>0</v>
      </c>
      <c r="AI687" s="1101"/>
      <c r="AJ687" s="1101"/>
      <c r="AK687" s="1102"/>
      <c r="AL687" s="738"/>
      <c r="AM687" s="740"/>
      <c r="AN687" s="1100">
        <f>'報告書（事業主控）'!AN687</f>
        <v>0</v>
      </c>
      <c r="AO687" s="1101"/>
      <c r="AP687" s="1101"/>
      <c r="AQ687" s="1101"/>
      <c r="AR687" s="1101"/>
      <c r="AS687" s="741"/>
    </row>
    <row r="688" spans="2:45" ht="18" customHeight="1">
      <c r="B688" s="1117"/>
      <c r="C688" s="1118"/>
      <c r="D688" s="1118"/>
      <c r="E688" s="1118"/>
      <c r="F688" s="1118"/>
      <c r="G688" s="1118"/>
      <c r="H688" s="1118"/>
      <c r="I688" s="1119"/>
      <c r="J688" s="1117"/>
      <c r="K688" s="1118"/>
      <c r="L688" s="1118"/>
      <c r="M688" s="1118"/>
      <c r="N688" s="1121"/>
      <c r="O688" s="33">
        <f>'報告書（事業主控）'!O688</f>
        <v>0</v>
      </c>
      <c r="P688" s="684" t="s">
        <v>38</v>
      </c>
      <c r="Q688" s="33">
        <f>'報告書（事業主控）'!Q688</f>
        <v>0</v>
      </c>
      <c r="R688" s="684" t="s">
        <v>39</v>
      </c>
      <c r="S688" s="33">
        <f>'報告書（事業主控）'!S688</f>
        <v>0</v>
      </c>
      <c r="T688" s="1122" t="s">
        <v>41</v>
      </c>
      <c r="U688" s="1122"/>
      <c r="V688" s="1097">
        <f>'報告書（事業主控）'!V688</f>
        <v>0</v>
      </c>
      <c r="W688" s="1098"/>
      <c r="X688" s="1098"/>
      <c r="Y688" s="1098"/>
      <c r="Z688" s="1097">
        <f>'報告書（事業主控）'!Z688</f>
        <v>0</v>
      </c>
      <c r="AA688" s="1098"/>
      <c r="AB688" s="1098"/>
      <c r="AC688" s="1098"/>
      <c r="AD688" s="1097">
        <f>'報告書（事業主控）'!AD688</f>
        <v>0</v>
      </c>
      <c r="AE688" s="1098"/>
      <c r="AF688" s="1098"/>
      <c r="AG688" s="1098"/>
      <c r="AH688" s="1097">
        <f>'報告書（事業主控）'!AH688</f>
        <v>0</v>
      </c>
      <c r="AI688" s="1098"/>
      <c r="AJ688" s="1098"/>
      <c r="AK688" s="1099"/>
      <c r="AL688" s="964">
        <f>'報告書（事業主控）'!AL688</f>
        <v>0</v>
      </c>
      <c r="AM688" s="1095"/>
      <c r="AN688" s="1093">
        <f>'報告書（事業主控）'!AN688</f>
        <v>0</v>
      </c>
      <c r="AO688" s="1094"/>
      <c r="AP688" s="1094"/>
      <c r="AQ688" s="1094"/>
      <c r="AR688" s="1094"/>
      <c r="AS688" s="687"/>
    </row>
    <row r="689" spans="2:45" ht="18" customHeight="1">
      <c r="B689" s="1114">
        <f>'報告書（事業主控）'!B689</f>
        <v>0</v>
      </c>
      <c r="C689" s="1115"/>
      <c r="D689" s="1115"/>
      <c r="E689" s="1115"/>
      <c r="F689" s="1115"/>
      <c r="G689" s="1115"/>
      <c r="H689" s="1115"/>
      <c r="I689" s="1116"/>
      <c r="J689" s="1114">
        <f>'報告書（事業主控）'!J689</f>
        <v>0</v>
      </c>
      <c r="K689" s="1115"/>
      <c r="L689" s="1115"/>
      <c r="M689" s="1115"/>
      <c r="N689" s="1120"/>
      <c r="O689" s="32">
        <f>'報告書（事業主控）'!O689</f>
        <v>0</v>
      </c>
      <c r="P689" s="11" t="s">
        <v>38</v>
      </c>
      <c r="Q689" s="32">
        <f>'報告書（事業主控）'!Q689</f>
        <v>0</v>
      </c>
      <c r="R689" s="11" t="s">
        <v>39</v>
      </c>
      <c r="S689" s="32">
        <f>'報告書（事業主控）'!S689</f>
        <v>0</v>
      </c>
      <c r="T689" s="982" t="s">
        <v>40</v>
      </c>
      <c r="U689" s="982"/>
      <c r="V689" s="1103">
        <f>'報告書（事業主控）'!V689</f>
        <v>0</v>
      </c>
      <c r="W689" s="1104"/>
      <c r="X689" s="1104"/>
      <c r="Y689" s="737"/>
      <c r="Z689" s="738"/>
      <c r="AA689" s="739"/>
      <c r="AB689" s="739"/>
      <c r="AC689" s="737"/>
      <c r="AD689" s="738"/>
      <c r="AE689" s="739"/>
      <c r="AF689" s="739"/>
      <c r="AG689" s="737"/>
      <c r="AH689" s="1100">
        <f>'報告書（事業主控）'!AH689</f>
        <v>0</v>
      </c>
      <c r="AI689" s="1101"/>
      <c r="AJ689" s="1101"/>
      <c r="AK689" s="1102"/>
      <c r="AL689" s="738"/>
      <c r="AM689" s="740"/>
      <c r="AN689" s="1100">
        <f>'報告書（事業主控）'!AN689</f>
        <v>0</v>
      </c>
      <c r="AO689" s="1101"/>
      <c r="AP689" s="1101"/>
      <c r="AQ689" s="1101"/>
      <c r="AR689" s="1101"/>
      <c r="AS689" s="741"/>
    </row>
    <row r="690" spans="2:45" ht="18" customHeight="1">
      <c r="B690" s="1117"/>
      <c r="C690" s="1118"/>
      <c r="D690" s="1118"/>
      <c r="E690" s="1118"/>
      <c r="F690" s="1118"/>
      <c r="G690" s="1118"/>
      <c r="H690" s="1118"/>
      <c r="I690" s="1119"/>
      <c r="J690" s="1117"/>
      <c r="K690" s="1118"/>
      <c r="L690" s="1118"/>
      <c r="M690" s="1118"/>
      <c r="N690" s="1121"/>
      <c r="O690" s="33">
        <f>'報告書（事業主控）'!O690</f>
        <v>0</v>
      </c>
      <c r="P690" s="684" t="s">
        <v>38</v>
      </c>
      <c r="Q690" s="33">
        <f>'報告書（事業主控）'!Q690</f>
        <v>0</v>
      </c>
      <c r="R690" s="684" t="s">
        <v>39</v>
      </c>
      <c r="S690" s="33">
        <f>'報告書（事業主控）'!S690</f>
        <v>0</v>
      </c>
      <c r="T690" s="1122" t="s">
        <v>41</v>
      </c>
      <c r="U690" s="1122"/>
      <c r="V690" s="1097">
        <f>'報告書（事業主控）'!V690</f>
        <v>0</v>
      </c>
      <c r="W690" s="1098"/>
      <c r="X690" s="1098"/>
      <c r="Y690" s="1098"/>
      <c r="Z690" s="1097">
        <f>'報告書（事業主控）'!Z690</f>
        <v>0</v>
      </c>
      <c r="AA690" s="1098"/>
      <c r="AB690" s="1098"/>
      <c r="AC690" s="1098"/>
      <c r="AD690" s="1097">
        <f>'報告書（事業主控）'!AD690</f>
        <v>0</v>
      </c>
      <c r="AE690" s="1098"/>
      <c r="AF690" s="1098"/>
      <c r="AG690" s="1098"/>
      <c r="AH690" s="1097">
        <f>'報告書（事業主控）'!AH690</f>
        <v>0</v>
      </c>
      <c r="AI690" s="1098"/>
      <c r="AJ690" s="1098"/>
      <c r="AK690" s="1099"/>
      <c r="AL690" s="964">
        <f>'報告書（事業主控）'!AL690</f>
        <v>0</v>
      </c>
      <c r="AM690" s="1095"/>
      <c r="AN690" s="1093">
        <f>'報告書（事業主控）'!AN690</f>
        <v>0</v>
      </c>
      <c r="AO690" s="1094"/>
      <c r="AP690" s="1094"/>
      <c r="AQ690" s="1094"/>
      <c r="AR690" s="1094"/>
      <c r="AS690" s="687"/>
    </row>
    <row r="691" spans="2:45" ht="18" customHeight="1">
      <c r="B691" s="1114">
        <f>'報告書（事業主控）'!B691</f>
        <v>0</v>
      </c>
      <c r="C691" s="1115"/>
      <c r="D691" s="1115"/>
      <c r="E691" s="1115"/>
      <c r="F691" s="1115"/>
      <c r="G691" s="1115"/>
      <c r="H691" s="1115"/>
      <c r="I691" s="1116"/>
      <c r="J691" s="1114">
        <f>'報告書（事業主控）'!J691</f>
        <v>0</v>
      </c>
      <c r="K691" s="1115"/>
      <c r="L691" s="1115"/>
      <c r="M691" s="1115"/>
      <c r="N691" s="1120"/>
      <c r="O691" s="32">
        <f>'報告書（事業主控）'!O691</f>
        <v>0</v>
      </c>
      <c r="P691" s="11" t="s">
        <v>38</v>
      </c>
      <c r="Q691" s="32">
        <f>'報告書（事業主控）'!Q691</f>
        <v>0</v>
      </c>
      <c r="R691" s="11" t="s">
        <v>39</v>
      </c>
      <c r="S691" s="32">
        <f>'報告書（事業主控）'!S691</f>
        <v>0</v>
      </c>
      <c r="T691" s="982" t="s">
        <v>40</v>
      </c>
      <c r="U691" s="982"/>
      <c r="V691" s="1103">
        <f>'報告書（事業主控）'!V691</f>
        <v>0</v>
      </c>
      <c r="W691" s="1104"/>
      <c r="X691" s="1104"/>
      <c r="Y691" s="737"/>
      <c r="Z691" s="738"/>
      <c r="AA691" s="739"/>
      <c r="AB691" s="739"/>
      <c r="AC691" s="737"/>
      <c r="AD691" s="738"/>
      <c r="AE691" s="739"/>
      <c r="AF691" s="739"/>
      <c r="AG691" s="737"/>
      <c r="AH691" s="1100">
        <f>'報告書（事業主控）'!AH691</f>
        <v>0</v>
      </c>
      <c r="AI691" s="1101"/>
      <c r="AJ691" s="1101"/>
      <c r="AK691" s="1102"/>
      <c r="AL691" s="738"/>
      <c r="AM691" s="740"/>
      <c r="AN691" s="1100">
        <f>'報告書（事業主控）'!AN691</f>
        <v>0</v>
      </c>
      <c r="AO691" s="1101"/>
      <c r="AP691" s="1101"/>
      <c r="AQ691" s="1101"/>
      <c r="AR691" s="1101"/>
      <c r="AS691" s="741"/>
    </row>
    <row r="692" spans="2:45" ht="18" customHeight="1">
      <c r="B692" s="1117"/>
      <c r="C692" s="1118"/>
      <c r="D692" s="1118"/>
      <c r="E692" s="1118"/>
      <c r="F692" s="1118"/>
      <c r="G692" s="1118"/>
      <c r="H692" s="1118"/>
      <c r="I692" s="1119"/>
      <c r="J692" s="1117"/>
      <c r="K692" s="1118"/>
      <c r="L692" s="1118"/>
      <c r="M692" s="1118"/>
      <c r="N692" s="1121"/>
      <c r="O692" s="33">
        <f>'報告書（事業主控）'!O692</f>
        <v>0</v>
      </c>
      <c r="P692" s="684" t="s">
        <v>38</v>
      </c>
      <c r="Q692" s="33">
        <f>'報告書（事業主控）'!Q692</f>
        <v>0</v>
      </c>
      <c r="R692" s="684" t="s">
        <v>39</v>
      </c>
      <c r="S692" s="33">
        <f>'報告書（事業主控）'!S692</f>
        <v>0</v>
      </c>
      <c r="T692" s="1122" t="s">
        <v>41</v>
      </c>
      <c r="U692" s="1122"/>
      <c r="V692" s="1097">
        <f>'報告書（事業主控）'!V692</f>
        <v>0</v>
      </c>
      <c r="W692" s="1098"/>
      <c r="X692" s="1098"/>
      <c r="Y692" s="1098"/>
      <c r="Z692" s="1097">
        <f>'報告書（事業主控）'!Z692</f>
        <v>0</v>
      </c>
      <c r="AA692" s="1098"/>
      <c r="AB692" s="1098"/>
      <c r="AC692" s="1098"/>
      <c r="AD692" s="1097">
        <f>'報告書（事業主控）'!AD692</f>
        <v>0</v>
      </c>
      <c r="AE692" s="1098"/>
      <c r="AF692" s="1098"/>
      <c r="AG692" s="1098"/>
      <c r="AH692" s="1097">
        <f>'報告書（事業主控）'!AH692</f>
        <v>0</v>
      </c>
      <c r="AI692" s="1098"/>
      <c r="AJ692" s="1098"/>
      <c r="AK692" s="1099"/>
      <c r="AL692" s="964">
        <f>'報告書（事業主控）'!AL692</f>
        <v>0</v>
      </c>
      <c r="AM692" s="1095"/>
      <c r="AN692" s="1093">
        <f>'報告書（事業主控）'!AN692</f>
        <v>0</v>
      </c>
      <c r="AO692" s="1094"/>
      <c r="AP692" s="1094"/>
      <c r="AQ692" s="1094"/>
      <c r="AR692" s="1094"/>
      <c r="AS692" s="687"/>
    </row>
    <row r="693" spans="2:45" ht="18" customHeight="1">
      <c r="B693" s="877" t="s">
        <v>832</v>
      </c>
      <c r="C693" s="988"/>
      <c r="D693" s="988"/>
      <c r="E693" s="989"/>
      <c r="F693" s="1105">
        <f>'報告書（事業主控）'!F693</f>
        <v>0</v>
      </c>
      <c r="G693" s="1106"/>
      <c r="H693" s="1106"/>
      <c r="I693" s="1106"/>
      <c r="J693" s="1106"/>
      <c r="K693" s="1106"/>
      <c r="L693" s="1106"/>
      <c r="M693" s="1106"/>
      <c r="N693" s="1107"/>
      <c r="O693" s="877" t="s">
        <v>833</v>
      </c>
      <c r="P693" s="988"/>
      <c r="Q693" s="988"/>
      <c r="R693" s="988"/>
      <c r="S693" s="988"/>
      <c r="T693" s="988"/>
      <c r="U693" s="989"/>
      <c r="V693" s="1100">
        <f>'報告書（事業主控）'!V693</f>
        <v>0</v>
      </c>
      <c r="W693" s="1101"/>
      <c r="X693" s="1101"/>
      <c r="Y693" s="1102"/>
      <c r="Z693" s="738"/>
      <c r="AA693" s="739"/>
      <c r="AB693" s="739"/>
      <c r="AC693" s="737"/>
      <c r="AD693" s="738"/>
      <c r="AE693" s="739"/>
      <c r="AF693" s="739"/>
      <c r="AG693" s="737"/>
      <c r="AH693" s="1100">
        <f>'報告書（事業主控）'!AH693</f>
        <v>0</v>
      </c>
      <c r="AI693" s="1101"/>
      <c r="AJ693" s="1101"/>
      <c r="AK693" s="1102"/>
      <c r="AL693" s="738"/>
      <c r="AM693" s="740"/>
      <c r="AN693" s="1100">
        <f>'報告書（事業主控）'!AN693</f>
        <v>0</v>
      </c>
      <c r="AO693" s="1101"/>
      <c r="AP693" s="1101"/>
      <c r="AQ693" s="1101"/>
      <c r="AR693" s="1101"/>
      <c r="AS693" s="741"/>
    </row>
    <row r="694" spans="2:45" ht="18" customHeight="1">
      <c r="B694" s="990"/>
      <c r="C694" s="991"/>
      <c r="D694" s="991"/>
      <c r="E694" s="992"/>
      <c r="F694" s="1108"/>
      <c r="G694" s="1109"/>
      <c r="H694" s="1109"/>
      <c r="I694" s="1109"/>
      <c r="J694" s="1109"/>
      <c r="K694" s="1109"/>
      <c r="L694" s="1109"/>
      <c r="M694" s="1109"/>
      <c r="N694" s="1110"/>
      <c r="O694" s="990"/>
      <c r="P694" s="991"/>
      <c r="Q694" s="991"/>
      <c r="R694" s="991"/>
      <c r="S694" s="991"/>
      <c r="T694" s="991"/>
      <c r="U694" s="992"/>
      <c r="V694" s="983">
        <f>'報告書（事業主控）'!V694</f>
        <v>0</v>
      </c>
      <c r="W694" s="986"/>
      <c r="X694" s="986"/>
      <c r="Y694" s="1004"/>
      <c r="Z694" s="983">
        <f>'報告書（事業主控）'!Z694</f>
        <v>0</v>
      </c>
      <c r="AA694" s="984"/>
      <c r="AB694" s="984"/>
      <c r="AC694" s="985"/>
      <c r="AD694" s="983">
        <f>'報告書（事業主控）'!AD694</f>
        <v>0</v>
      </c>
      <c r="AE694" s="984"/>
      <c r="AF694" s="984"/>
      <c r="AG694" s="985"/>
      <c r="AH694" s="983">
        <f>'報告書（事業主控）'!AH694</f>
        <v>0</v>
      </c>
      <c r="AI694" s="962"/>
      <c r="AJ694" s="962"/>
      <c r="AK694" s="962"/>
      <c r="AL694" s="742"/>
      <c r="AM694" s="743"/>
      <c r="AN694" s="983">
        <f>'報告書（事業主控）'!AN694</f>
        <v>0</v>
      </c>
      <c r="AO694" s="986"/>
      <c r="AP694" s="986"/>
      <c r="AQ694" s="986"/>
      <c r="AR694" s="986"/>
      <c r="AS694" s="744"/>
    </row>
    <row r="695" spans="2:45" ht="18" customHeight="1">
      <c r="B695" s="993"/>
      <c r="C695" s="994"/>
      <c r="D695" s="994"/>
      <c r="E695" s="995"/>
      <c r="F695" s="1111"/>
      <c r="G695" s="1112"/>
      <c r="H695" s="1112"/>
      <c r="I695" s="1112"/>
      <c r="J695" s="1112"/>
      <c r="K695" s="1112"/>
      <c r="L695" s="1112"/>
      <c r="M695" s="1112"/>
      <c r="N695" s="1113"/>
      <c r="O695" s="993"/>
      <c r="P695" s="994"/>
      <c r="Q695" s="994"/>
      <c r="R695" s="994"/>
      <c r="S695" s="994"/>
      <c r="T695" s="994"/>
      <c r="U695" s="995"/>
      <c r="V695" s="1093">
        <f>'報告書（事業主控）'!V695</f>
        <v>0</v>
      </c>
      <c r="W695" s="1094"/>
      <c r="X695" s="1094"/>
      <c r="Y695" s="1096"/>
      <c r="Z695" s="1093">
        <f>'報告書（事業主控）'!Z695</f>
        <v>0</v>
      </c>
      <c r="AA695" s="1094"/>
      <c r="AB695" s="1094"/>
      <c r="AC695" s="1096"/>
      <c r="AD695" s="1093">
        <f>'報告書（事業主控）'!AD695</f>
        <v>0</v>
      </c>
      <c r="AE695" s="1094"/>
      <c r="AF695" s="1094"/>
      <c r="AG695" s="1096"/>
      <c r="AH695" s="1093">
        <f>'報告書（事業主控）'!AH695</f>
        <v>0</v>
      </c>
      <c r="AI695" s="1094"/>
      <c r="AJ695" s="1094"/>
      <c r="AK695" s="1096"/>
      <c r="AL695" s="686"/>
      <c r="AM695" s="687"/>
      <c r="AN695" s="1093">
        <f>'報告書（事業主控）'!AN695</f>
        <v>0</v>
      </c>
      <c r="AO695" s="1094"/>
      <c r="AP695" s="1094"/>
      <c r="AQ695" s="1094"/>
      <c r="AR695" s="1094"/>
      <c r="AS695" s="687"/>
    </row>
    <row r="696" spans="2:45" ht="18" customHeight="1">
      <c r="AN696" s="1092">
        <f>'報告書（事業主控）'!AN696:AR696</f>
        <v>0</v>
      </c>
      <c r="AO696" s="1092"/>
      <c r="AP696" s="1092"/>
      <c r="AQ696" s="1092"/>
      <c r="AR696" s="1092"/>
    </row>
    <row r="697" spans="2:45" ht="31.95" customHeight="1">
      <c r="AN697" s="38"/>
      <c r="AO697" s="38"/>
      <c r="AP697" s="38"/>
      <c r="AQ697" s="38"/>
      <c r="AR697" s="38"/>
    </row>
    <row r="698" spans="2:45" ht="7.5" customHeight="1">
      <c r="X698" s="3"/>
      <c r="Y698" s="3"/>
    </row>
    <row r="699" spans="2:45" ht="10.5" customHeight="1">
      <c r="X699" s="3"/>
      <c r="Y699" s="3"/>
    </row>
    <row r="700" spans="2:45" ht="5.25" customHeight="1">
      <c r="X700" s="3"/>
      <c r="Y700" s="3"/>
    </row>
    <row r="701" spans="2:45" ht="5.25" customHeight="1">
      <c r="X701" s="3"/>
      <c r="Y701" s="3"/>
    </row>
    <row r="702" spans="2:45" ht="5.25" customHeight="1">
      <c r="X702" s="3"/>
      <c r="Y702" s="3"/>
    </row>
    <row r="703" spans="2:45" ht="5.25" customHeight="1">
      <c r="X703" s="3"/>
      <c r="Y703" s="3"/>
    </row>
    <row r="704" spans="2:45" ht="17.25" customHeight="1">
      <c r="B704" s="2" t="s">
        <v>42</v>
      </c>
      <c r="S704" s="9"/>
      <c r="T704" s="9"/>
      <c r="U704" s="9"/>
      <c r="V704" s="9"/>
      <c r="W704" s="9"/>
      <c r="AL704" s="26"/>
      <c r="AM704" s="26"/>
      <c r="AN704" s="26"/>
      <c r="AO704" s="26"/>
    </row>
    <row r="705" spans="2:45" ht="12.75" customHeight="1">
      <c r="M705" s="27"/>
      <c r="N705" s="27"/>
      <c r="O705" s="27"/>
      <c r="P705" s="27"/>
      <c r="Q705" s="27"/>
      <c r="R705" s="27"/>
      <c r="S705" s="27"/>
      <c r="T705" s="28"/>
      <c r="U705" s="28"/>
      <c r="V705" s="28"/>
      <c r="W705" s="28"/>
      <c r="X705" s="28"/>
      <c r="Y705" s="28"/>
      <c r="Z705" s="28"/>
      <c r="AA705" s="27"/>
      <c r="AB705" s="27"/>
      <c r="AC705" s="27"/>
      <c r="AL705" s="26"/>
      <c r="AM705" s="859" t="s">
        <v>712</v>
      </c>
      <c r="AN705" s="1087"/>
      <c r="AO705" s="1087"/>
      <c r="AP705" s="1088"/>
    </row>
    <row r="706" spans="2:45" ht="12.75" customHeight="1">
      <c r="M706" s="27"/>
      <c r="N706" s="27"/>
      <c r="O706" s="27"/>
      <c r="P706" s="27"/>
      <c r="Q706" s="27"/>
      <c r="R706" s="27"/>
      <c r="S706" s="27"/>
      <c r="T706" s="28"/>
      <c r="U706" s="28"/>
      <c r="V706" s="28"/>
      <c r="W706" s="28"/>
      <c r="X706" s="28"/>
      <c r="Y706" s="28"/>
      <c r="Z706" s="28"/>
      <c r="AA706" s="27"/>
      <c r="AB706" s="27"/>
      <c r="AC706" s="27"/>
      <c r="AL706" s="26"/>
      <c r="AM706" s="1089"/>
      <c r="AN706" s="1090"/>
      <c r="AO706" s="1090"/>
      <c r="AP706" s="1091"/>
    </row>
    <row r="707" spans="2:45" ht="12.75" customHeight="1">
      <c r="M707" s="27"/>
      <c r="N707" s="27"/>
      <c r="O707" s="27"/>
      <c r="P707" s="27"/>
      <c r="Q707" s="27"/>
      <c r="R707" s="27"/>
      <c r="S707" s="27"/>
      <c r="T707" s="27"/>
      <c r="U707" s="27"/>
      <c r="V707" s="27"/>
      <c r="W707" s="27"/>
      <c r="X707" s="27"/>
      <c r="Y707" s="27"/>
      <c r="Z707" s="27"/>
      <c r="AA707" s="27"/>
      <c r="AB707" s="27"/>
      <c r="AC707" s="27"/>
      <c r="AL707" s="26"/>
      <c r="AM707" s="26"/>
      <c r="AN707" s="723"/>
      <c r="AO707" s="723"/>
    </row>
    <row r="708" spans="2:45" ht="6" customHeight="1">
      <c r="M708" s="27"/>
      <c r="N708" s="27"/>
      <c r="O708" s="27"/>
      <c r="P708" s="27"/>
      <c r="Q708" s="27"/>
      <c r="R708" s="27"/>
      <c r="S708" s="27"/>
      <c r="T708" s="27"/>
      <c r="U708" s="27"/>
      <c r="V708" s="27"/>
      <c r="W708" s="27"/>
      <c r="X708" s="27"/>
      <c r="Y708" s="27"/>
      <c r="Z708" s="27"/>
      <c r="AA708" s="27"/>
      <c r="AB708" s="27"/>
      <c r="AC708" s="27"/>
      <c r="AL708" s="26"/>
      <c r="AM708" s="26"/>
    </row>
    <row r="709" spans="2:45" ht="12.75" customHeight="1">
      <c r="B709" s="873" t="s">
        <v>9</v>
      </c>
      <c r="C709" s="874"/>
      <c r="D709" s="874"/>
      <c r="E709" s="874"/>
      <c r="F709" s="874"/>
      <c r="G709" s="874"/>
      <c r="H709" s="874"/>
      <c r="I709" s="874"/>
      <c r="J709" s="878" t="s">
        <v>17</v>
      </c>
      <c r="K709" s="878"/>
      <c r="L709" s="724" t="s">
        <v>10</v>
      </c>
      <c r="M709" s="878" t="s">
        <v>18</v>
      </c>
      <c r="N709" s="878"/>
      <c r="O709" s="879" t="s">
        <v>19</v>
      </c>
      <c r="P709" s="878"/>
      <c r="Q709" s="878"/>
      <c r="R709" s="878"/>
      <c r="S709" s="878"/>
      <c r="T709" s="878"/>
      <c r="U709" s="878" t="s">
        <v>20</v>
      </c>
      <c r="V709" s="878"/>
      <c r="W709" s="878"/>
      <c r="AD709" s="11"/>
      <c r="AE709" s="11"/>
      <c r="AF709" s="11"/>
      <c r="AG709" s="11"/>
      <c r="AH709" s="11"/>
      <c r="AI709" s="11"/>
      <c r="AJ709" s="11"/>
      <c r="AL709" s="1013">
        <f ca="1">$AL$9</f>
        <v>30</v>
      </c>
      <c r="AM709" s="881"/>
      <c r="AN709" s="948" t="s">
        <v>11</v>
      </c>
      <c r="AO709" s="948"/>
      <c r="AP709" s="881">
        <v>18</v>
      </c>
      <c r="AQ709" s="881"/>
      <c r="AR709" s="948" t="s">
        <v>12</v>
      </c>
      <c r="AS709" s="951"/>
    </row>
    <row r="710" spans="2:45" ht="13.95" customHeight="1">
      <c r="B710" s="874"/>
      <c r="C710" s="874"/>
      <c r="D710" s="874"/>
      <c r="E710" s="874"/>
      <c r="F710" s="874"/>
      <c r="G710" s="874"/>
      <c r="H710" s="874"/>
      <c r="I710" s="874"/>
      <c r="J710" s="1061">
        <f>$J$10</f>
        <v>0</v>
      </c>
      <c r="K710" s="1049">
        <f>$K$10</f>
        <v>0</v>
      </c>
      <c r="L710" s="1063">
        <f>$L$10</f>
        <v>0</v>
      </c>
      <c r="M710" s="1052">
        <f>$M$10</f>
        <v>0</v>
      </c>
      <c r="N710" s="1049">
        <f>$N$10</f>
        <v>0</v>
      </c>
      <c r="O710" s="1052">
        <f>$O$10</f>
        <v>0</v>
      </c>
      <c r="P710" s="1014">
        <f>$P$10</f>
        <v>0</v>
      </c>
      <c r="Q710" s="1014">
        <f>$Q$10</f>
        <v>0</v>
      </c>
      <c r="R710" s="1014">
        <f>$R$10</f>
        <v>0</v>
      </c>
      <c r="S710" s="1014">
        <f>$S$10</f>
        <v>0</v>
      </c>
      <c r="T710" s="1049">
        <f>$T$10</f>
        <v>0</v>
      </c>
      <c r="U710" s="1052">
        <f>$U$10</f>
        <v>0</v>
      </c>
      <c r="V710" s="1014">
        <f>$V$10</f>
        <v>0</v>
      </c>
      <c r="W710" s="1049">
        <f>$W$10</f>
        <v>0</v>
      </c>
      <c r="AD710" s="11"/>
      <c r="AE710" s="11"/>
      <c r="AF710" s="11"/>
      <c r="AG710" s="11"/>
      <c r="AH710" s="11"/>
      <c r="AI710" s="11"/>
      <c r="AJ710" s="11"/>
      <c r="AL710" s="882"/>
      <c r="AM710" s="883"/>
      <c r="AN710" s="949"/>
      <c r="AO710" s="949"/>
      <c r="AP710" s="883"/>
      <c r="AQ710" s="883"/>
      <c r="AR710" s="949"/>
      <c r="AS710" s="952"/>
    </row>
    <row r="711" spans="2:45" ht="9" customHeight="1">
      <c r="B711" s="874"/>
      <c r="C711" s="874"/>
      <c r="D711" s="874"/>
      <c r="E711" s="874"/>
      <c r="F711" s="874"/>
      <c r="G711" s="874"/>
      <c r="H711" s="874"/>
      <c r="I711" s="874"/>
      <c r="J711" s="1062"/>
      <c r="K711" s="1050"/>
      <c r="L711" s="1064"/>
      <c r="M711" s="1053"/>
      <c r="N711" s="1050"/>
      <c r="O711" s="1053"/>
      <c r="P711" s="1015"/>
      <c r="Q711" s="1015"/>
      <c r="R711" s="1015"/>
      <c r="S711" s="1015"/>
      <c r="T711" s="1050"/>
      <c r="U711" s="1053"/>
      <c r="V711" s="1015"/>
      <c r="W711" s="1050"/>
      <c r="AD711" s="11"/>
      <c r="AE711" s="11"/>
      <c r="AF711" s="11"/>
      <c r="AG711" s="11"/>
      <c r="AH711" s="11"/>
      <c r="AI711" s="11"/>
      <c r="AJ711" s="11"/>
      <c r="AL711" s="884"/>
      <c r="AM711" s="885"/>
      <c r="AN711" s="950"/>
      <c r="AO711" s="950"/>
      <c r="AP711" s="885"/>
      <c r="AQ711" s="885"/>
      <c r="AR711" s="950"/>
      <c r="AS711" s="953"/>
    </row>
    <row r="712" spans="2:45" ht="6" customHeight="1">
      <c r="B712" s="876"/>
      <c r="C712" s="876"/>
      <c r="D712" s="876"/>
      <c r="E712" s="876"/>
      <c r="F712" s="876"/>
      <c r="G712" s="876"/>
      <c r="H712" s="876"/>
      <c r="I712" s="876"/>
      <c r="J712" s="1062"/>
      <c r="K712" s="1051"/>
      <c r="L712" s="1065"/>
      <c r="M712" s="1054"/>
      <c r="N712" s="1051"/>
      <c r="O712" s="1054"/>
      <c r="P712" s="1016"/>
      <c r="Q712" s="1016"/>
      <c r="R712" s="1016"/>
      <c r="S712" s="1016"/>
      <c r="T712" s="1051"/>
      <c r="U712" s="1054"/>
      <c r="V712" s="1016"/>
      <c r="W712" s="1051"/>
    </row>
    <row r="713" spans="2:45" ht="15" customHeight="1">
      <c r="B713" s="927" t="s">
        <v>43</v>
      </c>
      <c r="C713" s="928"/>
      <c r="D713" s="928"/>
      <c r="E713" s="928"/>
      <c r="F713" s="928"/>
      <c r="G713" s="928"/>
      <c r="H713" s="928"/>
      <c r="I713" s="929"/>
      <c r="J713" s="927" t="s">
        <v>13</v>
      </c>
      <c r="K713" s="928"/>
      <c r="L713" s="928"/>
      <c r="M713" s="928"/>
      <c r="N713" s="936"/>
      <c r="O713" s="939" t="s">
        <v>44</v>
      </c>
      <c r="P713" s="928"/>
      <c r="Q713" s="928"/>
      <c r="R713" s="928"/>
      <c r="S713" s="928"/>
      <c r="T713" s="928"/>
      <c r="U713" s="929"/>
      <c r="V713" s="725" t="s">
        <v>843</v>
      </c>
      <c r="W713" s="726"/>
      <c r="X713" s="726"/>
      <c r="Y713" s="942" t="s">
        <v>844</v>
      </c>
      <c r="Z713" s="942"/>
      <c r="AA713" s="942"/>
      <c r="AB713" s="942"/>
      <c r="AC713" s="942"/>
      <c r="AD713" s="942"/>
      <c r="AE713" s="942"/>
      <c r="AF713" s="942"/>
      <c r="AG713" s="942"/>
      <c r="AH713" s="942"/>
      <c r="AI713" s="726"/>
      <c r="AJ713" s="726"/>
      <c r="AK713" s="727"/>
      <c r="AL713" s="1066" t="s">
        <v>803</v>
      </c>
      <c r="AM713" s="1066"/>
      <c r="AN713" s="943" t="s">
        <v>845</v>
      </c>
      <c r="AO713" s="943"/>
      <c r="AP713" s="943"/>
      <c r="AQ713" s="943"/>
      <c r="AR713" s="943"/>
      <c r="AS713" s="944"/>
    </row>
    <row r="714" spans="2:45" ht="13.95" customHeight="1">
      <c r="B714" s="930"/>
      <c r="C714" s="931"/>
      <c r="D714" s="931"/>
      <c r="E714" s="931"/>
      <c r="F714" s="931"/>
      <c r="G714" s="931"/>
      <c r="H714" s="931"/>
      <c r="I714" s="932"/>
      <c r="J714" s="930"/>
      <c r="K714" s="931"/>
      <c r="L714" s="931"/>
      <c r="M714" s="931"/>
      <c r="N714" s="937"/>
      <c r="O714" s="940"/>
      <c r="P714" s="931"/>
      <c r="Q714" s="931"/>
      <c r="R714" s="931"/>
      <c r="S714" s="931"/>
      <c r="T714" s="931"/>
      <c r="U714" s="932"/>
      <c r="V714" s="890" t="s">
        <v>14</v>
      </c>
      <c r="W714" s="891"/>
      <c r="X714" s="891"/>
      <c r="Y714" s="892"/>
      <c r="Z714" s="896" t="s">
        <v>23</v>
      </c>
      <c r="AA714" s="897"/>
      <c r="AB714" s="897"/>
      <c r="AC714" s="898"/>
      <c r="AD714" s="902" t="s">
        <v>24</v>
      </c>
      <c r="AE714" s="903"/>
      <c r="AF714" s="903"/>
      <c r="AG714" s="904"/>
      <c r="AH714" s="1130" t="s">
        <v>170</v>
      </c>
      <c r="AI714" s="948"/>
      <c r="AJ714" s="948"/>
      <c r="AK714" s="951"/>
      <c r="AL714" s="1067" t="s">
        <v>45</v>
      </c>
      <c r="AM714" s="1067"/>
      <c r="AN714" s="918" t="s">
        <v>26</v>
      </c>
      <c r="AO714" s="919"/>
      <c r="AP714" s="919"/>
      <c r="AQ714" s="919"/>
      <c r="AR714" s="920"/>
      <c r="AS714" s="921"/>
    </row>
    <row r="715" spans="2:45" ht="13.95" customHeight="1">
      <c r="B715" s="933"/>
      <c r="C715" s="934"/>
      <c r="D715" s="934"/>
      <c r="E715" s="934"/>
      <c r="F715" s="934"/>
      <c r="G715" s="934"/>
      <c r="H715" s="934"/>
      <c r="I715" s="935"/>
      <c r="J715" s="933"/>
      <c r="K715" s="934"/>
      <c r="L715" s="934"/>
      <c r="M715" s="934"/>
      <c r="N715" s="938"/>
      <c r="O715" s="941"/>
      <c r="P715" s="934"/>
      <c r="Q715" s="934"/>
      <c r="R715" s="934"/>
      <c r="S715" s="934"/>
      <c r="T715" s="934"/>
      <c r="U715" s="935"/>
      <c r="V715" s="893"/>
      <c r="W715" s="894"/>
      <c r="X715" s="894"/>
      <c r="Y715" s="895"/>
      <c r="Z715" s="899"/>
      <c r="AA715" s="900"/>
      <c r="AB715" s="900"/>
      <c r="AC715" s="901"/>
      <c r="AD715" s="905"/>
      <c r="AE715" s="906"/>
      <c r="AF715" s="906"/>
      <c r="AG715" s="907"/>
      <c r="AH715" s="1131"/>
      <c r="AI715" s="950"/>
      <c r="AJ715" s="950"/>
      <c r="AK715" s="953"/>
      <c r="AL715" s="1068"/>
      <c r="AM715" s="1068"/>
      <c r="AN715" s="924"/>
      <c r="AO715" s="924"/>
      <c r="AP715" s="924"/>
      <c r="AQ715" s="924"/>
      <c r="AR715" s="924"/>
      <c r="AS715" s="925"/>
    </row>
    <row r="716" spans="2:45" ht="18" customHeight="1">
      <c r="B716" s="1123">
        <f>'報告書（事業主控）'!B716</f>
        <v>0</v>
      </c>
      <c r="C716" s="1124"/>
      <c r="D716" s="1124"/>
      <c r="E716" s="1124"/>
      <c r="F716" s="1124"/>
      <c r="G716" s="1124"/>
      <c r="H716" s="1124"/>
      <c r="I716" s="1125"/>
      <c r="J716" s="1123">
        <f>'報告書（事業主控）'!J716</f>
        <v>0</v>
      </c>
      <c r="K716" s="1124"/>
      <c r="L716" s="1124"/>
      <c r="M716" s="1124"/>
      <c r="N716" s="1126"/>
      <c r="O716" s="730">
        <f>'報告書（事業主控）'!O716</f>
        <v>0</v>
      </c>
      <c r="P716" s="731" t="s">
        <v>38</v>
      </c>
      <c r="Q716" s="730">
        <f>'報告書（事業主控）'!Q716</f>
        <v>0</v>
      </c>
      <c r="R716" s="731" t="s">
        <v>39</v>
      </c>
      <c r="S716" s="730">
        <f>'報告書（事業主控）'!S716</f>
        <v>0</v>
      </c>
      <c r="T716" s="976" t="s">
        <v>40</v>
      </c>
      <c r="U716" s="976"/>
      <c r="V716" s="1103">
        <f>'報告書（事業主控）'!V716</f>
        <v>0</v>
      </c>
      <c r="W716" s="1104"/>
      <c r="X716" s="1104"/>
      <c r="Y716" s="732" t="s">
        <v>15</v>
      </c>
      <c r="Z716" s="738"/>
      <c r="AA716" s="739"/>
      <c r="AB716" s="739"/>
      <c r="AC716" s="732" t="s">
        <v>15</v>
      </c>
      <c r="AD716" s="738"/>
      <c r="AE716" s="739"/>
      <c r="AF716" s="739"/>
      <c r="AG716" s="735" t="s">
        <v>15</v>
      </c>
      <c r="AH716" s="1127">
        <f>'報告書（事業主控）'!AH716</f>
        <v>0</v>
      </c>
      <c r="AI716" s="1128"/>
      <c r="AJ716" s="1128"/>
      <c r="AK716" s="1129"/>
      <c r="AL716" s="738"/>
      <c r="AM716" s="740"/>
      <c r="AN716" s="1100">
        <f>'報告書（事業主控）'!AN716</f>
        <v>0</v>
      </c>
      <c r="AO716" s="1101"/>
      <c r="AP716" s="1101"/>
      <c r="AQ716" s="1101"/>
      <c r="AR716" s="1101"/>
      <c r="AS716" s="735" t="s">
        <v>15</v>
      </c>
    </row>
    <row r="717" spans="2:45" ht="18" customHeight="1">
      <c r="B717" s="1117"/>
      <c r="C717" s="1118"/>
      <c r="D717" s="1118"/>
      <c r="E717" s="1118"/>
      <c r="F717" s="1118"/>
      <c r="G717" s="1118"/>
      <c r="H717" s="1118"/>
      <c r="I717" s="1119"/>
      <c r="J717" s="1117"/>
      <c r="K717" s="1118"/>
      <c r="L717" s="1118"/>
      <c r="M717" s="1118"/>
      <c r="N717" s="1121"/>
      <c r="O717" s="33">
        <f>'報告書（事業主控）'!O717</f>
        <v>0</v>
      </c>
      <c r="P717" s="684" t="s">
        <v>38</v>
      </c>
      <c r="Q717" s="33">
        <f>'報告書（事業主控）'!Q717</f>
        <v>0</v>
      </c>
      <c r="R717" s="684" t="s">
        <v>39</v>
      </c>
      <c r="S717" s="33">
        <f>'報告書（事業主控）'!S717</f>
        <v>0</v>
      </c>
      <c r="T717" s="1122" t="s">
        <v>41</v>
      </c>
      <c r="U717" s="1122"/>
      <c r="V717" s="1093">
        <f>'報告書（事業主控）'!V717</f>
        <v>0</v>
      </c>
      <c r="W717" s="1094"/>
      <c r="X717" s="1094"/>
      <c r="Y717" s="1094"/>
      <c r="Z717" s="1093">
        <f>'報告書（事業主控）'!Z717</f>
        <v>0</v>
      </c>
      <c r="AA717" s="1094"/>
      <c r="AB717" s="1094"/>
      <c r="AC717" s="1094"/>
      <c r="AD717" s="1093">
        <f>'報告書（事業主控）'!AD717</f>
        <v>0</v>
      </c>
      <c r="AE717" s="1094"/>
      <c r="AF717" s="1094"/>
      <c r="AG717" s="1096"/>
      <c r="AH717" s="1093">
        <f>'報告書（事業主控）'!AH717</f>
        <v>0</v>
      </c>
      <c r="AI717" s="1094"/>
      <c r="AJ717" s="1094"/>
      <c r="AK717" s="1096"/>
      <c r="AL717" s="964">
        <f>'報告書（事業主控）'!AL717</f>
        <v>0</v>
      </c>
      <c r="AM717" s="1095"/>
      <c r="AN717" s="1093">
        <f>'報告書（事業主控）'!AN717</f>
        <v>0</v>
      </c>
      <c r="AO717" s="1094"/>
      <c r="AP717" s="1094"/>
      <c r="AQ717" s="1094"/>
      <c r="AR717" s="1094"/>
      <c r="AS717" s="687"/>
    </row>
    <row r="718" spans="2:45" ht="18" customHeight="1">
      <c r="B718" s="1114">
        <f>'報告書（事業主控）'!B718</f>
        <v>0</v>
      </c>
      <c r="C718" s="1115"/>
      <c r="D718" s="1115"/>
      <c r="E718" s="1115"/>
      <c r="F718" s="1115"/>
      <c r="G718" s="1115"/>
      <c r="H718" s="1115"/>
      <c r="I718" s="1116"/>
      <c r="J718" s="1114">
        <f>'報告書（事業主控）'!J718</f>
        <v>0</v>
      </c>
      <c r="K718" s="1115"/>
      <c r="L718" s="1115"/>
      <c r="M718" s="1115"/>
      <c r="N718" s="1120"/>
      <c r="O718" s="32">
        <f>'報告書（事業主控）'!O718</f>
        <v>0</v>
      </c>
      <c r="P718" s="11" t="s">
        <v>38</v>
      </c>
      <c r="Q718" s="32">
        <f>'報告書（事業主控）'!Q718</f>
        <v>0</v>
      </c>
      <c r="R718" s="11" t="s">
        <v>39</v>
      </c>
      <c r="S718" s="32">
        <f>'報告書（事業主控）'!S718</f>
        <v>0</v>
      </c>
      <c r="T718" s="982" t="s">
        <v>40</v>
      </c>
      <c r="U718" s="982"/>
      <c r="V718" s="1103">
        <f>'報告書（事業主控）'!V718</f>
        <v>0</v>
      </c>
      <c r="W718" s="1104"/>
      <c r="X718" s="1104"/>
      <c r="Y718" s="737"/>
      <c r="Z718" s="738"/>
      <c r="AA718" s="739"/>
      <c r="AB718" s="739"/>
      <c r="AC718" s="737"/>
      <c r="AD718" s="738"/>
      <c r="AE718" s="739"/>
      <c r="AF718" s="739"/>
      <c r="AG718" s="737"/>
      <c r="AH718" s="1100">
        <f>'報告書（事業主控）'!AH718</f>
        <v>0</v>
      </c>
      <c r="AI718" s="1101"/>
      <c r="AJ718" s="1101"/>
      <c r="AK718" s="1102"/>
      <c r="AL718" s="738"/>
      <c r="AM718" s="740"/>
      <c r="AN718" s="1100">
        <f>'報告書（事業主控）'!AN718</f>
        <v>0</v>
      </c>
      <c r="AO718" s="1101"/>
      <c r="AP718" s="1101"/>
      <c r="AQ718" s="1101"/>
      <c r="AR718" s="1101"/>
      <c r="AS718" s="741"/>
    </row>
    <row r="719" spans="2:45" ht="18" customHeight="1">
      <c r="B719" s="1117"/>
      <c r="C719" s="1118"/>
      <c r="D719" s="1118"/>
      <c r="E719" s="1118"/>
      <c r="F719" s="1118"/>
      <c r="G719" s="1118"/>
      <c r="H719" s="1118"/>
      <c r="I719" s="1119"/>
      <c r="J719" s="1117"/>
      <c r="K719" s="1118"/>
      <c r="L719" s="1118"/>
      <c r="M719" s="1118"/>
      <c r="N719" s="1121"/>
      <c r="O719" s="33">
        <f>'報告書（事業主控）'!O719</f>
        <v>0</v>
      </c>
      <c r="P719" s="684" t="s">
        <v>38</v>
      </c>
      <c r="Q719" s="33">
        <f>'報告書（事業主控）'!Q719</f>
        <v>0</v>
      </c>
      <c r="R719" s="684" t="s">
        <v>39</v>
      </c>
      <c r="S719" s="33">
        <f>'報告書（事業主控）'!S719</f>
        <v>0</v>
      </c>
      <c r="T719" s="1122" t="s">
        <v>41</v>
      </c>
      <c r="U719" s="1122"/>
      <c r="V719" s="1097">
        <f>'報告書（事業主控）'!V719</f>
        <v>0</v>
      </c>
      <c r="W719" s="1098"/>
      <c r="X719" s="1098"/>
      <c r="Y719" s="1098"/>
      <c r="Z719" s="1097">
        <f>'報告書（事業主控）'!Z719</f>
        <v>0</v>
      </c>
      <c r="AA719" s="1098"/>
      <c r="AB719" s="1098"/>
      <c r="AC719" s="1098"/>
      <c r="AD719" s="1097">
        <f>'報告書（事業主控）'!AD719</f>
        <v>0</v>
      </c>
      <c r="AE719" s="1098"/>
      <c r="AF719" s="1098"/>
      <c r="AG719" s="1098"/>
      <c r="AH719" s="1097">
        <f>'報告書（事業主控）'!AH719</f>
        <v>0</v>
      </c>
      <c r="AI719" s="1098"/>
      <c r="AJ719" s="1098"/>
      <c r="AK719" s="1099"/>
      <c r="AL719" s="964">
        <f>'報告書（事業主控）'!AL719</f>
        <v>0</v>
      </c>
      <c r="AM719" s="1095"/>
      <c r="AN719" s="1093">
        <f>'報告書（事業主控）'!AN719</f>
        <v>0</v>
      </c>
      <c r="AO719" s="1094"/>
      <c r="AP719" s="1094"/>
      <c r="AQ719" s="1094"/>
      <c r="AR719" s="1094"/>
      <c r="AS719" s="687"/>
    </row>
    <row r="720" spans="2:45" ht="18" customHeight="1">
      <c r="B720" s="1114">
        <f>'報告書（事業主控）'!B720</f>
        <v>0</v>
      </c>
      <c r="C720" s="1115"/>
      <c r="D720" s="1115"/>
      <c r="E720" s="1115"/>
      <c r="F720" s="1115"/>
      <c r="G720" s="1115"/>
      <c r="H720" s="1115"/>
      <c r="I720" s="1116"/>
      <c r="J720" s="1114">
        <f>'報告書（事業主控）'!J720</f>
        <v>0</v>
      </c>
      <c r="K720" s="1115"/>
      <c r="L720" s="1115"/>
      <c r="M720" s="1115"/>
      <c r="N720" s="1120"/>
      <c r="O720" s="32">
        <f>'報告書（事業主控）'!O720</f>
        <v>0</v>
      </c>
      <c r="P720" s="11" t="s">
        <v>38</v>
      </c>
      <c r="Q720" s="32">
        <f>'報告書（事業主控）'!Q720</f>
        <v>0</v>
      </c>
      <c r="R720" s="11" t="s">
        <v>39</v>
      </c>
      <c r="S720" s="32">
        <f>'報告書（事業主控）'!S720</f>
        <v>0</v>
      </c>
      <c r="T720" s="982" t="s">
        <v>40</v>
      </c>
      <c r="U720" s="982"/>
      <c r="V720" s="1103">
        <f>'報告書（事業主控）'!V720</f>
        <v>0</v>
      </c>
      <c r="W720" s="1104"/>
      <c r="X720" s="1104"/>
      <c r="Y720" s="737"/>
      <c r="Z720" s="738"/>
      <c r="AA720" s="739"/>
      <c r="AB720" s="739"/>
      <c r="AC720" s="737"/>
      <c r="AD720" s="738"/>
      <c r="AE720" s="739"/>
      <c r="AF720" s="739"/>
      <c r="AG720" s="737"/>
      <c r="AH720" s="1100">
        <f>'報告書（事業主控）'!AH720</f>
        <v>0</v>
      </c>
      <c r="AI720" s="1101"/>
      <c r="AJ720" s="1101"/>
      <c r="AK720" s="1102"/>
      <c r="AL720" s="738"/>
      <c r="AM720" s="740"/>
      <c r="AN720" s="1100">
        <f>'報告書（事業主控）'!AN720</f>
        <v>0</v>
      </c>
      <c r="AO720" s="1101"/>
      <c r="AP720" s="1101"/>
      <c r="AQ720" s="1101"/>
      <c r="AR720" s="1101"/>
      <c r="AS720" s="741"/>
    </row>
    <row r="721" spans="2:45" ht="18" customHeight="1">
      <c r="B721" s="1117"/>
      <c r="C721" s="1118"/>
      <c r="D721" s="1118"/>
      <c r="E721" s="1118"/>
      <c r="F721" s="1118"/>
      <c r="G721" s="1118"/>
      <c r="H721" s="1118"/>
      <c r="I721" s="1119"/>
      <c r="J721" s="1117"/>
      <c r="K721" s="1118"/>
      <c r="L721" s="1118"/>
      <c r="M721" s="1118"/>
      <c r="N721" s="1121"/>
      <c r="O721" s="33">
        <f>'報告書（事業主控）'!O721</f>
        <v>0</v>
      </c>
      <c r="P721" s="684" t="s">
        <v>38</v>
      </c>
      <c r="Q721" s="33">
        <f>'報告書（事業主控）'!Q721</f>
        <v>0</v>
      </c>
      <c r="R721" s="684" t="s">
        <v>39</v>
      </c>
      <c r="S721" s="33">
        <f>'報告書（事業主控）'!S721</f>
        <v>0</v>
      </c>
      <c r="T721" s="1122" t="s">
        <v>41</v>
      </c>
      <c r="U721" s="1122"/>
      <c r="V721" s="1097">
        <f>'報告書（事業主控）'!V721</f>
        <v>0</v>
      </c>
      <c r="W721" s="1098"/>
      <c r="X721" s="1098"/>
      <c r="Y721" s="1098"/>
      <c r="Z721" s="1097">
        <f>'報告書（事業主控）'!Z721</f>
        <v>0</v>
      </c>
      <c r="AA721" s="1098"/>
      <c r="AB721" s="1098"/>
      <c r="AC721" s="1098"/>
      <c r="AD721" s="1097">
        <f>'報告書（事業主控）'!AD721</f>
        <v>0</v>
      </c>
      <c r="AE721" s="1098"/>
      <c r="AF721" s="1098"/>
      <c r="AG721" s="1098"/>
      <c r="AH721" s="1097">
        <f>'報告書（事業主控）'!AH721</f>
        <v>0</v>
      </c>
      <c r="AI721" s="1098"/>
      <c r="AJ721" s="1098"/>
      <c r="AK721" s="1099"/>
      <c r="AL721" s="964">
        <f>'報告書（事業主控）'!AL721</f>
        <v>0</v>
      </c>
      <c r="AM721" s="1095"/>
      <c r="AN721" s="1093">
        <f>'報告書（事業主控）'!AN721</f>
        <v>0</v>
      </c>
      <c r="AO721" s="1094"/>
      <c r="AP721" s="1094"/>
      <c r="AQ721" s="1094"/>
      <c r="AR721" s="1094"/>
      <c r="AS721" s="687"/>
    </row>
    <row r="722" spans="2:45" ht="18" customHeight="1">
      <c r="B722" s="1114">
        <f>'報告書（事業主控）'!B722</f>
        <v>0</v>
      </c>
      <c r="C722" s="1115"/>
      <c r="D722" s="1115"/>
      <c r="E722" s="1115"/>
      <c r="F722" s="1115"/>
      <c r="G722" s="1115"/>
      <c r="H722" s="1115"/>
      <c r="I722" s="1116"/>
      <c r="J722" s="1114">
        <f>'報告書（事業主控）'!J722</f>
        <v>0</v>
      </c>
      <c r="K722" s="1115"/>
      <c r="L722" s="1115"/>
      <c r="M722" s="1115"/>
      <c r="N722" s="1120"/>
      <c r="O722" s="32">
        <f>'報告書（事業主控）'!O722</f>
        <v>0</v>
      </c>
      <c r="P722" s="11" t="s">
        <v>38</v>
      </c>
      <c r="Q722" s="32">
        <f>'報告書（事業主控）'!Q722</f>
        <v>0</v>
      </c>
      <c r="R722" s="11" t="s">
        <v>39</v>
      </c>
      <c r="S722" s="32">
        <f>'報告書（事業主控）'!S722</f>
        <v>0</v>
      </c>
      <c r="T722" s="982" t="s">
        <v>40</v>
      </c>
      <c r="U722" s="982"/>
      <c r="V722" s="1103">
        <f>'報告書（事業主控）'!V722</f>
        <v>0</v>
      </c>
      <c r="W722" s="1104"/>
      <c r="X722" s="1104"/>
      <c r="Y722" s="737"/>
      <c r="Z722" s="738"/>
      <c r="AA722" s="739"/>
      <c r="AB722" s="739"/>
      <c r="AC722" s="737"/>
      <c r="AD722" s="738"/>
      <c r="AE722" s="739"/>
      <c r="AF722" s="739"/>
      <c r="AG722" s="737"/>
      <c r="AH722" s="1100">
        <f>'報告書（事業主控）'!AH722</f>
        <v>0</v>
      </c>
      <c r="AI722" s="1101"/>
      <c r="AJ722" s="1101"/>
      <c r="AK722" s="1102"/>
      <c r="AL722" s="738"/>
      <c r="AM722" s="740"/>
      <c r="AN722" s="1100">
        <f>'報告書（事業主控）'!AN722</f>
        <v>0</v>
      </c>
      <c r="AO722" s="1101"/>
      <c r="AP722" s="1101"/>
      <c r="AQ722" s="1101"/>
      <c r="AR722" s="1101"/>
      <c r="AS722" s="741"/>
    </row>
    <row r="723" spans="2:45" ht="18" customHeight="1">
      <c r="B723" s="1117"/>
      <c r="C723" s="1118"/>
      <c r="D723" s="1118"/>
      <c r="E723" s="1118"/>
      <c r="F723" s="1118"/>
      <c r="G723" s="1118"/>
      <c r="H723" s="1118"/>
      <c r="I723" s="1119"/>
      <c r="J723" s="1117"/>
      <c r="K723" s="1118"/>
      <c r="L723" s="1118"/>
      <c r="M723" s="1118"/>
      <c r="N723" s="1121"/>
      <c r="O723" s="33">
        <f>'報告書（事業主控）'!O723</f>
        <v>0</v>
      </c>
      <c r="P723" s="684" t="s">
        <v>38</v>
      </c>
      <c r="Q723" s="33">
        <f>'報告書（事業主控）'!Q723</f>
        <v>0</v>
      </c>
      <c r="R723" s="684" t="s">
        <v>39</v>
      </c>
      <c r="S723" s="33">
        <f>'報告書（事業主控）'!S723</f>
        <v>0</v>
      </c>
      <c r="T723" s="1122" t="s">
        <v>41</v>
      </c>
      <c r="U723" s="1122"/>
      <c r="V723" s="1097">
        <f>'報告書（事業主控）'!V723</f>
        <v>0</v>
      </c>
      <c r="W723" s="1098"/>
      <c r="X723" s="1098"/>
      <c r="Y723" s="1098"/>
      <c r="Z723" s="1097">
        <f>'報告書（事業主控）'!Z723</f>
        <v>0</v>
      </c>
      <c r="AA723" s="1098"/>
      <c r="AB723" s="1098"/>
      <c r="AC723" s="1098"/>
      <c r="AD723" s="1097">
        <f>'報告書（事業主控）'!AD723</f>
        <v>0</v>
      </c>
      <c r="AE723" s="1098"/>
      <c r="AF723" s="1098"/>
      <c r="AG723" s="1098"/>
      <c r="AH723" s="1097">
        <f>'報告書（事業主控）'!AH723</f>
        <v>0</v>
      </c>
      <c r="AI723" s="1098"/>
      <c r="AJ723" s="1098"/>
      <c r="AK723" s="1099"/>
      <c r="AL723" s="964">
        <f>'報告書（事業主控）'!AL723</f>
        <v>0</v>
      </c>
      <c r="AM723" s="1095"/>
      <c r="AN723" s="1093">
        <f>'報告書（事業主控）'!AN723</f>
        <v>0</v>
      </c>
      <c r="AO723" s="1094"/>
      <c r="AP723" s="1094"/>
      <c r="AQ723" s="1094"/>
      <c r="AR723" s="1094"/>
      <c r="AS723" s="687"/>
    </row>
    <row r="724" spans="2:45" ht="18" customHeight="1">
      <c r="B724" s="1114">
        <f>'報告書（事業主控）'!B724</f>
        <v>0</v>
      </c>
      <c r="C724" s="1115"/>
      <c r="D724" s="1115"/>
      <c r="E724" s="1115"/>
      <c r="F724" s="1115"/>
      <c r="G724" s="1115"/>
      <c r="H724" s="1115"/>
      <c r="I724" s="1116"/>
      <c r="J724" s="1114">
        <f>'報告書（事業主控）'!J724</f>
        <v>0</v>
      </c>
      <c r="K724" s="1115"/>
      <c r="L724" s="1115"/>
      <c r="M724" s="1115"/>
      <c r="N724" s="1120"/>
      <c r="O724" s="32">
        <f>'報告書（事業主控）'!O724</f>
        <v>0</v>
      </c>
      <c r="P724" s="11" t="s">
        <v>38</v>
      </c>
      <c r="Q724" s="32">
        <f>'報告書（事業主控）'!Q724</f>
        <v>0</v>
      </c>
      <c r="R724" s="11" t="s">
        <v>39</v>
      </c>
      <c r="S724" s="32">
        <f>'報告書（事業主控）'!S724</f>
        <v>0</v>
      </c>
      <c r="T724" s="982" t="s">
        <v>40</v>
      </c>
      <c r="U724" s="982"/>
      <c r="V724" s="1103">
        <f>'報告書（事業主控）'!V724</f>
        <v>0</v>
      </c>
      <c r="W724" s="1104"/>
      <c r="X724" s="1104"/>
      <c r="Y724" s="737"/>
      <c r="Z724" s="738"/>
      <c r="AA724" s="739"/>
      <c r="AB724" s="739"/>
      <c r="AC724" s="737"/>
      <c r="AD724" s="738"/>
      <c r="AE724" s="739"/>
      <c r="AF724" s="739"/>
      <c r="AG724" s="737"/>
      <c r="AH724" s="1100">
        <f>'報告書（事業主控）'!AH724</f>
        <v>0</v>
      </c>
      <c r="AI724" s="1101"/>
      <c r="AJ724" s="1101"/>
      <c r="AK724" s="1102"/>
      <c r="AL724" s="738"/>
      <c r="AM724" s="740"/>
      <c r="AN724" s="1100">
        <f>'報告書（事業主控）'!AN724</f>
        <v>0</v>
      </c>
      <c r="AO724" s="1101"/>
      <c r="AP724" s="1101"/>
      <c r="AQ724" s="1101"/>
      <c r="AR724" s="1101"/>
      <c r="AS724" s="741"/>
    </row>
    <row r="725" spans="2:45" ht="18" customHeight="1">
      <c r="B725" s="1117"/>
      <c r="C725" s="1118"/>
      <c r="D725" s="1118"/>
      <c r="E725" s="1118"/>
      <c r="F725" s="1118"/>
      <c r="G725" s="1118"/>
      <c r="H725" s="1118"/>
      <c r="I725" s="1119"/>
      <c r="J725" s="1117"/>
      <c r="K725" s="1118"/>
      <c r="L725" s="1118"/>
      <c r="M725" s="1118"/>
      <c r="N725" s="1121"/>
      <c r="O725" s="33">
        <f>'報告書（事業主控）'!O725</f>
        <v>0</v>
      </c>
      <c r="P725" s="684" t="s">
        <v>38</v>
      </c>
      <c r="Q725" s="33">
        <f>'報告書（事業主控）'!Q725</f>
        <v>0</v>
      </c>
      <c r="R725" s="684" t="s">
        <v>39</v>
      </c>
      <c r="S725" s="33">
        <f>'報告書（事業主控）'!S725</f>
        <v>0</v>
      </c>
      <c r="T725" s="1122" t="s">
        <v>41</v>
      </c>
      <c r="U725" s="1122"/>
      <c r="V725" s="1097">
        <f>'報告書（事業主控）'!V725</f>
        <v>0</v>
      </c>
      <c r="W725" s="1098"/>
      <c r="X725" s="1098"/>
      <c r="Y725" s="1098"/>
      <c r="Z725" s="1097">
        <f>'報告書（事業主控）'!Z725</f>
        <v>0</v>
      </c>
      <c r="AA725" s="1098"/>
      <c r="AB725" s="1098"/>
      <c r="AC725" s="1098"/>
      <c r="AD725" s="1097">
        <f>'報告書（事業主控）'!AD725</f>
        <v>0</v>
      </c>
      <c r="AE725" s="1098"/>
      <c r="AF725" s="1098"/>
      <c r="AG725" s="1098"/>
      <c r="AH725" s="1097">
        <f>'報告書（事業主控）'!AH725</f>
        <v>0</v>
      </c>
      <c r="AI725" s="1098"/>
      <c r="AJ725" s="1098"/>
      <c r="AK725" s="1099"/>
      <c r="AL725" s="964">
        <f>'報告書（事業主控）'!AL725</f>
        <v>0</v>
      </c>
      <c r="AM725" s="1095"/>
      <c r="AN725" s="1093">
        <f>'報告書（事業主控）'!AN725</f>
        <v>0</v>
      </c>
      <c r="AO725" s="1094"/>
      <c r="AP725" s="1094"/>
      <c r="AQ725" s="1094"/>
      <c r="AR725" s="1094"/>
      <c r="AS725" s="687"/>
    </row>
    <row r="726" spans="2:45" ht="18" customHeight="1">
      <c r="B726" s="1114">
        <f>'報告書（事業主控）'!B726</f>
        <v>0</v>
      </c>
      <c r="C726" s="1115"/>
      <c r="D726" s="1115"/>
      <c r="E726" s="1115"/>
      <c r="F726" s="1115"/>
      <c r="G726" s="1115"/>
      <c r="H726" s="1115"/>
      <c r="I726" s="1116"/>
      <c r="J726" s="1114">
        <f>'報告書（事業主控）'!J726</f>
        <v>0</v>
      </c>
      <c r="K726" s="1115"/>
      <c r="L726" s="1115"/>
      <c r="M726" s="1115"/>
      <c r="N726" s="1120"/>
      <c r="O726" s="32">
        <f>'報告書（事業主控）'!O726</f>
        <v>0</v>
      </c>
      <c r="P726" s="11" t="s">
        <v>38</v>
      </c>
      <c r="Q726" s="32">
        <f>'報告書（事業主控）'!Q726</f>
        <v>0</v>
      </c>
      <c r="R726" s="11" t="s">
        <v>39</v>
      </c>
      <c r="S726" s="32">
        <f>'報告書（事業主控）'!S726</f>
        <v>0</v>
      </c>
      <c r="T726" s="982" t="s">
        <v>40</v>
      </c>
      <c r="U726" s="982"/>
      <c r="V726" s="1103">
        <f>'報告書（事業主控）'!V726</f>
        <v>0</v>
      </c>
      <c r="W726" s="1104"/>
      <c r="X726" s="1104"/>
      <c r="Y726" s="737"/>
      <c r="Z726" s="738"/>
      <c r="AA726" s="739"/>
      <c r="AB726" s="739"/>
      <c r="AC726" s="737"/>
      <c r="AD726" s="738"/>
      <c r="AE726" s="739"/>
      <c r="AF726" s="739"/>
      <c r="AG726" s="737"/>
      <c r="AH726" s="1100">
        <f>'報告書（事業主控）'!AH726</f>
        <v>0</v>
      </c>
      <c r="AI726" s="1101"/>
      <c r="AJ726" s="1101"/>
      <c r="AK726" s="1102"/>
      <c r="AL726" s="738"/>
      <c r="AM726" s="740"/>
      <c r="AN726" s="1100">
        <f>'報告書（事業主控）'!AN726</f>
        <v>0</v>
      </c>
      <c r="AO726" s="1101"/>
      <c r="AP726" s="1101"/>
      <c r="AQ726" s="1101"/>
      <c r="AR726" s="1101"/>
      <c r="AS726" s="741"/>
    </row>
    <row r="727" spans="2:45" ht="18" customHeight="1">
      <c r="B727" s="1117"/>
      <c r="C727" s="1118"/>
      <c r="D727" s="1118"/>
      <c r="E727" s="1118"/>
      <c r="F727" s="1118"/>
      <c r="G727" s="1118"/>
      <c r="H727" s="1118"/>
      <c r="I727" s="1119"/>
      <c r="J727" s="1117"/>
      <c r="K727" s="1118"/>
      <c r="L727" s="1118"/>
      <c r="M727" s="1118"/>
      <c r="N727" s="1121"/>
      <c r="O727" s="33">
        <f>'報告書（事業主控）'!O727</f>
        <v>0</v>
      </c>
      <c r="P727" s="684" t="s">
        <v>38</v>
      </c>
      <c r="Q727" s="33">
        <f>'報告書（事業主控）'!Q727</f>
        <v>0</v>
      </c>
      <c r="R727" s="684" t="s">
        <v>39</v>
      </c>
      <c r="S727" s="33">
        <f>'報告書（事業主控）'!S727</f>
        <v>0</v>
      </c>
      <c r="T727" s="1122" t="s">
        <v>41</v>
      </c>
      <c r="U727" s="1122"/>
      <c r="V727" s="1097">
        <f>'報告書（事業主控）'!V727</f>
        <v>0</v>
      </c>
      <c r="W727" s="1098"/>
      <c r="X727" s="1098"/>
      <c r="Y727" s="1098"/>
      <c r="Z727" s="1097">
        <f>'報告書（事業主控）'!Z727</f>
        <v>0</v>
      </c>
      <c r="AA727" s="1098"/>
      <c r="AB727" s="1098"/>
      <c r="AC727" s="1098"/>
      <c r="AD727" s="1097">
        <f>'報告書（事業主控）'!AD727</f>
        <v>0</v>
      </c>
      <c r="AE727" s="1098"/>
      <c r="AF727" s="1098"/>
      <c r="AG727" s="1098"/>
      <c r="AH727" s="1097">
        <f>'報告書（事業主控）'!AH727</f>
        <v>0</v>
      </c>
      <c r="AI727" s="1098"/>
      <c r="AJ727" s="1098"/>
      <c r="AK727" s="1099"/>
      <c r="AL727" s="964">
        <f>'報告書（事業主控）'!AL727</f>
        <v>0</v>
      </c>
      <c r="AM727" s="1095"/>
      <c r="AN727" s="1093">
        <f>'報告書（事業主控）'!AN727</f>
        <v>0</v>
      </c>
      <c r="AO727" s="1094"/>
      <c r="AP727" s="1094"/>
      <c r="AQ727" s="1094"/>
      <c r="AR727" s="1094"/>
      <c r="AS727" s="687"/>
    </row>
    <row r="728" spans="2:45" ht="18" customHeight="1">
      <c r="B728" s="1114">
        <f>'報告書（事業主控）'!B728</f>
        <v>0</v>
      </c>
      <c r="C728" s="1115"/>
      <c r="D728" s="1115"/>
      <c r="E728" s="1115"/>
      <c r="F728" s="1115"/>
      <c r="G728" s="1115"/>
      <c r="H728" s="1115"/>
      <c r="I728" s="1116"/>
      <c r="J728" s="1114">
        <f>'報告書（事業主控）'!J728</f>
        <v>0</v>
      </c>
      <c r="K728" s="1115"/>
      <c r="L728" s="1115"/>
      <c r="M728" s="1115"/>
      <c r="N728" s="1120"/>
      <c r="O728" s="32">
        <f>'報告書（事業主控）'!O728</f>
        <v>0</v>
      </c>
      <c r="P728" s="11" t="s">
        <v>38</v>
      </c>
      <c r="Q728" s="32">
        <f>'報告書（事業主控）'!Q728</f>
        <v>0</v>
      </c>
      <c r="R728" s="11" t="s">
        <v>39</v>
      </c>
      <c r="S728" s="32">
        <f>'報告書（事業主控）'!S728</f>
        <v>0</v>
      </c>
      <c r="T728" s="982" t="s">
        <v>40</v>
      </c>
      <c r="U728" s="982"/>
      <c r="V728" s="1103">
        <f>'報告書（事業主控）'!V728</f>
        <v>0</v>
      </c>
      <c r="W728" s="1104"/>
      <c r="X728" s="1104"/>
      <c r="Y728" s="737"/>
      <c r="Z728" s="738"/>
      <c r="AA728" s="739"/>
      <c r="AB728" s="739"/>
      <c r="AC728" s="737"/>
      <c r="AD728" s="738"/>
      <c r="AE728" s="739"/>
      <c r="AF728" s="739"/>
      <c r="AG728" s="737"/>
      <c r="AH728" s="1100">
        <f>'報告書（事業主控）'!AH728</f>
        <v>0</v>
      </c>
      <c r="AI728" s="1101"/>
      <c r="AJ728" s="1101"/>
      <c r="AK728" s="1102"/>
      <c r="AL728" s="738"/>
      <c r="AM728" s="740"/>
      <c r="AN728" s="1100">
        <f>'報告書（事業主控）'!AN728</f>
        <v>0</v>
      </c>
      <c r="AO728" s="1101"/>
      <c r="AP728" s="1101"/>
      <c r="AQ728" s="1101"/>
      <c r="AR728" s="1101"/>
      <c r="AS728" s="741"/>
    </row>
    <row r="729" spans="2:45" ht="18" customHeight="1">
      <c r="B729" s="1117"/>
      <c r="C729" s="1118"/>
      <c r="D729" s="1118"/>
      <c r="E729" s="1118"/>
      <c r="F729" s="1118"/>
      <c r="G729" s="1118"/>
      <c r="H729" s="1118"/>
      <c r="I729" s="1119"/>
      <c r="J729" s="1117"/>
      <c r="K729" s="1118"/>
      <c r="L729" s="1118"/>
      <c r="M729" s="1118"/>
      <c r="N729" s="1121"/>
      <c r="O729" s="33">
        <f>'報告書（事業主控）'!O729</f>
        <v>0</v>
      </c>
      <c r="P729" s="684" t="s">
        <v>38</v>
      </c>
      <c r="Q729" s="33">
        <f>'報告書（事業主控）'!Q729</f>
        <v>0</v>
      </c>
      <c r="R729" s="684" t="s">
        <v>39</v>
      </c>
      <c r="S729" s="33">
        <f>'報告書（事業主控）'!S729</f>
        <v>0</v>
      </c>
      <c r="T729" s="1122" t="s">
        <v>41</v>
      </c>
      <c r="U729" s="1122"/>
      <c r="V729" s="1097">
        <f>'報告書（事業主控）'!V729</f>
        <v>0</v>
      </c>
      <c r="W729" s="1098"/>
      <c r="X729" s="1098"/>
      <c r="Y729" s="1098"/>
      <c r="Z729" s="1097">
        <f>'報告書（事業主控）'!Z729</f>
        <v>0</v>
      </c>
      <c r="AA729" s="1098"/>
      <c r="AB729" s="1098"/>
      <c r="AC729" s="1098"/>
      <c r="AD729" s="1097">
        <f>'報告書（事業主控）'!AD729</f>
        <v>0</v>
      </c>
      <c r="AE729" s="1098"/>
      <c r="AF729" s="1098"/>
      <c r="AG729" s="1098"/>
      <c r="AH729" s="1097">
        <f>'報告書（事業主控）'!AH729</f>
        <v>0</v>
      </c>
      <c r="AI729" s="1098"/>
      <c r="AJ729" s="1098"/>
      <c r="AK729" s="1099"/>
      <c r="AL729" s="964">
        <f>'報告書（事業主控）'!AL729</f>
        <v>0</v>
      </c>
      <c r="AM729" s="1095"/>
      <c r="AN729" s="1093">
        <f>'報告書（事業主控）'!AN729</f>
        <v>0</v>
      </c>
      <c r="AO729" s="1094"/>
      <c r="AP729" s="1094"/>
      <c r="AQ729" s="1094"/>
      <c r="AR729" s="1094"/>
      <c r="AS729" s="687"/>
    </row>
    <row r="730" spans="2:45" ht="18" customHeight="1">
      <c r="B730" s="1114">
        <f>'報告書（事業主控）'!B730</f>
        <v>0</v>
      </c>
      <c r="C730" s="1115"/>
      <c r="D730" s="1115"/>
      <c r="E730" s="1115"/>
      <c r="F730" s="1115"/>
      <c r="G730" s="1115"/>
      <c r="H730" s="1115"/>
      <c r="I730" s="1116"/>
      <c r="J730" s="1114">
        <f>'報告書（事業主控）'!J730</f>
        <v>0</v>
      </c>
      <c r="K730" s="1115"/>
      <c r="L730" s="1115"/>
      <c r="M730" s="1115"/>
      <c r="N730" s="1120"/>
      <c r="O730" s="32">
        <f>'報告書（事業主控）'!O730</f>
        <v>0</v>
      </c>
      <c r="P730" s="11" t="s">
        <v>38</v>
      </c>
      <c r="Q730" s="32">
        <f>'報告書（事業主控）'!Q730</f>
        <v>0</v>
      </c>
      <c r="R730" s="11" t="s">
        <v>39</v>
      </c>
      <c r="S730" s="32">
        <f>'報告書（事業主控）'!S730</f>
        <v>0</v>
      </c>
      <c r="T730" s="982" t="s">
        <v>40</v>
      </c>
      <c r="U730" s="982"/>
      <c r="V730" s="1103">
        <f>'報告書（事業主控）'!V730</f>
        <v>0</v>
      </c>
      <c r="W730" s="1104"/>
      <c r="X730" s="1104"/>
      <c r="Y730" s="737"/>
      <c r="Z730" s="738"/>
      <c r="AA730" s="739"/>
      <c r="AB730" s="739"/>
      <c r="AC730" s="737"/>
      <c r="AD730" s="738"/>
      <c r="AE730" s="739"/>
      <c r="AF730" s="739"/>
      <c r="AG730" s="737"/>
      <c r="AH730" s="1100">
        <f>'報告書（事業主控）'!AH730</f>
        <v>0</v>
      </c>
      <c r="AI730" s="1101"/>
      <c r="AJ730" s="1101"/>
      <c r="AK730" s="1102"/>
      <c r="AL730" s="738"/>
      <c r="AM730" s="740"/>
      <c r="AN730" s="1100">
        <f>'報告書（事業主控）'!AN730</f>
        <v>0</v>
      </c>
      <c r="AO730" s="1101"/>
      <c r="AP730" s="1101"/>
      <c r="AQ730" s="1101"/>
      <c r="AR730" s="1101"/>
      <c r="AS730" s="741"/>
    </row>
    <row r="731" spans="2:45" ht="18" customHeight="1">
      <c r="B731" s="1117"/>
      <c r="C731" s="1118"/>
      <c r="D731" s="1118"/>
      <c r="E731" s="1118"/>
      <c r="F731" s="1118"/>
      <c r="G731" s="1118"/>
      <c r="H731" s="1118"/>
      <c r="I731" s="1119"/>
      <c r="J731" s="1117"/>
      <c r="K731" s="1118"/>
      <c r="L731" s="1118"/>
      <c r="M731" s="1118"/>
      <c r="N731" s="1121"/>
      <c r="O731" s="33">
        <f>'報告書（事業主控）'!O731</f>
        <v>0</v>
      </c>
      <c r="P731" s="684" t="s">
        <v>38</v>
      </c>
      <c r="Q731" s="33">
        <f>'報告書（事業主控）'!Q731</f>
        <v>0</v>
      </c>
      <c r="R731" s="684" t="s">
        <v>39</v>
      </c>
      <c r="S731" s="33">
        <f>'報告書（事業主控）'!S731</f>
        <v>0</v>
      </c>
      <c r="T731" s="1122" t="s">
        <v>41</v>
      </c>
      <c r="U731" s="1122"/>
      <c r="V731" s="1097">
        <f>'報告書（事業主控）'!V731</f>
        <v>0</v>
      </c>
      <c r="W731" s="1098"/>
      <c r="X731" s="1098"/>
      <c r="Y731" s="1098"/>
      <c r="Z731" s="1097">
        <f>'報告書（事業主控）'!Z731</f>
        <v>0</v>
      </c>
      <c r="AA731" s="1098"/>
      <c r="AB731" s="1098"/>
      <c r="AC731" s="1098"/>
      <c r="AD731" s="1097">
        <f>'報告書（事業主控）'!AD731</f>
        <v>0</v>
      </c>
      <c r="AE731" s="1098"/>
      <c r="AF731" s="1098"/>
      <c r="AG731" s="1098"/>
      <c r="AH731" s="1097">
        <f>'報告書（事業主控）'!AH731</f>
        <v>0</v>
      </c>
      <c r="AI731" s="1098"/>
      <c r="AJ731" s="1098"/>
      <c r="AK731" s="1099"/>
      <c r="AL731" s="964">
        <f>'報告書（事業主控）'!AL731</f>
        <v>0</v>
      </c>
      <c r="AM731" s="1095"/>
      <c r="AN731" s="1093">
        <f>'報告書（事業主控）'!AN731</f>
        <v>0</v>
      </c>
      <c r="AO731" s="1094"/>
      <c r="AP731" s="1094"/>
      <c r="AQ731" s="1094"/>
      <c r="AR731" s="1094"/>
      <c r="AS731" s="687"/>
    </row>
    <row r="732" spans="2:45" ht="18" customHeight="1">
      <c r="B732" s="1114">
        <f>'報告書（事業主控）'!B732</f>
        <v>0</v>
      </c>
      <c r="C732" s="1115"/>
      <c r="D732" s="1115"/>
      <c r="E732" s="1115"/>
      <c r="F732" s="1115"/>
      <c r="G732" s="1115"/>
      <c r="H732" s="1115"/>
      <c r="I732" s="1116"/>
      <c r="J732" s="1114">
        <f>'報告書（事業主控）'!J732</f>
        <v>0</v>
      </c>
      <c r="K732" s="1115"/>
      <c r="L732" s="1115"/>
      <c r="M732" s="1115"/>
      <c r="N732" s="1120"/>
      <c r="O732" s="32">
        <f>'報告書（事業主控）'!O732</f>
        <v>0</v>
      </c>
      <c r="P732" s="11" t="s">
        <v>38</v>
      </c>
      <c r="Q732" s="32">
        <f>'報告書（事業主控）'!Q732</f>
        <v>0</v>
      </c>
      <c r="R732" s="11" t="s">
        <v>39</v>
      </c>
      <c r="S732" s="32">
        <f>'報告書（事業主控）'!S732</f>
        <v>0</v>
      </c>
      <c r="T732" s="982" t="s">
        <v>40</v>
      </c>
      <c r="U732" s="982"/>
      <c r="V732" s="1103">
        <f>'報告書（事業主控）'!V732</f>
        <v>0</v>
      </c>
      <c r="W732" s="1104"/>
      <c r="X732" s="1104"/>
      <c r="Y732" s="737"/>
      <c r="Z732" s="738"/>
      <c r="AA732" s="739"/>
      <c r="AB732" s="739"/>
      <c r="AC732" s="737"/>
      <c r="AD732" s="738"/>
      <c r="AE732" s="739"/>
      <c r="AF732" s="739"/>
      <c r="AG732" s="737"/>
      <c r="AH732" s="1100">
        <f>'報告書（事業主控）'!AH732</f>
        <v>0</v>
      </c>
      <c r="AI732" s="1101"/>
      <c r="AJ732" s="1101"/>
      <c r="AK732" s="1102"/>
      <c r="AL732" s="738"/>
      <c r="AM732" s="740"/>
      <c r="AN732" s="1100">
        <f>'報告書（事業主控）'!AN732</f>
        <v>0</v>
      </c>
      <c r="AO732" s="1101"/>
      <c r="AP732" s="1101"/>
      <c r="AQ732" s="1101"/>
      <c r="AR732" s="1101"/>
      <c r="AS732" s="741"/>
    </row>
    <row r="733" spans="2:45" ht="18" customHeight="1">
      <c r="B733" s="1117"/>
      <c r="C733" s="1118"/>
      <c r="D733" s="1118"/>
      <c r="E733" s="1118"/>
      <c r="F733" s="1118"/>
      <c r="G733" s="1118"/>
      <c r="H733" s="1118"/>
      <c r="I733" s="1119"/>
      <c r="J733" s="1117"/>
      <c r="K733" s="1118"/>
      <c r="L733" s="1118"/>
      <c r="M733" s="1118"/>
      <c r="N733" s="1121"/>
      <c r="O733" s="33">
        <f>'報告書（事業主控）'!O733</f>
        <v>0</v>
      </c>
      <c r="P733" s="684" t="s">
        <v>38</v>
      </c>
      <c r="Q733" s="33">
        <f>'報告書（事業主控）'!Q733</f>
        <v>0</v>
      </c>
      <c r="R733" s="684" t="s">
        <v>39</v>
      </c>
      <c r="S733" s="33">
        <f>'報告書（事業主控）'!S733</f>
        <v>0</v>
      </c>
      <c r="T733" s="1122" t="s">
        <v>41</v>
      </c>
      <c r="U733" s="1122"/>
      <c r="V733" s="1097">
        <f>'報告書（事業主控）'!V733</f>
        <v>0</v>
      </c>
      <c r="W733" s="1098"/>
      <c r="X733" s="1098"/>
      <c r="Y733" s="1098"/>
      <c r="Z733" s="1097">
        <f>'報告書（事業主控）'!Z733</f>
        <v>0</v>
      </c>
      <c r="AA733" s="1098"/>
      <c r="AB733" s="1098"/>
      <c r="AC733" s="1098"/>
      <c r="AD733" s="1097">
        <f>'報告書（事業主控）'!AD733</f>
        <v>0</v>
      </c>
      <c r="AE733" s="1098"/>
      <c r="AF733" s="1098"/>
      <c r="AG733" s="1098"/>
      <c r="AH733" s="1097">
        <f>'報告書（事業主控）'!AH733</f>
        <v>0</v>
      </c>
      <c r="AI733" s="1098"/>
      <c r="AJ733" s="1098"/>
      <c r="AK733" s="1099"/>
      <c r="AL733" s="964">
        <f>'報告書（事業主控）'!AL733</f>
        <v>0</v>
      </c>
      <c r="AM733" s="1095"/>
      <c r="AN733" s="1093">
        <f>'報告書（事業主控）'!AN733</f>
        <v>0</v>
      </c>
      <c r="AO733" s="1094"/>
      <c r="AP733" s="1094"/>
      <c r="AQ733" s="1094"/>
      <c r="AR733" s="1094"/>
      <c r="AS733" s="687"/>
    </row>
    <row r="734" spans="2:45" ht="18" customHeight="1">
      <c r="B734" s="877" t="s">
        <v>832</v>
      </c>
      <c r="C734" s="988"/>
      <c r="D734" s="988"/>
      <c r="E734" s="989"/>
      <c r="F734" s="1105">
        <f>'報告書（事業主控）'!F734</f>
        <v>0</v>
      </c>
      <c r="G734" s="1106"/>
      <c r="H734" s="1106"/>
      <c r="I734" s="1106"/>
      <c r="J734" s="1106"/>
      <c r="K734" s="1106"/>
      <c r="L734" s="1106"/>
      <c r="M734" s="1106"/>
      <c r="N734" s="1107"/>
      <c r="O734" s="877" t="s">
        <v>833</v>
      </c>
      <c r="P734" s="988"/>
      <c r="Q734" s="988"/>
      <c r="R734" s="988"/>
      <c r="S734" s="988"/>
      <c r="T734" s="988"/>
      <c r="U734" s="989"/>
      <c r="V734" s="1100">
        <f>'報告書（事業主控）'!V734</f>
        <v>0</v>
      </c>
      <c r="W734" s="1101"/>
      <c r="X734" s="1101"/>
      <c r="Y734" s="1102"/>
      <c r="Z734" s="738"/>
      <c r="AA734" s="739"/>
      <c r="AB734" s="739"/>
      <c r="AC734" s="737"/>
      <c r="AD734" s="738"/>
      <c r="AE734" s="739"/>
      <c r="AF734" s="739"/>
      <c r="AG734" s="737"/>
      <c r="AH734" s="1100">
        <f>'報告書（事業主控）'!AH734</f>
        <v>0</v>
      </c>
      <c r="AI734" s="1101"/>
      <c r="AJ734" s="1101"/>
      <c r="AK734" s="1102"/>
      <c r="AL734" s="738"/>
      <c r="AM734" s="740"/>
      <c r="AN734" s="1100">
        <f>'報告書（事業主控）'!AN734</f>
        <v>0</v>
      </c>
      <c r="AO734" s="1101"/>
      <c r="AP734" s="1101"/>
      <c r="AQ734" s="1101"/>
      <c r="AR734" s="1101"/>
      <c r="AS734" s="741"/>
    </row>
    <row r="735" spans="2:45" ht="18" customHeight="1">
      <c r="B735" s="990"/>
      <c r="C735" s="991"/>
      <c r="D735" s="991"/>
      <c r="E735" s="992"/>
      <c r="F735" s="1108"/>
      <c r="G735" s="1109"/>
      <c r="H735" s="1109"/>
      <c r="I735" s="1109"/>
      <c r="J735" s="1109"/>
      <c r="K735" s="1109"/>
      <c r="L735" s="1109"/>
      <c r="M735" s="1109"/>
      <c r="N735" s="1110"/>
      <c r="O735" s="990"/>
      <c r="P735" s="991"/>
      <c r="Q735" s="991"/>
      <c r="R735" s="991"/>
      <c r="S735" s="991"/>
      <c r="T735" s="991"/>
      <c r="U735" s="992"/>
      <c r="V735" s="983">
        <f>'報告書（事業主控）'!V735</f>
        <v>0</v>
      </c>
      <c r="W735" s="986"/>
      <c r="X735" s="986"/>
      <c r="Y735" s="1004"/>
      <c r="Z735" s="983">
        <f>'報告書（事業主控）'!Z735</f>
        <v>0</v>
      </c>
      <c r="AA735" s="984"/>
      <c r="AB735" s="984"/>
      <c r="AC735" s="985"/>
      <c r="AD735" s="983">
        <f>'報告書（事業主控）'!AD735</f>
        <v>0</v>
      </c>
      <c r="AE735" s="984"/>
      <c r="AF735" s="984"/>
      <c r="AG735" s="985"/>
      <c r="AH735" s="983">
        <f>'報告書（事業主控）'!AH735</f>
        <v>0</v>
      </c>
      <c r="AI735" s="962"/>
      <c r="AJ735" s="962"/>
      <c r="AK735" s="962"/>
      <c r="AL735" s="742"/>
      <c r="AM735" s="743"/>
      <c r="AN735" s="983">
        <f>'報告書（事業主控）'!AN735</f>
        <v>0</v>
      </c>
      <c r="AO735" s="986"/>
      <c r="AP735" s="986"/>
      <c r="AQ735" s="986"/>
      <c r="AR735" s="986"/>
      <c r="AS735" s="744"/>
    </row>
    <row r="736" spans="2:45" ht="18" customHeight="1">
      <c r="B736" s="993"/>
      <c r="C736" s="994"/>
      <c r="D736" s="994"/>
      <c r="E736" s="995"/>
      <c r="F736" s="1111"/>
      <c r="G736" s="1112"/>
      <c r="H736" s="1112"/>
      <c r="I736" s="1112"/>
      <c r="J736" s="1112"/>
      <c r="K736" s="1112"/>
      <c r="L736" s="1112"/>
      <c r="M736" s="1112"/>
      <c r="N736" s="1113"/>
      <c r="O736" s="993"/>
      <c r="P736" s="994"/>
      <c r="Q736" s="994"/>
      <c r="R736" s="994"/>
      <c r="S736" s="994"/>
      <c r="T736" s="994"/>
      <c r="U736" s="995"/>
      <c r="V736" s="1093">
        <f>'報告書（事業主控）'!V736</f>
        <v>0</v>
      </c>
      <c r="W736" s="1094"/>
      <c r="X736" s="1094"/>
      <c r="Y736" s="1096"/>
      <c r="Z736" s="1093">
        <f>'報告書（事業主控）'!Z736</f>
        <v>0</v>
      </c>
      <c r="AA736" s="1094"/>
      <c r="AB736" s="1094"/>
      <c r="AC736" s="1096"/>
      <c r="AD736" s="1093">
        <f>'報告書（事業主控）'!AD736</f>
        <v>0</v>
      </c>
      <c r="AE736" s="1094"/>
      <c r="AF736" s="1094"/>
      <c r="AG736" s="1096"/>
      <c r="AH736" s="1093">
        <f>'報告書（事業主控）'!AH736</f>
        <v>0</v>
      </c>
      <c r="AI736" s="1094"/>
      <c r="AJ736" s="1094"/>
      <c r="AK736" s="1096"/>
      <c r="AL736" s="686"/>
      <c r="AM736" s="687"/>
      <c r="AN736" s="1093">
        <f>'報告書（事業主控）'!AN736</f>
        <v>0</v>
      </c>
      <c r="AO736" s="1094"/>
      <c r="AP736" s="1094"/>
      <c r="AQ736" s="1094"/>
      <c r="AR736" s="1094"/>
      <c r="AS736" s="687"/>
    </row>
    <row r="737" spans="2:45" ht="18" customHeight="1">
      <c r="AN737" s="1092">
        <f>'報告書（事業主控）'!AN737:AR737</f>
        <v>0</v>
      </c>
      <c r="AO737" s="1092"/>
      <c r="AP737" s="1092"/>
      <c r="AQ737" s="1092"/>
      <c r="AR737" s="1092"/>
    </row>
    <row r="738" spans="2:45" ht="31.95" customHeight="1">
      <c r="AN738" s="38"/>
      <c r="AO738" s="38"/>
      <c r="AP738" s="38"/>
      <c r="AQ738" s="38"/>
      <c r="AR738" s="38"/>
    </row>
    <row r="739" spans="2:45" ht="7.5" customHeight="1">
      <c r="X739" s="3"/>
      <c r="Y739" s="3"/>
    </row>
    <row r="740" spans="2:45" ht="10.5" customHeight="1">
      <c r="X740" s="3"/>
      <c r="Y740" s="3"/>
    </row>
    <row r="741" spans="2:45" ht="5.25" customHeight="1">
      <c r="X741" s="3"/>
      <c r="Y741" s="3"/>
    </row>
    <row r="742" spans="2:45" ht="5.25" customHeight="1">
      <c r="X742" s="3"/>
      <c r="Y742" s="3"/>
    </row>
    <row r="743" spans="2:45" ht="5.25" customHeight="1">
      <c r="X743" s="3"/>
      <c r="Y743" s="3"/>
    </row>
    <row r="744" spans="2:45" ht="5.25" customHeight="1">
      <c r="X744" s="3"/>
      <c r="Y744" s="3"/>
    </row>
    <row r="745" spans="2:45" ht="17.25" customHeight="1">
      <c r="B745" s="2" t="s">
        <v>42</v>
      </c>
      <c r="S745" s="9"/>
      <c r="T745" s="9"/>
      <c r="U745" s="9"/>
      <c r="V745" s="9"/>
      <c r="W745" s="9"/>
      <c r="AL745" s="26"/>
      <c r="AM745" s="26"/>
      <c r="AN745" s="26"/>
      <c r="AO745" s="26"/>
    </row>
    <row r="746" spans="2:45" ht="12.75" customHeight="1">
      <c r="M746" s="27"/>
      <c r="N746" s="27"/>
      <c r="O746" s="27"/>
      <c r="P746" s="27"/>
      <c r="Q746" s="27"/>
      <c r="R746" s="27"/>
      <c r="S746" s="27"/>
      <c r="T746" s="28"/>
      <c r="U746" s="28"/>
      <c r="V746" s="28"/>
      <c r="W746" s="28"/>
      <c r="X746" s="28"/>
      <c r="Y746" s="28"/>
      <c r="Z746" s="28"/>
      <c r="AA746" s="27"/>
      <c r="AB746" s="27"/>
      <c r="AC746" s="27"/>
      <c r="AL746" s="26"/>
      <c r="AM746" s="859" t="s">
        <v>712</v>
      </c>
      <c r="AN746" s="1087"/>
      <c r="AO746" s="1087"/>
      <c r="AP746" s="1088"/>
    </row>
    <row r="747" spans="2:45" ht="12.75" customHeight="1">
      <c r="M747" s="27"/>
      <c r="N747" s="27"/>
      <c r="O747" s="27"/>
      <c r="P747" s="27"/>
      <c r="Q747" s="27"/>
      <c r="R747" s="27"/>
      <c r="S747" s="27"/>
      <c r="T747" s="28"/>
      <c r="U747" s="28"/>
      <c r="V747" s="28"/>
      <c r="W747" s="28"/>
      <c r="X747" s="28"/>
      <c r="Y747" s="28"/>
      <c r="Z747" s="28"/>
      <c r="AA747" s="27"/>
      <c r="AB747" s="27"/>
      <c r="AC747" s="27"/>
      <c r="AL747" s="26"/>
      <c r="AM747" s="1089"/>
      <c r="AN747" s="1090"/>
      <c r="AO747" s="1090"/>
      <c r="AP747" s="1091"/>
    </row>
    <row r="748" spans="2:45" ht="12.75" customHeight="1">
      <c r="M748" s="27"/>
      <c r="N748" s="27"/>
      <c r="O748" s="27"/>
      <c r="P748" s="27"/>
      <c r="Q748" s="27"/>
      <c r="R748" s="27"/>
      <c r="S748" s="27"/>
      <c r="T748" s="27"/>
      <c r="U748" s="27"/>
      <c r="V748" s="27"/>
      <c r="W748" s="27"/>
      <c r="X748" s="27"/>
      <c r="Y748" s="27"/>
      <c r="Z748" s="27"/>
      <c r="AA748" s="27"/>
      <c r="AB748" s="27"/>
      <c r="AC748" s="27"/>
      <c r="AL748" s="26"/>
      <c r="AM748" s="26"/>
      <c r="AN748" s="723"/>
      <c r="AO748" s="723"/>
    </row>
    <row r="749" spans="2:45" ht="6" customHeight="1">
      <c r="M749" s="27"/>
      <c r="N749" s="27"/>
      <c r="O749" s="27"/>
      <c r="P749" s="27"/>
      <c r="Q749" s="27"/>
      <c r="R749" s="27"/>
      <c r="S749" s="27"/>
      <c r="T749" s="27"/>
      <c r="U749" s="27"/>
      <c r="V749" s="27"/>
      <c r="W749" s="27"/>
      <c r="X749" s="27"/>
      <c r="Y749" s="27"/>
      <c r="Z749" s="27"/>
      <c r="AA749" s="27"/>
      <c r="AB749" s="27"/>
      <c r="AC749" s="27"/>
      <c r="AL749" s="26"/>
      <c r="AM749" s="26"/>
    </row>
    <row r="750" spans="2:45" ht="12.75" customHeight="1">
      <c r="B750" s="873" t="s">
        <v>9</v>
      </c>
      <c r="C750" s="874"/>
      <c r="D750" s="874"/>
      <c r="E750" s="874"/>
      <c r="F750" s="874"/>
      <c r="G750" s="874"/>
      <c r="H750" s="874"/>
      <c r="I750" s="874"/>
      <c r="J750" s="878" t="s">
        <v>17</v>
      </c>
      <c r="K750" s="878"/>
      <c r="L750" s="724" t="s">
        <v>10</v>
      </c>
      <c r="M750" s="878" t="s">
        <v>18</v>
      </c>
      <c r="N750" s="878"/>
      <c r="O750" s="879" t="s">
        <v>19</v>
      </c>
      <c r="P750" s="878"/>
      <c r="Q750" s="878"/>
      <c r="R750" s="878"/>
      <c r="S750" s="878"/>
      <c r="T750" s="878"/>
      <c r="U750" s="878" t="s">
        <v>20</v>
      </c>
      <c r="V750" s="878"/>
      <c r="W750" s="878"/>
      <c r="AD750" s="11"/>
      <c r="AE750" s="11"/>
      <c r="AF750" s="11"/>
      <c r="AG750" s="11"/>
      <c r="AH750" s="11"/>
      <c r="AI750" s="11"/>
      <c r="AJ750" s="11"/>
      <c r="AL750" s="1013">
        <f ca="1">$AL$9</f>
        <v>30</v>
      </c>
      <c r="AM750" s="881"/>
      <c r="AN750" s="948" t="s">
        <v>11</v>
      </c>
      <c r="AO750" s="948"/>
      <c r="AP750" s="881">
        <v>19</v>
      </c>
      <c r="AQ750" s="881"/>
      <c r="AR750" s="948" t="s">
        <v>12</v>
      </c>
      <c r="AS750" s="951"/>
    </row>
    <row r="751" spans="2:45" ht="13.95" customHeight="1">
      <c r="B751" s="874"/>
      <c r="C751" s="874"/>
      <c r="D751" s="874"/>
      <c r="E751" s="874"/>
      <c r="F751" s="874"/>
      <c r="G751" s="874"/>
      <c r="H751" s="874"/>
      <c r="I751" s="874"/>
      <c r="J751" s="1061">
        <f>$J$10</f>
        <v>0</v>
      </c>
      <c r="K751" s="1049">
        <f>$K$10</f>
        <v>0</v>
      </c>
      <c r="L751" s="1063">
        <f>$L$10</f>
        <v>0</v>
      </c>
      <c r="M751" s="1052">
        <f>$M$10</f>
        <v>0</v>
      </c>
      <c r="N751" s="1049">
        <f>$N$10</f>
        <v>0</v>
      </c>
      <c r="O751" s="1052">
        <f>$O$10</f>
        <v>0</v>
      </c>
      <c r="P751" s="1014">
        <f>$P$10</f>
        <v>0</v>
      </c>
      <c r="Q751" s="1014">
        <f>$Q$10</f>
        <v>0</v>
      </c>
      <c r="R751" s="1014">
        <f>$R$10</f>
        <v>0</v>
      </c>
      <c r="S751" s="1014">
        <f>$S$10</f>
        <v>0</v>
      </c>
      <c r="T751" s="1049">
        <f>$T$10</f>
        <v>0</v>
      </c>
      <c r="U751" s="1052">
        <f>$U$10</f>
        <v>0</v>
      </c>
      <c r="V751" s="1014">
        <f>$V$10</f>
        <v>0</v>
      </c>
      <c r="W751" s="1049">
        <f>$W$10</f>
        <v>0</v>
      </c>
      <c r="AD751" s="11"/>
      <c r="AE751" s="11"/>
      <c r="AF751" s="11"/>
      <c r="AG751" s="11"/>
      <c r="AH751" s="11"/>
      <c r="AI751" s="11"/>
      <c r="AJ751" s="11"/>
      <c r="AL751" s="882"/>
      <c r="AM751" s="883"/>
      <c r="AN751" s="949"/>
      <c r="AO751" s="949"/>
      <c r="AP751" s="883"/>
      <c r="AQ751" s="883"/>
      <c r="AR751" s="949"/>
      <c r="AS751" s="952"/>
    </row>
    <row r="752" spans="2:45" ht="9" customHeight="1">
      <c r="B752" s="874"/>
      <c r="C752" s="874"/>
      <c r="D752" s="874"/>
      <c r="E752" s="874"/>
      <c r="F752" s="874"/>
      <c r="G752" s="874"/>
      <c r="H752" s="874"/>
      <c r="I752" s="874"/>
      <c r="J752" s="1062"/>
      <c r="K752" s="1050"/>
      <c r="L752" s="1064"/>
      <c r="M752" s="1053"/>
      <c r="N752" s="1050"/>
      <c r="O752" s="1053"/>
      <c r="P752" s="1015"/>
      <c r="Q752" s="1015"/>
      <c r="R752" s="1015"/>
      <c r="S752" s="1015"/>
      <c r="T752" s="1050"/>
      <c r="U752" s="1053"/>
      <c r="V752" s="1015"/>
      <c r="W752" s="1050"/>
      <c r="AD752" s="11"/>
      <c r="AE752" s="11"/>
      <c r="AF752" s="11"/>
      <c r="AG752" s="11"/>
      <c r="AH752" s="11"/>
      <c r="AI752" s="11"/>
      <c r="AJ752" s="11"/>
      <c r="AL752" s="884"/>
      <c r="AM752" s="885"/>
      <c r="AN752" s="950"/>
      <c r="AO752" s="950"/>
      <c r="AP752" s="885"/>
      <c r="AQ752" s="885"/>
      <c r="AR752" s="950"/>
      <c r="AS752" s="953"/>
    </row>
    <row r="753" spans="2:45" ht="6" customHeight="1">
      <c r="B753" s="876"/>
      <c r="C753" s="876"/>
      <c r="D753" s="876"/>
      <c r="E753" s="876"/>
      <c r="F753" s="876"/>
      <c r="G753" s="876"/>
      <c r="H753" s="876"/>
      <c r="I753" s="876"/>
      <c r="J753" s="1062"/>
      <c r="K753" s="1051"/>
      <c r="L753" s="1065"/>
      <c r="M753" s="1054"/>
      <c r="N753" s="1051"/>
      <c r="O753" s="1054"/>
      <c r="P753" s="1016"/>
      <c r="Q753" s="1016"/>
      <c r="R753" s="1016"/>
      <c r="S753" s="1016"/>
      <c r="T753" s="1051"/>
      <c r="U753" s="1054"/>
      <c r="V753" s="1016"/>
      <c r="W753" s="1051"/>
    </row>
    <row r="754" spans="2:45" ht="15" customHeight="1">
      <c r="B754" s="927" t="s">
        <v>43</v>
      </c>
      <c r="C754" s="928"/>
      <c r="D754" s="928"/>
      <c r="E754" s="928"/>
      <c r="F754" s="928"/>
      <c r="G754" s="928"/>
      <c r="H754" s="928"/>
      <c r="I754" s="929"/>
      <c r="J754" s="927" t="s">
        <v>13</v>
      </c>
      <c r="K754" s="928"/>
      <c r="L754" s="928"/>
      <c r="M754" s="928"/>
      <c r="N754" s="936"/>
      <c r="O754" s="939" t="s">
        <v>44</v>
      </c>
      <c r="P754" s="928"/>
      <c r="Q754" s="928"/>
      <c r="R754" s="928"/>
      <c r="S754" s="928"/>
      <c r="T754" s="928"/>
      <c r="U754" s="929"/>
      <c r="V754" s="725" t="s">
        <v>843</v>
      </c>
      <c r="W754" s="726"/>
      <c r="X754" s="726"/>
      <c r="Y754" s="942" t="s">
        <v>844</v>
      </c>
      <c r="Z754" s="942"/>
      <c r="AA754" s="942"/>
      <c r="AB754" s="942"/>
      <c r="AC754" s="942"/>
      <c r="AD754" s="942"/>
      <c r="AE754" s="942"/>
      <c r="AF754" s="942"/>
      <c r="AG754" s="942"/>
      <c r="AH754" s="942"/>
      <c r="AI754" s="726"/>
      <c r="AJ754" s="726"/>
      <c r="AK754" s="727"/>
      <c r="AL754" s="1066" t="s">
        <v>803</v>
      </c>
      <c r="AM754" s="1066"/>
      <c r="AN754" s="943" t="s">
        <v>845</v>
      </c>
      <c r="AO754" s="943"/>
      <c r="AP754" s="943"/>
      <c r="AQ754" s="943"/>
      <c r="AR754" s="943"/>
      <c r="AS754" s="944"/>
    </row>
    <row r="755" spans="2:45" ht="13.95" customHeight="1">
      <c r="B755" s="930"/>
      <c r="C755" s="931"/>
      <c r="D755" s="931"/>
      <c r="E755" s="931"/>
      <c r="F755" s="931"/>
      <c r="G755" s="931"/>
      <c r="H755" s="931"/>
      <c r="I755" s="932"/>
      <c r="J755" s="930"/>
      <c r="K755" s="931"/>
      <c r="L755" s="931"/>
      <c r="M755" s="931"/>
      <c r="N755" s="937"/>
      <c r="O755" s="940"/>
      <c r="P755" s="931"/>
      <c r="Q755" s="931"/>
      <c r="R755" s="931"/>
      <c r="S755" s="931"/>
      <c r="T755" s="931"/>
      <c r="U755" s="932"/>
      <c r="V755" s="890" t="s">
        <v>14</v>
      </c>
      <c r="W755" s="891"/>
      <c r="X755" s="891"/>
      <c r="Y755" s="892"/>
      <c r="Z755" s="896" t="s">
        <v>23</v>
      </c>
      <c r="AA755" s="897"/>
      <c r="AB755" s="897"/>
      <c r="AC755" s="898"/>
      <c r="AD755" s="902" t="s">
        <v>24</v>
      </c>
      <c r="AE755" s="903"/>
      <c r="AF755" s="903"/>
      <c r="AG755" s="904"/>
      <c r="AH755" s="1130" t="s">
        <v>170</v>
      </c>
      <c r="AI755" s="948"/>
      <c r="AJ755" s="948"/>
      <c r="AK755" s="951"/>
      <c r="AL755" s="1067" t="s">
        <v>45</v>
      </c>
      <c r="AM755" s="1067"/>
      <c r="AN755" s="918" t="s">
        <v>26</v>
      </c>
      <c r="AO755" s="919"/>
      <c r="AP755" s="919"/>
      <c r="AQ755" s="919"/>
      <c r="AR755" s="920"/>
      <c r="AS755" s="921"/>
    </row>
    <row r="756" spans="2:45" ht="13.95" customHeight="1">
      <c r="B756" s="933"/>
      <c r="C756" s="934"/>
      <c r="D756" s="934"/>
      <c r="E756" s="934"/>
      <c r="F756" s="934"/>
      <c r="G756" s="934"/>
      <c r="H756" s="934"/>
      <c r="I756" s="935"/>
      <c r="J756" s="933"/>
      <c r="K756" s="934"/>
      <c r="L756" s="934"/>
      <c r="M756" s="934"/>
      <c r="N756" s="938"/>
      <c r="O756" s="941"/>
      <c r="P756" s="934"/>
      <c r="Q756" s="934"/>
      <c r="R756" s="934"/>
      <c r="S756" s="934"/>
      <c r="T756" s="934"/>
      <c r="U756" s="935"/>
      <c r="V756" s="893"/>
      <c r="W756" s="894"/>
      <c r="X756" s="894"/>
      <c r="Y756" s="895"/>
      <c r="Z756" s="899"/>
      <c r="AA756" s="900"/>
      <c r="AB756" s="900"/>
      <c r="AC756" s="901"/>
      <c r="AD756" s="905"/>
      <c r="AE756" s="906"/>
      <c r="AF756" s="906"/>
      <c r="AG756" s="907"/>
      <c r="AH756" s="1131"/>
      <c r="AI756" s="950"/>
      <c r="AJ756" s="950"/>
      <c r="AK756" s="953"/>
      <c r="AL756" s="1068"/>
      <c r="AM756" s="1068"/>
      <c r="AN756" s="924"/>
      <c r="AO756" s="924"/>
      <c r="AP756" s="924"/>
      <c r="AQ756" s="924"/>
      <c r="AR756" s="924"/>
      <c r="AS756" s="925"/>
    </row>
    <row r="757" spans="2:45" ht="18" customHeight="1">
      <c r="B757" s="1123">
        <f>'報告書（事業主控）'!B757</f>
        <v>0</v>
      </c>
      <c r="C757" s="1124"/>
      <c r="D757" s="1124"/>
      <c r="E757" s="1124"/>
      <c r="F757" s="1124"/>
      <c r="G757" s="1124"/>
      <c r="H757" s="1124"/>
      <c r="I757" s="1125"/>
      <c r="J757" s="1123">
        <f>'報告書（事業主控）'!J757</f>
        <v>0</v>
      </c>
      <c r="K757" s="1124"/>
      <c r="L757" s="1124"/>
      <c r="M757" s="1124"/>
      <c r="N757" s="1126"/>
      <c r="O757" s="730">
        <f>'報告書（事業主控）'!O757</f>
        <v>0</v>
      </c>
      <c r="P757" s="731" t="s">
        <v>38</v>
      </c>
      <c r="Q757" s="730">
        <f>'報告書（事業主控）'!Q757</f>
        <v>0</v>
      </c>
      <c r="R757" s="731" t="s">
        <v>39</v>
      </c>
      <c r="S757" s="730">
        <f>'報告書（事業主控）'!S757</f>
        <v>0</v>
      </c>
      <c r="T757" s="976" t="s">
        <v>40</v>
      </c>
      <c r="U757" s="976"/>
      <c r="V757" s="1103">
        <f>'報告書（事業主控）'!V757</f>
        <v>0</v>
      </c>
      <c r="W757" s="1104"/>
      <c r="X757" s="1104"/>
      <c r="Y757" s="732" t="s">
        <v>15</v>
      </c>
      <c r="Z757" s="738"/>
      <c r="AA757" s="739"/>
      <c r="AB757" s="739"/>
      <c r="AC757" s="732" t="s">
        <v>15</v>
      </c>
      <c r="AD757" s="738"/>
      <c r="AE757" s="739"/>
      <c r="AF757" s="739"/>
      <c r="AG757" s="735" t="s">
        <v>15</v>
      </c>
      <c r="AH757" s="1127">
        <f>'報告書（事業主控）'!AH757</f>
        <v>0</v>
      </c>
      <c r="AI757" s="1128"/>
      <c r="AJ757" s="1128"/>
      <c r="AK757" s="1129"/>
      <c r="AL757" s="738"/>
      <c r="AM757" s="740"/>
      <c r="AN757" s="1100">
        <f>'報告書（事業主控）'!AN757</f>
        <v>0</v>
      </c>
      <c r="AO757" s="1101"/>
      <c r="AP757" s="1101"/>
      <c r="AQ757" s="1101"/>
      <c r="AR757" s="1101"/>
      <c r="AS757" s="735" t="s">
        <v>15</v>
      </c>
    </row>
    <row r="758" spans="2:45" ht="18" customHeight="1">
      <c r="B758" s="1117"/>
      <c r="C758" s="1118"/>
      <c r="D758" s="1118"/>
      <c r="E758" s="1118"/>
      <c r="F758" s="1118"/>
      <c r="G758" s="1118"/>
      <c r="H758" s="1118"/>
      <c r="I758" s="1119"/>
      <c r="J758" s="1117"/>
      <c r="K758" s="1118"/>
      <c r="L758" s="1118"/>
      <c r="M758" s="1118"/>
      <c r="N758" s="1121"/>
      <c r="O758" s="33">
        <f>'報告書（事業主控）'!O758</f>
        <v>0</v>
      </c>
      <c r="P758" s="684" t="s">
        <v>38</v>
      </c>
      <c r="Q758" s="33">
        <f>'報告書（事業主控）'!Q758</f>
        <v>0</v>
      </c>
      <c r="R758" s="684" t="s">
        <v>39</v>
      </c>
      <c r="S758" s="33">
        <f>'報告書（事業主控）'!S758</f>
        <v>0</v>
      </c>
      <c r="T758" s="1122" t="s">
        <v>41</v>
      </c>
      <c r="U758" s="1122"/>
      <c r="V758" s="1093">
        <f>'報告書（事業主控）'!V758</f>
        <v>0</v>
      </c>
      <c r="W758" s="1094"/>
      <c r="X758" s="1094"/>
      <c r="Y758" s="1094"/>
      <c r="Z758" s="1093">
        <f>'報告書（事業主控）'!Z758</f>
        <v>0</v>
      </c>
      <c r="AA758" s="1094"/>
      <c r="AB758" s="1094"/>
      <c r="AC758" s="1094"/>
      <c r="AD758" s="1093">
        <f>'報告書（事業主控）'!AD758</f>
        <v>0</v>
      </c>
      <c r="AE758" s="1094"/>
      <c r="AF758" s="1094"/>
      <c r="AG758" s="1096"/>
      <c r="AH758" s="1093">
        <f>'報告書（事業主控）'!AH758</f>
        <v>0</v>
      </c>
      <c r="AI758" s="1094"/>
      <c r="AJ758" s="1094"/>
      <c r="AK758" s="1096"/>
      <c r="AL758" s="964">
        <f>'報告書（事業主控）'!AL758</f>
        <v>0</v>
      </c>
      <c r="AM758" s="1095"/>
      <c r="AN758" s="1093">
        <f>'報告書（事業主控）'!AN758</f>
        <v>0</v>
      </c>
      <c r="AO758" s="1094"/>
      <c r="AP758" s="1094"/>
      <c r="AQ758" s="1094"/>
      <c r="AR758" s="1094"/>
      <c r="AS758" s="687"/>
    </row>
    <row r="759" spans="2:45" ht="18" customHeight="1">
      <c r="B759" s="1114">
        <f>'報告書（事業主控）'!B759</f>
        <v>0</v>
      </c>
      <c r="C759" s="1115"/>
      <c r="D759" s="1115"/>
      <c r="E759" s="1115"/>
      <c r="F759" s="1115"/>
      <c r="G759" s="1115"/>
      <c r="H759" s="1115"/>
      <c r="I759" s="1116"/>
      <c r="J759" s="1114">
        <f>'報告書（事業主控）'!J759</f>
        <v>0</v>
      </c>
      <c r="K759" s="1115"/>
      <c r="L759" s="1115"/>
      <c r="M759" s="1115"/>
      <c r="N759" s="1120"/>
      <c r="O759" s="32">
        <f>'報告書（事業主控）'!O759</f>
        <v>0</v>
      </c>
      <c r="P759" s="11" t="s">
        <v>38</v>
      </c>
      <c r="Q759" s="32">
        <f>'報告書（事業主控）'!Q759</f>
        <v>0</v>
      </c>
      <c r="R759" s="11" t="s">
        <v>39</v>
      </c>
      <c r="S759" s="32">
        <f>'報告書（事業主控）'!S759</f>
        <v>0</v>
      </c>
      <c r="T759" s="982" t="s">
        <v>40</v>
      </c>
      <c r="U759" s="982"/>
      <c r="V759" s="1103">
        <f>'報告書（事業主控）'!V759</f>
        <v>0</v>
      </c>
      <c r="W759" s="1104"/>
      <c r="X759" s="1104"/>
      <c r="Y759" s="737"/>
      <c r="Z759" s="738"/>
      <c r="AA759" s="739"/>
      <c r="AB759" s="739"/>
      <c r="AC759" s="737"/>
      <c r="AD759" s="738"/>
      <c r="AE759" s="739"/>
      <c r="AF759" s="739"/>
      <c r="AG759" s="737"/>
      <c r="AH759" s="1100">
        <f>'報告書（事業主控）'!AH759</f>
        <v>0</v>
      </c>
      <c r="AI759" s="1101"/>
      <c r="AJ759" s="1101"/>
      <c r="AK759" s="1102"/>
      <c r="AL759" s="738"/>
      <c r="AM759" s="740"/>
      <c r="AN759" s="1100">
        <f>'報告書（事業主控）'!AN759</f>
        <v>0</v>
      </c>
      <c r="AO759" s="1101"/>
      <c r="AP759" s="1101"/>
      <c r="AQ759" s="1101"/>
      <c r="AR759" s="1101"/>
      <c r="AS759" s="741"/>
    </row>
    <row r="760" spans="2:45" ht="18" customHeight="1">
      <c r="B760" s="1117"/>
      <c r="C760" s="1118"/>
      <c r="D760" s="1118"/>
      <c r="E760" s="1118"/>
      <c r="F760" s="1118"/>
      <c r="G760" s="1118"/>
      <c r="H760" s="1118"/>
      <c r="I760" s="1119"/>
      <c r="J760" s="1117"/>
      <c r="K760" s="1118"/>
      <c r="L760" s="1118"/>
      <c r="M760" s="1118"/>
      <c r="N760" s="1121"/>
      <c r="O760" s="33">
        <f>'報告書（事業主控）'!O760</f>
        <v>0</v>
      </c>
      <c r="P760" s="684" t="s">
        <v>38</v>
      </c>
      <c r="Q760" s="33">
        <f>'報告書（事業主控）'!Q760</f>
        <v>0</v>
      </c>
      <c r="R760" s="684" t="s">
        <v>39</v>
      </c>
      <c r="S760" s="33">
        <f>'報告書（事業主控）'!S760</f>
        <v>0</v>
      </c>
      <c r="T760" s="1122" t="s">
        <v>41</v>
      </c>
      <c r="U760" s="1122"/>
      <c r="V760" s="1097">
        <f>'報告書（事業主控）'!V760</f>
        <v>0</v>
      </c>
      <c r="W760" s="1098"/>
      <c r="X760" s="1098"/>
      <c r="Y760" s="1098"/>
      <c r="Z760" s="1097">
        <f>'報告書（事業主控）'!Z760</f>
        <v>0</v>
      </c>
      <c r="AA760" s="1098"/>
      <c r="AB760" s="1098"/>
      <c r="AC760" s="1098"/>
      <c r="AD760" s="1097">
        <f>'報告書（事業主控）'!AD760</f>
        <v>0</v>
      </c>
      <c r="AE760" s="1098"/>
      <c r="AF760" s="1098"/>
      <c r="AG760" s="1098"/>
      <c r="AH760" s="1097">
        <f>'報告書（事業主控）'!AH760</f>
        <v>0</v>
      </c>
      <c r="AI760" s="1098"/>
      <c r="AJ760" s="1098"/>
      <c r="AK760" s="1099"/>
      <c r="AL760" s="964">
        <f>'報告書（事業主控）'!AL760</f>
        <v>0</v>
      </c>
      <c r="AM760" s="1095"/>
      <c r="AN760" s="1093">
        <f>'報告書（事業主控）'!AN760</f>
        <v>0</v>
      </c>
      <c r="AO760" s="1094"/>
      <c r="AP760" s="1094"/>
      <c r="AQ760" s="1094"/>
      <c r="AR760" s="1094"/>
      <c r="AS760" s="687"/>
    </row>
    <row r="761" spans="2:45" ht="18" customHeight="1">
      <c r="B761" s="1114">
        <f>'報告書（事業主控）'!B761</f>
        <v>0</v>
      </c>
      <c r="C761" s="1115"/>
      <c r="D761" s="1115"/>
      <c r="E761" s="1115"/>
      <c r="F761" s="1115"/>
      <c r="G761" s="1115"/>
      <c r="H761" s="1115"/>
      <c r="I761" s="1116"/>
      <c r="J761" s="1114">
        <f>'報告書（事業主控）'!J761</f>
        <v>0</v>
      </c>
      <c r="K761" s="1115"/>
      <c r="L761" s="1115"/>
      <c r="M761" s="1115"/>
      <c r="N761" s="1120"/>
      <c r="O761" s="32">
        <f>'報告書（事業主控）'!O761</f>
        <v>0</v>
      </c>
      <c r="P761" s="11" t="s">
        <v>38</v>
      </c>
      <c r="Q761" s="32">
        <f>'報告書（事業主控）'!Q761</f>
        <v>0</v>
      </c>
      <c r="R761" s="11" t="s">
        <v>39</v>
      </c>
      <c r="S761" s="32">
        <f>'報告書（事業主控）'!S761</f>
        <v>0</v>
      </c>
      <c r="T761" s="982" t="s">
        <v>40</v>
      </c>
      <c r="U761" s="982"/>
      <c r="V761" s="1103">
        <f>'報告書（事業主控）'!V761</f>
        <v>0</v>
      </c>
      <c r="W761" s="1104"/>
      <c r="X761" s="1104"/>
      <c r="Y761" s="737"/>
      <c r="Z761" s="738"/>
      <c r="AA761" s="739"/>
      <c r="AB761" s="739"/>
      <c r="AC761" s="737"/>
      <c r="AD761" s="738"/>
      <c r="AE761" s="739"/>
      <c r="AF761" s="739"/>
      <c r="AG761" s="737"/>
      <c r="AH761" s="1100">
        <f>'報告書（事業主控）'!AH761</f>
        <v>0</v>
      </c>
      <c r="AI761" s="1101"/>
      <c r="AJ761" s="1101"/>
      <c r="AK761" s="1102"/>
      <c r="AL761" s="738"/>
      <c r="AM761" s="740"/>
      <c r="AN761" s="1100">
        <f>'報告書（事業主控）'!AN761</f>
        <v>0</v>
      </c>
      <c r="AO761" s="1101"/>
      <c r="AP761" s="1101"/>
      <c r="AQ761" s="1101"/>
      <c r="AR761" s="1101"/>
      <c r="AS761" s="741"/>
    </row>
    <row r="762" spans="2:45" ht="18" customHeight="1">
      <c r="B762" s="1117"/>
      <c r="C762" s="1118"/>
      <c r="D762" s="1118"/>
      <c r="E762" s="1118"/>
      <c r="F762" s="1118"/>
      <c r="G762" s="1118"/>
      <c r="H762" s="1118"/>
      <c r="I762" s="1119"/>
      <c r="J762" s="1117"/>
      <c r="K762" s="1118"/>
      <c r="L762" s="1118"/>
      <c r="M762" s="1118"/>
      <c r="N762" s="1121"/>
      <c r="O762" s="33">
        <f>'報告書（事業主控）'!O762</f>
        <v>0</v>
      </c>
      <c r="P762" s="684" t="s">
        <v>38</v>
      </c>
      <c r="Q762" s="33">
        <f>'報告書（事業主控）'!Q762</f>
        <v>0</v>
      </c>
      <c r="R762" s="684" t="s">
        <v>39</v>
      </c>
      <c r="S762" s="33">
        <f>'報告書（事業主控）'!S762</f>
        <v>0</v>
      </c>
      <c r="T762" s="1122" t="s">
        <v>41</v>
      </c>
      <c r="U762" s="1122"/>
      <c r="V762" s="1097">
        <f>'報告書（事業主控）'!V762</f>
        <v>0</v>
      </c>
      <c r="W762" s="1098"/>
      <c r="X762" s="1098"/>
      <c r="Y762" s="1098"/>
      <c r="Z762" s="1097">
        <f>'報告書（事業主控）'!Z762</f>
        <v>0</v>
      </c>
      <c r="AA762" s="1098"/>
      <c r="AB762" s="1098"/>
      <c r="AC762" s="1098"/>
      <c r="AD762" s="1097">
        <f>'報告書（事業主控）'!AD762</f>
        <v>0</v>
      </c>
      <c r="AE762" s="1098"/>
      <c r="AF762" s="1098"/>
      <c r="AG762" s="1098"/>
      <c r="AH762" s="1097">
        <f>'報告書（事業主控）'!AH762</f>
        <v>0</v>
      </c>
      <c r="AI762" s="1098"/>
      <c r="AJ762" s="1098"/>
      <c r="AK762" s="1099"/>
      <c r="AL762" s="964">
        <f>'報告書（事業主控）'!AL762</f>
        <v>0</v>
      </c>
      <c r="AM762" s="1095"/>
      <c r="AN762" s="1093">
        <f>'報告書（事業主控）'!AN762</f>
        <v>0</v>
      </c>
      <c r="AO762" s="1094"/>
      <c r="AP762" s="1094"/>
      <c r="AQ762" s="1094"/>
      <c r="AR762" s="1094"/>
      <c r="AS762" s="687"/>
    </row>
    <row r="763" spans="2:45" ht="18" customHeight="1">
      <c r="B763" s="1114">
        <f>'報告書（事業主控）'!B763</f>
        <v>0</v>
      </c>
      <c r="C763" s="1115"/>
      <c r="D763" s="1115"/>
      <c r="E763" s="1115"/>
      <c r="F763" s="1115"/>
      <c r="G763" s="1115"/>
      <c r="H763" s="1115"/>
      <c r="I763" s="1116"/>
      <c r="J763" s="1114">
        <f>'報告書（事業主控）'!J763</f>
        <v>0</v>
      </c>
      <c r="K763" s="1115"/>
      <c r="L763" s="1115"/>
      <c r="M763" s="1115"/>
      <c r="N763" s="1120"/>
      <c r="O763" s="32">
        <f>'報告書（事業主控）'!O763</f>
        <v>0</v>
      </c>
      <c r="P763" s="11" t="s">
        <v>38</v>
      </c>
      <c r="Q763" s="32">
        <f>'報告書（事業主控）'!Q763</f>
        <v>0</v>
      </c>
      <c r="R763" s="11" t="s">
        <v>39</v>
      </c>
      <c r="S763" s="32">
        <f>'報告書（事業主控）'!S763</f>
        <v>0</v>
      </c>
      <c r="T763" s="982" t="s">
        <v>40</v>
      </c>
      <c r="U763" s="982"/>
      <c r="V763" s="1103">
        <f>'報告書（事業主控）'!V763</f>
        <v>0</v>
      </c>
      <c r="W763" s="1104"/>
      <c r="X763" s="1104"/>
      <c r="Y763" s="737"/>
      <c r="Z763" s="738"/>
      <c r="AA763" s="739"/>
      <c r="AB763" s="739"/>
      <c r="AC763" s="737"/>
      <c r="AD763" s="738"/>
      <c r="AE763" s="739"/>
      <c r="AF763" s="739"/>
      <c r="AG763" s="737"/>
      <c r="AH763" s="1100">
        <f>'報告書（事業主控）'!AH763</f>
        <v>0</v>
      </c>
      <c r="AI763" s="1101"/>
      <c r="AJ763" s="1101"/>
      <c r="AK763" s="1102"/>
      <c r="AL763" s="738"/>
      <c r="AM763" s="740"/>
      <c r="AN763" s="1100">
        <f>'報告書（事業主控）'!AN763</f>
        <v>0</v>
      </c>
      <c r="AO763" s="1101"/>
      <c r="AP763" s="1101"/>
      <c r="AQ763" s="1101"/>
      <c r="AR763" s="1101"/>
      <c r="AS763" s="741"/>
    </row>
    <row r="764" spans="2:45" ht="18" customHeight="1">
      <c r="B764" s="1117"/>
      <c r="C764" s="1118"/>
      <c r="D764" s="1118"/>
      <c r="E764" s="1118"/>
      <c r="F764" s="1118"/>
      <c r="G764" s="1118"/>
      <c r="H764" s="1118"/>
      <c r="I764" s="1119"/>
      <c r="J764" s="1117"/>
      <c r="K764" s="1118"/>
      <c r="L764" s="1118"/>
      <c r="M764" s="1118"/>
      <c r="N764" s="1121"/>
      <c r="O764" s="33">
        <f>'報告書（事業主控）'!O764</f>
        <v>0</v>
      </c>
      <c r="P764" s="684" t="s">
        <v>38</v>
      </c>
      <c r="Q764" s="33">
        <f>'報告書（事業主控）'!Q764</f>
        <v>0</v>
      </c>
      <c r="R764" s="684" t="s">
        <v>39</v>
      </c>
      <c r="S764" s="33">
        <f>'報告書（事業主控）'!S764</f>
        <v>0</v>
      </c>
      <c r="T764" s="1122" t="s">
        <v>41</v>
      </c>
      <c r="U764" s="1122"/>
      <c r="V764" s="1097">
        <f>'報告書（事業主控）'!V764</f>
        <v>0</v>
      </c>
      <c r="W764" s="1098"/>
      <c r="X764" s="1098"/>
      <c r="Y764" s="1098"/>
      <c r="Z764" s="1097">
        <f>'報告書（事業主控）'!Z764</f>
        <v>0</v>
      </c>
      <c r="AA764" s="1098"/>
      <c r="AB764" s="1098"/>
      <c r="AC764" s="1098"/>
      <c r="AD764" s="1097">
        <f>'報告書（事業主控）'!AD764</f>
        <v>0</v>
      </c>
      <c r="AE764" s="1098"/>
      <c r="AF764" s="1098"/>
      <c r="AG764" s="1098"/>
      <c r="AH764" s="1097">
        <f>'報告書（事業主控）'!AH764</f>
        <v>0</v>
      </c>
      <c r="AI764" s="1098"/>
      <c r="AJ764" s="1098"/>
      <c r="AK764" s="1099"/>
      <c r="AL764" s="964">
        <f>'報告書（事業主控）'!AL764</f>
        <v>0</v>
      </c>
      <c r="AM764" s="1095"/>
      <c r="AN764" s="1093">
        <f>'報告書（事業主控）'!AN764</f>
        <v>0</v>
      </c>
      <c r="AO764" s="1094"/>
      <c r="AP764" s="1094"/>
      <c r="AQ764" s="1094"/>
      <c r="AR764" s="1094"/>
      <c r="AS764" s="687"/>
    </row>
    <row r="765" spans="2:45" ht="18" customHeight="1">
      <c r="B765" s="1114">
        <f>'報告書（事業主控）'!B765</f>
        <v>0</v>
      </c>
      <c r="C765" s="1115"/>
      <c r="D765" s="1115"/>
      <c r="E765" s="1115"/>
      <c r="F765" s="1115"/>
      <c r="G765" s="1115"/>
      <c r="H765" s="1115"/>
      <c r="I765" s="1116"/>
      <c r="J765" s="1114">
        <f>'報告書（事業主控）'!J765</f>
        <v>0</v>
      </c>
      <c r="K765" s="1115"/>
      <c r="L765" s="1115"/>
      <c r="M765" s="1115"/>
      <c r="N765" s="1120"/>
      <c r="O765" s="32">
        <f>'報告書（事業主控）'!O765</f>
        <v>0</v>
      </c>
      <c r="P765" s="11" t="s">
        <v>38</v>
      </c>
      <c r="Q765" s="32">
        <f>'報告書（事業主控）'!Q765</f>
        <v>0</v>
      </c>
      <c r="R765" s="11" t="s">
        <v>39</v>
      </c>
      <c r="S765" s="32">
        <f>'報告書（事業主控）'!S765</f>
        <v>0</v>
      </c>
      <c r="T765" s="982" t="s">
        <v>40</v>
      </c>
      <c r="U765" s="982"/>
      <c r="V765" s="1103">
        <f>'報告書（事業主控）'!V765</f>
        <v>0</v>
      </c>
      <c r="W765" s="1104"/>
      <c r="X765" s="1104"/>
      <c r="Y765" s="737"/>
      <c r="Z765" s="738"/>
      <c r="AA765" s="739"/>
      <c r="AB765" s="739"/>
      <c r="AC765" s="737"/>
      <c r="AD765" s="738"/>
      <c r="AE765" s="739"/>
      <c r="AF765" s="739"/>
      <c r="AG765" s="737"/>
      <c r="AH765" s="1100">
        <f>'報告書（事業主控）'!AH765</f>
        <v>0</v>
      </c>
      <c r="AI765" s="1101"/>
      <c r="AJ765" s="1101"/>
      <c r="AK765" s="1102"/>
      <c r="AL765" s="738"/>
      <c r="AM765" s="740"/>
      <c r="AN765" s="1100">
        <f>'報告書（事業主控）'!AN765</f>
        <v>0</v>
      </c>
      <c r="AO765" s="1101"/>
      <c r="AP765" s="1101"/>
      <c r="AQ765" s="1101"/>
      <c r="AR765" s="1101"/>
      <c r="AS765" s="741"/>
    </row>
    <row r="766" spans="2:45" ht="18" customHeight="1">
      <c r="B766" s="1117"/>
      <c r="C766" s="1118"/>
      <c r="D766" s="1118"/>
      <c r="E766" s="1118"/>
      <c r="F766" s="1118"/>
      <c r="G766" s="1118"/>
      <c r="H766" s="1118"/>
      <c r="I766" s="1119"/>
      <c r="J766" s="1117"/>
      <c r="K766" s="1118"/>
      <c r="L766" s="1118"/>
      <c r="M766" s="1118"/>
      <c r="N766" s="1121"/>
      <c r="O766" s="33">
        <f>'報告書（事業主控）'!O766</f>
        <v>0</v>
      </c>
      <c r="P766" s="684" t="s">
        <v>38</v>
      </c>
      <c r="Q766" s="33">
        <f>'報告書（事業主控）'!Q766</f>
        <v>0</v>
      </c>
      <c r="R766" s="684" t="s">
        <v>39</v>
      </c>
      <c r="S766" s="33">
        <f>'報告書（事業主控）'!S766</f>
        <v>0</v>
      </c>
      <c r="T766" s="1122" t="s">
        <v>41</v>
      </c>
      <c r="U766" s="1122"/>
      <c r="V766" s="1097">
        <f>'報告書（事業主控）'!V766</f>
        <v>0</v>
      </c>
      <c r="W766" s="1098"/>
      <c r="X766" s="1098"/>
      <c r="Y766" s="1098"/>
      <c r="Z766" s="1097">
        <f>'報告書（事業主控）'!Z766</f>
        <v>0</v>
      </c>
      <c r="AA766" s="1098"/>
      <c r="AB766" s="1098"/>
      <c r="AC766" s="1098"/>
      <c r="AD766" s="1097">
        <f>'報告書（事業主控）'!AD766</f>
        <v>0</v>
      </c>
      <c r="AE766" s="1098"/>
      <c r="AF766" s="1098"/>
      <c r="AG766" s="1098"/>
      <c r="AH766" s="1097">
        <f>'報告書（事業主控）'!AH766</f>
        <v>0</v>
      </c>
      <c r="AI766" s="1098"/>
      <c r="AJ766" s="1098"/>
      <c r="AK766" s="1099"/>
      <c r="AL766" s="964">
        <f>'報告書（事業主控）'!AL766</f>
        <v>0</v>
      </c>
      <c r="AM766" s="1095"/>
      <c r="AN766" s="1093">
        <f>'報告書（事業主控）'!AN766</f>
        <v>0</v>
      </c>
      <c r="AO766" s="1094"/>
      <c r="AP766" s="1094"/>
      <c r="AQ766" s="1094"/>
      <c r="AR766" s="1094"/>
      <c r="AS766" s="687"/>
    </row>
    <row r="767" spans="2:45" ht="18" customHeight="1">
      <c r="B767" s="1114">
        <f>'報告書（事業主控）'!B767</f>
        <v>0</v>
      </c>
      <c r="C767" s="1115"/>
      <c r="D767" s="1115"/>
      <c r="E767" s="1115"/>
      <c r="F767" s="1115"/>
      <c r="G767" s="1115"/>
      <c r="H767" s="1115"/>
      <c r="I767" s="1116"/>
      <c r="J767" s="1114">
        <f>'報告書（事業主控）'!J767</f>
        <v>0</v>
      </c>
      <c r="K767" s="1115"/>
      <c r="L767" s="1115"/>
      <c r="M767" s="1115"/>
      <c r="N767" s="1120"/>
      <c r="O767" s="32">
        <f>'報告書（事業主控）'!O767</f>
        <v>0</v>
      </c>
      <c r="P767" s="11" t="s">
        <v>38</v>
      </c>
      <c r="Q767" s="32">
        <f>'報告書（事業主控）'!Q767</f>
        <v>0</v>
      </c>
      <c r="R767" s="11" t="s">
        <v>39</v>
      </c>
      <c r="S767" s="32">
        <f>'報告書（事業主控）'!S767</f>
        <v>0</v>
      </c>
      <c r="T767" s="982" t="s">
        <v>40</v>
      </c>
      <c r="U767" s="982"/>
      <c r="V767" s="1103">
        <f>'報告書（事業主控）'!V767</f>
        <v>0</v>
      </c>
      <c r="W767" s="1104"/>
      <c r="X767" s="1104"/>
      <c r="Y767" s="737"/>
      <c r="Z767" s="738"/>
      <c r="AA767" s="739"/>
      <c r="AB767" s="739"/>
      <c r="AC767" s="737"/>
      <c r="AD767" s="738"/>
      <c r="AE767" s="739"/>
      <c r="AF767" s="739"/>
      <c r="AG767" s="737"/>
      <c r="AH767" s="1100">
        <f>'報告書（事業主控）'!AH767</f>
        <v>0</v>
      </c>
      <c r="AI767" s="1101"/>
      <c r="AJ767" s="1101"/>
      <c r="AK767" s="1102"/>
      <c r="AL767" s="738"/>
      <c r="AM767" s="740"/>
      <c r="AN767" s="1100">
        <f>'報告書（事業主控）'!AN767</f>
        <v>0</v>
      </c>
      <c r="AO767" s="1101"/>
      <c r="AP767" s="1101"/>
      <c r="AQ767" s="1101"/>
      <c r="AR767" s="1101"/>
      <c r="AS767" s="741"/>
    </row>
    <row r="768" spans="2:45" ht="18" customHeight="1">
      <c r="B768" s="1117"/>
      <c r="C768" s="1118"/>
      <c r="D768" s="1118"/>
      <c r="E768" s="1118"/>
      <c r="F768" s="1118"/>
      <c r="G768" s="1118"/>
      <c r="H768" s="1118"/>
      <c r="I768" s="1119"/>
      <c r="J768" s="1117"/>
      <c r="K768" s="1118"/>
      <c r="L768" s="1118"/>
      <c r="M768" s="1118"/>
      <c r="N768" s="1121"/>
      <c r="O768" s="33">
        <f>'報告書（事業主控）'!O768</f>
        <v>0</v>
      </c>
      <c r="P768" s="684" t="s">
        <v>38</v>
      </c>
      <c r="Q768" s="33">
        <f>'報告書（事業主控）'!Q768</f>
        <v>0</v>
      </c>
      <c r="R768" s="684" t="s">
        <v>39</v>
      </c>
      <c r="S768" s="33">
        <f>'報告書（事業主控）'!S768</f>
        <v>0</v>
      </c>
      <c r="T768" s="1122" t="s">
        <v>41</v>
      </c>
      <c r="U768" s="1122"/>
      <c r="V768" s="1097">
        <f>'報告書（事業主控）'!V768</f>
        <v>0</v>
      </c>
      <c r="W768" s="1098"/>
      <c r="X768" s="1098"/>
      <c r="Y768" s="1098"/>
      <c r="Z768" s="1097">
        <f>'報告書（事業主控）'!Z768</f>
        <v>0</v>
      </c>
      <c r="AA768" s="1098"/>
      <c r="AB768" s="1098"/>
      <c r="AC768" s="1098"/>
      <c r="AD768" s="1097">
        <f>'報告書（事業主控）'!AD768</f>
        <v>0</v>
      </c>
      <c r="AE768" s="1098"/>
      <c r="AF768" s="1098"/>
      <c r="AG768" s="1098"/>
      <c r="AH768" s="1097">
        <f>'報告書（事業主控）'!AH768</f>
        <v>0</v>
      </c>
      <c r="AI768" s="1098"/>
      <c r="AJ768" s="1098"/>
      <c r="AK768" s="1099"/>
      <c r="AL768" s="964">
        <f>'報告書（事業主控）'!AL768</f>
        <v>0</v>
      </c>
      <c r="AM768" s="1095"/>
      <c r="AN768" s="1093">
        <f>'報告書（事業主控）'!AN768</f>
        <v>0</v>
      </c>
      <c r="AO768" s="1094"/>
      <c r="AP768" s="1094"/>
      <c r="AQ768" s="1094"/>
      <c r="AR768" s="1094"/>
      <c r="AS768" s="687"/>
    </row>
    <row r="769" spans="2:45" ht="18" customHeight="1">
      <c r="B769" s="1114">
        <f>'報告書（事業主控）'!B769</f>
        <v>0</v>
      </c>
      <c r="C769" s="1115"/>
      <c r="D769" s="1115"/>
      <c r="E769" s="1115"/>
      <c r="F769" s="1115"/>
      <c r="G769" s="1115"/>
      <c r="H769" s="1115"/>
      <c r="I769" s="1116"/>
      <c r="J769" s="1114">
        <f>'報告書（事業主控）'!J769</f>
        <v>0</v>
      </c>
      <c r="K769" s="1115"/>
      <c r="L769" s="1115"/>
      <c r="M769" s="1115"/>
      <c r="N769" s="1120"/>
      <c r="O769" s="32">
        <f>'報告書（事業主控）'!O769</f>
        <v>0</v>
      </c>
      <c r="P769" s="11" t="s">
        <v>38</v>
      </c>
      <c r="Q769" s="32">
        <f>'報告書（事業主控）'!Q769</f>
        <v>0</v>
      </c>
      <c r="R769" s="11" t="s">
        <v>39</v>
      </c>
      <c r="S769" s="32">
        <f>'報告書（事業主控）'!S769</f>
        <v>0</v>
      </c>
      <c r="T769" s="982" t="s">
        <v>40</v>
      </c>
      <c r="U769" s="982"/>
      <c r="V769" s="1103">
        <f>'報告書（事業主控）'!V769</f>
        <v>0</v>
      </c>
      <c r="W769" s="1104"/>
      <c r="X769" s="1104"/>
      <c r="Y769" s="737"/>
      <c r="Z769" s="738"/>
      <c r="AA769" s="739"/>
      <c r="AB769" s="739"/>
      <c r="AC769" s="737"/>
      <c r="AD769" s="738"/>
      <c r="AE769" s="739"/>
      <c r="AF769" s="739"/>
      <c r="AG769" s="737"/>
      <c r="AH769" s="1100">
        <f>'報告書（事業主控）'!AH769</f>
        <v>0</v>
      </c>
      <c r="AI769" s="1101"/>
      <c r="AJ769" s="1101"/>
      <c r="AK769" s="1102"/>
      <c r="AL769" s="738"/>
      <c r="AM769" s="740"/>
      <c r="AN769" s="1100">
        <f>'報告書（事業主控）'!AN769</f>
        <v>0</v>
      </c>
      <c r="AO769" s="1101"/>
      <c r="AP769" s="1101"/>
      <c r="AQ769" s="1101"/>
      <c r="AR769" s="1101"/>
      <c r="AS769" s="741"/>
    </row>
    <row r="770" spans="2:45" ht="18" customHeight="1">
      <c r="B770" s="1117"/>
      <c r="C770" s="1118"/>
      <c r="D770" s="1118"/>
      <c r="E770" s="1118"/>
      <c r="F770" s="1118"/>
      <c r="G770" s="1118"/>
      <c r="H770" s="1118"/>
      <c r="I770" s="1119"/>
      <c r="J770" s="1117"/>
      <c r="K770" s="1118"/>
      <c r="L770" s="1118"/>
      <c r="M770" s="1118"/>
      <c r="N770" s="1121"/>
      <c r="O770" s="33">
        <f>'報告書（事業主控）'!O770</f>
        <v>0</v>
      </c>
      <c r="P770" s="684" t="s">
        <v>38</v>
      </c>
      <c r="Q770" s="33">
        <f>'報告書（事業主控）'!Q770</f>
        <v>0</v>
      </c>
      <c r="R770" s="684" t="s">
        <v>39</v>
      </c>
      <c r="S770" s="33">
        <f>'報告書（事業主控）'!S770</f>
        <v>0</v>
      </c>
      <c r="T770" s="1122" t="s">
        <v>41</v>
      </c>
      <c r="U770" s="1122"/>
      <c r="V770" s="1097">
        <f>'報告書（事業主控）'!V770</f>
        <v>0</v>
      </c>
      <c r="W770" s="1098"/>
      <c r="X770" s="1098"/>
      <c r="Y770" s="1098"/>
      <c r="Z770" s="1097">
        <f>'報告書（事業主控）'!Z770</f>
        <v>0</v>
      </c>
      <c r="AA770" s="1098"/>
      <c r="AB770" s="1098"/>
      <c r="AC770" s="1098"/>
      <c r="AD770" s="1097">
        <f>'報告書（事業主控）'!AD770</f>
        <v>0</v>
      </c>
      <c r="AE770" s="1098"/>
      <c r="AF770" s="1098"/>
      <c r="AG770" s="1098"/>
      <c r="AH770" s="1097">
        <f>'報告書（事業主控）'!AH770</f>
        <v>0</v>
      </c>
      <c r="AI770" s="1098"/>
      <c r="AJ770" s="1098"/>
      <c r="AK770" s="1099"/>
      <c r="AL770" s="964">
        <f>'報告書（事業主控）'!AL770</f>
        <v>0</v>
      </c>
      <c r="AM770" s="1095"/>
      <c r="AN770" s="1093">
        <f>'報告書（事業主控）'!AN770</f>
        <v>0</v>
      </c>
      <c r="AO770" s="1094"/>
      <c r="AP770" s="1094"/>
      <c r="AQ770" s="1094"/>
      <c r="AR770" s="1094"/>
      <c r="AS770" s="687"/>
    </row>
    <row r="771" spans="2:45" ht="18" customHeight="1">
      <c r="B771" s="1114">
        <f>'報告書（事業主控）'!B771</f>
        <v>0</v>
      </c>
      <c r="C771" s="1115"/>
      <c r="D771" s="1115"/>
      <c r="E771" s="1115"/>
      <c r="F771" s="1115"/>
      <c r="G771" s="1115"/>
      <c r="H771" s="1115"/>
      <c r="I771" s="1116"/>
      <c r="J771" s="1114">
        <f>'報告書（事業主控）'!J771</f>
        <v>0</v>
      </c>
      <c r="K771" s="1115"/>
      <c r="L771" s="1115"/>
      <c r="M771" s="1115"/>
      <c r="N771" s="1120"/>
      <c r="O771" s="32">
        <f>'報告書（事業主控）'!O771</f>
        <v>0</v>
      </c>
      <c r="P771" s="11" t="s">
        <v>38</v>
      </c>
      <c r="Q771" s="32">
        <f>'報告書（事業主控）'!Q771</f>
        <v>0</v>
      </c>
      <c r="R771" s="11" t="s">
        <v>39</v>
      </c>
      <c r="S771" s="32">
        <f>'報告書（事業主控）'!S771</f>
        <v>0</v>
      </c>
      <c r="T771" s="982" t="s">
        <v>40</v>
      </c>
      <c r="U771" s="982"/>
      <c r="V771" s="1103">
        <f>'報告書（事業主控）'!V771</f>
        <v>0</v>
      </c>
      <c r="W771" s="1104"/>
      <c r="X771" s="1104"/>
      <c r="Y771" s="737"/>
      <c r="Z771" s="738"/>
      <c r="AA771" s="739"/>
      <c r="AB771" s="739"/>
      <c r="AC771" s="737"/>
      <c r="AD771" s="738"/>
      <c r="AE771" s="739"/>
      <c r="AF771" s="739"/>
      <c r="AG771" s="737"/>
      <c r="AH771" s="1100">
        <f>'報告書（事業主控）'!AH771</f>
        <v>0</v>
      </c>
      <c r="AI771" s="1101"/>
      <c r="AJ771" s="1101"/>
      <c r="AK771" s="1102"/>
      <c r="AL771" s="738"/>
      <c r="AM771" s="740"/>
      <c r="AN771" s="1100">
        <f>'報告書（事業主控）'!AN771</f>
        <v>0</v>
      </c>
      <c r="AO771" s="1101"/>
      <c r="AP771" s="1101"/>
      <c r="AQ771" s="1101"/>
      <c r="AR771" s="1101"/>
      <c r="AS771" s="741"/>
    </row>
    <row r="772" spans="2:45" ht="18" customHeight="1">
      <c r="B772" s="1117"/>
      <c r="C772" s="1118"/>
      <c r="D772" s="1118"/>
      <c r="E772" s="1118"/>
      <c r="F772" s="1118"/>
      <c r="G772" s="1118"/>
      <c r="H772" s="1118"/>
      <c r="I772" s="1119"/>
      <c r="J772" s="1117"/>
      <c r="K772" s="1118"/>
      <c r="L772" s="1118"/>
      <c r="M772" s="1118"/>
      <c r="N772" s="1121"/>
      <c r="O772" s="33">
        <f>'報告書（事業主控）'!O772</f>
        <v>0</v>
      </c>
      <c r="P772" s="684" t="s">
        <v>38</v>
      </c>
      <c r="Q772" s="33">
        <f>'報告書（事業主控）'!Q772</f>
        <v>0</v>
      </c>
      <c r="R772" s="684" t="s">
        <v>39</v>
      </c>
      <c r="S772" s="33">
        <f>'報告書（事業主控）'!S772</f>
        <v>0</v>
      </c>
      <c r="T772" s="1122" t="s">
        <v>41</v>
      </c>
      <c r="U772" s="1122"/>
      <c r="V772" s="1097">
        <f>'報告書（事業主控）'!V772</f>
        <v>0</v>
      </c>
      <c r="W772" s="1098"/>
      <c r="X772" s="1098"/>
      <c r="Y772" s="1098"/>
      <c r="Z772" s="1097">
        <f>'報告書（事業主控）'!Z772</f>
        <v>0</v>
      </c>
      <c r="AA772" s="1098"/>
      <c r="AB772" s="1098"/>
      <c r="AC772" s="1098"/>
      <c r="AD772" s="1097">
        <f>'報告書（事業主控）'!AD772</f>
        <v>0</v>
      </c>
      <c r="AE772" s="1098"/>
      <c r="AF772" s="1098"/>
      <c r="AG772" s="1098"/>
      <c r="AH772" s="1097">
        <f>'報告書（事業主控）'!AH772</f>
        <v>0</v>
      </c>
      <c r="AI772" s="1098"/>
      <c r="AJ772" s="1098"/>
      <c r="AK772" s="1099"/>
      <c r="AL772" s="964">
        <f>'報告書（事業主控）'!AL772</f>
        <v>0</v>
      </c>
      <c r="AM772" s="1095"/>
      <c r="AN772" s="1093">
        <f>'報告書（事業主控）'!AN772</f>
        <v>0</v>
      </c>
      <c r="AO772" s="1094"/>
      <c r="AP772" s="1094"/>
      <c r="AQ772" s="1094"/>
      <c r="AR772" s="1094"/>
      <c r="AS772" s="687"/>
    </row>
    <row r="773" spans="2:45" ht="18" customHeight="1">
      <c r="B773" s="1114">
        <f>'報告書（事業主控）'!B773</f>
        <v>0</v>
      </c>
      <c r="C773" s="1115"/>
      <c r="D773" s="1115"/>
      <c r="E773" s="1115"/>
      <c r="F773" s="1115"/>
      <c r="G773" s="1115"/>
      <c r="H773" s="1115"/>
      <c r="I773" s="1116"/>
      <c r="J773" s="1114">
        <f>'報告書（事業主控）'!J773</f>
        <v>0</v>
      </c>
      <c r="K773" s="1115"/>
      <c r="L773" s="1115"/>
      <c r="M773" s="1115"/>
      <c r="N773" s="1120"/>
      <c r="O773" s="32">
        <f>'報告書（事業主控）'!O773</f>
        <v>0</v>
      </c>
      <c r="P773" s="11" t="s">
        <v>38</v>
      </c>
      <c r="Q773" s="32">
        <f>'報告書（事業主控）'!Q773</f>
        <v>0</v>
      </c>
      <c r="R773" s="11" t="s">
        <v>39</v>
      </c>
      <c r="S773" s="32">
        <f>'報告書（事業主控）'!S773</f>
        <v>0</v>
      </c>
      <c r="T773" s="982" t="s">
        <v>40</v>
      </c>
      <c r="U773" s="982"/>
      <c r="V773" s="1103">
        <f>'報告書（事業主控）'!V773</f>
        <v>0</v>
      </c>
      <c r="W773" s="1104"/>
      <c r="X773" s="1104"/>
      <c r="Y773" s="737"/>
      <c r="Z773" s="738"/>
      <c r="AA773" s="739"/>
      <c r="AB773" s="739"/>
      <c r="AC773" s="737"/>
      <c r="AD773" s="738"/>
      <c r="AE773" s="739"/>
      <c r="AF773" s="739"/>
      <c r="AG773" s="737"/>
      <c r="AH773" s="1100">
        <f>'報告書（事業主控）'!AH773</f>
        <v>0</v>
      </c>
      <c r="AI773" s="1101"/>
      <c r="AJ773" s="1101"/>
      <c r="AK773" s="1102"/>
      <c r="AL773" s="738"/>
      <c r="AM773" s="740"/>
      <c r="AN773" s="1100">
        <f>'報告書（事業主控）'!AN773</f>
        <v>0</v>
      </c>
      <c r="AO773" s="1101"/>
      <c r="AP773" s="1101"/>
      <c r="AQ773" s="1101"/>
      <c r="AR773" s="1101"/>
      <c r="AS773" s="741"/>
    </row>
    <row r="774" spans="2:45" ht="18" customHeight="1">
      <c r="B774" s="1117"/>
      <c r="C774" s="1118"/>
      <c r="D774" s="1118"/>
      <c r="E774" s="1118"/>
      <c r="F774" s="1118"/>
      <c r="G774" s="1118"/>
      <c r="H774" s="1118"/>
      <c r="I774" s="1119"/>
      <c r="J774" s="1117"/>
      <c r="K774" s="1118"/>
      <c r="L774" s="1118"/>
      <c r="M774" s="1118"/>
      <c r="N774" s="1121"/>
      <c r="O774" s="33">
        <f>'報告書（事業主控）'!O774</f>
        <v>0</v>
      </c>
      <c r="P774" s="684" t="s">
        <v>38</v>
      </c>
      <c r="Q774" s="33">
        <f>'報告書（事業主控）'!Q774</f>
        <v>0</v>
      </c>
      <c r="R774" s="684" t="s">
        <v>39</v>
      </c>
      <c r="S774" s="33">
        <f>'報告書（事業主控）'!S774</f>
        <v>0</v>
      </c>
      <c r="T774" s="1122" t="s">
        <v>41</v>
      </c>
      <c r="U774" s="1122"/>
      <c r="V774" s="1097">
        <f>'報告書（事業主控）'!V774</f>
        <v>0</v>
      </c>
      <c r="W774" s="1098"/>
      <c r="X774" s="1098"/>
      <c r="Y774" s="1098"/>
      <c r="Z774" s="1097">
        <f>'報告書（事業主控）'!Z774</f>
        <v>0</v>
      </c>
      <c r="AA774" s="1098"/>
      <c r="AB774" s="1098"/>
      <c r="AC774" s="1098"/>
      <c r="AD774" s="1097">
        <f>'報告書（事業主控）'!AD774</f>
        <v>0</v>
      </c>
      <c r="AE774" s="1098"/>
      <c r="AF774" s="1098"/>
      <c r="AG774" s="1098"/>
      <c r="AH774" s="1097">
        <f>'報告書（事業主控）'!AH774</f>
        <v>0</v>
      </c>
      <c r="AI774" s="1098"/>
      <c r="AJ774" s="1098"/>
      <c r="AK774" s="1099"/>
      <c r="AL774" s="964">
        <f>'報告書（事業主控）'!AL774</f>
        <v>0</v>
      </c>
      <c r="AM774" s="1095"/>
      <c r="AN774" s="1093">
        <f>'報告書（事業主控）'!AN774</f>
        <v>0</v>
      </c>
      <c r="AO774" s="1094"/>
      <c r="AP774" s="1094"/>
      <c r="AQ774" s="1094"/>
      <c r="AR774" s="1094"/>
      <c r="AS774" s="687"/>
    </row>
    <row r="775" spans="2:45" ht="18" customHeight="1">
      <c r="B775" s="877" t="s">
        <v>832</v>
      </c>
      <c r="C775" s="988"/>
      <c r="D775" s="988"/>
      <c r="E775" s="989"/>
      <c r="F775" s="1105">
        <f>'報告書（事業主控）'!F775</f>
        <v>0</v>
      </c>
      <c r="G775" s="1106"/>
      <c r="H775" s="1106"/>
      <c r="I775" s="1106"/>
      <c r="J775" s="1106"/>
      <c r="K775" s="1106"/>
      <c r="L775" s="1106"/>
      <c r="M775" s="1106"/>
      <c r="N775" s="1107"/>
      <c r="O775" s="877" t="s">
        <v>833</v>
      </c>
      <c r="P775" s="988"/>
      <c r="Q775" s="988"/>
      <c r="R775" s="988"/>
      <c r="S775" s="988"/>
      <c r="T775" s="988"/>
      <c r="U775" s="989"/>
      <c r="V775" s="1100">
        <f>'報告書（事業主控）'!V775</f>
        <v>0</v>
      </c>
      <c r="W775" s="1101"/>
      <c r="X775" s="1101"/>
      <c r="Y775" s="1102"/>
      <c r="Z775" s="738"/>
      <c r="AA775" s="739"/>
      <c r="AB775" s="739"/>
      <c r="AC775" s="737"/>
      <c r="AD775" s="738"/>
      <c r="AE775" s="739"/>
      <c r="AF775" s="739"/>
      <c r="AG775" s="737"/>
      <c r="AH775" s="1100">
        <f>'報告書（事業主控）'!AH775</f>
        <v>0</v>
      </c>
      <c r="AI775" s="1101"/>
      <c r="AJ775" s="1101"/>
      <c r="AK775" s="1102"/>
      <c r="AL775" s="738"/>
      <c r="AM775" s="740"/>
      <c r="AN775" s="1100">
        <f>'報告書（事業主控）'!AN775</f>
        <v>0</v>
      </c>
      <c r="AO775" s="1101"/>
      <c r="AP775" s="1101"/>
      <c r="AQ775" s="1101"/>
      <c r="AR775" s="1101"/>
      <c r="AS775" s="741"/>
    </row>
    <row r="776" spans="2:45" ht="18" customHeight="1">
      <c r="B776" s="990"/>
      <c r="C776" s="991"/>
      <c r="D776" s="991"/>
      <c r="E776" s="992"/>
      <c r="F776" s="1108"/>
      <c r="G776" s="1109"/>
      <c r="H776" s="1109"/>
      <c r="I776" s="1109"/>
      <c r="J776" s="1109"/>
      <c r="K776" s="1109"/>
      <c r="L776" s="1109"/>
      <c r="M776" s="1109"/>
      <c r="N776" s="1110"/>
      <c r="O776" s="990"/>
      <c r="P776" s="991"/>
      <c r="Q776" s="991"/>
      <c r="R776" s="991"/>
      <c r="S776" s="991"/>
      <c r="T776" s="991"/>
      <c r="U776" s="992"/>
      <c r="V776" s="983">
        <f>'報告書（事業主控）'!V776</f>
        <v>0</v>
      </c>
      <c r="W776" s="986"/>
      <c r="X776" s="986"/>
      <c r="Y776" s="1004"/>
      <c r="Z776" s="983">
        <f>'報告書（事業主控）'!Z776</f>
        <v>0</v>
      </c>
      <c r="AA776" s="984"/>
      <c r="AB776" s="984"/>
      <c r="AC776" s="985"/>
      <c r="AD776" s="983">
        <f>'報告書（事業主控）'!AD776</f>
        <v>0</v>
      </c>
      <c r="AE776" s="984"/>
      <c r="AF776" s="984"/>
      <c r="AG776" s="985"/>
      <c r="AH776" s="983">
        <f>'報告書（事業主控）'!AH776</f>
        <v>0</v>
      </c>
      <c r="AI776" s="962"/>
      <c r="AJ776" s="962"/>
      <c r="AK776" s="962"/>
      <c r="AL776" s="742"/>
      <c r="AM776" s="743"/>
      <c r="AN776" s="983">
        <f>'報告書（事業主控）'!AN776</f>
        <v>0</v>
      </c>
      <c r="AO776" s="986"/>
      <c r="AP776" s="986"/>
      <c r="AQ776" s="986"/>
      <c r="AR776" s="986"/>
      <c r="AS776" s="744"/>
    </row>
    <row r="777" spans="2:45" ht="18" customHeight="1">
      <c r="B777" s="993"/>
      <c r="C777" s="994"/>
      <c r="D777" s="994"/>
      <c r="E777" s="995"/>
      <c r="F777" s="1111"/>
      <c r="G777" s="1112"/>
      <c r="H777" s="1112"/>
      <c r="I777" s="1112"/>
      <c r="J777" s="1112"/>
      <c r="K777" s="1112"/>
      <c r="L777" s="1112"/>
      <c r="M777" s="1112"/>
      <c r="N777" s="1113"/>
      <c r="O777" s="993"/>
      <c r="P777" s="994"/>
      <c r="Q777" s="994"/>
      <c r="R777" s="994"/>
      <c r="S777" s="994"/>
      <c r="T777" s="994"/>
      <c r="U777" s="995"/>
      <c r="V777" s="1093">
        <f>'報告書（事業主控）'!V777</f>
        <v>0</v>
      </c>
      <c r="W777" s="1094"/>
      <c r="X777" s="1094"/>
      <c r="Y777" s="1096"/>
      <c r="Z777" s="1093">
        <f>'報告書（事業主控）'!Z777</f>
        <v>0</v>
      </c>
      <c r="AA777" s="1094"/>
      <c r="AB777" s="1094"/>
      <c r="AC777" s="1096"/>
      <c r="AD777" s="1093">
        <f>'報告書（事業主控）'!AD777</f>
        <v>0</v>
      </c>
      <c r="AE777" s="1094"/>
      <c r="AF777" s="1094"/>
      <c r="AG777" s="1096"/>
      <c r="AH777" s="1093">
        <f>'報告書（事業主控）'!AH777</f>
        <v>0</v>
      </c>
      <c r="AI777" s="1094"/>
      <c r="AJ777" s="1094"/>
      <c r="AK777" s="1096"/>
      <c r="AL777" s="686"/>
      <c r="AM777" s="687"/>
      <c r="AN777" s="1093">
        <f>'報告書（事業主控）'!AN777</f>
        <v>0</v>
      </c>
      <c r="AO777" s="1094"/>
      <c r="AP777" s="1094"/>
      <c r="AQ777" s="1094"/>
      <c r="AR777" s="1094"/>
      <c r="AS777" s="687"/>
    </row>
    <row r="778" spans="2:45" ht="18" customHeight="1">
      <c r="AN778" s="1092">
        <f>'報告書（事業主控）'!AN778:AR778</f>
        <v>0</v>
      </c>
      <c r="AO778" s="1092"/>
      <c r="AP778" s="1092"/>
      <c r="AQ778" s="1092"/>
      <c r="AR778" s="1092"/>
    </row>
    <row r="779" spans="2:45" ht="31.95" customHeight="1">
      <c r="AN779" s="38"/>
      <c r="AO779" s="38"/>
      <c r="AP779" s="38"/>
      <c r="AQ779" s="38"/>
      <c r="AR779" s="38"/>
    </row>
    <row r="780" spans="2:45" ht="7.5" customHeight="1">
      <c r="X780" s="3"/>
      <c r="Y780" s="3"/>
    </row>
    <row r="781" spans="2:45" ht="10.5" customHeight="1">
      <c r="X781" s="3"/>
      <c r="Y781" s="3"/>
    </row>
    <row r="782" spans="2:45" ht="5.25" customHeight="1">
      <c r="X782" s="3"/>
      <c r="Y782" s="3"/>
    </row>
    <row r="783" spans="2:45" ht="5.25" customHeight="1">
      <c r="X783" s="3"/>
      <c r="Y783" s="3"/>
    </row>
    <row r="784" spans="2:45" ht="5.25" customHeight="1">
      <c r="X784" s="3"/>
      <c r="Y784" s="3"/>
    </row>
    <row r="785" spans="2:45" ht="5.25" customHeight="1">
      <c r="X785" s="3"/>
      <c r="Y785" s="3"/>
    </row>
    <row r="786" spans="2:45" ht="17.25" customHeight="1">
      <c r="B786" s="2" t="s">
        <v>42</v>
      </c>
      <c r="S786" s="9"/>
      <c r="T786" s="9"/>
      <c r="U786" s="9"/>
      <c r="V786" s="9"/>
      <c r="W786" s="9"/>
      <c r="AL786" s="26"/>
      <c r="AM786" s="26"/>
      <c r="AN786" s="26"/>
      <c r="AO786" s="26"/>
    </row>
    <row r="787" spans="2:45" ht="12.75" customHeight="1">
      <c r="M787" s="27"/>
      <c r="N787" s="27"/>
      <c r="O787" s="27"/>
      <c r="P787" s="27"/>
      <c r="Q787" s="27"/>
      <c r="R787" s="27"/>
      <c r="S787" s="27"/>
      <c r="T787" s="28"/>
      <c r="U787" s="28"/>
      <c r="V787" s="28"/>
      <c r="W787" s="28"/>
      <c r="X787" s="28"/>
      <c r="Y787" s="28"/>
      <c r="Z787" s="28"/>
      <c r="AA787" s="27"/>
      <c r="AB787" s="27"/>
      <c r="AC787" s="27"/>
      <c r="AL787" s="26"/>
      <c r="AM787" s="859" t="s">
        <v>712</v>
      </c>
      <c r="AN787" s="1087"/>
      <c r="AO787" s="1087"/>
      <c r="AP787" s="1088"/>
    </row>
    <row r="788" spans="2:45" ht="12.75" customHeight="1">
      <c r="M788" s="27"/>
      <c r="N788" s="27"/>
      <c r="O788" s="27"/>
      <c r="P788" s="27"/>
      <c r="Q788" s="27"/>
      <c r="R788" s="27"/>
      <c r="S788" s="27"/>
      <c r="T788" s="28"/>
      <c r="U788" s="28"/>
      <c r="V788" s="28"/>
      <c r="W788" s="28"/>
      <c r="X788" s="28"/>
      <c r="Y788" s="28"/>
      <c r="Z788" s="28"/>
      <c r="AA788" s="27"/>
      <c r="AB788" s="27"/>
      <c r="AC788" s="27"/>
      <c r="AL788" s="26"/>
      <c r="AM788" s="1089"/>
      <c r="AN788" s="1090"/>
      <c r="AO788" s="1090"/>
      <c r="AP788" s="1091"/>
    </row>
    <row r="789" spans="2:45" ht="12.75" customHeight="1">
      <c r="M789" s="27"/>
      <c r="N789" s="27"/>
      <c r="O789" s="27"/>
      <c r="P789" s="27"/>
      <c r="Q789" s="27"/>
      <c r="R789" s="27"/>
      <c r="S789" s="27"/>
      <c r="T789" s="27"/>
      <c r="U789" s="27"/>
      <c r="V789" s="27"/>
      <c r="W789" s="27"/>
      <c r="X789" s="27"/>
      <c r="Y789" s="27"/>
      <c r="Z789" s="27"/>
      <c r="AA789" s="27"/>
      <c r="AB789" s="27"/>
      <c r="AC789" s="27"/>
      <c r="AL789" s="26"/>
      <c r="AM789" s="26"/>
      <c r="AN789" s="723"/>
      <c r="AO789" s="723"/>
    </row>
    <row r="790" spans="2:45" ht="6" customHeight="1">
      <c r="M790" s="27"/>
      <c r="N790" s="27"/>
      <c r="O790" s="27"/>
      <c r="P790" s="27"/>
      <c r="Q790" s="27"/>
      <c r="R790" s="27"/>
      <c r="S790" s="27"/>
      <c r="T790" s="27"/>
      <c r="U790" s="27"/>
      <c r="V790" s="27"/>
      <c r="W790" s="27"/>
      <c r="X790" s="27"/>
      <c r="Y790" s="27"/>
      <c r="Z790" s="27"/>
      <c r="AA790" s="27"/>
      <c r="AB790" s="27"/>
      <c r="AC790" s="27"/>
      <c r="AL790" s="26"/>
      <c r="AM790" s="26"/>
    </row>
    <row r="791" spans="2:45" ht="12.75" customHeight="1">
      <c r="B791" s="873" t="s">
        <v>9</v>
      </c>
      <c r="C791" s="874"/>
      <c r="D791" s="874"/>
      <c r="E791" s="874"/>
      <c r="F791" s="874"/>
      <c r="G791" s="874"/>
      <c r="H791" s="874"/>
      <c r="I791" s="874"/>
      <c r="J791" s="878" t="s">
        <v>17</v>
      </c>
      <c r="K791" s="878"/>
      <c r="L791" s="724" t="s">
        <v>10</v>
      </c>
      <c r="M791" s="878" t="s">
        <v>18</v>
      </c>
      <c r="N791" s="878"/>
      <c r="O791" s="879" t="s">
        <v>19</v>
      </c>
      <c r="P791" s="878"/>
      <c r="Q791" s="878"/>
      <c r="R791" s="878"/>
      <c r="S791" s="878"/>
      <c r="T791" s="878"/>
      <c r="U791" s="878" t="s">
        <v>20</v>
      </c>
      <c r="V791" s="878"/>
      <c r="W791" s="878"/>
      <c r="AD791" s="11"/>
      <c r="AE791" s="11"/>
      <c r="AF791" s="11"/>
      <c r="AG791" s="11"/>
      <c r="AH791" s="11"/>
      <c r="AI791" s="11"/>
      <c r="AJ791" s="11"/>
      <c r="AL791" s="1013">
        <f ca="1">$AL$9</f>
        <v>30</v>
      </c>
      <c r="AM791" s="881"/>
      <c r="AN791" s="948" t="s">
        <v>11</v>
      </c>
      <c r="AO791" s="948"/>
      <c r="AP791" s="881">
        <v>20</v>
      </c>
      <c r="AQ791" s="881"/>
      <c r="AR791" s="948" t="s">
        <v>12</v>
      </c>
      <c r="AS791" s="951"/>
    </row>
    <row r="792" spans="2:45" ht="13.95" customHeight="1">
      <c r="B792" s="874"/>
      <c r="C792" s="874"/>
      <c r="D792" s="874"/>
      <c r="E792" s="874"/>
      <c r="F792" s="874"/>
      <c r="G792" s="874"/>
      <c r="H792" s="874"/>
      <c r="I792" s="874"/>
      <c r="J792" s="1061">
        <f>$J$10</f>
        <v>0</v>
      </c>
      <c r="K792" s="1049">
        <f>$K$10</f>
        <v>0</v>
      </c>
      <c r="L792" s="1063">
        <f>$L$10</f>
        <v>0</v>
      </c>
      <c r="M792" s="1052">
        <f>$M$10</f>
        <v>0</v>
      </c>
      <c r="N792" s="1049">
        <f>$N$10</f>
        <v>0</v>
      </c>
      <c r="O792" s="1052">
        <f>$O$10</f>
        <v>0</v>
      </c>
      <c r="P792" s="1014">
        <f>$P$10</f>
        <v>0</v>
      </c>
      <c r="Q792" s="1014">
        <f>$Q$10</f>
        <v>0</v>
      </c>
      <c r="R792" s="1014">
        <f>$R$10</f>
        <v>0</v>
      </c>
      <c r="S792" s="1014">
        <f>$S$10</f>
        <v>0</v>
      </c>
      <c r="T792" s="1049">
        <f>$T$10</f>
        <v>0</v>
      </c>
      <c r="U792" s="1052">
        <f>$U$10</f>
        <v>0</v>
      </c>
      <c r="V792" s="1014">
        <f>$V$10</f>
        <v>0</v>
      </c>
      <c r="W792" s="1049">
        <f>$W$10</f>
        <v>0</v>
      </c>
      <c r="AD792" s="11"/>
      <c r="AE792" s="11"/>
      <c r="AF792" s="11"/>
      <c r="AG792" s="11"/>
      <c r="AH792" s="11"/>
      <c r="AI792" s="11"/>
      <c r="AJ792" s="11"/>
      <c r="AL792" s="882"/>
      <c r="AM792" s="883"/>
      <c r="AN792" s="949"/>
      <c r="AO792" s="949"/>
      <c r="AP792" s="883"/>
      <c r="AQ792" s="883"/>
      <c r="AR792" s="949"/>
      <c r="AS792" s="952"/>
    </row>
    <row r="793" spans="2:45" ht="9" customHeight="1">
      <c r="B793" s="874"/>
      <c r="C793" s="874"/>
      <c r="D793" s="874"/>
      <c r="E793" s="874"/>
      <c r="F793" s="874"/>
      <c r="G793" s="874"/>
      <c r="H793" s="874"/>
      <c r="I793" s="874"/>
      <c r="J793" s="1062"/>
      <c r="K793" s="1050"/>
      <c r="L793" s="1064"/>
      <c r="M793" s="1053"/>
      <c r="N793" s="1050"/>
      <c r="O793" s="1053"/>
      <c r="P793" s="1015"/>
      <c r="Q793" s="1015"/>
      <c r="R793" s="1015"/>
      <c r="S793" s="1015"/>
      <c r="T793" s="1050"/>
      <c r="U793" s="1053"/>
      <c r="V793" s="1015"/>
      <c r="W793" s="1050"/>
      <c r="AD793" s="11"/>
      <c r="AE793" s="11"/>
      <c r="AF793" s="11"/>
      <c r="AG793" s="11"/>
      <c r="AH793" s="11"/>
      <c r="AI793" s="11"/>
      <c r="AJ793" s="11"/>
      <c r="AL793" s="884"/>
      <c r="AM793" s="885"/>
      <c r="AN793" s="950"/>
      <c r="AO793" s="950"/>
      <c r="AP793" s="885"/>
      <c r="AQ793" s="885"/>
      <c r="AR793" s="950"/>
      <c r="AS793" s="953"/>
    </row>
    <row r="794" spans="2:45" ht="6" customHeight="1">
      <c r="B794" s="876"/>
      <c r="C794" s="876"/>
      <c r="D794" s="876"/>
      <c r="E794" s="876"/>
      <c r="F794" s="876"/>
      <c r="G794" s="876"/>
      <c r="H794" s="876"/>
      <c r="I794" s="876"/>
      <c r="J794" s="1062"/>
      <c r="K794" s="1051"/>
      <c r="L794" s="1065"/>
      <c r="M794" s="1054"/>
      <c r="N794" s="1051"/>
      <c r="O794" s="1054"/>
      <c r="P794" s="1016"/>
      <c r="Q794" s="1016"/>
      <c r="R794" s="1016"/>
      <c r="S794" s="1016"/>
      <c r="T794" s="1051"/>
      <c r="U794" s="1054"/>
      <c r="V794" s="1016"/>
      <c r="W794" s="1051"/>
    </row>
    <row r="795" spans="2:45" ht="15" customHeight="1">
      <c r="B795" s="927" t="s">
        <v>43</v>
      </c>
      <c r="C795" s="928"/>
      <c r="D795" s="928"/>
      <c r="E795" s="928"/>
      <c r="F795" s="928"/>
      <c r="G795" s="928"/>
      <c r="H795" s="928"/>
      <c r="I795" s="929"/>
      <c r="J795" s="927" t="s">
        <v>13</v>
      </c>
      <c r="K795" s="928"/>
      <c r="L795" s="928"/>
      <c r="M795" s="928"/>
      <c r="N795" s="936"/>
      <c r="O795" s="939" t="s">
        <v>44</v>
      </c>
      <c r="P795" s="928"/>
      <c r="Q795" s="928"/>
      <c r="R795" s="928"/>
      <c r="S795" s="928"/>
      <c r="T795" s="928"/>
      <c r="U795" s="929"/>
      <c r="V795" s="725" t="s">
        <v>843</v>
      </c>
      <c r="W795" s="726"/>
      <c r="X795" s="726"/>
      <c r="Y795" s="942" t="s">
        <v>844</v>
      </c>
      <c r="Z795" s="942"/>
      <c r="AA795" s="942"/>
      <c r="AB795" s="942"/>
      <c r="AC795" s="942"/>
      <c r="AD795" s="942"/>
      <c r="AE795" s="942"/>
      <c r="AF795" s="942"/>
      <c r="AG795" s="942"/>
      <c r="AH795" s="942"/>
      <c r="AI795" s="726"/>
      <c r="AJ795" s="726"/>
      <c r="AK795" s="727"/>
      <c r="AL795" s="1066" t="s">
        <v>803</v>
      </c>
      <c r="AM795" s="1066"/>
      <c r="AN795" s="943" t="s">
        <v>845</v>
      </c>
      <c r="AO795" s="943"/>
      <c r="AP795" s="943"/>
      <c r="AQ795" s="943"/>
      <c r="AR795" s="943"/>
      <c r="AS795" s="944"/>
    </row>
    <row r="796" spans="2:45" ht="13.95" customHeight="1">
      <c r="B796" s="930"/>
      <c r="C796" s="931"/>
      <c r="D796" s="931"/>
      <c r="E796" s="931"/>
      <c r="F796" s="931"/>
      <c r="G796" s="931"/>
      <c r="H796" s="931"/>
      <c r="I796" s="932"/>
      <c r="J796" s="930"/>
      <c r="K796" s="931"/>
      <c r="L796" s="931"/>
      <c r="M796" s="931"/>
      <c r="N796" s="937"/>
      <c r="O796" s="940"/>
      <c r="P796" s="931"/>
      <c r="Q796" s="931"/>
      <c r="R796" s="931"/>
      <c r="S796" s="931"/>
      <c r="T796" s="931"/>
      <c r="U796" s="932"/>
      <c r="V796" s="890" t="s">
        <v>14</v>
      </c>
      <c r="W796" s="891"/>
      <c r="X796" s="891"/>
      <c r="Y796" s="892"/>
      <c r="Z796" s="896" t="s">
        <v>23</v>
      </c>
      <c r="AA796" s="897"/>
      <c r="AB796" s="897"/>
      <c r="AC796" s="898"/>
      <c r="AD796" s="902" t="s">
        <v>24</v>
      </c>
      <c r="AE796" s="903"/>
      <c r="AF796" s="903"/>
      <c r="AG796" s="904"/>
      <c r="AH796" s="1130" t="s">
        <v>170</v>
      </c>
      <c r="AI796" s="948"/>
      <c r="AJ796" s="948"/>
      <c r="AK796" s="951"/>
      <c r="AL796" s="1067" t="s">
        <v>45</v>
      </c>
      <c r="AM796" s="1067"/>
      <c r="AN796" s="918" t="s">
        <v>26</v>
      </c>
      <c r="AO796" s="919"/>
      <c r="AP796" s="919"/>
      <c r="AQ796" s="919"/>
      <c r="AR796" s="920"/>
      <c r="AS796" s="921"/>
    </row>
    <row r="797" spans="2:45" ht="13.95" customHeight="1">
      <c r="B797" s="933"/>
      <c r="C797" s="934"/>
      <c r="D797" s="934"/>
      <c r="E797" s="934"/>
      <c r="F797" s="934"/>
      <c r="G797" s="934"/>
      <c r="H797" s="934"/>
      <c r="I797" s="935"/>
      <c r="J797" s="933"/>
      <c r="K797" s="934"/>
      <c r="L797" s="934"/>
      <c r="M797" s="934"/>
      <c r="N797" s="938"/>
      <c r="O797" s="941"/>
      <c r="P797" s="934"/>
      <c r="Q797" s="934"/>
      <c r="R797" s="934"/>
      <c r="S797" s="934"/>
      <c r="T797" s="934"/>
      <c r="U797" s="935"/>
      <c r="V797" s="893"/>
      <c r="W797" s="894"/>
      <c r="X797" s="894"/>
      <c r="Y797" s="895"/>
      <c r="Z797" s="899"/>
      <c r="AA797" s="900"/>
      <c r="AB797" s="900"/>
      <c r="AC797" s="901"/>
      <c r="AD797" s="905"/>
      <c r="AE797" s="906"/>
      <c r="AF797" s="906"/>
      <c r="AG797" s="907"/>
      <c r="AH797" s="1131"/>
      <c r="AI797" s="950"/>
      <c r="AJ797" s="950"/>
      <c r="AK797" s="953"/>
      <c r="AL797" s="1068"/>
      <c r="AM797" s="1068"/>
      <c r="AN797" s="924"/>
      <c r="AO797" s="924"/>
      <c r="AP797" s="924"/>
      <c r="AQ797" s="924"/>
      <c r="AR797" s="924"/>
      <c r="AS797" s="925"/>
    </row>
    <row r="798" spans="2:45" ht="18" customHeight="1">
      <c r="B798" s="1123">
        <f>'報告書（事業主控）'!B798</f>
        <v>0</v>
      </c>
      <c r="C798" s="1124"/>
      <c r="D798" s="1124"/>
      <c r="E798" s="1124"/>
      <c r="F798" s="1124"/>
      <c r="G798" s="1124"/>
      <c r="H798" s="1124"/>
      <c r="I798" s="1125"/>
      <c r="J798" s="1123">
        <f>'報告書（事業主控）'!J798</f>
        <v>0</v>
      </c>
      <c r="K798" s="1124"/>
      <c r="L798" s="1124"/>
      <c r="M798" s="1124"/>
      <c r="N798" s="1126"/>
      <c r="O798" s="730">
        <f>'報告書（事業主控）'!O798</f>
        <v>0</v>
      </c>
      <c r="P798" s="731" t="s">
        <v>38</v>
      </c>
      <c r="Q798" s="730">
        <f>'報告書（事業主控）'!Q798</f>
        <v>0</v>
      </c>
      <c r="R798" s="731" t="s">
        <v>39</v>
      </c>
      <c r="S798" s="730">
        <f>'報告書（事業主控）'!S798</f>
        <v>0</v>
      </c>
      <c r="T798" s="976" t="s">
        <v>40</v>
      </c>
      <c r="U798" s="976"/>
      <c r="V798" s="1103">
        <f>'報告書（事業主控）'!V798</f>
        <v>0</v>
      </c>
      <c r="W798" s="1104"/>
      <c r="X798" s="1104"/>
      <c r="Y798" s="732" t="s">
        <v>15</v>
      </c>
      <c r="Z798" s="738"/>
      <c r="AA798" s="739"/>
      <c r="AB798" s="739"/>
      <c r="AC798" s="732" t="s">
        <v>15</v>
      </c>
      <c r="AD798" s="738"/>
      <c r="AE798" s="739"/>
      <c r="AF798" s="739"/>
      <c r="AG798" s="735" t="s">
        <v>15</v>
      </c>
      <c r="AH798" s="1127">
        <f>'報告書（事業主控）'!AH798</f>
        <v>0</v>
      </c>
      <c r="AI798" s="1128"/>
      <c r="AJ798" s="1128"/>
      <c r="AK798" s="1129"/>
      <c r="AL798" s="738"/>
      <c r="AM798" s="740"/>
      <c r="AN798" s="1100">
        <f>'報告書（事業主控）'!AN798</f>
        <v>0</v>
      </c>
      <c r="AO798" s="1101"/>
      <c r="AP798" s="1101"/>
      <c r="AQ798" s="1101"/>
      <c r="AR798" s="1101"/>
      <c r="AS798" s="735" t="s">
        <v>15</v>
      </c>
    </row>
    <row r="799" spans="2:45" ht="18" customHeight="1">
      <c r="B799" s="1117"/>
      <c r="C799" s="1118"/>
      <c r="D799" s="1118"/>
      <c r="E799" s="1118"/>
      <c r="F799" s="1118"/>
      <c r="G799" s="1118"/>
      <c r="H799" s="1118"/>
      <c r="I799" s="1119"/>
      <c r="J799" s="1117"/>
      <c r="K799" s="1118"/>
      <c r="L799" s="1118"/>
      <c r="M799" s="1118"/>
      <c r="N799" s="1121"/>
      <c r="O799" s="33">
        <f>'報告書（事業主控）'!O799</f>
        <v>0</v>
      </c>
      <c r="P799" s="684" t="s">
        <v>38</v>
      </c>
      <c r="Q799" s="33">
        <f>'報告書（事業主控）'!Q799</f>
        <v>0</v>
      </c>
      <c r="R799" s="684" t="s">
        <v>39</v>
      </c>
      <c r="S799" s="33">
        <f>'報告書（事業主控）'!S799</f>
        <v>0</v>
      </c>
      <c r="T799" s="1122" t="s">
        <v>41</v>
      </c>
      <c r="U799" s="1122"/>
      <c r="V799" s="1093">
        <f>'報告書（事業主控）'!V799</f>
        <v>0</v>
      </c>
      <c r="W799" s="1094"/>
      <c r="X799" s="1094"/>
      <c r="Y799" s="1094"/>
      <c r="Z799" s="1093">
        <f>'報告書（事業主控）'!Z799</f>
        <v>0</v>
      </c>
      <c r="AA799" s="1094"/>
      <c r="AB799" s="1094"/>
      <c r="AC799" s="1094"/>
      <c r="AD799" s="1093">
        <f>'報告書（事業主控）'!AD799</f>
        <v>0</v>
      </c>
      <c r="AE799" s="1094"/>
      <c r="AF799" s="1094"/>
      <c r="AG799" s="1096"/>
      <c r="AH799" s="1093">
        <f>'報告書（事業主控）'!AH799</f>
        <v>0</v>
      </c>
      <c r="AI799" s="1094"/>
      <c r="AJ799" s="1094"/>
      <c r="AK799" s="1096"/>
      <c r="AL799" s="964">
        <f>'報告書（事業主控）'!AL799</f>
        <v>0</v>
      </c>
      <c r="AM799" s="1095"/>
      <c r="AN799" s="1093">
        <f>'報告書（事業主控）'!AN799</f>
        <v>0</v>
      </c>
      <c r="AO799" s="1094"/>
      <c r="AP799" s="1094"/>
      <c r="AQ799" s="1094"/>
      <c r="AR799" s="1094"/>
      <c r="AS799" s="687"/>
    </row>
    <row r="800" spans="2:45" ht="18" customHeight="1">
      <c r="B800" s="1114">
        <f>'報告書（事業主控）'!B800</f>
        <v>0</v>
      </c>
      <c r="C800" s="1115"/>
      <c r="D800" s="1115"/>
      <c r="E800" s="1115"/>
      <c r="F800" s="1115"/>
      <c r="G800" s="1115"/>
      <c r="H800" s="1115"/>
      <c r="I800" s="1116"/>
      <c r="J800" s="1114">
        <f>'報告書（事業主控）'!J800</f>
        <v>0</v>
      </c>
      <c r="K800" s="1115"/>
      <c r="L800" s="1115"/>
      <c r="M800" s="1115"/>
      <c r="N800" s="1120"/>
      <c r="O800" s="32">
        <f>'報告書（事業主控）'!O800</f>
        <v>0</v>
      </c>
      <c r="P800" s="11" t="s">
        <v>38</v>
      </c>
      <c r="Q800" s="32">
        <f>'報告書（事業主控）'!Q800</f>
        <v>0</v>
      </c>
      <c r="R800" s="11" t="s">
        <v>39</v>
      </c>
      <c r="S800" s="32">
        <f>'報告書（事業主控）'!S800</f>
        <v>0</v>
      </c>
      <c r="T800" s="982" t="s">
        <v>40</v>
      </c>
      <c r="U800" s="982"/>
      <c r="V800" s="1103">
        <f>'報告書（事業主控）'!V800</f>
        <v>0</v>
      </c>
      <c r="W800" s="1104"/>
      <c r="X800" s="1104"/>
      <c r="Y800" s="737"/>
      <c r="Z800" s="738"/>
      <c r="AA800" s="739"/>
      <c r="AB800" s="739"/>
      <c r="AC800" s="737"/>
      <c r="AD800" s="738"/>
      <c r="AE800" s="739"/>
      <c r="AF800" s="739"/>
      <c r="AG800" s="737"/>
      <c r="AH800" s="1100">
        <f>'報告書（事業主控）'!AH800</f>
        <v>0</v>
      </c>
      <c r="AI800" s="1101"/>
      <c r="AJ800" s="1101"/>
      <c r="AK800" s="1102"/>
      <c r="AL800" s="738"/>
      <c r="AM800" s="740"/>
      <c r="AN800" s="1100">
        <f>'報告書（事業主控）'!AN800</f>
        <v>0</v>
      </c>
      <c r="AO800" s="1101"/>
      <c r="AP800" s="1101"/>
      <c r="AQ800" s="1101"/>
      <c r="AR800" s="1101"/>
      <c r="AS800" s="741"/>
    </row>
    <row r="801" spans="2:45" ht="18" customHeight="1">
      <c r="B801" s="1117"/>
      <c r="C801" s="1118"/>
      <c r="D801" s="1118"/>
      <c r="E801" s="1118"/>
      <c r="F801" s="1118"/>
      <c r="G801" s="1118"/>
      <c r="H801" s="1118"/>
      <c r="I801" s="1119"/>
      <c r="J801" s="1117"/>
      <c r="K801" s="1118"/>
      <c r="L801" s="1118"/>
      <c r="M801" s="1118"/>
      <c r="N801" s="1121"/>
      <c r="O801" s="33">
        <f>'報告書（事業主控）'!O801</f>
        <v>0</v>
      </c>
      <c r="P801" s="684" t="s">
        <v>38</v>
      </c>
      <c r="Q801" s="33">
        <f>'報告書（事業主控）'!Q801</f>
        <v>0</v>
      </c>
      <c r="R801" s="684" t="s">
        <v>39</v>
      </c>
      <c r="S801" s="33">
        <f>'報告書（事業主控）'!S801</f>
        <v>0</v>
      </c>
      <c r="T801" s="1122" t="s">
        <v>41</v>
      </c>
      <c r="U801" s="1122"/>
      <c r="V801" s="1097">
        <f>'報告書（事業主控）'!V801</f>
        <v>0</v>
      </c>
      <c r="W801" s="1098"/>
      <c r="X801" s="1098"/>
      <c r="Y801" s="1098"/>
      <c r="Z801" s="1097">
        <f>'報告書（事業主控）'!Z801</f>
        <v>0</v>
      </c>
      <c r="AA801" s="1098"/>
      <c r="AB801" s="1098"/>
      <c r="AC801" s="1098"/>
      <c r="AD801" s="1097">
        <f>'報告書（事業主控）'!AD801</f>
        <v>0</v>
      </c>
      <c r="AE801" s="1098"/>
      <c r="AF801" s="1098"/>
      <c r="AG801" s="1098"/>
      <c r="AH801" s="1097">
        <f>'報告書（事業主控）'!AH801</f>
        <v>0</v>
      </c>
      <c r="AI801" s="1098"/>
      <c r="AJ801" s="1098"/>
      <c r="AK801" s="1099"/>
      <c r="AL801" s="964">
        <f>'報告書（事業主控）'!AL801</f>
        <v>0</v>
      </c>
      <c r="AM801" s="1095"/>
      <c r="AN801" s="1093">
        <f>'報告書（事業主控）'!AN801</f>
        <v>0</v>
      </c>
      <c r="AO801" s="1094"/>
      <c r="AP801" s="1094"/>
      <c r="AQ801" s="1094"/>
      <c r="AR801" s="1094"/>
      <c r="AS801" s="687"/>
    </row>
    <row r="802" spans="2:45" ht="18" customHeight="1">
      <c r="B802" s="1114">
        <f>'報告書（事業主控）'!B802</f>
        <v>0</v>
      </c>
      <c r="C802" s="1115"/>
      <c r="D802" s="1115"/>
      <c r="E802" s="1115"/>
      <c r="F802" s="1115"/>
      <c r="G802" s="1115"/>
      <c r="H802" s="1115"/>
      <c r="I802" s="1116"/>
      <c r="J802" s="1114">
        <f>'報告書（事業主控）'!J802</f>
        <v>0</v>
      </c>
      <c r="K802" s="1115"/>
      <c r="L802" s="1115"/>
      <c r="M802" s="1115"/>
      <c r="N802" s="1120"/>
      <c r="O802" s="32">
        <f>'報告書（事業主控）'!O802</f>
        <v>0</v>
      </c>
      <c r="P802" s="11" t="s">
        <v>38</v>
      </c>
      <c r="Q802" s="32">
        <f>'報告書（事業主控）'!Q802</f>
        <v>0</v>
      </c>
      <c r="R802" s="11" t="s">
        <v>39</v>
      </c>
      <c r="S802" s="32">
        <f>'報告書（事業主控）'!S802</f>
        <v>0</v>
      </c>
      <c r="T802" s="982" t="s">
        <v>40</v>
      </c>
      <c r="U802" s="982"/>
      <c r="V802" s="1103">
        <f>'報告書（事業主控）'!V802</f>
        <v>0</v>
      </c>
      <c r="W802" s="1104"/>
      <c r="X802" s="1104"/>
      <c r="Y802" s="737"/>
      <c r="Z802" s="738"/>
      <c r="AA802" s="739"/>
      <c r="AB802" s="739"/>
      <c r="AC802" s="737"/>
      <c r="AD802" s="738"/>
      <c r="AE802" s="739"/>
      <c r="AF802" s="739"/>
      <c r="AG802" s="737"/>
      <c r="AH802" s="1100">
        <f>'報告書（事業主控）'!AH802</f>
        <v>0</v>
      </c>
      <c r="AI802" s="1101"/>
      <c r="AJ802" s="1101"/>
      <c r="AK802" s="1102"/>
      <c r="AL802" s="738"/>
      <c r="AM802" s="740"/>
      <c r="AN802" s="1100">
        <f>'報告書（事業主控）'!AN802</f>
        <v>0</v>
      </c>
      <c r="AO802" s="1101"/>
      <c r="AP802" s="1101"/>
      <c r="AQ802" s="1101"/>
      <c r="AR802" s="1101"/>
      <c r="AS802" s="741"/>
    </row>
    <row r="803" spans="2:45" ht="18" customHeight="1">
      <c r="B803" s="1117"/>
      <c r="C803" s="1118"/>
      <c r="D803" s="1118"/>
      <c r="E803" s="1118"/>
      <c r="F803" s="1118"/>
      <c r="G803" s="1118"/>
      <c r="H803" s="1118"/>
      <c r="I803" s="1119"/>
      <c r="J803" s="1117"/>
      <c r="K803" s="1118"/>
      <c r="L803" s="1118"/>
      <c r="M803" s="1118"/>
      <c r="N803" s="1121"/>
      <c r="O803" s="33">
        <f>'報告書（事業主控）'!O803</f>
        <v>0</v>
      </c>
      <c r="P803" s="684" t="s">
        <v>38</v>
      </c>
      <c r="Q803" s="33">
        <f>'報告書（事業主控）'!Q803</f>
        <v>0</v>
      </c>
      <c r="R803" s="684" t="s">
        <v>39</v>
      </c>
      <c r="S803" s="33">
        <f>'報告書（事業主控）'!S803</f>
        <v>0</v>
      </c>
      <c r="T803" s="1122" t="s">
        <v>41</v>
      </c>
      <c r="U803" s="1122"/>
      <c r="V803" s="1097">
        <f>'報告書（事業主控）'!V803</f>
        <v>0</v>
      </c>
      <c r="W803" s="1098"/>
      <c r="X803" s="1098"/>
      <c r="Y803" s="1098"/>
      <c r="Z803" s="1097">
        <f>'報告書（事業主控）'!Z803</f>
        <v>0</v>
      </c>
      <c r="AA803" s="1098"/>
      <c r="AB803" s="1098"/>
      <c r="AC803" s="1098"/>
      <c r="AD803" s="1097">
        <f>'報告書（事業主控）'!AD803</f>
        <v>0</v>
      </c>
      <c r="AE803" s="1098"/>
      <c r="AF803" s="1098"/>
      <c r="AG803" s="1098"/>
      <c r="AH803" s="1097">
        <f>'報告書（事業主控）'!AH803</f>
        <v>0</v>
      </c>
      <c r="AI803" s="1098"/>
      <c r="AJ803" s="1098"/>
      <c r="AK803" s="1099"/>
      <c r="AL803" s="964">
        <f>'報告書（事業主控）'!AL803</f>
        <v>0</v>
      </c>
      <c r="AM803" s="1095"/>
      <c r="AN803" s="1093">
        <f>'報告書（事業主控）'!AN803</f>
        <v>0</v>
      </c>
      <c r="AO803" s="1094"/>
      <c r="AP803" s="1094"/>
      <c r="AQ803" s="1094"/>
      <c r="AR803" s="1094"/>
      <c r="AS803" s="687"/>
    </row>
    <row r="804" spans="2:45" ht="18" customHeight="1">
      <c r="B804" s="1114">
        <f>'報告書（事業主控）'!B804</f>
        <v>0</v>
      </c>
      <c r="C804" s="1115"/>
      <c r="D804" s="1115"/>
      <c r="E804" s="1115"/>
      <c r="F804" s="1115"/>
      <c r="G804" s="1115"/>
      <c r="H804" s="1115"/>
      <c r="I804" s="1116"/>
      <c r="J804" s="1114">
        <f>'報告書（事業主控）'!J804</f>
        <v>0</v>
      </c>
      <c r="K804" s="1115"/>
      <c r="L804" s="1115"/>
      <c r="M804" s="1115"/>
      <c r="N804" s="1120"/>
      <c r="O804" s="32">
        <f>'報告書（事業主控）'!O804</f>
        <v>0</v>
      </c>
      <c r="P804" s="11" t="s">
        <v>38</v>
      </c>
      <c r="Q804" s="32">
        <f>'報告書（事業主控）'!Q804</f>
        <v>0</v>
      </c>
      <c r="R804" s="11" t="s">
        <v>39</v>
      </c>
      <c r="S804" s="32">
        <f>'報告書（事業主控）'!S804</f>
        <v>0</v>
      </c>
      <c r="T804" s="982" t="s">
        <v>40</v>
      </c>
      <c r="U804" s="982"/>
      <c r="V804" s="1103">
        <f>'報告書（事業主控）'!V804</f>
        <v>0</v>
      </c>
      <c r="W804" s="1104"/>
      <c r="X804" s="1104"/>
      <c r="Y804" s="737"/>
      <c r="Z804" s="738"/>
      <c r="AA804" s="739"/>
      <c r="AB804" s="739"/>
      <c r="AC804" s="737"/>
      <c r="AD804" s="738"/>
      <c r="AE804" s="739"/>
      <c r="AF804" s="739"/>
      <c r="AG804" s="737"/>
      <c r="AH804" s="1100">
        <f>'報告書（事業主控）'!AH804</f>
        <v>0</v>
      </c>
      <c r="AI804" s="1101"/>
      <c r="AJ804" s="1101"/>
      <c r="AK804" s="1102"/>
      <c r="AL804" s="738"/>
      <c r="AM804" s="740"/>
      <c r="AN804" s="1100">
        <f>'報告書（事業主控）'!AN804</f>
        <v>0</v>
      </c>
      <c r="AO804" s="1101"/>
      <c r="AP804" s="1101"/>
      <c r="AQ804" s="1101"/>
      <c r="AR804" s="1101"/>
      <c r="AS804" s="741"/>
    </row>
    <row r="805" spans="2:45" ht="18" customHeight="1">
      <c r="B805" s="1117"/>
      <c r="C805" s="1118"/>
      <c r="D805" s="1118"/>
      <c r="E805" s="1118"/>
      <c r="F805" s="1118"/>
      <c r="G805" s="1118"/>
      <c r="H805" s="1118"/>
      <c r="I805" s="1119"/>
      <c r="J805" s="1117"/>
      <c r="K805" s="1118"/>
      <c r="L805" s="1118"/>
      <c r="M805" s="1118"/>
      <c r="N805" s="1121"/>
      <c r="O805" s="33">
        <f>'報告書（事業主控）'!O805</f>
        <v>0</v>
      </c>
      <c r="P805" s="684" t="s">
        <v>38</v>
      </c>
      <c r="Q805" s="33">
        <f>'報告書（事業主控）'!Q805</f>
        <v>0</v>
      </c>
      <c r="R805" s="684" t="s">
        <v>39</v>
      </c>
      <c r="S805" s="33">
        <f>'報告書（事業主控）'!S805</f>
        <v>0</v>
      </c>
      <c r="T805" s="1122" t="s">
        <v>41</v>
      </c>
      <c r="U805" s="1122"/>
      <c r="V805" s="1097">
        <f>'報告書（事業主控）'!V805</f>
        <v>0</v>
      </c>
      <c r="W805" s="1098"/>
      <c r="X805" s="1098"/>
      <c r="Y805" s="1098"/>
      <c r="Z805" s="1097">
        <f>'報告書（事業主控）'!Z805</f>
        <v>0</v>
      </c>
      <c r="AA805" s="1098"/>
      <c r="AB805" s="1098"/>
      <c r="AC805" s="1098"/>
      <c r="AD805" s="1097">
        <f>'報告書（事業主控）'!AD805</f>
        <v>0</v>
      </c>
      <c r="AE805" s="1098"/>
      <c r="AF805" s="1098"/>
      <c r="AG805" s="1098"/>
      <c r="AH805" s="1097">
        <f>'報告書（事業主控）'!AH805</f>
        <v>0</v>
      </c>
      <c r="AI805" s="1098"/>
      <c r="AJ805" s="1098"/>
      <c r="AK805" s="1099"/>
      <c r="AL805" s="964">
        <f>'報告書（事業主控）'!AL805</f>
        <v>0</v>
      </c>
      <c r="AM805" s="1095"/>
      <c r="AN805" s="1093">
        <f>'報告書（事業主控）'!AN805</f>
        <v>0</v>
      </c>
      <c r="AO805" s="1094"/>
      <c r="AP805" s="1094"/>
      <c r="AQ805" s="1094"/>
      <c r="AR805" s="1094"/>
      <c r="AS805" s="687"/>
    </row>
    <row r="806" spans="2:45" ht="18" customHeight="1">
      <c r="B806" s="1114">
        <f>'報告書（事業主控）'!B806</f>
        <v>0</v>
      </c>
      <c r="C806" s="1115"/>
      <c r="D806" s="1115"/>
      <c r="E806" s="1115"/>
      <c r="F806" s="1115"/>
      <c r="G806" s="1115"/>
      <c r="H806" s="1115"/>
      <c r="I806" s="1116"/>
      <c r="J806" s="1114">
        <f>'報告書（事業主控）'!J806</f>
        <v>0</v>
      </c>
      <c r="K806" s="1115"/>
      <c r="L806" s="1115"/>
      <c r="M806" s="1115"/>
      <c r="N806" s="1120"/>
      <c r="O806" s="32">
        <f>'報告書（事業主控）'!O806</f>
        <v>0</v>
      </c>
      <c r="P806" s="11" t="s">
        <v>38</v>
      </c>
      <c r="Q806" s="32">
        <f>'報告書（事業主控）'!Q806</f>
        <v>0</v>
      </c>
      <c r="R806" s="11" t="s">
        <v>39</v>
      </c>
      <c r="S806" s="32">
        <f>'報告書（事業主控）'!S806</f>
        <v>0</v>
      </c>
      <c r="T806" s="982" t="s">
        <v>40</v>
      </c>
      <c r="U806" s="982"/>
      <c r="V806" s="1103">
        <f>'報告書（事業主控）'!V806</f>
        <v>0</v>
      </c>
      <c r="W806" s="1104"/>
      <c r="X806" s="1104"/>
      <c r="Y806" s="737"/>
      <c r="Z806" s="738"/>
      <c r="AA806" s="739"/>
      <c r="AB806" s="739"/>
      <c r="AC806" s="737"/>
      <c r="AD806" s="738"/>
      <c r="AE806" s="739"/>
      <c r="AF806" s="739"/>
      <c r="AG806" s="737"/>
      <c r="AH806" s="1100">
        <f>'報告書（事業主控）'!AH806</f>
        <v>0</v>
      </c>
      <c r="AI806" s="1101"/>
      <c r="AJ806" s="1101"/>
      <c r="AK806" s="1102"/>
      <c r="AL806" s="738"/>
      <c r="AM806" s="740"/>
      <c r="AN806" s="1100">
        <f>'報告書（事業主控）'!AN806</f>
        <v>0</v>
      </c>
      <c r="AO806" s="1101"/>
      <c r="AP806" s="1101"/>
      <c r="AQ806" s="1101"/>
      <c r="AR806" s="1101"/>
      <c r="AS806" s="741"/>
    </row>
    <row r="807" spans="2:45" ht="18" customHeight="1">
      <c r="B807" s="1117"/>
      <c r="C807" s="1118"/>
      <c r="D807" s="1118"/>
      <c r="E807" s="1118"/>
      <c r="F807" s="1118"/>
      <c r="G807" s="1118"/>
      <c r="H807" s="1118"/>
      <c r="I807" s="1119"/>
      <c r="J807" s="1117"/>
      <c r="K807" s="1118"/>
      <c r="L807" s="1118"/>
      <c r="M807" s="1118"/>
      <c r="N807" s="1121"/>
      <c r="O807" s="33">
        <f>'報告書（事業主控）'!O807</f>
        <v>0</v>
      </c>
      <c r="P807" s="684" t="s">
        <v>38</v>
      </c>
      <c r="Q807" s="33">
        <f>'報告書（事業主控）'!Q807</f>
        <v>0</v>
      </c>
      <c r="R807" s="684" t="s">
        <v>39</v>
      </c>
      <c r="S807" s="33">
        <f>'報告書（事業主控）'!S807</f>
        <v>0</v>
      </c>
      <c r="T807" s="1122" t="s">
        <v>41</v>
      </c>
      <c r="U807" s="1122"/>
      <c r="V807" s="1097">
        <f>'報告書（事業主控）'!V807</f>
        <v>0</v>
      </c>
      <c r="W807" s="1098"/>
      <c r="X807" s="1098"/>
      <c r="Y807" s="1098"/>
      <c r="Z807" s="1097">
        <f>'報告書（事業主控）'!Z807</f>
        <v>0</v>
      </c>
      <c r="AA807" s="1098"/>
      <c r="AB807" s="1098"/>
      <c r="AC807" s="1098"/>
      <c r="AD807" s="1097">
        <f>'報告書（事業主控）'!AD807</f>
        <v>0</v>
      </c>
      <c r="AE807" s="1098"/>
      <c r="AF807" s="1098"/>
      <c r="AG807" s="1098"/>
      <c r="AH807" s="1097">
        <f>'報告書（事業主控）'!AH807</f>
        <v>0</v>
      </c>
      <c r="AI807" s="1098"/>
      <c r="AJ807" s="1098"/>
      <c r="AK807" s="1099"/>
      <c r="AL807" s="964">
        <f>'報告書（事業主控）'!AL807</f>
        <v>0</v>
      </c>
      <c r="AM807" s="1095"/>
      <c r="AN807" s="1093">
        <f>'報告書（事業主控）'!AN807</f>
        <v>0</v>
      </c>
      <c r="AO807" s="1094"/>
      <c r="AP807" s="1094"/>
      <c r="AQ807" s="1094"/>
      <c r="AR807" s="1094"/>
      <c r="AS807" s="687"/>
    </row>
    <row r="808" spans="2:45" ht="18" customHeight="1">
      <c r="B808" s="1114">
        <f>'報告書（事業主控）'!B808</f>
        <v>0</v>
      </c>
      <c r="C808" s="1115"/>
      <c r="D808" s="1115"/>
      <c r="E808" s="1115"/>
      <c r="F808" s="1115"/>
      <c r="G808" s="1115"/>
      <c r="H808" s="1115"/>
      <c r="I808" s="1116"/>
      <c r="J808" s="1114">
        <f>'報告書（事業主控）'!J808</f>
        <v>0</v>
      </c>
      <c r="K808" s="1115"/>
      <c r="L808" s="1115"/>
      <c r="M808" s="1115"/>
      <c r="N808" s="1120"/>
      <c r="O808" s="32">
        <f>'報告書（事業主控）'!O808</f>
        <v>0</v>
      </c>
      <c r="P808" s="11" t="s">
        <v>38</v>
      </c>
      <c r="Q808" s="32">
        <f>'報告書（事業主控）'!Q808</f>
        <v>0</v>
      </c>
      <c r="R808" s="11" t="s">
        <v>39</v>
      </c>
      <c r="S808" s="32">
        <f>'報告書（事業主控）'!S808</f>
        <v>0</v>
      </c>
      <c r="T808" s="982" t="s">
        <v>40</v>
      </c>
      <c r="U808" s="982"/>
      <c r="V808" s="1103">
        <f>'報告書（事業主控）'!V808</f>
        <v>0</v>
      </c>
      <c r="W808" s="1104"/>
      <c r="X808" s="1104"/>
      <c r="Y808" s="737"/>
      <c r="Z808" s="738"/>
      <c r="AA808" s="739"/>
      <c r="AB808" s="739"/>
      <c r="AC808" s="737"/>
      <c r="AD808" s="738"/>
      <c r="AE808" s="739"/>
      <c r="AF808" s="739"/>
      <c r="AG808" s="737"/>
      <c r="AH808" s="1100">
        <f>'報告書（事業主控）'!AH808</f>
        <v>0</v>
      </c>
      <c r="AI808" s="1101"/>
      <c r="AJ808" s="1101"/>
      <c r="AK808" s="1102"/>
      <c r="AL808" s="738"/>
      <c r="AM808" s="740"/>
      <c r="AN808" s="1100">
        <f>'報告書（事業主控）'!AN808</f>
        <v>0</v>
      </c>
      <c r="AO808" s="1101"/>
      <c r="AP808" s="1101"/>
      <c r="AQ808" s="1101"/>
      <c r="AR808" s="1101"/>
      <c r="AS808" s="741"/>
    </row>
    <row r="809" spans="2:45" ht="18" customHeight="1">
      <c r="B809" s="1117"/>
      <c r="C809" s="1118"/>
      <c r="D809" s="1118"/>
      <c r="E809" s="1118"/>
      <c r="F809" s="1118"/>
      <c r="G809" s="1118"/>
      <c r="H809" s="1118"/>
      <c r="I809" s="1119"/>
      <c r="J809" s="1117"/>
      <c r="K809" s="1118"/>
      <c r="L809" s="1118"/>
      <c r="M809" s="1118"/>
      <c r="N809" s="1121"/>
      <c r="O809" s="33">
        <f>'報告書（事業主控）'!O809</f>
        <v>0</v>
      </c>
      <c r="P809" s="684" t="s">
        <v>38</v>
      </c>
      <c r="Q809" s="33">
        <f>'報告書（事業主控）'!Q809</f>
        <v>0</v>
      </c>
      <c r="R809" s="684" t="s">
        <v>39</v>
      </c>
      <c r="S809" s="33">
        <f>'報告書（事業主控）'!S809</f>
        <v>0</v>
      </c>
      <c r="T809" s="1122" t="s">
        <v>41</v>
      </c>
      <c r="U809" s="1122"/>
      <c r="V809" s="1097">
        <f>'報告書（事業主控）'!V809</f>
        <v>0</v>
      </c>
      <c r="W809" s="1098"/>
      <c r="X809" s="1098"/>
      <c r="Y809" s="1098"/>
      <c r="Z809" s="1097">
        <f>'報告書（事業主控）'!Z809</f>
        <v>0</v>
      </c>
      <c r="AA809" s="1098"/>
      <c r="AB809" s="1098"/>
      <c r="AC809" s="1098"/>
      <c r="AD809" s="1097">
        <f>'報告書（事業主控）'!AD809</f>
        <v>0</v>
      </c>
      <c r="AE809" s="1098"/>
      <c r="AF809" s="1098"/>
      <c r="AG809" s="1098"/>
      <c r="AH809" s="1097">
        <f>'報告書（事業主控）'!AH809</f>
        <v>0</v>
      </c>
      <c r="AI809" s="1098"/>
      <c r="AJ809" s="1098"/>
      <c r="AK809" s="1099"/>
      <c r="AL809" s="964">
        <f>'報告書（事業主控）'!AL809</f>
        <v>0</v>
      </c>
      <c r="AM809" s="1095"/>
      <c r="AN809" s="1093">
        <f>'報告書（事業主控）'!AN809</f>
        <v>0</v>
      </c>
      <c r="AO809" s="1094"/>
      <c r="AP809" s="1094"/>
      <c r="AQ809" s="1094"/>
      <c r="AR809" s="1094"/>
      <c r="AS809" s="687"/>
    </row>
    <row r="810" spans="2:45" ht="18" customHeight="1">
      <c r="B810" s="1114">
        <f>'報告書（事業主控）'!B810</f>
        <v>0</v>
      </c>
      <c r="C810" s="1115"/>
      <c r="D810" s="1115"/>
      <c r="E810" s="1115"/>
      <c r="F810" s="1115"/>
      <c r="G810" s="1115"/>
      <c r="H810" s="1115"/>
      <c r="I810" s="1116"/>
      <c r="J810" s="1114">
        <f>'報告書（事業主控）'!J810</f>
        <v>0</v>
      </c>
      <c r="K810" s="1115"/>
      <c r="L810" s="1115"/>
      <c r="M810" s="1115"/>
      <c r="N810" s="1120"/>
      <c r="O810" s="32">
        <f>'報告書（事業主控）'!O810</f>
        <v>0</v>
      </c>
      <c r="P810" s="11" t="s">
        <v>38</v>
      </c>
      <c r="Q810" s="32">
        <f>'報告書（事業主控）'!Q810</f>
        <v>0</v>
      </c>
      <c r="R810" s="11" t="s">
        <v>39</v>
      </c>
      <c r="S810" s="32">
        <f>'報告書（事業主控）'!S810</f>
        <v>0</v>
      </c>
      <c r="T810" s="982" t="s">
        <v>40</v>
      </c>
      <c r="U810" s="982"/>
      <c r="V810" s="1103">
        <f>'報告書（事業主控）'!V810</f>
        <v>0</v>
      </c>
      <c r="W810" s="1104"/>
      <c r="X810" s="1104"/>
      <c r="Y810" s="737"/>
      <c r="Z810" s="738"/>
      <c r="AA810" s="739"/>
      <c r="AB810" s="739"/>
      <c r="AC810" s="737"/>
      <c r="AD810" s="738"/>
      <c r="AE810" s="739"/>
      <c r="AF810" s="739"/>
      <c r="AG810" s="737"/>
      <c r="AH810" s="1100">
        <f>'報告書（事業主控）'!AH810</f>
        <v>0</v>
      </c>
      <c r="AI810" s="1101"/>
      <c r="AJ810" s="1101"/>
      <c r="AK810" s="1102"/>
      <c r="AL810" s="738"/>
      <c r="AM810" s="740"/>
      <c r="AN810" s="1100">
        <f>'報告書（事業主控）'!AN810</f>
        <v>0</v>
      </c>
      <c r="AO810" s="1101"/>
      <c r="AP810" s="1101"/>
      <c r="AQ810" s="1101"/>
      <c r="AR810" s="1101"/>
      <c r="AS810" s="741"/>
    </row>
    <row r="811" spans="2:45" ht="18" customHeight="1">
      <c r="B811" s="1117"/>
      <c r="C811" s="1118"/>
      <c r="D811" s="1118"/>
      <c r="E811" s="1118"/>
      <c r="F811" s="1118"/>
      <c r="G811" s="1118"/>
      <c r="H811" s="1118"/>
      <c r="I811" s="1119"/>
      <c r="J811" s="1117"/>
      <c r="K811" s="1118"/>
      <c r="L811" s="1118"/>
      <c r="M811" s="1118"/>
      <c r="N811" s="1121"/>
      <c r="O811" s="33">
        <f>'報告書（事業主控）'!O811</f>
        <v>0</v>
      </c>
      <c r="P811" s="684" t="s">
        <v>38</v>
      </c>
      <c r="Q811" s="33">
        <f>'報告書（事業主控）'!Q811</f>
        <v>0</v>
      </c>
      <c r="R811" s="684" t="s">
        <v>39</v>
      </c>
      <c r="S811" s="33">
        <f>'報告書（事業主控）'!S811</f>
        <v>0</v>
      </c>
      <c r="T811" s="1122" t="s">
        <v>41</v>
      </c>
      <c r="U811" s="1122"/>
      <c r="V811" s="1097">
        <f>'報告書（事業主控）'!V811</f>
        <v>0</v>
      </c>
      <c r="W811" s="1098"/>
      <c r="X811" s="1098"/>
      <c r="Y811" s="1098"/>
      <c r="Z811" s="1097">
        <f>'報告書（事業主控）'!Z811</f>
        <v>0</v>
      </c>
      <c r="AA811" s="1098"/>
      <c r="AB811" s="1098"/>
      <c r="AC811" s="1098"/>
      <c r="AD811" s="1097">
        <f>'報告書（事業主控）'!AD811</f>
        <v>0</v>
      </c>
      <c r="AE811" s="1098"/>
      <c r="AF811" s="1098"/>
      <c r="AG811" s="1098"/>
      <c r="AH811" s="1097">
        <f>'報告書（事業主控）'!AH811</f>
        <v>0</v>
      </c>
      <c r="AI811" s="1098"/>
      <c r="AJ811" s="1098"/>
      <c r="AK811" s="1099"/>
      <c r="AL811" s="964">
        <f>'報告書（事業主控）'!AL811</f>
        <v>0</v>
      </c>
      <c r="AM811" s="1095"/>
      <c r="AN811" s="1093">
        <f>'報告書（事業主控）'!AN811</f>
        <v>0</v>
      </c>
      <c r="AO811" s="1094"/>
      <c r="AP811" s="1094"/>
      <c r="AQ811" s="1094"/>
      <c r="AR811" s="1094"/>
      <c r="AS811" s="687"/>
    </row>
    <row r="812" spans="2:45" ht="18" customHeight="1">
      <c r="B812" s="1114">
        <f>'報告書（事業主控）'!B812</f>
        <v>0</v>
      </c>
      <c r="C812" s="1115"/>
      <c r="D812" s="1115"/>
      <c r="E812" s="1115"/>
      <c r="F812" s="1115"/>
      <c r="G812" s="1115"/>
      <c r="H812" s="1115"/>
      <c r="I812" s="1116"/>
      <c r="J812" s="1114">
        <f>'報告書（事業主控）'!J812</f>
        <v>0</v>
      </c>
      <c r="K812" s="1115"/>
      <c r="L812" s="1115"/>
      <c r="M812" s="1115"/>
      <c r="N812" s="1120"/>
      <c r="O812" s="32">
        <f>'報告書（事業主控）'!O812</f>
        <v>0</v>
      </c>
      <c r="P812" s="11" t="s">
        <v>38</v>
      </c>
      <c r="Q812" s="32">
        <f>'報告書（事業主控）'!Q812</f>
        <v>0</v>
      </c>
      <c r="R812" s="11" t="s">
        <v>39</v>
      </c>
      <c r="S812" s="32">
        <f>'報告書（事業主控）'!S812</f>
        <v>0</v>
      </c>
      <c r="T812" s="982" t="s">
        <v>40</v>
      </c>
      <c r="U812" s="982"/>
      <c r="V812" s="1103">
        <f>'報告書（事業主控）'!V812</f>
        <v>0</v>
      </c>
      <c r="W812" s="1104"/>
      <c r="X812" s="1104"/>
      <c r="Y812" s="737"/>
      <c r="Z812" s="738"/>
      <c r="AA812" s="739"/>
      <c r="AB812" s="739"/>
      <c r="AC812" s="737"/>
      <c r="AD812" s="738"/>
      <c r="AE812" s="739"/>
      <c r="AF812" s="739"/>
      <c r="AG812" s="737"/>
      <c r="AH812" s="1100">
        <f>'報告書（事業主控）'!AH812</f>
        <v>0</v>
      </c>
      <c r="AI812" s="1101"/>
      <c r="AJ812" s="1101"/>
      <c r="AK812" s="1102"/>
      <c r="AL812" s="738"/>
      <c r="AM812" s="740"/>
      <c r="AN812" s="1100">
        <f>'報告書（事業主控）'!AN812</f>
        <v>0</v>
      </c>
      <c r="AO812" s="1101"/>
      <c r="AP812" s="1101"/>
      <c r="AQ812" s="1101"/>
      <c r="AR812" s="1101"/>
      <c r="AS812" s="741"/>
    </row>
    <row r="813" spans="2:45" ht="18" customHeight="1">
      <c r="B813" s="1117"/>
      <c r="C813" s="1118"/>
      <c r="D813" s="1118"/>
      <c r="E813" s="1118"/>
      <c r="F813" s="1118"/>
      <c r="G813" s="1118"/>
      <c r="H813" s="1118"/>
      <c r="I813" s="1119"/>
      <c r="J813" s="1117"/>
      <c r="K813" s="1118"/>
      <c r="L813" s="1118"/>
      <c r="M813" s="1118"/>
      <c r="N813" s="1121"/>
      <c r="O813" s="33">
        <f>'報告書（事業主控）'!O813</f>
        <v>0</v>
      </c>
      <c r="P813" s="684" t="s">
        <v>38</v>
      </c>
      <c r="Q813" s="33">
        <f>'報告書（事業主控）'!Q813</f>
        <v>0</v>
      </c>
      <c r="R813" s="684" t="s">
        <v>39</v>
      </c>
      <c r="S813" s="33">
        <f>'報告書（事業主控）'!S813</f>
        <v>0</v>
      </c>
      <c r="T813" s="1122" t="s">
        <v>41</v>
      </c>
      <c r="U813" s="1122"/>
      <c r="V813" s="1097">
        <f>'報告書（事業主控）'!V813</f>
        <v>0</v>
      </c>
      <c r="W813" s="1098"/>
      <c r="X813" s="1098"/>
      <c r="Y813" s="1098"/>
      <c r="Z813" s="1097">
        <f>'報告書（事業主控）'!Z813</f>
        <v>0</v>
      </c>
      <c r="AA813" s="1098"/>
      <c r="AB813" s="1098"/>
      <c r="AC813" s="1098"/>
      <c r="AD813" s="1097">
        <f>'報告書（事業主控）'!AD813</f>
        <v>0</v>
      </c>
      <c r="AE813" s="1098"/>
      <c r="AF813" s="1098"/>
      <c r="AG813" s="1098"/>
      <c r="AH813" s="1097">
        <f>'報告書（事業主控）'!AH813</f>
        <v>0</v>
      </c>
      <c r="AI813" s="1098"/>
      <c r="AJ813" s="1098"/>
      <c r="AK813" s="1099"/>
      <c r="AL813" s="964">
        <f>'報告書（事業主控）'!AL813</f>
        <v>0</v>
      </c>
      <c r="AM813" s="1095"/>
      <c r="AN813" s="1093">
        <f>'報告書（事業主控）'!AN813</f>
        <v>0</v>
      </c>
      <c r="AO813" s="1094"/>
      <c r="AP813" s="1094"/>
      <c r="AQ813" s="1094"/>
      <c r="AR813" s="1094"/>
      <c r="AS813" s="687"/>
    </row>
    <row r="814" spans="2:45" ht="18" customHeight="1">
      <c r="B814" s="1114">
        <f>'報告書（事業主控）'!B814</f>
        <v>0</v>
      </c>
      <c r="C814" s="1115"/>
      <c r="D814" s="1115"/>
      <c r="E814" s="1115"/>
      <c r="F814" s="1115"/>
      <c r="G814" s="1115"/>
      <c r="H814" s="1115"/>
      <c r="I814" s="1116"/>
      <c r="J814" s="1114">
        <f>'報告書（事業主控）'!J814</f>
        <v>0</v>
      </c>
      <c r="K814" s="1115"/>
      <c r="L814" s="1115"/>
      <c r="M814" s="1115"/>
      <c r="N814" s="1120"/>
      <c r="O814" s="32">
        <f>'報告書（事業主控）'!O814</f>
        <v>0</v>
      </c>
      <c r="P814" s="11" t="s">
        <v>38</v>
      </c>
      <c r="Q814" s="32">
        <f>'報告書（事業主控）'!Q814</f>
        <v>0</v>
      </c>
      <c r="R814" s="11" t="s">
        <v>39</v>
      </c>
      <c r="S814" s="32">
        <f>'報告書（事業主控）'!S814</f>
        <v>0</v>
      </c>
      <c r="T814" s="982" t="s">
        <v>40</v>
      </c>
      <c r="U814" s="982"/>
      <c r="V814" s="1103">
        <f>'報告書（事業主控）'!V814</f>
        <v>0</v>
      </c>
      <c r="W814" s="1104"/>
      <c r="X814" s="1104"/>
      <c r="Y814" s="737"/>
      <c r="Z814" s="738"/>
      <c r="AA814" s="739"/>
      <c r="AB814" s="739"/>
      <c r="AC814" s="737"/>
      <c r="AD814" s="738"/>
      <c r="AE814" s="739"/>
      <c r="AF814" s="739"/>
      <c r="AG814" s="737"/>
      <c r="AH814" s="1100">
        <f>'報告書（事業主控）'!AH814</f>
        <v>0</v>
      </c>
      <c r="AI814" s="1101"/>
      <c r="AJ814" s="1101"/>
      <c r="AK814" s="1102"/>
      <c r="AL814" s="738"/>
      <c r="AM814" s="740"/>
      <c r="AN814" s="1100">
        <f>'報告書（事業主控）'!AN814</f>
        <v>0</v>
      </c>
      <c r="AO814" s="1101"/>
      <c r="AP814" s="1101"/>
      <c r="AQ814" s="1101"/>
      <c r="AR814" s="1101"/>
      <c r="AS814" s="741"/>
    </row>
    <row r="815" spans="2:45" ht="18" customHeight="1">
      <c r="B815" s="1117"/>
      <c r="C815" s="1118"/>
      <c r="D815" s="1118"/>
      <c r="E815" s="1118"/>
      <c r="F815" s="1118"/>
      <c r="G815" s="1118"/>
      <c r="H815" s="1118"/>
      <c r="I815" s="1119"/>
      <c r="J815" s="1117"/>
      <c r="K815" s="1118"/>
      <c r="L815" s="1118"/>
      <c r="M815" s="1118"/>
      <c r="N815" s="1121"/>
      <c r="O815" s="33">
        <f>'報告書（事業主控）'!O815</f>
        <v>0</v>
      </c>
      <c r="P815" s="684" t="s">
        <v>38</v>
      </c>
      <c r="Q815" s="33">
        <f>'報告書（事業主控）'!Q815</f>
        <v>0</v>
      </c>
      <c r="R815" s="684" t="s">
        <v>39</v>
      </c>
      <c r="S815" s="33">
        <f>'報告書（事業主控）'!S815</f>
        <v>0</v>
      </c>
      <c r="T815" s="1122" t="s">
        <v>41</v>
      </c>
      <c r="U815" s="1122"/>
      <c r="V815" s="1097">
        <f>'報告書（事業主控）'!V815</f>
        <v>0</v>
      </c>
      <c r="W815" s="1098"/>
      <c r="X815" s="1098"/>
      <c r="Y815" s="1098"/>
      <c r="Z815" s="1097">
        <f>'報告書（事業主控）'!Z815</f>
        <v>0</v>
      </c>
      <c r="AA815" s="1098"/>
      <c r="AB815" s="1098"/>
      <c r="AC815" s="1098"/>
      <c r="AD815" s="1097">
        <f>'報告書（事業主控）'!AD815</f>
        <v>0</v>
      </c>
      <c r="AE815" s="1098"/>
      <c r="AF815" s="1098"/>
      <c r="AG815" s="1098"/>
      <c r="AH815" s="1097">
        <f>'報告書（事業主控）'!AH815</f>
        <v>0</v>
      </c>
      <c r="AI815" s="1098"/>
      <c r="AJ815" s="1098"/>
      <c r="AK815" s="1099"/>
      <c r="AL815" s="964">
        <f>'報告書（事業主控）'!AL815</f>
        <v>0</v>
      </c>
      <c r="AM815" s="1095"/>
      <c r="AN815" s="1093">
        <f>'報告書（事業主控）'!AN815</f>
        <v>0</v>
      </c>
      <c r="AO815" s="1094"/>
      <c r="AP815" s="1094"/>
      <c r="AQ815" s="1094"/>
      <c r="AR815" s="1094"/>
      <c r="AS815" s="687"/>
    </row>
    <row r="816" spans="2:45" ht="18" customHeight="1">
      <c r="B816" s="877" t="s">
        <v>832</v>
      </c>
      <c r="C816" s="988"/>
      <c r="D816" s="988"/>
      <c r="E816" s="989"/>
      <c r="F816" s="1105">
        <f>'報告書（事業主控）'!F816</f>
        <v>0</v>
      </c>
      <c r="G816" s="1106"/>
      <c r="H816" s="1106"/>
      <c r="I816" s="1106"/>
      <c r="J816" s="1106"/>
      <c r="K816" s="1106"/>
      <c r="L816" s="1106"/>
      <c r="M816" s="1106"/>
      <c r="N816" s="1107"/>
      <c r="O816" s="877" t="s">
        <v>833</v>
      </c>
      <c r="P816" s="988"/>
      <c r="Q816" s="988"/>
      <c r="R816" s="988"/>
      <c r="S816" s="988"/>
      <c r="T816" s="988"/>
      <c r="U816" s="989"/>
      <c r="V816" s="1100">
        <f>'報告書（事業主控）'!V816</f>
        <v>0</v>
      </c>
      <c r="W816" s="1101"/>
      <c r="X816" s="1101"/>
      <c r="Y816" s="1102"/>
      <c r="Z816" s="738"/>
      <c r="AA816" s="739"/>
      <c r="AB816" s="739"/>
      <c r="AC816" s="737"/>
      <c r="AD816" s="738"/>
      <c r="AE816" s="739"/>
      <c r="AF816" s="739"/>
      <c r="AG816" s="737"/>
      <c r="AH816" s="1100">
        <f>'報告書（事業主控）'!AH816</f>
        <v>0</v>
      </c>
      <c r="AI816" s="1101"/>
      <c r="AJ816" s="1101"/>
      <c r="AK816" s="1102"/>
      <c r="AL816" s="738"/>
      <c r="AM816" s="740"/>
      <c r="AN816" s="1100">
        <f>'報告書（事業主控）'!AN816</f>
        <v>0</v>
      </c>
      <c r="AO816" s="1101"/>
      <c r="AP816" s="1101"/>
      <c r="AQ816" s="1101"/>
      <c r="AR816" s="1101"/>
      <c r="AS816" s="741"/>
    </row>
    <row r="817" spans="2:45" ht="18" customHeight="1">
      <c r="B817" s="990"/>
      <c r="C817" s="991"/>
      <c r="D817" s="991"/>
      <c r="E817" s="992"/>
      <c r="F817" s="1108"/>
      <c r="G817" s="1109"/>
      <c r="H817" s="1109"/>
      <c r="I817" s="1109"/>
      <c r="J817" s="1109"/>
      <c r="K817" s="1109"/>
      <c r="L817" s="1109"/>
      <c r="M817" s="1109"/>
      <c r="N817" s="1110"/>
      <c r="O817" s="990"/>
      <c r="P817" s="991"/>
      <c r="Q817" s="991"/>
      <c r="R817" s="991"/>
      <c r="S817" s="991"/>
      <c r="T817" s="991"/>
      <c r="U817" s="992"/>
      <c r="V817" s="983">
        <f>'報告書（事業主控）'!V817</f>
        <v>0</v>
      </c>
      <c r="W817" s="986"/>
      <c r="X817" s="986"/>
      <c r="Y817" s="1004"/>
      <c r="Z817" s="983">
        <f>'報告書（事業主控）'!Z817</f>
        <v>0</v>
      </c>
      <c r="AA817" s="984"/>
      <c r="AB817" s="984"/>
      <c r="AC817" s="985"/>
      <c r="AD817" s="983">
        <f>'報告書（事業主控）'!AD817</f>
        <v>0</v>
      </c>
      <c r="AE817" s="984"/>
      <c r="AF817" s="984"/>
      <c r="AG817" s="985"/>
      <c r="AH817" s="983">
        <f>'報告書（事業主控）'!AH817</f>
        <v>0</v>
      </c>
      <c r="AI817" s="962"/>
      <c r="AJ817" s="962"/>
      <c r="AK817" s="962"/>
      <c r="AL817" s="742"/>
      <c r="AM817" s="743"/>
      <c r="AN817" s="983">
        <f>'報告書（事業主控）'!AN817</f>
        <v>0</v>
      </c>
      <c r="AO817" s="986"/>
      <c r="AP817" s="986"/>
      <c r="AQ817" s="986"/>
      <c r="AR817" s="986"/>
      <c r="AS817" s="744"/>
    </row>
    <row r="818" spans="2:45" ht="18" customHeight="1">
      <c r="B818" s="993"/>
      <c r="C818" s="994"/>
      <c r="D818" s="994"/>
      <c r="E818" s="995"/>
      <c r="F818" s="1111"/>
      <c r="G818" s="1112"/>
      <c r="H818" s="1112"/>
      <c r="I818" s="1112"/>
      <c r="J818" s="1112"/>
      <c r="K818" s="1112"/>
      <c r="L818" s="1112"/>
      <c r="M818" s="1112"/>
      <c r="N818" s="1113"/>
      <c r="O818" s="993"/>
      <c r="P818" s="994"/>
      <c r="Q818" s="994"/>
      <c r="R818" s="994"/>
      <c r="S818" s="994"/>
      <c r="T818" s="994"/>
      <c r="U818" s="995"/>
      <c r="V818" s="1093">
        <f>'報告書（事業主控）'!V818</f>
        <v>0</v>
      </c>
      <c r="W818" s="1094"/>
      <c r="X818" s="1094"/>
      <c r="Y818" s="1096"/>
      <c r="Z818" s="1093">
        <f>'報告書（事業主控）'!Z818</f>
        <v>0</v>
      </c>
      <c r="AA818" s="1094"/>
      <c r="AB818" s="1094"/>
      <c r="AC818" s="1096"/>
      <c r="AD818" s="1093">
        <f>'報告書（事業主控）'!AD818</f>
        <v>0</v>
      </c>
      <c r="AE818" s="1094"/>
      <c r="AF818" s="1094"/>
      <c r="AG818" s="1096"/>
      <c r="AH818" s="1093">
        <f>'報告書（事業主控）'!AH818</f>
        <v>0</v>
      </c>
      <c r="AI818" s="1094"/>
      <c r="AJ818" s="1094"/>
      <c r="AK818" s="1096"/>
      <c r="AL818" s="686"/>
      <c r="AM818" s="687"/>
      <c r="AN818" s="1093">
        <f>'報告書（事業主控）'!AN818</f>
        <v>0</v>
      </c>
      <c r="AO818" s="1094"/>
      <c r="AP818" s="1094"/>
      <c r="AQ818" s="1094"/>
      <c r="AR818" s="1094"/>
      <c r="AS818" s="687"/>
    </row>
    <row r="819" spans="2:45" ht="18" customHeight="1">
      <c r="AN819" s="1092">
        <f>'報告書（事業主控）'!AN819:AR819</f>
        <v>0</v>
      </c>
      <c r="AO819" s="1092"/>
      <c r="AP819" s="1092"/>
      <c r="AQ819" s="1092"/>
      <c r="AR819" s="1092"/>
    </row>
    <row r="820" spans="2:45" ht="31.95" customHeight="1">
      <c r="AN820" s="38"/>
      <c r="AO820" s="38"/>
      <c r="AP820" s="38"/>
      <c r="AQ820" s="38"/>
      <c r="AR820" s="38"/>
    </row>
    <row r="821" spans="2:45" ht="7.5" customHeight="1">
      <c r="X821" s="3"/>
      <c r="Y821" s="3"/>
    </row>
    <row r="822" spans="2:45" ht="10.5" customHeight="1">
      <c r="X822" s="3"/>
      <c r="Y822" s="3"/>
    </row>
    <row r="823" spans="2:45" ht="5.25" customHeight="1">
      <c r="X823" s="3"/>
      <c r="Y823" s="3"/>
    </row>
    <row r="824" spans="2:45" ht="5.25" customHeight="1">
      <c r="X824" s="3"/>
      <c r="Y824" s="3"/>
    </row>
    <row r="825" spans="2:45" ht="5.25" customHeight="1">
      <c r="X825" s="3"/>
      <c r="Y825" s="3"/>
    </row>
    <row r="826" spans="2:45" ht="5.25" customHeight="1">
      <c r="X826" s="3"/>
      <c r="Y826" s="3"/>
    </row>
    <row r="827" spans="2:45" ht="17.25" customHeight="1">
      <c r="B827" s="2" t="s">
        <v>42</v>
      </c>
      <c r="S827" s="9"/>
      <c r="T827" s="9"/>
      <c r="U827" s="9"/>
      <c r="V827" s="9"/>
      <c r="W827" s="9"/>
      <c r="AL827" s="26"/>
      <c r="AM827" s="26"/>
      <c r="AN827" s="26"/>
      <c r="AO827" s="26"/>
    </row>
    <row r="828" spans="2:45" ht="12.75" customHeight="1">
      <c r="M828" s="27"/>
      <c r="N828" s="27"/>
      <c r="O828" s="27"/>
      <c r="P828" s="27"/>
      <c r="Q828" s="27"/>
      <c r="R828" s="27"/>
      <c r="S828" s="27"/>
      <c r="T828" s="28"/>
      <c r="U828" s="28"/>
      <c r="V828" s="28"/>
      <c r="W828" s="28"/>
      <c r="X828" s="28"/>
      <c r="Y828" s="28"/>
      <c r="Z828" s="28"/>
      <c r="AA828" s="27"/>
      <c r="AB828" s="27"/>
      <c r="AC828" s="27"/>
      <c r="AL828" s="26"/>
      <c r="AM828" s="859" t="s">
        <v>712</v>
      </c>
      <c r="AN828" s="1087"/>
      <c r="AO828" s="1087"/>
      <c r="AP828" s="1088"/>
    </row>
    <row r="829" spans="2:45" ht="12.75" customHeight="1">
      <c r="M829" s="27"/>
      <c r="N829" s="27"/>
      <c r="O829" s="27"/>
      <c r="P829" s="27"/>
      <c r="Q829" s="27"/>
      <c r="R829" s="27"/>
      <c r="S829" s="27"/>
      <c r="T829" s="28"/>
      <c r="U829" s="28"/>
      <c r="V829" s="28"/>
      <c r="W829" s="28"/>
      <c r="X829" s="28"/>
      <c r="Y829" s="28"/>
      <c r="Z829" s="28"/>
      <c r="AA829" s="27"/>
      <c r="AB829" s="27"/>
      <c r="AC829" s="27"/>
      <c r="AL829" s="26"/>
      <c r="AM829" s="1089"/>
      <c r="AN829" s="1090"/>
      <c r="AO829" s="1090"/>
      <c r="AP829" s="1091"/>
    </row>
    <row r="830" spans="2:45" ht="12.75" customHeight="1">
      <c r="M830" s="27"/>
      <c r="N830" s="27"/>
      <c r="O830" s="27"/>
      <c r="P830" s="27"/>
      <c r="Q830" s="27"/>
      <c r="R830" s="27"/>
      <c r="S830" s="27"/>
      <c r="T830" s="27"/>
      <c r="U830" s="27"/>
      <c r="V830" s="27"/>
      <c r="W830" s="27"/>
      <c r="X830" s="27"/>
      <c r="Y830" s="27"/>
      <c r="Z830" s="27"/>
      <c r="AA830" s="27"/>
      <c r="AB830" s="27"/>
      <c r="AC830" s="27"/>
      <c r="AL830" s="26"/>
      <c r="AM830" s="26"/>
      <c r="AN830" s="723"/>
      <c r="AO830" s="723"/>
    </row>
    <row r="831" spans="2:45" ht="6" customHeight="1">
      <c r="M831" s="27"/>
      <c r="N831" s="27"/>
      <c r="O831" s="27"/>
      <c r="P831" s="27"/>
      <c r="Q831" s="27"/>
      <c r="R831" s="27"/>
      <c r="S831" s="27"/>
      <c r="T831" s="27"/>
      <c r="U831" s="27"/>
      <c r="V831" s="27"/>
      <c r="W831" s="27"/>
      <c r="X831" s="27"/>
      <c r="Y831" s="27"/>
      <c r="Z831" s="27"/>
      <c r="AA831" s="27"/>
      <c r="AB831" s="27"/>
      <c r="AC831" s="27"/>
      <c r="AL831" s="26"/>
      <c r="AM831" s="26"/>
    </row>
    <row r="832" spans="2:45" ht="12.75" customHeight="1">
      <c r="B832" s="873" t="s">
        <v>9</v>
      </c>
      <c r="C832" s="874"/>
      <c r="D832" s="874"/>
      <c r="E832" s="874"/>
      <c r="F832" s="874"/>
      <c r="G832" s="874"/>
      <c r="H832" s="874"/>
      <c r="I832" s="874"/>
      <c r="J832" s="878" t="s">
        <v>17</v>
      </c>
      <c r="K832" s="878"/>
      <c r="L832" s="724" t="s">
        <v>10</v>
      </c>
      <c r="M832" s="878" t="s">
        <v>18</v>
      </c>
      <c r="N832" s="878"/>
      <c r="O832" s="879" t="s">
        <v>19</v>
      </c>
      <c r="P832" s="878"/>
      <c r="Q832" s="878"/>
      <c r="R832" s="878"/>
      <c r="S832" s="878"/>
      <c r="T832" s="878"/>
      <c r="U832" s="878" t="s">
        <v>20</v>
      </c>
      <c r="V832" s="878"/>
      <c r="W832" s="878"/>
      <c r="AD832" s="11"/>
      <c r="AE832" s="11"/>
      <c r="AF832" s="11"/>
      <c r="AG832" s="11"/>
      <c r="AH832" s="11"/>
      <c r="AI832" s="11"/>
      <c r="AJ832" s="11"/>
      <c r="AL832" s="1013">
        <f ca="1">$AL$9</f>
        <v>30</v>
      </c>
      <c r="AM832" s="881"/>
      <c r="AN832" s="948" t="s">
        <v>11</v>
      </c>
      <c r="AO832" s="948"/>
      <c r="AP832" s="881">
        <v>21</v>
      </c>
      <c r="AQ832" s="881"/>
      <c r="AR832" s="948" t="s">
        <v>12</v>
      </c>
      <c r="AS832" s="951"/>
    </row>
    <row r="833" spans="2:45" ht="13.95" customHeight="1">
      <c r="B833" s="874"/>
      <c r="C833" s="874"/>
      <c r="D833" s="874"/>
      <c r="E833" s="874"/>
      <c r="F833" s="874"/>
      <c r="G833" s="874"/>
      <c r="H833" s="874"/>
      <c r="I833" s="874"/>
      <c r="J833" s="1061">
        <f>$J$10</f>
        <v>0</v>
      </c>
      <c r="K833" s="1049">
        <f>$K$10</f>
        <v>0</v>
      </c>
      <c r="L833" s="1063">
        <f>$L$10</f>
        <v>0</v>
      </c>
      <c r="M833" s="1052">
        <f>$M$10</f>
        <v>0</v>
      </c>
      <c r="N833" s="1049">
        <f>$N$10</f>
        <v>0</v>
      </c>
      <c r="O833" s="1052">
        <f>$O$10</f>
        <v>0</v>
      </c>
      <c r="P833" s="1014">
        <f>$P$10</f>
        <v>0</v>
      </c>
      <c r="Q833" s="1014">
        <f>$Q$10</f>
        <v>0</v>
      </c>
      <c r="R833" s="1014">
        <f>$R$10</f>
        <v>0</v>
      </c>
      <c r="S833" s="1014">
        <f>$S$10</f>
        <v>0</v>
      </c>
      <c r="T833" s="1049">
        <f>$T$10</f>
        <v>0</v>
      </c>
      <c r="U833" s="1052">
        <f>$U$10</f>
        <v>0</v>
      </c>
      <c r="V833" s="1014">
        <f>$V$10</f>
        <v>0</v>
      </c>
      <c r="W833" s="1049">
        <f>$W$10</f>
        <v>0</v>
      </c>
      <c r="AD833" s="11"/>
      <c r="AE833" s="11"/>
      <c r="AF833" s="11"/>
      <c r="AG833" s="11"/>
      <c r="AH833" s="11"/>
      <c r="AI833" s="11"/>
      <c r="AJ833" s="11"/>
      <c r="AL833" s="882"/>
      <c r="AM833" s="883"/>
      <c r="AN833" s="949"/>
      <c r="AO833" s="949"/>
      <c r="AP833" s="883"/>
      <c r="AQ833" s="883"/>
      <c r="AR833" s="949"/>
      <c r="AS833" s="952"/>
    </row>
    <row r="834" spans="2:45" ht="9" customHeight="1">
      <c r="B834" s="874"/>
      <c r="C834" s="874"/>
      <c r="D834" s="874"/>
      <c r="E834" s="874"/>
      <c r="F834" s="874"/>
      <c r="G834" s="874"/>
      <c r="H834" s="874"/>
      <c r="I834" s="874"/>
      <c r="J834" s="1062"/>
      <c r="K834" s="1050"/>
      <c r="L834" s="1064"/>
      <c r="M834" s="1053"/>
      <c r="N834" s="1050"/>
      <c r="O834" s="1053"/>
      <c r="P834" s="1015"/>
      <c r="Q834" s="1015"/>
      <c r="R834" s="1015"/>
      <c r="S834" s="1015"/>
      <c r="T834" s="1050"/>
      <c r="U834" s="1053"/>
      <c r="V834" s="1015"/>
      <c r="W834" s="1050"/>
      <c r="AD834" s="11"/>
      <c r="AE834" s="11"/>
      <c r="AF834" s="11"/>
      <c r="AG834" s="11"/>
      <c r="AH834" s="11"/>
      <c r="AI834" s="11"/>
      <c r="AJ834" s="11"/>
      <c r="AL834" s="884"/>
      <c r="AM834" s="885"/>
      <c r="AN834" s="950"/>
      <c r="AO834" s="950"/>
      <c r="AP834" s="885"/>
      <c r="AQ834" s="885"/>
      <c r="AR834" s="950"/>
      <c r="AS834" s="953"/>
    </row>
    <row r="835" spans="2:45" ht="6" customHeight="1">
      <c r="B835" s="876"/>
      <c r="C835" s="876"/>
      <c r="D835" s="876"/>
      <c r="E835" s="876"/>
      <c r="F835" s="876"/>
      <c r="G835" s="876"/>
      <c r="H835" s="876"/>
      <c r="I835" s="876"/>
      <c r="J835" s="1062"/>
      <c r="K835" s="1051"/>
      <c r="L835" s="1065"/>
      <c r="M835" s="1054"/>
      <c r="N835" s="1051"/>
      <c r="O835" s="1054"/>
      <c r="P835" s="1016"/>
      <c r="Q835" s="1016"/>
      <c r="R835" s="1016"/>
      <c r="S835" s="1016"/>
      <c r="T835" s="1051"/>
      <c r="U835" s="1054"/>
      <c r="V835" s="1016"/>
      <c r="W835" s="1051"/>
    </row>
    <row r="836" spans="2:45" ht="15" customHeight="1">
      <c r="B836" s="927" t="s">
        <v>43</v>
      </c>
      <c r="C836" s="928"/>
      <c r="D836" s="928"/>
      <c r="E836" s="928"/>
      <c r="F836" s="928"/>
      <c r="G836" s="928"/>
      <c r="H836" s="928"/>
      <c r="I836" s="929"/>
      <c r="J836" s="927" t="s">
        <v>13</v>
      </c>
      <c r="K836" s="928"/>
      <c r="L836" s="928"/>
      <c r="M836" s="928"/>
      <c r="N836" s="936"/>
      <c r="O836" s="939" t="s">
        <v>44</v>
      </c>
      <c r="P836" s="928"/>
      <c r="Q836" s="928"/>
      <c r="R836" s="928"/>
      <c r="S836" s="928"/>
      <c r="T836" s="928"/>
      <c r="U836" s="929"/>
      <c r="V836" s="725" t="s">
        <v>843</v>
      </c>
      <c r="W836" s="726"/>
      <c r="X836" s="726"/>
      <c r="Y836" s="942" t="s">
        <v>844</v>
      </c>
      <c r="Z836" s="942"/>
      <c r="AA836" s="942"/>
      <c r="AB836" s="942"/>
      <c r="AC836" s="942"/>
      <c r="AD836" s="942"/>
      <c r="AE836" s="942"/>
      <c r="AF836" s="942"/>
      <c r="AG836" s="942"/>
      <c r="AH836" s="942"/>
      <c r="AI836" s="726"/>
      <c r="AJ836" s="726"/>
      <c r="AK836" s="727"/>
      <c r="AL836" s="1066" t="s">
        <v>803</v>
      </c>
      <c r="AM836" s="1066"/>
      <c r="AN836" s="943" t="s">
        <v>845</v>
      </c>
      <c r="AO836" s="943"/>
      <c r="AP836" s="943"/>
      <c r="AQ836" s="943"/>
      <c r="AR836" s="943"/>
      <c r="AS836" s="944"/>
    </row>
    <row r="837" spans="2:45" ht="13.95" customHeight="1">
      <c r="B837" s="930"/>
      <c r="C837" s="931"/>
      <c r="D837" s="931"/>
      <c r="E837" s="931"/>
      <c r="F837" s="931"/>
      <c r="G837" s="931"/>
      <c r="H837" s="931"/>
      <c r="I837" s="932"/>
      <c r="J837" s="930"/>
      <c r="K837" s="931"/>
      <c r="L837" s="931"/>
      <c r="M837" s="931"/>
      <c r="N837" s="937"/>
      <c r="O837" s="940"/>
      <c r="P837" s="931"/>
      <c r="Q837" s="931"/>
      <c r="R837" s="931"/>
      <c r="S837" s="931"/>
      <c r="T837" s="931"/>
      <c r="U837" s="932"/>
      <c r="V837" s="890" t="s">
        <v>14</v>
      </c>
      <c r="W837" s="891"/>
      <c r="X837" s="891"/>
      <c r="Y837" s="892"/>
      <c r="Z837" s="896" t="s">
        <v>23</v>
      </c>
      <c r="AA837" s="897"/>
      <c r="AB837" s="897"/>
      <c r="AC837" s="898"/>
      <c r="AD837" s="902" t="s">
        <v>24</v>
      </c>
      <c r="AE837" s="903"/>
      <c r="AF837" s="903"/>
      <c r="AG837" s="904"/>
      <c r="AH837" s="1130" t="s">
        <v>170</v>
      </c>
      <c r="AI837" s="948"/>
      <c r="AJ837" s="948"/>
      <c r="AK837" s="951"/>
      <c r="AL837" s="1067" t="s">
        <v>45</v>
      </c>
      <c r="AM837" s="1067"/>
      <c r="AN837" s="918" t="s">
        <v>26</v>
      </c>
      <c r="AO837" s="919"/>
      <c r="AP837" s="919"/>
      <c r="AQ837" s="919"/>
      <c r="AR837" s="920"/>
      <c r="AS837" s="921"/>
    </row>
    <row r="838" spans="2:45" ht="13.95" customHeight="1">
      <c r="B838" s="933"/>
      <c r="C838" s="934"/>
      <c r="D838" s="934"/>
      <c r="E838" s="934"/>
      <c r="F838" s="934"/>
      <c r="G838" s="934"/>
      <c r="H838" s="934"/>
      <c r="I838" s="935"/>
      <c r="J838" s="933"/>
      <c r="K838" s="934"/>
      <c r="L838" s="934"/>
      <c r="M838" s="934"/>
      <c r="N838" s="938"/>
      <c r="O838" s="941"/>
      <c r="P838" s="934"/>
      <c r="Q838" s="934"/>
      <c r="R838" s="934"/>
      <c r="S838" s="934"/>
      <c r="T838" s="934"/>
      <c r="U838" s="935"/>
      <c r="V838" s="893"/>
      <c r="W838" s="894"/>
      <c r="X838" s="894"/>
      <c r="Y838" s="895"/>
      <c r="Z838" s="899"/>
      <c r="AA838" s="900"/>
      <c r="AB838" s="900"/>
      <c r="AC838" s="901"/>
      <c r="AD838" s="905"/>
      <c r="AE838" s="906"/>
      <c r="AF838" s="906"/>
      <c r="AG838" s="907"/>
      <c r="AH838" s="1131"/>
      <c r="AI838" s="950"/>
      <c r="AJ838" s="950"/>
      <c r="AK838" s="953"/>
      <c r="AL838" s="1068"/>
      <c r="AM838" s="1068"/>
      <c r="AN838" s="924"/>
      <c r="AO838" s="924"/>
      <c r="AP838" s="924"/>
      <c r="AQ838" s="924"/>
      <c r="AR838" s="924"/>
      <c r="AS838" s="925"/>
    </row>
    <row r="839" spans="2:45" ht="18" customHeight="1">
      <c r="B839" s="1123">
        <f>'報告書（事業主控）'!B839</f>
        <v>0</v>
      </c>
      <c r="C839" s="1124"/>
      <c r="D839" s="1124"/>
      <c r="E839" s="1124"/>
      <c r="F839" s="1124"/>
      <c r="G839" s="1124"/>
      <c r="H839" s="1124"/>
      <c r="I839" s="1125"/>
      <c r="J839" s="1123">
        <f>'報告書（事業主控）'!J839</f>
        <v>0</v>
      </c>
      <c r="K839" s="1124"/>
      <c r="L839" s="1124"/>
      <c r="M839" s="1124"/>
      <c r="N839" s="1126"/>
      <c r="O839" s="730">
        <f>'報告書（事業主控）'!O839</f>
        <v>0</v>
      </c>
      <c r="P839" s="731" t="s">
        <v>38</v>
      </c>
      <c r="Q839" s="730">
        <f>'報告書（事業主控）'!Q839</f>
        <v>0</v>
      </c>
      <c r="R839" s="731" t="s">
        <v>39</v>
      </c>
      <c r="S839" s="730">
        <f>'報告書（事業主控）'!S839</f>
        <v>0</v>
      </c>
      <c r="T839" s="976" t="s">
        <v>40</v>
      </c>
      <c r="U839" s="976"/>
      <c r="V839" s="1103">
        <f>'報告書（事業主控）'!V839</f>
        <v>0</v>
      </c>
      <c r="W839" s="1104"/>
      <c r="X839" s="1104"/>
      <c r="Y839" s="732" t="s">
        <v>15</v>
      </c>
      <c r="Z839" s="738"/>
      <c r="AA839" s="739"/>
      <c r="AB839" s="739"/>
      <c r="AC839" s="732" t="s">
        <v>15</v>
      </c>
      <c r="AD839" s="738"/>
      <c r="AE839" s="739"/>
      <c r="AF839" s="739"/>
      <c r="AG839" s="732" t="s">
        <v>15</v>
      </c>
      <c r="AH839" s="1127">
        <f>'報告書（事業主控）'!AH839</f>
        <v>0</v>
      </c>
      <c r="AI839" s="1128"/>
      <c r="AJ839" s="1128"/>
      <c r="AK839" s="1129"/>
      <c r="AL839" s="738"/>
      <c r="AM839" s="740"/>
      <c r="AN839" s="1100">
        <f>'報告書（事業主控）'!AN839</f>
        <v>0</v>
      </c>
      <c r="AO839" s="1101"/>
      <c r="AP839" s="1101"/>
      <c r="AQ839" s="1101"/>
      <c r="AR839" s="1101"/>
      <c r="AS839" s="735" t="s">
        <v>15</v>
      </c>
    </row>
    <row r="840" spans="2:45" ht="18" customHeight="1">
      <c r="B840" s="1117"/>
      <c r="C840" s="1118"/>
      <c r="D840" s="1118"/>
      <c r="E840" s="1118"/>
      <c r="F840" s="1118"/>
      <c r="G840" s="1118"/>
      <c r="H840" s="1118"/>
      <c r="I840" s="1119"/>
      <c r="J840" s="1117"/>
      <c r="K840" s="1118"/>
      <c r="L840" s="1118"/>
      <c r="M840" s="1118"/>
      <c r="N840" s="1121"/>
      <c r="O840" s="33">
        <f>'報告書（事業主控）'!O840</f>
        <v>0</v>
      </c>
      <c r="P840" s="684" t="s">
        <v>38</v>
      </c>
      <c r="Q840" s="33">
        <f>'報告書（事業主控）'!Q840</f>
        <v>0</v>
      </c>
      <c r="R840" s="684" t="s">
        <v>39</v>
      </c>
      <c r="S840" s="33">
        <f>'報告書（事業主控）'!S840</f>
        <v>0</v>
      </c>
      <c r="T840" s="1122" t="s">
        <v>41</v>
      </c>
      <c r="U840" s="1122"/>
      <c r="V840" s="1093">
        <f>'報告書（事業主控）'!V840</f>
        <v>0</v>
      </c>
      <c r="W840" s="1094"/>
      <c r="X840" s="1094"/>
      <c r="Y840" s="1094"/>
      <c r="Z840" s="1093">
        <f>'報告書（事業主控）'!Z840</f>
        <v>0</v>
      </c>
      <c r="AA840" s="1094"/>
      <c r="AB840" s="1094"/>
      <c r="AC840" s="1094"/>
      <c r="AD840" s="1093">
        <f>'報告書（事業主控）'!AD840</f>
        <v>0</v>
      </c>
      <c r="AE840" s="1094"/>
      <c r="AF840" s="1094"/>
      <c r="AG840" s="1094"/>
      <c r="AH840" s="1093">
        <f>'報告書（事業主控）'!AH840</f>
        <v>0</v>
      </c>
      <c r="AI840" s="1094"/>
      <c r="AJ840" s="1094"/>
      <c r="AK840" s="1096"/>
      <c r="AL840" s="964">
        <f>'報告書（事業主控）'!AL840</f>
        <v>0</v>
      </c>
      <c r="AM840" s="1095"/>
      <c r="AN840" s="1093">
        <f>'報告書（事業主控）'!AN840</f>
        <v>0</v>
      </c>
      <c r="AO840" s="1094"/>
      <c r="AP840" s="1094"/>
      <c r="AQ840" s="1094"/>
      <c r="AR840" s="1094"/>
      <c r="AS840" s="687"/>
    </row>
    <row r="841" spans="2:45" ht="18" customHeight="1">
      <c r="B841" s="1114">
        <f>'報告書（事業主控）'!B841</f>
        <v>0</v>
      </c>
      <c r="C841" s="1115"/>
      <c r="D841" s="1115"/>
      <c r="E841" s="1115"/>
      <c r="F841" s="1115"/>
      <c r="G841" s="1115"/>
      <c r="H841" s="1115"/>
      <c r="I841" s="1116"/>
      <c r="J841" s="1114">
        <f>'報告書（事業主控）'!J841</f>
        <v>0</v>
      </c>
      <c r="K841" s="1115"/>
      <c r="L841" s="1115"/>
      <c r="M841" s="1115"/>
      <c r="N841" s="1120"/>
      <c r="O841" s="32">
        <f>'報告書（事業主控）'!O841</f>
        <v>0</v>
      </c>
      <c r="P841" s="11" t="s">
        <v>38</v>
      </c>
      <c r="Q841" s="32">
        <f>'報告書（事業主控）'!Q841</f>
        <v>0</v>
      </c>
      <c r="R841" s="11" t="s">
        <v>39</v>
      </c>
      <c r="S841" s="32">
        <f>'報告書（事業主控）'!S841</f>
        <v>0</v>
      </c>
      <c r="T841" s="982" t="s">
        <v>40</v>
      </c>
      <c r="U841" s="982"/>
      <c r="V841" s="1103">
        <f>'報告書（事業主控）'!V841</f>
        <v>0</v>
      </c>
      <c r="W841" s="1104"/>
      <c r="X841" s="1104"/>
      <c r="Y841" s="737"/>
      <c r="Z841" s="738"/>
      <c r="AA841" s="739"/>
      <c r="AB841" s="739"/>
      <c r="AC841" s="737"/>
      <c r="AD841" s="738"/>
      <c r="AE841" s="739"/>
      <c r="AF841" s="739"/>
      <c r="AG841" s="737"/>
      <c r="AH841" s="1100">
        <f>'報告書（事業主控）'!AH841</f>
        <v>0</v>
      </c>
      <c r="AI841" s="1101"/>
      <c r="AJ841" s="1101"/>
      <c r="AK841" s="1102"/>
      <c r="AL841" s="738"/>
      <c r="AM841" s="740"/>
      <c r="AN841" s="1100">
        <f>'報告書（事業主控）'!AN841</f>
        <v>0</v>
      </c>
      <c r="AO841" s="1101"/>
      <c r="AP841" s="1101"/>
      <c r="AQ841" s="1101"/>
      <c r="AR841" s="1101"/>
      <c r="AS841" s="741"/>
    </row>
    <row r="842" spans="2:45" ht="18" customHeight="1">
      <c r="B842" s="1117"/>
      <c r="C842" s="1118"/>
      <c r="D842" s="1118"/>
      <c r="E842" s="1118"/>
      <c r="F842" s="1118"/>
      <c r="G842" s="1118"/>
      <c r="H842" s="1118"/>
      <c r="I842" s="1119"/>
      <c r="J842" s="1117"/>
      <c r="K842" s="1118"/>
      <c r="L842" s="1118"/>
      <c r="M842" s="1118"/>
      <c r="N842" s="1121"/>
      <c r="O842" s="33">
        <f>'報告書（事業主控）'!O842</f>
        <v>0</v>
      </c>
      <c r="P842" s="684" t="s">
        <v>38</v>
      </c>
      <c r="Q842" s="33">
        <f>'報告書（事業主控）'!Q842</f>
        <v>0</v>
      </c>
      <c r="R842" s="684" t="s">
        <v>39</v>
      </c>
      <c r="S842" s="33">
        <f>'報告書（事業主控）'!S842</f>
        <v>0</v>
      </c>
      <c r="T842" s="1122" t="s">
        <v>41</v>
      </c>
      <c r="U842" s="1122"/>
      <c r="V842" s="1097">
        <f>'報告書（事業主控）'!V842</f>
        <v>0</v>
      </c>
      <c r="W842" s="1098"/>
      <c r="X842" s="1098"/>
      <c r="Y842" s="1098"/>
      <c r="Z842" s="1097">
        <f>'報告書（事業主控）'!Z842</f>
        <v>0</v>
      </c>
      <c r="AA842" s="1098"/>
      <c r="AB842" s="1098"/>
      <c r="AC842" s="1098"/>
      <c r="AD842" s="1097">
        <f>'報告書（事業主控）'!AD842</f>
        <v>0</v>
      </c>
      <c r="AE842" s="1098"/>
      <c r="AF842" s="1098"/>
      <c r="AG842" s="1098"/>
      <c r="AH842" s="1097">
        <f>'報告書（事業主控）'!AH842</f>
        <v>0</v>
      </c>
      <c r="AI842" s="1098"/>
      <c r="AJ842" s="1098"/>
      <c r="AK842" s="1099"/>
      <c r="AL842" s="964">
        <f>'報告書（事業主控）'!AL842</f>
        <v>0</v>
      </c>
      <c r="AM842" s="1095"/>
      <c r="AN842" s="1093">
        <f>'報告書（事業主控）'!AN842</f>
        <v>0</v>
      </c>
      <c r="AO842" s="1094"/>
      <c r="AP842" s="1094"/>
      <c r="AQ842" s="1094"/>
      <c r="AR842" s="1094"/>
      <c r="AS842" s="687"/>
    </row>
    <row r="843" spans="2:45" ht="18" customHeight="1">
      <c r="B843" s="1114">
        <f>'報告書（事業主控）'!B843</f>
        <v>0</v>
      </c>
      <c r="C843" s="1115"/>
      <c r="D843" s="1115"/>
      <c r="E843" s="1115"/>
      <c r="F843" s="1115"/>
      <c r="G843" s="1115"/>
      <c r="H843" s="1115"/>
      <c r="I843" s="1116"/>
      <c r="J843" s="1114">
        <f>'報告書（事業主控）'!J843</f>
        <v>0</v>
      </c>
      <c r="K843" s="1115"/>
      <c r="L843" s="1115"/>
      <c r="M843" s="1115"/>
      <c r="N843" s="1120"/>
      <c r="O843" s="32">
        <f>'報告書（事業主控）'!O843</f>
        <v>0</v>
      </c>
      <c r="P843" s="11" t="s">
        <v>38</v>
      </c>
      <c r="Q843" s="32">
        <f>'報告書（事業主控）'!Q843</f>
        <v>0</v>
      </c>
      <c r="R843" s="11" t="s">
        <v>39</v>
      </c>
      <c r="S843" s="32">
        <f>'報告書（事業主控）'!S843</f>
        <v>0</v>
      </c>
      <c r="T843" s="982" t="s">
        <v>40</v>
      </c>
      <c r="U843" s="982"/>
      <c r="V843" s="1103">
        <f>'報告書（事業主控）'!V843</f>
        <v>0</v>
      </c>
      <c r="W843" s="1104"/>
      <c r="X843" s="1104"/>
      <c r="Y843" s="737"/>
      <c r="Z843" s="738"/>
      <c r="AA843" s="739"/>
      <c r="AB843" s="739"/>
      <c r="AC843" s="737"/>
      <c r="AD843" s="738"/>
      <c r="AE843" s="739"/>
      <c r="AF843" s="739"/>
      <c r="AG843" s="737"/>
      <c r="AH843" s="1100">
        <f>'報告書（事業主控）'!AH843</f>
        <v>0</v>
      </c>
      <c r="AI843" s="1101"/>
      <c r="AJ843" s="1101"/>
      <c r="AK843" s="1102"/>
      <c r="AL843" s="738"/>
      <c r="AM843" s="740"/>
      <c r="AN843" s="1100">
        <f>'報告書（事業主控）'!AN843</f>
        <v>0</v>
      </c>
      <c r="AO843" s="1101"/>
      <c r="AP843" s="1101"/>
      <c r="AQ843" s="1101"/>
      <c r="AR843" s="1101"/>
      <c r="AS843" s="741"/>
    </row>
    <row r="844" spans="2:45" ht="18" customHeight="1">
      <c r="B844" s="1117"/>
      <c r="C844" s="1118"/>
      <c r="D844" s="1118"/>
      <c r="E844" s="1118"/>
      <c r="F844" s="1118"/>
      <c r="G844" s="1118"/>
      <c r="H844" s="1118"/>
      <c r="I844" s="1119"/>
      <c r="J844" s="1117"/>
      <c r="K844" s="1118"/>
      <c r="L844" s="1118"/>
      <c r="M844" s="1118"/>
      <c r="N844" s="1121"/>
      <c r="O844" s="33">
        <f>'報告書（事業主控）'!O844</f>
        <v>0</v>
      </c>
      <c r="P844" s="684" t="s">
        <v>38</v>
      </c>
      <c r="Q844" s="33">
        <f>'報告書（事業主控）'!Q844</f>
        <v>0</v>
      </c>
      <c r="R844" s="684" t="s">
        <v>39</v>
      </c>
      <c r="S844" s="33">
        <f>'報告書（事業主控）'!S844</f>
        <v>0</v>
      </c>
      <c r="T844" s="1122" t="s">
        <v>41</v>
      </c>
      <c r="U844" s="1122"/>
      <c r="V844" s="1097">
        <f>'報告書（事業主控）'!V844</f>
        <v>0</v>
      </c>
      <c r="W844" s="1098"/>
      <c r="X844" s="1098"/>
      <c r="Y844" s="1098"/>
      <c r="Z844" s="1097">
        <f>'報告書（事業主控）'!Z844</f>
        <v>0</v>
      </c>
      <c r="AA844" s="1098"/>
      <c r="AB844" s="1098"/>
      <c r="AC844" s="1098"/>
      <c r="AD844" s="1097">
        <f>'報告書（事業主控）'!AD844</f>
        <v>0</v>
      </c>
      <c r="AE844" s="1098"/>
      <c r="AF844" s="1098"/>
      <c r="AG844" s="1098"/>
      <c r="AH844" s="1097">
        <f>'報告書（事業主控）'!AH844</f>
        <v>0</v>
      </c>
      <c r="AI844" s="1098"/>
      <c r="AJ844" s="1098"/>
      <c r="AK844" s="1099"/>
      <c r="AL844" s="964">
        <f>'報告書（事業主控）'!AL844</f>
        <v>0</v>
      </c>
      <c r="AM844" s="1095"/>
      <c r="AN844" s="1093">
        <f>'報告書（事業主控）'!AN844</f>
        <v>0</v>
      </c>
      <c r="AO844" s="1094"/>
      <c r="AP844" s="1094"/>
      <c r="AQ844" s="1094"/>
      <c r="AR844" s="1094"/>
      <c r="AS844" s="687"/>
    </row>
    <row r="845" spans="2:45" ht="18" customHeight="1">
      <c r="B845" s="1114">
        <f>'報告書（事業主控）'!B845</f>
        <v>0</v>
      </c>
      <c r="C845" s="1115"/>
      <c r="D845" s="1115"/>
      <c r="E845" s="1115"/>
      <c r="F845" s="1115"/>
      <c r="G845" s="1115"/>
      <c r="H845" s="1115"/>
      <c r="I845" s="1116"/>
      <c r="J845" s="1114">
        <f>'報告書（事業主控）'!J845</f>
        <v>0</v>
      </c>
      <c r="K845" s="1115"/>
      <c r="L845" s="1115"/>
      <c r="M845" s="1115"/>
      <c r="N845" s="1120"/>
      <c r="O845" s="32">
        <f>'報告書（事業主控）'!O845</f>
        <v>0</v>
      </c>
      <c r="P845" s="11" t="s">
        <v>38</v>
      </c>
      <c r="Q845" s="32">
        <f>'報告書（事業主控）'!Q845</f>
        <v>0</v>
      </c>
      <c r="R845" s="11" t="s">
        <v>39</v>
      </c>
      <c r="S845" s="32">
        <f>'報告書（事業主控）'!S845</f>
        <v>0</v>
      </c>
      <c r="T845" s="982" t="s">
        <v>40</v>
      </c>
      <c r="U845" s="982"/>
      <c r="V845" s="1103">
        <f>'報告書（事業主控）'!V845</f>
        <v>0</v>
      </c>
      <c r="W845" s="1104"/>
      <c r="X845" s="1104"/>
      <c r="Y845" s="737"/>
      <c r="Z845" s="738"/>
      <c r="AA845" s="739"/>
      <c r="AB845" s="739"/>
      <c r="AC845" s="737"/>
      <c r="AD845" s="738"/>
      <c r="AE845" s="739"/>
      <c r="AF845" s="739"/>
      <c r="AG845" s="737"/>
      <c r="AH845" s="1100">
        <f>'報告書（事業主控）'!AH845</f>
        <v>0</v>
      </c>
      <c r="AI845" s="1101"/>
      <c r="AJ845" s="1101"/>
      <c r="AK845" s="1102"/>
      <c r="AL845" s="738"/>
      <c r="AM845" s="740"/>
      <c r="AN845" s="1100">
        <f>'報告書（事業主控）'!AN845</f>
        <v>0</v>
      </c>
      <c r="AO845" s="1101"/>
      <c r="AP845" s="1101"/>
      <c r="AQ845" s="1101"/>
      <c r="AR845" s="1101"/>
      <c r="AS845" s="741"/>
    </row>
    <row r="846" spans="2:45" ht="18" customHeight="1">
      <c r="B846" s="1117"/>
      <c r="C846" s="1118"/>
      <c r="D846" s="1118"/>
      <c r="E846" s="1118"/>
      <c r="F846" s="1118"/>
      <c r="G846" s="1118"/>
      <c r="H846" s="1118"/>
      <c r="I846" s="1119"/>
      <c r="J846" s="1117"/>
      <c r="K846" s="1118"/>
      <c r="L846" s="1118"/>
      <c r="M846" s="1118"/>
      <c r="N846" s="1121"/>
      <c r="O846" s="33">
        <f>'報告書（事業主控）'!O846</f>
        <v>0</v>
      </c>
      <c r="P846" s="684" t="s">
        <v>38</v>
      </c>
      <c r="Q846" s="33">
        <f>'報告書（事業主控）'!Q846</f>
        <v>0</v>
      </c>
      <c r="R846" s="684" t="s">
        <v>39</v>
      </c>
      <c r="S846" s="33">
        <f>'報告書（事業主控）'!S846</f>
        <v>0</v>
      </c>
      <c r="T846" s="1122" t="s">
        <v>41</v>
      </c>
      <c r="U846" s="1122"/>
      <c r="V846" s="1097">
        <f>'報告書（事業主控）'!V846</f>
        <v>0</v>
      </c>
      <c r="W846" s="1098"/>
      <c r="X846" s="1098"/>
      <c r="Y846" s="1098"/>
      <c r="Z846" s="1097">
        <f>'報告書（事業主控）'!Z846</f>
        <v>0</v>
      </c>
      <c r="AA846" s="1098"/>
      <c r="AB846" s="1098"/>
      <c r="AC846" s="1098"/>
      <c r="AD846" s="1097">
        <f>'報告書（事業主控）'!AD846</f>
        <v>0</v>
      </c>
      <c r="AE846" s="1098"/>
      <c r="AF846" s="1098"/>
      <c r="AG846" s="1098"/>
      <c r="AH846" s="1097">
        <f>'報告書（事業主控）'!AH846</f>
        <v>0</v>
      </c>
      <c r="AI846" s="1098"/>
      <c r="AJ846" s="1098"/>
      <c r="AK846" s="1099"/>
      <c r="AL846" s="964">
        <f>'報告書（事業主控）'!AL846</f>
        <v>0</v>
      </c>
      <c r="AM846" s="1095"/>
      <c r="AN846" s="1093">
        <f>'報告書（事業主控）'!AN846</f>
        <v>0</v>
      </c>
      <c r="AO846" s="1094"/>
      <c r="AP846" s="1094"/>
      <c r="AQ846" s="1094"/>
      <c r="AR846" s="1094"/>
      <c r="AS846" s="687"/>
    </row>
    <row r="847" spans="2:45" ht="18" customHeight="1">
      <c r="B847" s="1114">
        <f>'報告書（事業主控）'!B847</f>
        <v>0</v>
      </c>
      <c r="C847" s="1115"/>
      <c r="D847" s="1115"/>
      <c r="E847" s="1115"/>
      <c r="F847" s="1115"/>
      <c r="G847" s="1115"/>
      <c r="H847" s="1115"/>
      <c r="I847" s="1116"/>
      <c r="J847" s="1114">
        <f>'報告書（事業主控）'!J847</f>
        <v>0</v>
      </c>
      <c r="K847" s="1115"/>
      <c r="L847" s="1115"/>
      <c r="M847" s="1115"/>
      <c r="N847" s="1120"/>
      <c r="O847" s="32">
        <f>'報告書（事業主控）'!O847</f>
        <v>0</v>
      </c>
      <c r="P847" s="11" t="s">
        <v>38</v>
      </c>
      <c r="Q847" s="32">
        <f>'報告書（事業主控）'!Q847</f>
        <v>0</v>
      </c>
      <c r="R847" s="11" t="s">
        <v>39</v>
      </c>
      <c r="S847" s="32">
        <f>'報告書（事業主控）'!S847</f>
        <v>0</v>
      </c>
      <c r="T847" s="982" t="s">
        <v>40</v>
      </c>
      <c r="U847" s="982"/>
      <c r="V847" s="1103">
        <f>'報告書（事業主控）'!V847</f>
        <v>0</v>
      </c>
      <c r="W847" s="1104"/>
      <c r="X847" s="1104"/>
      <c r="Y847" s="737"/>
      <c r="Z847" s="738"/>
      <c r="AA847" s="739"/>
      <c r="AB847" s="739"/>
      <c r="AC847" s="737"/>
      <c r="AD847" s="738"/>
      <c r="AE847" s="739"/>
      <c r="AF847" s="739"/>
      <c r="AG847" s="737"/>
      <c r="AH847" s="1100">
        <f>'報告書（事業主控）'!AH847</f>
        <v>0</v>
      </c>
      <c r="AI847" s="1101"/>
      <c r="AJ847" s="1101"/>
      <c r="AK847" s="1102"/>
      <c r="AL847" s="738"/>
      <c r="AM847" s="740"/>
      <c r="AN847" s="1100">
        <f>'報告書（事業主控）'!AN847</f>
        <v>0</v>
      </c>
      <c r="AO847" s="1101"/>
      <c r="AP847" s="1101"/>
      <c r="AQ847" s="1101"/>
      <c r="AR847" s="1101"/>
      <c r="AS847" s="741"/>
    </row>
    <row r="848" spans="2:45" ht="18" customHeight="1">
      <c r="B848" s="1117"/>
      <c r="C848" s="1118"/>
      <c r="D848" s="1118"/>
      <c r="E848" s="1118"/>
      <c r="F848" s="1118"/>
      <c r="G848" s="1118"/>
      <c r="H848" s="1118"/>
      <c r="I848" s="1119"/>
      <c r="J848" s="1117"/>
      <c r="K848" s="1118"/>
      <c r="L848" s="1118"/>
      <c r="M848" s="1118"/>
      <c r="N848" s="1121"/>
      <c r="O848" s="33">
        <f>'報告書（事業主控）'!O848</f>
        <v>0</v>
      </c>
      <c r="P848" s="684" t="s">
        <v>38</v>
      </c>
      <c r="Q848" s="33">
        <f>'報告書（事業主控）'!Q848</f>
        <v>0</v>
      </c>
      <c r="R848" s="684" t="s">
        <v>39</v>
      </c>
      <c r="S848" s="33">
        <f>'報告書（事業主控）'!S848</f>
        <v>0</v>
      </c>
      <c r="T848" s="1122" t="s">
        <v>41</v>
      </c>
      <c r="U848" s="1122"/>
      <c r="V848" s="1097">
        <f>'報告書（事業主控）'!V848</f>
        <v>0</v>
      </c>
      <c r="W848" s="1098"/>
      <c r="X848" s="1098"/>
      <c r="Y848" s="1098"/>
      <c r="Z848" s="1097">
        <f>'報告書（事業主控）'!Z848</f>
        <v>0</v>
      </c>
      <c r="AA848" s="1098"/>
      <c r="AB848" s="1098"/>
      <c r="AC848" s="1098"/>
      <c r="AD848" s="1097">
        <f>'報告書（事業主控）'!AD848</f>
        <v>0</v>
      </c>
      <c r="AE848" s="1098"/>
      <c r="AF848" s="1098"/>
      <c r="AG848" s="1098"/>
      <c r="AH848" s="1097">
        <f>'報告書（事業主控）'!AH848</f>
        <v>0</v>
      </c>
      <c r="AI848" s="1098"/>
      <c r="AJ848" s="1098"/>
      <c r="AK848" s="1099"/>
      <c r="AL848" s="964">
        <f>'報告書（事業主控）'!AL848</f>
        <v>0</v>
      </c>
      <c r="AM848" s="1095"/>
      <c r="AN848" s="1093">
        <f>'報告書（事業主控）'!AN848</f>
        <v>0</v>
      </c>
      <c r="AO848" s="1094"/>
      <c r="AP848" s="1094"/>
      <c r="AQ848" s="1094"/>
      <c r="AR848" s="1094"/>
      <c r="AS848" s="687"/>
    </row>
    <row r="849" spans="2:45" ht="18" customHeight="1">
      <c r="B849" s="1114">
        <f>'報告書（事業主控）'!B849</f>
        <v>0</v>
      </c>
      <c r="C849" s="1115"/>
      <c r="D849" s="1115"/>
      <c r="E849" s="1115"/>
      <c r="F849" s="1115"/>
      <c r="G849" s="1115"/>
      <c r="H849" s="1115"/>
      <c r="I849" s="1116"/>
      <c r="J849" s="1114">
        <f>'報告書（事業主控）'!J849</f>
        <v>0</v>
      </c>
      <c r="K849" s="1115"/>
      <c r="L849" s="1115"/>
      <c r="M849" s="1115"/>
      <c r="N849" s="1120"/>
      <c r="O849" s="32">
        <f>'報告書（事業主控）'!O849</f>
        <v>0</v>
      </c>
      <c r="P849" s="11" t="s">
        <v>38</v>
      </c>
      <c r="Q849" s="32">
        <f>'報告書（事業主控）'!Q849</f>
        <v>0</v>
      </c>
      <c r="R849" s="11" t="s">
        <v>39</v>
      </c>
      <c r="S849" s="32">
        <f>'報告書（事業主控）'!S849</f>
        <v>0</v>
      </c>
      <c r="T849" s="982" t="s">
        <v>40</v>
      </c>
      <c r="U849" s="982"/>
      <c r="V849" s="1103">
        <f>'報告書（事業主控）'!V849</f>
        <v>0</v>
      </c>
      <c r="W849" s="1104"/>
      <c r="X849" s="1104"/>
      <c r="Y849" s="737"/>
      <c r="Z849" s="738"/>
      <c r="AA849" s="739"/>
      <c r="AB849" s="739"/>
      <c r="AC849" s="737"/>
      <c r="AD849" s="738"/>
      <c r="AE849" s="739"/>
      <c r="AF849" s="739"/>
      <c r="AG849" s="737"/>
      <c r="AH849" s="1100">
        <f>'報告書（事業主控）'!AH849</f>
        <v>0</v>
      </c>
      <c r="AI849" s="1101"/>
      <c r="AJ849" s="1101"/>
      <c r="AK849" s="1102"/>
      <c r="AL849" s="738"/>
      <c r="AM849" s="740"/>
      <c r="AN849" s="1100">
        <f>'報告書（事業主控）'!AN849</f>
        <v>0</v>
      </c>
      <c r="AO849" s="1101"/>
      <c r="AP849" s="1101"/>
      <c r="AQ849" s="1101"/>
      <c r="AR849" s="1101"/>
      <c r="AS849" s="741"/>
    </row>
    <row r="850" spans="2:45" ht="18" customHeight="1">
      <c r="B850" s="1117"/>
      <c r="C850" s="1118"/>
      <c r="D850" s="1118"/>
      <c r="E850" s="1118"/>
      <c r="F850" s="1118"/>
      <c r="G850" s="1118"/>
      <c r="H850" s="1118"/>
      <c r="I850" s="1119"/>
      <c r="J850" s="1117"/>
      <c r="K850" s="1118"/>
      <c r="L850" s="1118"/>
      <c r="M850" s="1118"/>
      <c r="N850" s="1121"/>
      <c r="O850" s="33">
        <f>'報告書（事業主控）'!O850</f>
        <v>0</v>
      </c>
      <c r="P850" s="684" t="s">
        <v>38</v>
      </c>
      <c r="Q850" s="33">
        <f>'報告書（事業主控）'!Q850</f>
        <v>0</v>
      </c>
      <c r="R850" s="684" t="s">
        <v>39</v>
      </c>
      <c r="S850" s="33">
        <f>'報告書（事業主控）'!S850</f>
        <v>0</v>
      </c>
      <c r="T850" s="1122" t="s">
        <v>41</v>
      </c>
      <c r="U850" s="1122"/>
      <c r="V850" s="1097">
        <f>'報告書（事業主控）'!V850</f>
        <v>0</v>
      </c>
      <c r="W850" s="1098"/>
      <c r="X850" s="1098"/>
      <c r="Y850" s="1098"/>
      <c r="Z850" s="1097">
        <f>'報告書（事業主控）'!Z850</f>
        <v>0</v>
      </c>
      <c r="AA850" s="1098"/>
      <c r="AB850" s="1098"/>
      <c r="AC850" s="1098"/>
      <c r="AD850" s="1097">
        <f>'報告書（事業主控）'!AD850</f>
        <v>0</v>
      </c>
      <c r="AE850" s="1098"/>
      <c r="AF850" s="1098"/>
      <c r="AG850" s="1098"/>
      <c r="AH850" s="1097">
        <f>'報告書（事業主控）'!AH850</f>
        <v>0</v>
      </c>
      <c r="AI850" s="1098"/>
      <c r="AJ850" s="1098"/>
      <c r="AK850" s="1099"/>
      <c r="AL850" s="964">
        <f>'報告書（事業主控）'!AL850</f>
        <v>0</v>
      </c>
      <c r="AM850" s="1095"/>
      <c r="AN850" s="1093">
        <f>'報告書（事業主控）'!AN850</f>
        <v>0</v>
      </c>
      <c r="AO850" s="1094"/>
      <c r="AP850" s="1094"/>
      <c r="AQ850" s="1094"/>
      <c r="AR850" s="1094"/>
      <c r="AS850" s="687"/>
    </row>
    <row r="851" spans="2:45" ht="18" customHeight="1">
      <c r="B851" s="1114">
        <f>'報告書（事業主控）'!B851</f>
        <v>0</v>
      </c>
      <c r="C851" s="1115"/>
      <c r="D851" s="1115"/>
      <c r="E851" s="1115"/>
      <c r="F851" s="1115"/>
      <c r="G851" s="1115"/>
      <c r="H851" s="1115"/>
      <c r="I851" s="1116"/>
      <c r="J851" s="1114">
        <f>'報告書（事業主控）'!J851</f>
        <v>0</v>
      </c>
      <c r="K851" s="1115"/>
      <c r="L851" s="1115"/>
      <c r="M851" s="1115"/>
      <c r="N851" s="1120"/>
      <c r="O851" s="32">
        <f>'報告書（事業主控）'!O851</f>
        <v>0</v>
      </c>
      <c r="P851" s="11" t="s">
        <v>38</v>
      </c>
      <c r="Q851" s="32">
        <f>'報告書（事業主控）'!Q851</f>
        <v>0</v>
      </c>
      <c r="R851" s="11" t="s">
        <v>39</v>
      </c>
      <c r="S851" s="32">
        <f>'報告書（事業主控）'!S851</f>
        <v>0</v>
      </c>
      <c r="T851" s="982" t="s">
        <v>40</v>
      </c>
      <c r="U851" s="982"/>
      <c r="V851" s="1103">
        <f>'報告書（事業主控）'!V851</f>
        <v>0</v>
      </c>
      <c r="W851" s="1104"/>
      <c r="X851" s="1104"/>
      <c r="Y851" s="737"/>
      <c r="Z851" s="738"/>
      <c r="AA851" s="739"/>
      <c r="AB851" s="739"/>
      <c r="AC851" s="737"/>
      <c r="AD851" s="738"/>
      <c r="AE851" s="739"/>
      <c r="AF851" s="739"/>
      <c r="AG851" s="737"/>
      <c r="AH851" s="1100">
        <f>'報告書（事業主控）'!AH851</f>
        <v>0</v>
      </c>
      <c r="AI851" s="1101"/>
      <c r="AJ851" s="1101"/>
      <c r="AK851" s="1102"/>
      <c r="AL851" s="738"/>
      <c r="AM851" s="740"/>
      <c r="AN851" s="1100">
        <f>'報告書（事業主控）'!AN851</f>
        <v>0</v>
      </c>
      <c r="AO851" s="1101"/>
      <c r="AP851" s="1101"/>
      <c r="AQ851" s="1101"/>
      <c r="AR851" s="1101"/>
      <c r="AS851" s="741"/>
    </row>
    <row r="852" spans="2:45" ht="18" customHeight="1">
      <c r="B852" s="1117"/>
      <c r="C852" s="1118"/>
      <c r="D852" s="1118"/>
      <c r="E852" s="1118"/>
      <c r="F852" s="1118"/>
      <c r="G852" s="1118"/>
      <c r="H852" s="1118"/>
      <c r="I852" s="1119"/>
      <c r="J852" s="1117"/>
      <c r="K852" s="1118"/>
      <c r="L852" s="1118"/>
      <c r="M852" s="1118"/>
      <c r="N852" s="1121"/>
      <c r="O852" s="33">
        <f>'報告書（事業主控）'!O852</f>
        <v>0</v>
      </c>
      <c r="P852" s="684" t="s">
        <v>38</v>
      </c>
      <c r="Q852" s="33">
        <f>'報告書（事業主控）'!Q852</f>
        <v>0</v>
      </c>
      <c r="R852" s="684" t="s">
        <v>39</v>
      </c>
      <c r="S852" s="33">
        <f>'報告書（事業主控）'!S852</f>
        <v>0</v>
      </c>
      <c r="T852" s="1122" t="s">
        <v>41</v>
      </c>
      <c r="U852" s="1122"/>
      <c r="V852" s="1097">
        <f>'報告書（事業主控）'!V852</f>
        <v>0</v>
      </c>
      <c r="W852" s="1098"/>
      <c r="X852" s="1098"/>
      <c r="Y852" s="1098"/>
      <c r="Z852" s="1097">
        <f>'報告書（事業主控）'!Z852</f>
        <v>0</v>
      </c>
      <c r="AA852" s="1098"/>
      <c r="AB852" s="1098"/>
      <c r="AC852" s="1098"/>
      <c r="AD852" s="1097">
        <f>'報告書（事業主控）'!AD852</f>
        <v>0</v>
      </c>
      <c r="AE852" s="1098"/>
      <c r="AF852" s="1098"/>
      <c r="AG852" s="1098"/>
      <c r="AH852" s="1097">
        <f>'報告書（事業主控）'!AH852</f>
        <v>0</v>
      </c>
      <c r="AI852" s="1098"/>
      <c r="AJ852" s="1098"/>
      <c r="AK852" s="1099"/>
      <c r="AL852" s="964">
        <f>'報告書（事業主控）'!AL852</f>
        <v>0</v>
      </c>
      <c r="AM852" s="1095"/>
      <c r="AN852" s="1093">
        <f>'報告書（事業主控）'!AN852</f>
        <v>0</v>
      </c>
      <c r="AO852" s="1094"/>
      <c r="AP852" s="1094"/>
      <c r="AQ852" s="1094"/>
      <c r="AR852" s="1094"/>
      <c r="AS852" s="687"/>
    </row>
    <row r="853" spans="2:45" ht="18" customHeight="1">
      <c r="B853" s="1114">
        <f>'報告書（事業主控）'!B853</f>
        <v>0</v>
      </c>
      <c r="C853" s="1115"/>
      <c r="D853" s="1115"/>
      <c r="E853" s="1115"/>
      <c r="F853" s="1115"/>
      <c r="G853" s="1115"/>
      <c r="H853" s="1115"/>
      <c r="I853" s="1116"/>
      <c r="J853" s="1114">
        <f>'報告書（事業主控）'!J853</f>
        <v>0</v>
      </c>
      <c r="K853" s="1115"/>
      <c r="L853" s="1115"/>
      <c r="M853" s="1115"/>
      <c r="N853" s="1120"/>
      <c r="O853" s="32">
        <f>'報告書（事業主控）'!O853</f>
        <v>0</v>
      </c>
      <c r="P853" s="11" t="s">
        <v>38</v>
      </c>
      <c r="Q853" s="32">
        <f>'報告書（事業主控）'!Q853</f>
        <v>0</v>
      </c>
      <c r="R853" s="11" t="s">
        <v>39</v>
      </c>
      <c r="S853" s="32">
        <f>'報告書（事業主控）'!S853</f>
        <v>0</v>
      </c>
      <c r="T853" s="982" t="s">
        <v>40</v>
      </c>
      <c r="U853" s="982"/>
      <c r="V853" s="1103">
        <f>'報告書（事業主控）'!V853</f>
        <v>0</v>
      </c>
      <c r="W853" s="1104"/>
      <c r="X853" s="1104"/>
      <c r="Y853" s="737"/>
      <c r="Z853" s="738"/>
      <c r="AA853" s="739"/>
      <c r="AB853" s="739"/>
      <c r="AC853" s="737"/>
      <c r="AD853" s="738"/>
      <c r="AE853" s="739"/>
      <c r="AF853" s="739"/>
      <c r="AG853" s="737"/>
      <c r="AH853" s="1100">
        <f>'報告書（事業主控）'!AH853</f>
        <v>0</v>
      </c>
      <c r="AI853" s="1101"/>
      <c r="AJ853" s="1101"/>
      <c r="AK853" s="1102"/>
      <c r="AL853" s="738"/>
      <c r="AM853" s="740"/>
      <c r="AN853" s="1100">
        <f>'報告書（事業主控）'!AN853</f>
        <v>0</v>
      </c>
      <c r="AO853" s="1101"/>
      <c r="AP853" s="1101"/>
      <c r="AQ853" s="1101"/>
      <c r="AR853" s="1101"/>
      <c r="AS853" s="741"/>
    </row>
    <row r="854" spans="2:45" ht="18" customHeight="1">
      <c r="B854" s="1117"/>
      <c r="C854" s="1118"/>
      <c r="D854" s="1118"/>
      <c r="E854" s="1118"/>
      <c r="F854" s="1118"/>
      <c r="G854" s="1118"/>
      <c r="H854" s="1118"/>
      <c r="I854" s="1119"/>
      <c r="J854" s="1117"/>
      <c r="K854" s="1118"/>
      <c r="L854" s="1118"/>
      <c r="M854" s="1118"/>
      <c r="N854" s="1121"/>
      <c r="O854" s="33">
        <f>'報告書（事業主控）'!O854</f>
        <v>0</v>
      </c>
      <c r="P854" s="684" t="s">
        <v>38</v>
      </c>
      <c r="Q854" s="33">
        <f>'報告書（事業主控）'!Q854</f>
        <v>0</v>
      </c>
      <c r="R854" s="684" t="s">
        <v>39</v>
      </c>
      <c r="S854" s="33">
        <f>'報告書（事業主控）'!S854</f>
        <v>0</v>
      </c>
      <c r="T854" s="1122" t="s">
        <v>41</v>
      </c>
      <c r="U854" s="1122"/>
      <c r="V854" s="1097">
        <f>'報告書（事業主控）'!V854</f>
        <v>0</v>
      </c>
      <c r="W854" s="1098"/>
      <c r="X854" s="1098"/>
      <c r="Y854" s="1098"/>
      <c r="Z854" s="1097">
        <f>'報告書（事業主控）'!Z854</f>
        <v>0</v>
      </c>
      <c r="AA854" s="1098"/>
      <c r="AB854" s="1098"/>
      <c r="AC854" s="1098"/>
      <c r="AD854" s="1097">
        <f>'報告書（事業主控）'!AD854</f>
        <v>0</v>
      </c>
      <c r="AE854" s="1098"/>
      <c r="AF854" s="1098"/>
      <c r="AG854" s="1098"/>
      <c r="AH854" s="1097">
        <f>'報告書（事業主控）'!AH854</f>
        <v>0</v>
      </c>
      <c r="AI854" s="1098"/>
      <c r="AJ854" s="1098"/>
      <c r="AK854" s="1099"/>
      <c r="AL854" s="964">
        <f>'報告書（事業主控）'!AL854</f>
        <v>0</v>
      </c>
      <c r="AM854" s="1095"/>
      <c r="AN854" s="1093">
        <f>'報告書（事業主控）'!AN854</f>
        <v>0</v>
      </c>
      <c r="AO854" s="1094"/>
      <c r="AP854" s="1094"/>
      <c r="AQ854" s="1094"/>
      <c r="AR854" s="1094"/>
      <c r="AS854" s="687"/>
    </row>
    <row r="855" spans="2:45" ht="18" customHeight="1">
      <c r="B855" s="1114">
        <f>'報告書（事業主控）'!B855</f>
        <v>0</v>
      </c>
      <c r="C855" s="1115"/>
      <c r="D855" s="1115"/>
      <c r="E855" s="1115"/>
      <c r="F855" s="1115"/>
      <c r="G855" s="1115"/>
      <c r="H855" s="1115"/>
      <c r="I855" s="1116"/>
      <c r="J855" s="1114">
        <f>'報告書（事業主控）'!J855</f>
        <v>0</v>
      </c>
      <c r="K855" s="1115"/>
      <c r="L855" s="1115"/>
      <c r="M855" s="1115"/>
      <c r="N855" s="1120"/>
      <c r="O855" s="32">
        <f>'報告書（事業主控）'!O855</f>
        <v>0</v>
      </c>
      <c r="P855" s="11" t="s">
        <v>38</v>
      </c>
      <c r="Q855" s="32">
        <f>'報告書（事業主控）'!Q855</f>
        <v>0</v>
      </c>
      <c r="R855" s="11" t="s">
        <v>39</v>
      </c>
      <c r="S855" s="32">
        <f>'報告書（事業主控）'!S855</f>
        <v>0</v>
      </c>
      <c r="T855" s="982" t="s">
        <v>40</v>
      </c>
      <c r="U855" s="982"/>
      <c r="V855" s="1103">
        <f>'報告書（事業主控）'!V855</f>
        <v>0</v>
      </c>
      <c r="W855" s="1104"/>
      <c r="X855" s="1104"/>
      <c r="Y855" s="737"/>
      <c r="Z855" s="738"/>
      <c r="AA855" s="739"/>
      <c r="AB855" s="739"/>
      <c r="AC855" s="737"/>
      <c r="AD855" s="738"/>
      <c r="AE855" s="739"/>
      <c r="AF855" s="739"/>
      <c r="AG855" s="737"/>
      <c r="AH855" s="1100">
        <f>'報告書（事業主控）'!AH855</f>
        <v>0</v>
      </c>
      <c r="AI855" s="1101"/>
      <c r="AJ855" s="1101"/>
      <c r="AK855" s="1102"/>
      <c r="AL855" s="738"/>
      <c r="AM855" s="740"/>
      <c r="AN855" s="1100">
        <f>'報告書（事業主控）'!AN855</f>
        <v>0</v>
      </c>
      <c r="AO855" s="1101"/>
      <c r="AP855" s="1101"/>
      <c r="AQ855" s="1101"/>
      <c r="AR855" s="1101"/>
      <c r="AS855" s="741"/>
    </row>
    <row r="856" spans="2:45" ht="18" customHeight="1">
      <c r="B856" s="1117"/>
      <c r="C856" s="1118"/>
      <c r="D856" s="1118"/>
      <c r="E856" s="1118"/>
      <c r="F856" s="1118"/>
      <c r="G856" s="1118"/>
      <c r="H856" s="1118"/>
      <c r="I856" s="1119"/>
      <c r="J856" s="1117"/>
      <c r="K856" s="1118"/>
      <c r="L856" s="1118"/>
      <c r="M856" s="1118"/>
      <c r="N856" s="1121"/>
      <c r="O856" s="33">
        <f>'報告書（事業主控）'!O856</f>
        <v>0</v>
      </c>
      <c r="P856" s="684" t="s">
        <v>38</v>
      </c>
      <c r="Q856" s="33">
        <f>'報告書（事業主控）'!Q856</f>
        <v>0</v>
      </c>
      <c r="R856" s="684" t="s">
        <v>39</v>
      </c>
      <c r="S856" s="33">
        <f>'報告書（事業主控）'!S856</f>
        <v>0</v>
      </c>
      <c r="T856" s="1122" t="s">
        <v>41</v>
      </c>
      <c r="U856" s="1122"/>
      <c r="V856" s="1097">
        <f>'報告書（事業主控）'!V856</f>
        <v>0</v>
      </c>
      <c r="W856" s="1098"/>
      <c r="X856" s="1098"/>
      <c r="Y856" s="1098"/>
      <c r="Z856" s="1097">
        <f>'報告書（事業主控）'!Z856</f>
        <v>0</v>
      </c>
      <c r="AA856" s="1098"/>
      <c r="AB856" s="1098"/>
      <c r="AC856" s="1098"/>
      <c r="AD856" s="1097">
        <f>'報告書（事業主控）'!AD856</f>
        <v>0</v>
      </c>
      <c r="AE856" s="1098"/>
      <c r="AF856" s="1098"/>
      <c r="AG856" s="1098"/>
      <c r="AH856" s="1097">
        <f>'報告書（事業主控）'!AH856</f>
        <v>0</v>
      </c>
      <c r="AI856" s="1098"/>
      <c r="AJ856" s="1098"/>
      <c r="AK856" s="1099"/>
      <c r="AL856" s="964">
        <f>'報告書（事業主控）'!AL856</f>
        <v>0</v>
      </c>
      <c r="AM856" s="1095"/>
      <c r="AN856" s="1093">
        <f>'報告書（事業主控）'!AN856</f>
        <v>0</v>
      </c>
      <c r="AO856" s="1094"/>
      <c r="AP856" s="1094"/>
      <c r="AQ856" s="1094"/>
      <c r="AR856" s="1094"/>
      <c r="AS856" s="687"/>
    </row>
    <row r="857" spans="2:45" ht="18" customHeight="1">
      <c r="B857" s="877" t="s">
        <v>832</v>
      </c>
      <c r="C857" s="988"/>
      <c r="D857" s="988"/>
      <c r="E857" s="989"/>
      <c r="F857" s="1105">
        <f>'報告書（事業主控）'!F857</f>
        <v>0</v>
      </c>
      <c r="G857" s="1106"/>
      <c r="H857" s="1106"/>
      <c r="I857" s="1106"/>
      <c r="J857" s="1106"/>
      <c r="K857" s="1106"/>
      <c r="L857" s="1106"/>
      <c r="M857" s="1106"/>
      <c r="N857" s="1107"/>
      <c r="O857" s="877" t="s">
        <v>833</v>
      </c>
      <c r="P857" s="988"/>
      <c r="Q857" s="988"/>
      <c r="R857" s="988"/>
      <c r="S857" s="988"/>
      <c r="T857" s="988"/>
      <c r="U857" s="989"/>
      <c r="V857" s="1100">
        <f>'報告書（事業主控）'!V857</f>
        <v>0</v>
      </c>
      <c r="W857" s="1101"/>
      <c r="X857" s="1101"/>
      <c r="Y857" s="1102"/>
      <c r="Z857" s="738"/>
      <c r="AA857" s="739"/>
      <c r="AB857" s="739"/>
      <c r="AC857" s="737"/>
      <c r="AD857" s="738"/>
      <c r="AE857" s="739"/>
      <c r="AF857" s="739"/>
      <c r="AG857" s="737"/>
      <c r="AH857" s="1100">
        <f>'報告書（事業主控）'!AH857</f>
        <v>0</v>
      </c>
      <c r="AI857" s="1101"/>
      <c r="AJ857" s="1101"/>
      <c r="AK857" s="1102"/>
      <c r="AL857" s="738"/>
      <c r="AM857" s="740"/>
      <c r="AN857" s="1100">
        <f>'報告書（事業主控）'!AN857</f>
        <v>0</v>
      </c>
      <c r="AO857" s="1101"/>
      <c r="AP857" s="1101"/>
      <c r="AQ857" s="1101"/>
      <c r="AR857" s="1101"/>
      <c r="AS857" s="741"/>
    </row>
    <row r="858" spans="2:45" ht="18" customHeight="1">
      <c r="B858" s="990"/>
      <c r="C858" s="991"/>
      <c r="D858" s="991"/>
      <c r="E858" s="992"/>
      <c r="F858" s="1108"/>
      <c r="G858" s="1109"/>
      <c r="H858" s="1109"/>
      <c r="I858" s="1109"/>
      <c r="J858" s="1109"/>
      <c r="K858" s="1109"/>
      <c r="L858" s="1109"/>
      <c r="M858" s="1109"/>
      <c r="N858" s="1110"/>
      <c r="O858" s="990"/>
      <c r="P858" s="991"/>
      <c r="Q858" s="991"/>
      <c r="R858" s="991"/>
      <c r="S858" s="991"/>
      <c r="T858" s="991"/>
      <c r="U858" s="992"/>
      <c r="V858" s="983">
        <f>'報告書（事業主控）'!V858</f>
        <v>0</v>
      </c>
      <c r="W858" s="986"/>
      <c r="X858" s="986"/>
      <c r="Y858" s="1004"/>
      <c r="Z858" s="983">
        <f>'報告書（事業主控）'!Z858</f>
        <v>0</v>
      </c>
      <c r="AA858" s="984"/>
      <c r="AB858" s="984"/>
      <c r="AC858" s="985"/>
      <c r="AD858" s="983">
        <f>'報告書（事業主控）'!AD858</f>
        <v>0</v>
      </c>
      <c r="AE858" s="984"/>
      <c r="AF858" s="984"/>
      <c r="AG858" s="985"/>
      <c r="AH858" s="983">
        <f>'報告書（事業主控）'!AH858</f>
        <v>0</v>
      </c>
      <c r="AI858" s="962"/>
      <c r="AJ858" s="962"/>
      <c r="AK858" s="962"/>
      <c r="AL858" s="742"/>
      <c r="AM858" s="743"/>
      <c r="AN858" s="983">
        <f>'報告書（事業主控）'!AN858</f>
        <v>0</v>
      </c>
      <c r="AO858" s="986"/>
      <c r="AP858" s="986"/>
      <c r="AQ858" s="986"/>
      <c r="AR858" s="986"/>
      <c r="AS858" s="744"/>
    </row>
    <row r="859" spans="2:45" ht="18" customHeight="1">
      <c r="B859" s="993"/>
      <c r="C859" s="994"/>
      <c r="D859" s="994"/>
      <c r="E859" s="995"/>
      <c r="F859" s="1111"/>
      <c r="G859" s="1112"/>
      <c r="H859" s="1112"/>
      <c r="I859" s="1112"/>
      <c r="J859" s="1112"/>
      <c r="K859" s="1112"/>
      <c r="L859" s="1112"/>
      <c r="M859" s="1112"/>
      <c r="N859" s="1113"/>
      <c r="O859" s="993"/>
      <c r="P859" s="994"/>
      <c r="Q859" s="994"/>
      <c r="R859" s="994"/>
      <c r="S859" s="994"/>
      <c r="T859" s="994"/>
      <c r="U859" s="995"/>
      <c r="V859" s="1093">
        <f>'報告書（事業主控）'!V859</f>
        <v>0</v>
      </c>
      <c r="W859" s="1094"/>
      <c r="X859" s="1094"/>
      <c r="Y859" s="1096"/>
      <c r="Z859" s="1093">
        <f>'報告書（事業主控）'!Z859</f>
        <v>0</v>
      </c>
      <c r="AA859" s="1094"/>
      <c r="AB859" s="1094"/>
      <c r="AC859" s="1096"/>
      <c r="AD859" s="1093">
        <f>'報告書（事業主控）'!AD859</f>
        <v>0</v>
      </c>
      <c r="AE859" s="1094"/>
      <c r="AF859" s="1094"/>
      <c r="AG859" s="1096"/>
      <c r="AH859" s="1093">
        <f>'報告書（事業主控）'!AH859</f>
        <v>0</v>
      </c>
      <c r="AI859" s="1094"/>
      <c r="AJ859" s="1094"/>
      <c r="AK859" s="1096"/>
      <c r="AL859" s="686"/>
      <c r="AM859" s="687"/>
      <c r="AN859" s="1093">
        <f>'報告書（事業主控）'!AN859</f>
        <v>0</v>
      </c>
      <c r="AO859" s="1094"/>
      <c r="AP859" s="1094"/>
      <c r="AQ859" s="1094"/>
      <c r="AR859" s="1094"/>
      <c r="AS859" s="687"/>
    </row>
    <row r="860" spans="2:45" ht="18" customHeight="1">
      <c r="AN860" s="1092">
        <f>'報告書（事業主控）'!AN860:AR860</f>
        <v>0</v>
      </c>
      <c r="AO860" s="1092"/>
      <c r="AP860" s="1092"/>
      <c r="AQ860" s="1092"/>
      <c r="AR860" s="1092"/>
    </row>
    <row r="861" spans="2:45" ht="31.95" customHeight="1">
      <c r="AN861" s="38"/>
      <c r="AO861" s="38"/>
      <c r="AP861" s="38"/>
      <c r="AQ861" s="38"/>
      <c r="AR861" s="38"/>
    </row>
    <row r="862" spans="2:45" ht="7.5" customHeight="1">
      <c r="X862" s="3"/>
      <c r="Y862" s="3"/>
    </row>
    <row r="863" spans="2:45" ht="10.5" customHeight="1">
      <c r="X863" s="3"/>
      <c r="Y863" s="3"/>
    </row>
    <row r="864" spans="2:45" ht="5.25" customHeight="1">
      <c r="X864" s="3"/>
      <c r="Y864" s="3"/>
    </row>
    <row r="865" spans="2:45" ht="5.25" customHeight="1">
      <c r="X865" s="3"/>
      <c r="Y865" s="3"/>
    </row>
    <row r="866" spans="2:45" ht="5.25" customHeight="1">
      <c r="X866" s="3"/>
      <c r="Y866" s="3"/>
    </row>
    <row r="867" spans="2:45" ht="5.25" customHeight="1">
      <c r="X867" s="3"/>
      <c r="Y867" s="3"/>
    </row>
    <row r="868" spans="2:45" ht="17.25" customHeight="1">
      <c r="B868" s="2" t="s">
        <v>42</v>
      </c>
      <c r="S868" s="9"/>
      <c r="T868" s="9"/>
      <c r="U868" s="9"/>
      <c r="V868" s="9"/>
      <c r="W868" s="9"/>
      <c r="AL868" s="26"/>
      <c r="AM868" s="26"/>
      <c r="AN868" s="26"/>
      <c r="AO868" s="26"/>
    </row>
    <row r="869" spans="2:45" ht="12.75" customHeight="1">
      <c r="M869" s="27"/>
      <c r="N869" s="27"/>
      <c r="O869" s="27"/>
      <c r="P869" s="27"/>
      <c r="Q869" s="27"/>
      <c r="R869" s="27"/>
      <c r="S869" s="27"/>
      <c r="T869" s="28"/>
      <c r="U869" s="28"/>
      <c r="V869" s="28"/>
      <c r="W869" s="28"/>
      <c r="X869" s="28"/>
      <c r="Y869" s="28"/>
      <c r="Z869" s="28"/>
      <c r="AA869" s="27"/>
      <c r="AB869" s="27"/>
      <c r="AC869" s="27"/>
      <c r="AL869" s="26"/>
      <c r="AM869" s="859" t="s">
        <v>712</v>
      </c>
      <c r="AN869" s="1087"/>
      <c r="AO869" s="1087"/>
      <c r="AP869" s="1088"/>
    </row>
    <row r="870" spans="2:45" ht="12.75" customHeight="1">
      <c r="M870" s="27"/>
      <c r="N870" s="27"/>
      <c r="O870" s="27"/>
      <c r="P870" s="27"/>
      <c r="Q870" s="27"/>
      <c r="R870" s="27"/>
      <c r="S870" s="27"/>
      <c r="T870" s="28"/>
      <c r="U870" s="28"/>
      <c r="V870" s="28"/>
      <c r="W870" s="28"/>
      <c r="X870" s="28"/>
      <c r="Y870" s="28"/>
      <c r="Z870" s="28"/>
      <c r="AA870" s="27"/>
      <c r="AB870" s="27"/>
      <c r="AC870" s="27"/>
      <c r="AL870" s="26"/>
      <c r="AM870" s="1089"/>
      <c r="AN870" s="1090"/>
      <c r="AO870" s="1090"/>
      <c r="AP870" s="1091"/>
    </row>
    <row r="871" spans="2:45" ht="12.75" customHeight="1">
      <c r="M871" s="27"/>
      <c r="N871" s="27"/>
      <c r="O871" s="27"/>
      <c r="P871" s="27"/>
      <c r="Q871" s="27"/>
      <c r="R871" s="27"/>
      <c r="S871" s="27"/>
      <c r="T871" s="27"/>
      <c r="U871" s="27"/>
      <c r="V871" s="27"/>
      <c r="W871" s="27"/>
      <c r="X871" s="27"/>
      <c r="Y871" s="27"/>
      <c r="Z871" s="27"/>
      <c r="AA871" s="27"/>
      <c r="AB871" s="27"/>
      <c r="AC871" s="27"/>
      <c r="AL871" s="26"/>
      <c r="AM871" s="26"/>
      <c r="AN871" s="723"/>
      <c r="AO871" s="723"/>
    </row>
    <row r="872" spans="2:45" ht="6" customHeight="1">
      <c r="M872" s="27"/>
      <c r="N872" s="27"/>
      <c r="O872" s="27"/>
      <c r="P872" s="27"/>
      <c r="Q872" s="27"/>
      <c r="R872" s="27"/>
      <c r="S872" s="27"/>
      <c r="T872" s="27"/>
      <c r="U872" s="27"/>
      <c r="V872" s="27"/>
      <c r="W872" s="27"/>
      <c r="X872" s="27"/>
      <c r="Y872" s="27"/>
      <c r="Z872" s="27"/>
      <c r="AA872" s="27"/>
      <c r="AB872" s="27"/>
      <c r="AC872" s="27"/>
      <c r="AL872" s="26"/>
      <c r="AM872" s="26"/>
    </row>
    <row r="873" spans="2:45" ht="12.75" customHeight="1">
      <c r="B873" s="873" t="s">
        <v>9</v>
      </c>
      <c r="C873" s="874"/>
      <c r="D873" s="874"/>
      <c r="E873" s="874"/>
      <c r="F873" s="874"/>
      <c r="G873" s="874"/>
      <c r="H873" s="874"/>
      <c r="I873" s="874"/>
      <c r="J873" s="878" t="s">
        <v>17</v>
      </c>
      <c r="K873" s="878"/>
      <c r="L873" s="724" t="s">
        <v>10</v>
      </c>
      <c r="M873" s="878" t="s">
        <v>18</v>
      </c>
      <c r="N873" s="878"/>
      <c r="O873" s="879" t="s">
        <v>19</v>
      </c>
      <c r="P873" s="878"/>
      <c r="Q873" s="878"/>
      <c r="R873" s="878"/>
      <c r="S873" s="878"/>
      <c r="T873" s="878"/>
      <c r="U873" s="878" t="s">
        <v>20</v>
      </c>
      <c r="V873" s="878"/>
      <c r="W873" s="878"/>
      <c r="AD873" s="11"/>
      <c r="AE873" s="11"/>
      <c r="AF873" s="11"/>
      <c r="AG873" s="11"/>
      <c r="AH873" s="11"/>
      <c r="AI873" s="11"/>
      <c r="AJ873" s="11"/>
      <c r="AL873" s="1013">
        <f ca="1">$AL$9</f>
        <v>30</v>
      </c>
      <c r="AM873" s="881"/>
      <c r="AN873" s="948" t="s">
        <v>11</v>
      </c>
      <c r="AO873" s="948"/>
      <c r="AP873" s="881">
        <v>22</v>
      </c>
      <c r="AQ873" s="881"/>
      <c r="AR873" s="948" t="s">
        <v>12</v>
      </c>
      <c r="AS873" s="951"/>
    </row>
    <row r="874" spans="2:45" ht="13.95" customHeight="1">
      <c r="B874" s="874"/>
      <c r="C874" s="874"/>
      <c r="D874" s="874"/>
      <c r="E874" s="874"/>
      <c r="F874" s="874"/>
      <c r="G874" s="874"/>
      <c r="H874" s="874"/>
      <c r="I874" s="874"/>
      <c r="J874" s="1061">
        <f>$J$10</f>
        <v>0</v>
      </c>
      <c r="K874" s="1049">
        <f>$K$10</f>
        <v>0</v>
      </c>
      <c r="L874" s="1063">
        <f>$L$10</f>
        <v>0</v>
      </c>
      <c r="M874" s="1052">
        <f>$M$10</f>
        <v>0</v>
      </c>
      <c r="N874" s="1049">
        <f>$N$10</f>
        <v>0</v>
      </c>
      <c r="O874" s="1052">
        <f>$O$10</f>
        <v>0</v>
      </c>
      <c r="P874" s="1014">
        <f>$P$10</f>
        <v>0</v>
      </c>
      <c r="Q874" s="1014">
        <f>$Q$10</f>
        <v>0</v>
      </c>
      <c r="R874" s="1014">
        <f>$R$10</f>
        <v>0</v>
      </c>
      <c r="S874" s="1014">
        <f>$S$10</f>
        <v>0</v>
      </c>
      <c r="T874" s="1049">
        <f>$T$10</f>
        <v>0</v>
      </c>
      <c r="U874" s="1052">
        <f>$U$10</f>
        <v>0</v>
      </c>
      <c r="V874" s="1014">
        <f>$V$10</f>
        <v>0</v>
      </c>
      <c r="W874" s="1049">
        <f>$W$10</f>
        <v>0</v>
      </c>
      <c r="AD874" s="11"/>
      <c r="AE874" s="11"/>
      <c r="AF874" s="11"/>
      <c r="AG874" s="11"/>
      <c r="AH874" s="11"/>
      <c r="AI874" s="11"/>
      <c r="AJ874" s="11"/>
      <c r="AL874" s="882"/>
      <c r="AM874" s="883"/>
      <c r="AN874" s="949"/>
      <c r="AO874" s="949"/>
      <c r="AP874" s="883"/>
      <c r="AQ874" s="883"/>
      <c r="AR874" s="949"/>
      <c r="AS874" s="952"/>
    </row>
    <row r="875" spans="2:45" ht="9" customHeight="1">
      <c r="B875" s="874"/>
      <c r="C875" s="874"/>
      <c r="D875" s="874"/>
      <c r="E875" s="874"/>
      <c r="F875" s="874"/>
      <c r="G875" s="874"/>
      <c r="H875" s="874"/>
      <c r="I875" s="874"/>
      <c r="J875" s="1062"/>
      <c r="K875" s="1050"/>
      <c r="L875" s="1064"/>
      <c r="M875" s="1053"/>
      <c r="N875" s="1050"/>
      <c r="O875" s="1053"/>
      <c r="P875" s="1015"/>
      <c r="Q875" s="1015"/>
      <c r="R875" s="1015"/>
      <c r="S875" s="1015"/>
      <c r="T875" s="1050"/>
      <c r="U875" s="1053"/>
      <c r="V875" s="1015"/>
      <c r="W875" s="1050"/>
      <c r="AD875" s="11"/>
      <c r="AE875" s="11"/>
      <c r="AF875" s="11"/>
      <c r="AG875" s="11"/>
      <c r="AH875" s="11"/>
      <c r="AI875" s="11"/>
      <c r="AJ875" s="11"/>
      <c r="AL875" s="884"/>
      <c r="AM875" s="885"/>
      <c r="AN875" s="950"/>
      <c r="AO875" s="950"/>
      <c r="AP875" s="885"/>
      <c r="AQ875" s="885"/>
      <c r="AR875" s="950"/>
      <c r="AS875" s="953"/>
    </row>
    <row r="876" spans="2:45" ht="6" customHeight="1">
      <c r="B876" s="876"/>
      <c r="C876" s="876"/>
      <c r="D876" s="876"/>
      <c r="E876" s="876"/>
      <c r="F876" s="876"/>
      <c r="G876" s="876"/>
      <c r="H876" s="876"/>
      <c r="I876" s="876"/>
      <c r="J876" s="1062"/>
      <c r="K876" s="1051"/>
      <c r="L876" s="1065"/>
      <c r="M876" s="1054"/>
      <c r="N876" s="1051"/>
      <c r="O876" s="1054"/>
      <c r="P876" s="1016"/>
      <c r="Q876" s="1016"/>
      <c r="R876" s="1016"/>
      <c r="S876" s="1016"/>
      <c r="T876" s="1051"/>
      <c r="U876" s="1054"/>
      <c r="V876" s="1016"/>
      <c r="W876" s="1051"/>
    </row>
    <row r="877" spans="2:45" ht="15" customHeight="1">
      <c r="B877" s="927" t="s">
        <v>43</v>
      </c>
      <c r="C877" s="928"/>
      <c r="D877" s="928"/>
      <c r="E877" s="928"/>
      <c r="F877" s="928"/>
      <c r="G877" s="928"/>
      <c r="H877" s="928"/>
      <c r="I877" s="929"/>
      <c r="J877" s="927" t="s">
        <v>13</v>
      </c>
      <c r="K877" s="928"/>
      <c r="L877" s="928"/>
      <c r="M877" s="928"/>
      <c r="N877" s="936"/>
      <c r="O877" s="939" t="s">
        <v>44</v>
      </c>
      <c r="P877" s="928"/>
      <c r="Q877" s="928"/>
      <c r="R877" s="928"/>
      <c r="S877" s="928"/>
      <c r="T877" s="928"/>
      <c r="U877" s="929"/>
      <c r="V877" s="725" t="s">
        <v>843</v>
      </c>
      <c r="W877" s="726"/>
      <c r="X877" s="726"/>
      <c r="Y877" s="942" t="s">
        <v>844</v>
      </c>
      <c r="Z877" s="942"/>
      <c r="AA877" s="942"/>
      <c r="AB877" s="942"/>
      <c r="AC877" s="942"/>
      <c r="AD877" s="942"/>
      <c r="AE877" s="942"/>
      <c r="AF877" s="942"/>
      <c r="AG877" s="942"/>
      <c r="AH877" s="942"/>
      <c r="AI877" s="726"/>
      <c r="AJ877" s="726"/>
      <c r="AK877" s="727"/>
      <c r="AL877" s="1066" t="s">
        <v>803</v>
      </c>
      <c r="AM877" s="1066"/>
      <c r="AN877" s="943" t="s">
        <v>845</v>
      </c>
      <c r="AO877" s="943"/>
      <c r="AP877" s="943"/>
      <c r="AQ877" s="943"/>
      <c r="AR877" s="943"/>
      <c r="AS877" s="944"/>
    </row>
    <row r="878" spans="2:45" ht="13.95" customHeight="1">
      <c r="B878" s="930"/>
      <c r="C878" s="931"/>
      <c r="D878" s="931"/>
      <c r="E878" s="931"/>
      <c r="F878" s="931"/>
      <c r="G878" s="931"/>
      <c r="H878" s="931"/>
      <c r="I878" s="932"/>
      <c r="J878" s="930"/>
      <c r="K878" s="931"/>
      <c r="L878" s="931"/>
      <c r="M878" s="931"/>
      <c r="N878" s="937"/>
      <c r="O878" s="940"/>
      <c r="P878" s="931"/>
      <c r="Q878" s="931"/>
      <c r="R878" s="931"/>
      <c r="S878" s="931"/>
      <c r="T878" s="931"/>
      <c r="U878" s="932"/>
      <c r="V878" s="890" t="s">
        <v>14</v>
      </c>
      <c r="W878" s="891"/>
      <c r="X878" s="891"/>
      <c r="Y878" s="892"/>
      <c r="Z878" s="896" t="s">
        <v>23</v>
      </c>
      <c r="AA878" s="897"/>
      <c r="AB878" s="897"/>
      <c r="AC878" s="898"/>
      <c r="AD878" s="902" t="s">
        <v>24</v>
      </c>
      <c r="AE878" s="903"/>
      <c r="AF878" s="903"/>
      <c r="AG878" s="904"/>
      <c r="AH878" s="1130" t="s">
        <v>170</v>
      </c>
      <c r="AI878" s="948"/>
      <c r="AJ878" s="948"/>
      <c r="AK878" s="951"/>
      <c r="AL878" s="1067" t="s">
        <v>45</v>
      </c>
      <c r="AM878" s="1067"/>
      <c r="AN878" s="918" t="s">
        <v>26</v>
      </c>
      <c r="AO878" s="919"/>
      <c r="AP878" s="919"/>
      <c r="AQ878" s="919"/>
      <c r="AR878" s="920"/>
      <c r="AS878" s="921"/>
    </row>
    <row r="879" spans="2:45" ht="13.95" customHeight="1">
      <c r="B879" s="933"/>
      <c r="C879" s="934"/>
      <c r="D879" s="934"/>
      <c r="E879" s="934"/>
      <c r="F879" s="934"/>
      <c r="G879" s="934"/>
      <c r="H879" s="934"/>
      <c r="I879" s="935"/>
      <c r="J879" s="933"/>
      <c r="K879" s="934"/>
      <c r="L879" s="934"/>
      <c r="M879" s="934"/>
      <c r="N879" s="938"/>
      <c r="O879" s="941"/>
      <c r="P879" s="934"/>
      <c r="Q879" s="934"/>
      <c r="R879" s="934"/>
      <c r="S879" s="934"/>
      <c r="T879" s="934"/>
      <c r="U879" s="935"/>
      <c r="V879" s="893"/>
      <c r="W879" s="894"/>
      <c r="X879" s="894"/>
      <c r="Y879" s="895"/>
      <c r="Z879" s="899"/>
      <c r="AA879" s="900"/>
      <c r="AB879" s="900"/>
      <c r="AC879" s="901"/>
      <c r="AD879" s="905"/>
      <c r="AE879" s="906"/>
      <c r="AF879" s="906"/>
      <c r="AG879" s="907"/>
      <c r="AH879" s="1131"/>
      <c r="AI879" s="950"/>
      <c r="AJ879" s="950"/>
      <c r="AK879" s="953"/>
      <c r="AL879" s="1068"/>
      <c r="AM879" s="1068"/>
      <c r="AN879" s="924"/>
      <c r="AO879" s="924"/>
      <c r="AP879" s="924"/>
      <c r="AQ879" s="924"/>
      <c r="AR879" s="924"/>
      <c r="AS879" s="925"/>
    </row>
    <row r="880" spans="2:45" ht="18" customHeight="1">
      <c r="B880" s="1123">
        <f>'報告書（事業主控）'!B880</f>
        <v>0</v>
      </c>
      <c r="C880" s="1124"/>
      <c r="D880" s="1124"/>
      <c r="E880" s="1124"/>
      <c r="F880" s="1124"/>
      <c r="G880" s="1124"/>
      <c r="H880" s="1124"/>
      <c r="I880" s="1125"/>
      <c r="J880" s="1123">
        <f>'報告書（事業主控）'!J880</f>
        <v>0</v>
      </c>
      <c r="K880" s="1124"/>
      <c r="L880" s="1124"/>
      <c r="M880" s="1124"/>
      <c r="N880" s="1126"/>
      <c r="O880" s="730">
        <f>'報告書（事業主控）'!O880</f>
        <v>0</v>
      </c>
      <c r="P880" s="731" t="s">
        <v>38</v>
      </c>
      <c r="Q880" s="730">
        <f>'報告書（事業主控）'!Q880</f>
        <v>0</v>
      </c>
      <c r="R880" s="731" t="s">
        <v>39</v>
      </c>
      <c r="S880" s="730">
        <f>'報告書（事業主控）'!S880</f>
        <v>0</v>
      </c>
      <c r="T880" s="976" t="s">
        <v>40</v>
      </c>
      <c r="U880" s="976"/>
      <c r="V880" s="1103">
        <f>'報告書（事業主控）'!V880</f>
        <v>0</v>
      </c>
      <c r="W880" s="1104"/>
      <c r="X880" s="1104"/>
      <c r="Y880" s="732" t="s">
        <v>15</v>
      </c>
      <c r="Z880" s="738"/>
      <c r="AA880" s="739"/>
      <c r="AB880" s="739"/>
      <c r="AC880" s="732" t="s">
        <v>15</v>
      </c>
      <c r="AD880" s="738"/>
      <c r="AE880" s="739"/>
      <c r="AF880" s="739"/>
      <c r="AG880" s="732" t="s">
        <v>15</v>
      </c>
      <c r="AH880" s="1127">
        <f>'報告書（事業主控）'!AH880</f>
        <v>0</v>
      </c>
      <c r="AI880" s="1128"/>
      <c r="AJ880" s="1128"/>
      <c r="AK880" s="1129"/>
      <c r="AL880" s="738"/>
      <c r="AM880" s="740"/>
      <c r="AN880" s="1100">
        <f>'報告書（事業主控）'!AN880</f>
        <v>0</v>
      </c>
      <c r="AO880" s="1101"/>
      <c r="AP880" s="1101"/>
      <c r="AQ880" s="1101"/>
      <c r="AR880" s="1101"/>
      <c r="AS880" s="735" t="s">
        <v>15</v>
      </c>
    </row>
    <row r="881" spans="2:45" ht="18" customHeight="1">
      <c r="B881" s="1117"/>
      <c r="C881" s="1118"/>
      <c r="D881" s="1118"/>
      <c r="E881" s="1118"/>
      <c r="F881" s="1118"/>
      <c r="G881" s="1118"/>
      <c r="H881" s="1118"/>
      <c r="I881" s="1119"/>
      <c r="J881" s="1117"/>
      <c r="K881" s="1118"/>
      <c r="L881" s="1118"/>
      <c r="M881" s="1118"/>
      <c r="N881" s="1121"/>
      <c r="O881" s="33">
        <f>'報告書（事業主控）'!O881</f>
        <v>0</v>
      </c>
      <c r="P881" s="684" t="s">
        <v>38</v>
      </c>
      <c r="Q881" s="33">
        <f>'報告書（事業主控）'!Q881</f>
        <v>0</v>
      </c>
      <c r="R881" s="684" t="s">
        <v>39</v>
      </c>
      <c r="S881" s="33">
        <f>'報告書（事業主控）'!S881</f>
        <v>0</v>
      </c>
      <c r="T881" s="1122" t="s">
        <v>41</v>
      </c>
      <c r="U881" s="1122"/>
      <c r="V881" s="1093">
        <f>'報告書（事業主控）'!V881</f>
        <v>0</v>
      </c>
      <c r="W881" s="1094"/>
      <c r="X881" s="1094"/>
      <c r="Y881" s="1094"/>
      <c r="Z881" s="1093">
        <f>'報告書（事業主控）'!Z881</f>
        <v>0</v>
      </c>
      <c r="AA881" s="1094"/>
      <c r="AB881" s="1094"/>
      <c r="AC881" s="1094"/>
      <c r="AD881" s="1093">
        <f>'報告書（事業主控）'!AD881</f>
        <v>0</v>
      </c>
      <c r="AE881" s="1094"/>
      <c r="AF881" s="1094"/>
      <c r="AG881" s="1094"/>
      <c r="AH881" s="1093">
        <f>'報告書（事業主控）'!AH881</f>
        <v>0</v>
      </c>
      <c r="AI881" s="1094"/>
      <c r="AJ881" s="1094"/>
      <c r="AK881" s="1096"/>
      <c r="AL881" s="964">
        <f>'報告書（事業主控）'!AL881</f>
        <v>0</v>
      </c>
      <c r="AM881" s="1095"/>
      <c r="AN881" s="1093">
        <f>'報告書（事業主控）'!AN881</f>
        <v>0</v>
      </c>
      <c r="AO881" s="1094"/>
      <c r="AP881" s="1094"/>
      <c r="AQ881" s="1094"/>
      <c r="AR881" s="1094"/>
      <c r="AS881" s="687"/>
    </row>
    <row r="882" spans="2:45" ht="18" customHeight="1">
      <c r="B882" s="1114">
        <f>'報告書（事業主控）'!B882</f>
        <v>0</v>
      </c>
      <c r="C882" s="1115"/>
      <c r="D882" s="1115"/>
      <c r="E882" s="1115"/>
      <c r="F882" s="1115"/>
      <c r="G882" s="1115"/>
      <c r="H882" s="1115"/>
      <c r="I882" s="1116"/>
      <c r="J882" s="1114">
        <f>'報告書（事業主控）'!J882</f>
        <v>0</v>
      </c>
      <c r="K882" s="1115"/>
      <c r="L882" s="1115"/>
      <c r="M882" s="1115"/>
      <c r="N882" s="1120"/>
      <c r="O882" s="32">
        <f>'報告書（事業主控）'!O882</f>
        <v>0</v>
      </c>
      <c r="P882" s="11" t="s">
        <v>38</v>
      </c>
      <c r="Q882" s="32">
        <f>'報告書（事業主控）'!Q882</f>
        <v>0</v>
      </c>
      <c r="R882" s="11" t="s">
        <v>39</v>
      </c>
      <c r="S882" s="32">
        <f>'報告書（事業主控）'!S882</f>
        <v>0</v>
      </c>
      <c r="T882" s="982" t="s">
        <v>40</v>
      </c>
      <c r="U882" s="982"/>
      <c r="V882" s="1103">
        <f>'報告書（事業主控）'!V882</f>
        <v>0</v>
      </c>
      <c r="W882" s="1104"/>
      <c r="X882" s="1104"/>
      <c r="Y882" s="737"/>
      <c r="Z882" s="738"/>
      <c r="AA882" s="739"/>
      <c r="AB882" s="739"/>
      <c r="AC882" s="737"/>
      <c r="AD882" s="738"/>
      <c r="AE882" s="739"/>
      <c r="AF882" s="739"/>
      <c r="AG882" s="737"/>
      <c r="AH882" s="1100">
        <f>'報告書（事業主控）'!AH882</f>
        <v>0</v>
      </c>
      <c r="AI882" s="1101"/>
      <c r="AJ882" s="1101"/>
      <c r="AK882" s="1102"/>
      <c r="AL882" s="738"/>
      <c r="AM882" s="740"/>
      <c r="AN882" s="1100">
        <f>'報告書（事業主控）'!AN882</f>
        <v>0</v>
      </c>
      <c r="AO882" s="1101"/>
      <c r="AP882" s="1101"/>
      <c r="AQ882" s="1101"/>
      <c r="AR882" s="1101"/>
      <c r="AS882" s="741"/>
    </row>
    <row r="883" spans="2:45" ht="18" customHeight="1">
      <c r="B883" s="1117"/>
      <c r="C883" s="1118"/>
      <c r="D883" s="1118"/>
      <c r="E883" s="1118"/>
      <c r="F883" s="1118"/>
      <c r="G883" s="1118"/>
      <c r="H883" s="1118"/>
      <c r="I883" s="1119"/>
      <c r="J883" s="1117"/>
      <c r="K883" s="1118"/>
      <c r="L883" s="1118"/>
      <c r="M883" s="1118"/>
      <c r="N883" s="1121"/>
      <c r="O883" s="33">
        <f>'報告書（事業主控）'!O883</f>
        <v>0</v>
      </c>
      <c r="P883" s="684" t="s">
        <v>38</v>
      </c>
      <c r="Q883" s="33">
        <f>'報告書（事業主控）'!Q883</f>
        <v>0</v>
      </c>
      <c r="R883" s="684" t="s">
        <v>39</v>
      </c>
      <c r="S883" s="33">
        <f>'報告書（事業主控）'!S883</f>
        <v>0</v>
      </c>
      <c r="T883" s="1122" t="s">
        <v>41</v>
      </c>
      <c r="U883" s="1122"/>
      <c r="V883" s="1097">
        <f>'報告書（事業主控）'!V883</f>
        <v>0</v>
      </c>
      <c r="W883" s="1098"/>
      <c r="X883" s="1098"/>
      <c r="Y883" s="1098"/>
      <c r="Z883" s="1097">
        <f>'報告書（事業主控）'!Z883</f>
        <v>0</v>
      </c>
      <c r="AA883" s="1098"/>
      <c r="AB883" s="1098"/>
      <c r="AC883" s="1098"/>
      <c r="AD883" s="1097">
        <f>'報告書（事業主控）'!AD883</f>
        <v>0</v>
      </c>
      <c r="AE883" s="1098"/>
      <c r="AF883" s="1098"/>
      <c r="AG883" s="1098"/>
      <c r="AH883" s="1097">
        <f>'報告書（事業主控）'!AH883</f>
        <v>0</v>
      </c>
      <c r="AI883" s="1098"/>
      <c r="AJ883" s="1098"/>
      <c r="AK883" s="1099"/>
      <c r="AL883" s="964">
        <f>'報告書（事業主控）'!AL883</f>
        <v>0</v>
      </c>
      <c r="AM883" s="1095"/>
      <c r="AN883" s="1093">
        <f>'報告書（事業主控）'!AN883</f>
        <v>0</v>
      </c>
      <c r="AO883" s="1094"/>
      <c r="AP883" s="1094"/>
      <c r="AQ883" s="1094"/>
      <c r="AR883" s="1094"/>
      <c r="AS883" s="687"/>
    </row>
    <row r="884" spans="2:45" ht="18" customHeight="1">
      <c r="B884" s="1114">
        <f>'報告書（事業主控）'!B884</f>
        <v>0</v>
      </c>
      <c r="C884" s="1115"/>
      <c r="D884" s="1115"/>
      <c r="E884" s="1115"/>
      <c r="F884" s="1115"/>
      <c r="G884" s="1115"/>
      <c r="H884" s="1115"/>
      <c r="I884" s="1116"/>
      <c r="J884" s="1114">
        <f>'報告書（事業主控）'!J884</f>
        <v>0</v>
      </c>
      <c r="K884" s="1115"/>
      <c r="L884" s="1115"/>
      <c r="M884" s="1115"/>
      <c r="N884" s="1120"/>
      <c r="O884" s="32">
        <f>'報告書（事業主控）'!O884</f>
        <v>0</v>
      </c>
      <c r="P884" s="11" t="s">
        <v>38</v>
      </c>
      <c r="Q884" s="32">
        <f>'報告書（事業主控）'!Q884</f>
        <v>0</v>
      </c>
      <c r="R884" s="11" t="s">
        <v>39</v>
      </c>
      <c r="S884" s="32">
        <f>'報告書（事業主控）'!S884</f>
        <v>0</v>
      </c>
      <c r="T884" s="982" t="s">
        <v>40</v>
      </c>
      <c r="U884" s="982"/>
      <c r="V884" s="1103">
        <f>'報告書（事業主控）'!V884</f>
        <v>0</v>
      </c>
      <c r="W884" s="1104"/>
      <c r="X884" s="1104"/>
      <c r="Y884" s="737"/>
      <c r="Z884" s="738"/>
      <c r="AA884" s="739"/>
      <c r="AB884" s="739"/>
      <c r="AC884" s="737"/>
      <c r="AD884" s="738"/>
      <c r="AE884" s="739"/>
      <c r="AF884" s="739"/>
      <c r="AG884" s="737"/>
      <c r="AH884" s="1100">
        <f>'報告書（事業主控）'!AH884</f>
        <v>0</v>
      </c>
      <c r="AI884" s="1101"/>
      <c r="AJ884" s="1101"/>
      <c r="AK884" s="1102"/>
      <c r="AL884" s="738"/>
      <c r="AM884" s="740"/>
      <c r="AN884" s="1100">
        <f>'報告書（事業主控）'!AN884</f>
        <v>0</v>
      </c>
      <c r="AO884" s="1101"/>
      <c r="AP884" s="1101"/>
      <c r="AQ884" s="1101"/>
      <c r="AR884" s="1101"/>
      <c r="AS884" s="741"/>
    </row>
    <row r="885" spans="2:45" ht="18" customHeight="1">
      <c r="B885" s="1117"/>
      <c r="C885" s="1118"/>
      <c r="D885" s="1118"/>
      <c r="E885" s="1118"/>
      <c r="F885" s="1118"/>
      <c r="G885" s="1118"/>
      <c r="H885" s="1118"/>
      <c r="I885" s="1119"/>
      <c r="J885" s="1117"/>
      <c r="K885" s="1118"/>
      <c r="L885" s="1118"/>
      <c r="M885" s="1118"/>
      <c r="N885" s="1121"/>
      <c r="O885" s="33">
        <f>'報告書（事業主控）'!O885</f>
        <v>0</v>
      </c>
      <c r="P885" s="684" t="s">
        <v>38</v>
      </c>
      <c r="Q885" s="33">
        <f>'報告書（事業主控）'!Q885</f>
        <v>0</v>
      </c>
      <c r="R885" s="684" t="s">
        <v>39</v>
      </c>
      <c r="S885" s="33">
        <f>'報告書（事業主控）'!S885</f>
        <v>0</v>
      </c>
      <c r="T885" s="1122" t="s">
        <v>41</v>
      </c>
      <c r="U885" s="1122"/>
      <c r="V885" s="1097">
        <f>'報告書（事業主控）'!V885</f>
        <v>0</v>
      </c>
      <c r="W885" s="1098"/>
      <c r="X885" s="1098"/>
      <c r="Y885" s="1098"/>
      <c r="Z885" s="1097">
        <f>'報告書（事業主控）'!Z885</f>
        <v>0</v>
      </c>
      <c r="AA885" s="1098"/>
      <c r="AB885" s="1098"/>
      <c r="AC885" s="1098"/>
      <c r="AD885" s="1097">
        <f>'報告書（事業主控）'!AD885</f>
        <v>0</v>
      </c>
      <c r="AE885" s="1098"/>
      <c r="AF885" s="1098"/>
      <c r="AG885" s="1098"/>
      <c r="AH885" s="1097">
        <f>'報告書（事業主控）'!AH885</f>
        <v>0</v>
      </c>
      <c r="AI885" s="1098"/>
      <c r="AJ885" s="1098"/>
      <c r="AK885" s="1099"/>
      <c r="AL885" s="964">
        <f>'報告書（事業主控）'!AL885</f>
        <v>0</v>
      </c>
      <c r="AM885" s="1095"/>
      <c r="AN885" s="1093">
        <f>'報告書（事業主控）'!AN885</f>
        <v>0</v>
      </c>
      <c r="AO885" s="1094"/>
      <c r="AP885" s="1094"/>
      <c r="AQ885" s="1094"/>
      <c r="AR885" s="1094"/>
      <c r="AS885" s="687"/>
    </row>
    <row r="886" spans="2:45" ht="18" customHeight="1">
      <c r="B886" s="1114">
        <f>'報告書（事業主控）'!B886</f>
        <v>0</v>
      </c>
      <c r="C886" s="1115"/>
      <c r="D886" s="1115"/>
      <c r="E886" s="1115"/>
      <c r="F886" s="1115"/>
      <c r="G886" s="1115"/>
      <c r="H886" s="1115"/>
      <c r="I886" s="1116"/>
      <c r="J886" s="1114">
        <f>'報告書（事業主控）'!J886</f>
        <v>0</v>
      </c>
      <c r="K886" s="1115"/>
      <c r="L886" s="1115"/>
      <c r="M886" s="1115"/>
      <c r="N886" s="1120"/>
      <c r="O886" s="32">
        <f>'報告書（事業主控）'!O886</f>
        <v>0</v>
      </c>
      <c r="P886" s="11" t="s">
        <v>38</v>
      </c>
      <c r="Q886" s="32">
        <f>'報告書（事業主控）'!Q886</f>
        <v>0</v>
      </c>
      <c r="R886" s="11" t="s">
        <v>39</v>
      </c>
      <c r="S886" s="32">
        <f>'報告書（事業主控）'!S886</f>
        <v>0</v>
      </c>
      <c r="T886" s="982" t="s">
        <v>40</v>
      </c>
      <c r="U886" s="982"/>
      <c r="V886" s="1103">
        <f>'報告書（事業主控）'!V886</f>
        <v>0</v>
      </c>
      <c r="W886" s="1104"/>
      <c r="X886" s="1104"/>
      <c r="Y886" s="737"/>
      <c r="Z886" s="738"/>
      <c r="AA886" s="739"/>
      <c r="AB886" s="739"/>
      <c r="AC886" s="737"/>
      <c r="AD886" s="738"/>
      <c r="AE886" s="739"/>
      <c r="AF886" s="739"/>
      <c r="AG886" s="737"/>
      <c r="AH886" s="1100">
        <f>'報告書（事業主控）'!AH886</f>
        <v>0</v>
      </c>
      <c r="AI886" s="1101"/>
      <c r="AJ886" s="1101"/>
      <c r="AK886" s="1102"/>
      <c r="AL886" s="738"/>
      <c r="AM886" s="740"/>
      <c r="AN886" s="1100">
        <f>'報告書（事業主控）'!AN886</f>
        <v>0</v>
      </c>
      <c r="AO886" s="1101"/>
      <c r="AP886" s="1101"/>
      <c r="AQ886" s="1101"/>
      <c r="AR886" s="1101"/>
      <c r="AS886" s="741"/>
    </row>
    <row r="887" spans="2:45" ht="18" customHeight="1">
      <c r="B887" s="1117"/>
      <c r="C887" s="1118"/>
      <c r="D887" s="1118"/>
      <c r="E887" s="1118"/>
      <c r="F887" s="1118"/>
      <c r="G887" s="1118"/>
      <c r="H887" s="1118"/>
      <c r="I887" s="1119"/>
      <c r="J887" s="1117"/>
      <c r="K887" s="1118"/>
      <c r="L887" s="1118"/>
      <c r="M887" s="1118"/>
      <c r="N887" s="1121"/>
      <c r="O887" s="33">
        <f>'報告書（事業主控）'!O887</f>
        <v>0</v>
      </c>
      <c r="P887" s="684" t="s">
        <v>38</v>
      </c>
      <c r="Q887" s="33">
        <f>'報告書（事業主控）'!Q887</f>
        <v>0</v>
      </c>
      <c r="R887" s="684" t="s">
        <v>39</v>
      </c>
      <c r="S887" s="33">
        <f>'報告書（事業主控）'!S887</f>
        <v>0</v>
      </c>
      <c r="T887" s="1122" t="s">
        <v>41</v>
      </c>
      <c r="U887" s="1122"/>
      <c r="V887" s="1097">
        <f>'報告書（事業主控）'!V887</f>
        <v>0</v>
      </c>
      <c r="W887" s="1098"/>
      <c r="X887" s="1098"/>
      <c r="Y887" s="1098"/>
      <c r="Z887" s="1097">
        <f>'報告書（事業主控）'!Z887</f>
        <v>0</v>
      </c>
      <c r="AA887" s="1098"/>
      <c r="AB887" s="1098"/>
      <c r="AC887" s="1098"/>
      <c r="AD887" s="1097">
        <f>'報告書（事業主控）'!AD887</f>
        <v>0</v>
      </c>
      <c r="AE887" s="1098"/>
      <c r="AF887" s="1098"/>
      <c r="AG887" s="1098"/>
      <c r="AH887" s="1097">
        <f>'報告書（事業主控）'!AH887</f>
        <v>0</v>
      </c>
      <c r="AI887" s="1098"/>
      <c r="AJ887" s="1098"/>
      <c r="AK887" s="1099"/>
      <c r="AL887" s="964">
        <f>'報告書（事業主控）'!AL887</f>
        <v>0</v>
      </c>
      <c r="AM887" s="1095"/>
      <c r="AN887" s="1093">
        <f>'報告書（事業主控）'!AN887</f>
        <v>0</v>
      </c>
      <c r="AO887" s="1094"/>
      <c r="AP887" s="1094"/>
      <c r="AQ887" s="1094"/>
      <c r="AR887" s="1094"/>
      <c r="AS887" s="687"/>
    </row>
    <row r="888" spans="2:45" ht="18" customHeight="1">
      <c r="B888" s="1114">
        <f>'報告書（事業主控）'!B888</f>
        <v>0</v>
      </c>
      <c r="C888" s="1115"/>
      <c r="D888" s="1115"/>
      <c r="E888" s="1115"/>
      <c r="F888" s="1115"/>
      <c r="G888" s="1115"/>
      <c r="H888" s="1115"/>
      <c r="I888" s="1116"/>
      <c r="J888" s="1114">
        <f>'報告書（事業主控）'!J888</f>
        <v>0</v>
      </c>
      <c r="K888" s="1115"/>
      <c r="L888" s="1115"/>
      <c r="M888" s="1115"/>
      <c r="N888" s="1120"/>
      <c r="O888" s="32">
        <f>'報告書（事業主控）'!O888</f>
        <v>0</v>
      </c>
      <c r="P888" s="11" t="s">
        <v>38</v>
      </c>
      <c r="Q888" s="32">
        <f>'報告書（事業主控）'!Q888</f>
        <v>0</v>
      </c>
      <c r="R888" s="11" t="s">
        <v>39</v>
      </c>
      <c r="S888" s="32">
        <f>'報告書（事業主控）'!S888</f>
        <v>0</v>
      </c>
      <c r="T888" s="982" t="s">
        <v>40</v>
      </c>
      <c r="U888" s="982"/>
      <c r="V888" s="1103">
        <f>'報告書（事業主控）'!V888</f>
        <v>0</v>
      </c>
      <c r="W888" s="1104"/>
      <c r="X888" s="1104"/>
      <c r="Y888" s="737"/>
      <c r="Z888" s="738"/>
      <c r="AA888" s="739"/>
      <c r="AB888" s="739"/>
      <c r="AC888" s="737"/>
      <c r="AD888" s="738"/>
      <c r="AE888" s="739"/>
      <c r="AF888" s="739"/>
      <c r="AG888" s="737"/>
      <c r="AH888" s="1100">
        <f>'報告書（事業主控）'!AH888</f>
        <v>0</v>
      </c>
      <c r="AI888" s="1101"/>
      <c r="AJ888" s="1101"/>
      <c r="AK888" s="1102"/>
      <c r="AL888" s="738"/>
      <c r="AM888" s="740"/>
      <c r="AN888" s="1100">
        <f>'報告書（事業主控）'!AN888</f>
        <v>0</v>
      </c>
      <c r="AO888" s="1101"/>
      <c r="AP888" s="1101"/>
      <c r="AQ888" s="1101"/>
      <c r="AR888" s="1101"/>
      <c r="AS888" s="741"/>
    </row>
    <row r="889" spans="2:45" ht="18" customHeight="1">
      <c r="B889" s="1117"/>
      <c r="C889" s="1118"/>
      <c r="D889" s="1118"/>
      <c r="E889" s="1118"/>
      <c r="F889" s="1118"/>
      <c r="G889" s="1118"/>
      <c r="H889" s="1118"/>
      <c r="I889" s="1119"/>
      <c r="J889" s="1117"/>
      <c r="K889" s="1118"/>
      <c r="L889" s="1118"/>
      <c r="M889" s="1118"/>
      <c r="N889" s="1121"/>
      <c r="O889" s="33">
        <f>'報告書（事業主控）'!O889</f>
        <v>0</v>
      </c>
      <c r="P889" s="684" t="s">
        <v>38</v>
      </c>
      <c r="Q889" s="33">
        <f>'報告書（事業主控）'!Q889</f>
        <v>0</v>
      </c>
      <c r="R889" s="684" t="s">
        <v>39</v>
      </c>
      <c r="S889" s="33">
        <f>'報告書（事業主控）'!S889</f>
        <v>0</v>
      </c>
      <c r="T889" s="1122" t="s">
        <v>41</v>
      </c>
      <c r="U889" s="1122"/>
      <c r="V889" s="1097">
        <f>'報告書（事業主控）'!V889</f>
        <v>0</v>
      </c>
      <c r="W889" s="1098"/>
      <c r="X889" s="1098"/>
      <c r="Y889" s="1098"/>
      <c r="Z889" s="1097">
        <f>'報告書（事業主控）'!Z889</f>
        <v>0</v>
      </c>
      <c r="AA889" s="1098"/>
      <c r="AB889" s="1098"/>
      <c r="AC889" s="1098"/>
      <c r="AD889" s="1097">
        <f>'報告書（事業主控）'!AD889</f>
        <v>0</v>
      </c>
      <c r="AE889" s="1098"/>
      <c r="AF889" s="1098"/>
      <c r="AG889" s="1098"/>
      <c r="AH889" s="1097">
        <f>'報告書（事業主控）'!AH889</f>
        <v>0</v>
      </c>
      <c r="AI889" s="1098"/>
      <c r="AJ889" s="1098"/>
      <c r="AK889" s="1099"/>
      <c r="AL889" s="964">
        <f>'報告書（事業主控）'!AL889</f>
        <v>0</v>
      </c>
      <c r="AM889" s="1095"/>
      <c r="AN889" s="1093">
        <f>'報告書（事業主控）'!AN889</f>
        <v>0</v>
      </c>
      <c r="AO889" s="1094"/>
      <c r="AP889" s="1094"/>
      <c r="AQ889" s="1094"/>
      <c r="AR889" s="1094"/>
      <c r="AS889" s="687"/>
    </row>
    <row r="890" spans="2:45" ht="18" customHeight="1">
      <c r="B890" s="1114">
        <f>'報告書（事業主控）'!B890</f>
        <v>0</v>
      </c>
      <c r="C890" s="1115"/>
      <c r="D890" s="1115"/>
      <c r="E890" s="1115"/>
      <c r="F890" s="1115"/>
      <c r="G890" s="1115"/>
      <c r="H890" s="1115"/>
      <c r="I890" s="1116"/>
      <c r="J890" s="1114">
        <f>'報告書（事業主控）'!J890</f>
        <v>0</v>
      </c>
      <c r="K890" s="1115"/>
      <c r="L890" s="1115"/>
      <c r="M890" s="1115"/>
      <c r="N890" s="1120"/>
      <c r="O890" s="32">
        <f>'報告書（事業主控）'!O890</f>
        <v>0</v>
      </c>
      <c r="P890" s="11" t="s">
        <v>38</v>
      </c>
      <c r="Q890" s="32">
        <f>'報告書（事業主控）'!Q890</f>
        <v>0</v>
      </c>
      <c r="R890" s="11" t="s">
        <v>39</v>
      </c>
      <c r="S890" s="32">
        <f>'報告書（事業主控）'!S890</f>
        <v>0</v>
      </c>
      <c r="T890" s="982" t="s">
        <v>40</v>
      </c>
      <c r="U890" s="982"/>
      <c r="V890" s="1103">
        <f>'報告書（事業主控）'!V890</f>
        <v>0</v>
      </c>
      <c r="W890" s="1104"/>
      <c r="X890" s="1104"/>
      <c r="Y890" s="737"/>
      <c r="Z890" s="738"/>
      <c r="AA890" s="739"/>
      <c r="AB890" s="739"/>
      <c r="AC890" s="737"/>
      <c r="AD890" s="738"/>
      <c r="AE890" s="739"/>
      <c r="AF890" s="739"/>
      <c r="AG890" s="737"/>
      <c r="AH890" s="1100">
        <f>'報告書（事業主控）'!AH890</f>
        <v>0</v>
      </c>
      <c r="AI890" s="1101"/>
      <c r="AJ890" s="1101"/>
      <c r="AK890" s="1102"/>
      <c r="AL890" s="738"/>
      <c r="AM890" s="740"/>
      <c r="AN890" s="1100">
        <f>'報告書（事業主控）'!AN890</f>
        <v>0</v>
      </c>
      <c r="AO890" s="1101"/>
      <c r="AP890" s="1101"/>
      <c r="AQ890" s="1101"/>
      <c r="AR890" s="1101"/>
      <c r="AS890" s="741"/>
    </row>
    <row r="891" spans="2:45" ht="18" customHeight="1">
      <c r="B891" s="1117"/>
      <c r="C891" s="1118"/>
      <c r="D891" s="1118"/>
      <c r="E891" s="1118"/>
      <c r="F891" s="1118"/>
      <c r="G891" s="1118"/>
      <c r="H891" s="1118"/>
      <c r="I891" s="1119"/>
      <c r="J891" s="1117"/>
      <c r="K891" s="1118"/>
      <c r="L891" s="1118"/>
      <c r="M891" s="1118"/>
      <c r="N891" s="1121"/>
      <c r="O891" s="33">
        <f>'報告書（事業主控）'!O891</f>
        <v>0</v>
      </c>
      <c r="P891" s="684" t="s">
        <v>38</v>
      </c>
      <c r="Q891" s="33">
        <f>'報告書（事業主控）'!Q891</f>
        <v>0</v>
      </c>
      <c r="R891" s="684" t="s">
        <v>39</v>
      </c>
      <c r="S891" s="33">
        <f>'報告書（事業主控）'!S891</f>
        <v>0</v>
      </c>
      <c r="T891" s="1122" t="s">
        <v>41</v>
      </c>
      <c r="U891" s="1122"/>
      <c r="V891" s="1097">
        <f>'報告書（事業主控）'!V891</f>
        <v>0</v>
      </c>
      <c r="W891" s="1098"/>
      <c r="X891" s="1098"/>
      <c r="Y891" s="1098"/>
      <c r="Z891" s="1097">
        <f>'報告書（事業主控）'!Z891</f>
        <v>0</v>
      </c>
      <c r="AA891" s="1098"/>
      <c r="AB891" s="1098"/>
      <c r="AC891" s="1098"/>
      <c r="AD891" s="1097">
        <f>'報告書（事業主控）'!AD891</f>
        <v>0</v>
      </c>
      <c r="AE891" s="1098"/>
      <c r="AF891" s="1098"/>
      <c r="AG891" s="1098"/>
      <c r="AH891" s="1097">
        <f>'報告書（事業主控）'!AH891</f>
        <v>0</v>
      </c>
      <c r="AI891" s="1098"/>
      <c r="AJ891" s="1098"/>
      <c r="AK891" s="1099"/>
      <c r="AL891" s="964">
        <f>'報告書（事業主控）'!AL891</f>
        <v>0</v>
      </c>
      <c r="AM891" s="1095"/>
      <c r="AN891" s="1093">
        <f>'報告書（事業主控）'!AN891</f>
        <v>0</v>
      </c>
      <c r="AO891" s="1094"/>
      <c r="AP891" s="1094"/>
      <c r="AQ891" s="1094"/>
      <c r="AR891" s="1094"/>
      <c r="AS891" s="687"/>
    </row>
    <row r="892" spans="2:45" ht="18" customHeight="1">
      <c r="B892" s="1114">
        <f>'報告書（事業主控）'!B892</f>
        <v>0</v>
      </c>
      <c r="C892" s="1115"/>
      <c r="D892" s="1115"/>
      <c r="E892" s="1115"/>
      <c r="F892" s="1115"/>
      <c r="G892" s="1115"/>
      <c r="H892" s="1115"/>
      <c r="I892" s="1116"/>
      <c r="J892" s="1114">
        <f>'報告書（事業主控）'!J892</f>
        <v>0</v>
      </c>
      <c r="K892" s="1115"/>
      <c r="L892" s="1115"/>
      <c r="M892" s="1115"/>
      <c r="N892" s="1120"/>
      <c r="O892" s="32">
        <f>'報告書（事業主控）'!O892</f>
        <v>0</v>
      </c>
      <c r="P892" s="11" t="s">
        <v>38</v>
      </c>
      <c r="Q892" s="32">
        <f>'報告書（事業主控）'!Q892</f>
        <v>0</v>
      </c>
      <c r="R892" s="11" t="s">
        <v>39</v>
      </c>
      <c r="S892" s="32">
        <f>'報告書（事業主控）'!S892</f>
        <v>0</v>
      </c>
      <c r="T892" s="982" t="s">
        <v>40</v>
      </c>
      <c r="U892" s="982"/>
      <c r="V892" s="1103">
        <f>'報告書（事業主控）'!V892</f>
        <v>0</v>
      </c>
      <c r="W892" s="1104"/>
      <c r="X892" s="1104"/>
      <c r="Y892" s="737"/>
      <c r="Z892" s="738"/>
      <c r="AA892" s="739"/>
      <c r="AB892" s="739"/>
      <c r="AC892" s="737"/>
      <c r="AD892" s="738"/>
      <c r="AE892" s="739"/>
      <c r="AF892" s="739"/>
      <c r="AG892" s="737"/>
      <c r="AH892" s="1100">
        <f>'報告書（事業主控）'!AH892</f>
        <v>0</v>
      </c>
      <c r="AI892" s="1101"/>
      <c r="AJ892" s="1101"/>
      <c r="AK892" s="1102"/>
      <c r="AL892" s="738"/>
      <c r="AM892" s="740"/>
      <c r="AN892" s="1100">
        <f>'報告書（事業主控）'!AN892</f>
        <v>0</v>
      </c>
      <c r="AO892" s="1101"/>
      <c r="AP892" s="1101"/>
      <c r="AQ892" s="1101"/>
      <c r="AR892" s="1101"/>
      <c r="AS892" s="741"/>
    </row>
    <row r="893" spans="2:45" ht="18" customHeight="1">
      <c r="B893" s="1117"/>
      <c r="C893" s="1118"/>
      <c r="D893" s="1118"/>
      <c r="E893" s="1118"/>
      <c r="F893" s="1118"/>
      <c r="G893" s="1118"/>
      <c r="H893" s="1118"/>
      <c r="I893" s="1119"/>
      <c r="J893" s="1117"/>
      <c r="K893" s="1118"/>
      <c r="L893" s="1118"/>
      <c r="M893" s="1118"/>
      <c r="N893" s="1121"/>
      <c r="O893" s="33">
        <f>'報告書（事業主控）'!O893</f>
        <v>0</v>
      </c>
      <c r="P893" s="684" t="s">
        <v>38</v>
      </c>
      <c r="Q893" s="33">
        <f>'報告書（事業主控）'!Q893</f>
        <v>0</v>
      </c>
      <c r="R893" s="684" t="s">
        <v>39</v>
      </c>
      <c r="S893" s="33">
        <f>'報告書（事業主控）'!S893</f>
        <v>0</v>
      </c>
      <c r="T893" s="1122" t="s">
        <v>41</v>
      </c>
      <c r="U893" s="1122"/>
      <c r="V893" s="1097">
        <f>'報告書（事業主控）'!V893</f>
        <v>0</v>
      </c>
      <c r="W893" s="1098"/>
      <c r="X893" s="1098"/>
      <c r="Y893" s="1098"/>
      <c r="Z893" s="1097">
        <f>'報告書（事業主控）'!Z893</f>
        <v>0</v>
      </c>
      <c r="AA893" s="1098"/>
      <c r="AB893" s="1098"/>
      <c r="AC893" s="1098"/>
      <c r="AD893" s="1097">
        <f>'報告書（事業主控）'!AD893</f>
        <v>0</v>
      </c>
      <c r="AE893" s="1098"/>
      <c r="AF893" s="1098"/>
      <c r="AG893" s="1098"/>
      <c r="AH893" s="1097">
        <f>'報告書（事業主控）'!AH893</f>
        <v>0</v>
      </c>
      <c r="AI893" s="1098"/>
      <c r="AJ893" s="1098"/>
      <c r="AK893" s="1099"/>
      <c r="AL893" s="964">
        <f>'報告書（事業主控）'!AL893</f>
        <v>0</v>
      </c>
      <c r="AM893" s="1095"/>
      <c r="AN893" s="1093">
        <f>'報告書（事業主控）'!AN893</f>
        <v>0</v>
      </c>
      <c r="AO893" s="1094"/>
      <c r="AP893" s="1094"/>
      <c r="AQ893" s="1094"/>
      <c r="AR893" s="1094"/>
      <c r="AS893" s="687"/>
    </row>
    <row r="894" spans="2:45" ht="18" customHeight="1">
      <c r="B894" s="1114">
        <f>'報告書（事業主控）'!B894</f>
        <v>0</v>
      </c>
      <c r="C894" s="1115"/>
      <c r="D894" s="1115"/>
      <c r="E894" s="1115"/>
      <c r="F894" s="1115"/>
      <c r="G894" s="1115"/>
      <c r="H894" s="1115"/>
      <c r="I894" s="1116"/>
      <c r="J894" s="1114">
        <f>'報告書（事業主控）'!J894</f>
        <v>0</v>
      </c>
      <c r="K894" s="1115"/>
      <c r="L894" s="1115"/>
      <c r="M894" s="1115"/>
      <c r="N894" s="1120"/>
      <c r="O894" s="32">
        <f>'報告書（事業主控）'!O894</f>
        <v>0</v>
      </c>
      <c r="P894" s="11" t="s">
        <v>38</v>
      </c>
      <c r="Q894" s="32">
        <f>'報告書（事業主控）'!Q894</f>
        <v>0</v>
      </c>
      <c r="R894" s="11" t="s">
        <v>39</v>
      </c>
      <c r="S894" s="32">
        <f>'報告書（事業主控）'!S894</f>
        <v>0</v>
      </c>
      <c r="T894" s="982" t="s">
        <v>40</v>
      </c>
      <c r="U894" s="982"/>
      <c r="V894" s="1103">
        <f>'報告書（事業主控）'!V894</f>
        <v>0</v>
      </c>
      <c r="W894" s="1104"/>
      <c r="X894" s="1104"/>
      <c r="Y894" s="737"/>
      <c r="Z894" s="738"/>
      <c r="AA894" s="739"/>
      <c r="AB894" s="739"/>
      <c r="AC894" s="737"/>
      <c r="AD894" s="738"/>
      <c r="AE894" s="739"/>
      <c r="AF894" s="739"/>
      <c r="AG894" s="737"/>
      <c r="AH894" s="1100">
        <f>'報告書（事業主控）'!AH894</f>
        <v>0</v>
      </c>
      <c r="AI894" s="1101"/>
      <c r="AJ894" s="1101"/>
      <c r="AK894" s="1102"/>
      <c r="AL894" s="738"/>
      <c r="AM894" s="740"/>
      <c r="AN894" s="1100">
        <f>'報告書（事業主控）'!AN894</f>
        <v>0</v>
      </c>
      <c r="AO894" s="1101"/>
      <c r="AP894" s="1101"/>
      <c r="AQ894" s="1101"/>
      <c r="AR894" s="1101"/>
      <c r="AS894" s="741"/>
    </row>
    <row r="895" spans="2:45" ht="18" customHeight="1">
      <c r="B895" s="1117"/>
      <c r="C895" s="1118"/>
      <c r="D895" s="1118"/>
      <c r="E895" s="1118"/>
      <c r="F895" s="1118"/>
      <c r="G895" s="1118"/>
      <c r="H895" s="1118"/>
      <c r="I895" s="1119"/>
      <c r="J895" s="1117"/>
      <c r="K895" s="1118"/>
      <c r="L895" s="1118"/>
      <c r="M895" s="1118"/>
      <c r="N895" s="1121"/>
      <c r="O895" s="33">
        <f>'報告書（事業主控）'!O895</f>
        <v>0</v>
      </c>
      <c r="P895" s="684" t="s">
        <v>38</v>
      </c>
      <c r="Q895" s="33">
        <f>'報告書（事業主控）'!Q895</f>
        <v>0</v>
      </c>
      <c r="R895" s="684" t="s">
        <v>39</v>
      </c>
      <c r="S895" s="33">
        <f>'報告書（事業主控）'!S895</f>
        <v>0</v>
      </c>
      <c r="T895" s="1122" t="s">
        <v>41</v>
      </c>
      <c r="U895" s="1122"/>
      <c r="V895" s="1097">
        <f>'報告書（事業主控）'!V895</f>
        <v>0</v>
      </c>
      <c r="W895" s="1098"/>
      <c r="X895" s="1098"/>
      <c r="Y895" s="1098"/>
      <c r="Z895" s="1097">
        <f>'報告書（事業主控）'!Z895</f>
        <v>0</v>
      </c>
      <c r="AA895" s="1098"/>
      <c r="AB895" s="1098"/>
      <c r="AC895" s="1098"/>
      <c r="AD895" s="1097">
        <f>'報告書（事業主控）'!AD895</f>
        <v>0</v>
      </c>
      <c r="AE895" s="1098"/>
      <c r="AF895" s="1098"/>
      <c r="AG895" s="1098"/>
      <c r="AH895" s="1097">
        <f>'報告書（事業主控）'!AH895</f>
        <v>0</v>
      </c>
      <c r="AI895" s="1098"/>
      <c r="AJ895" s="1098"/>
      <c r="AK895" s="1099"/>
      <c r="AL895" s="964">
        <f>'報告書（事業主控）'!AL895</f>
        <v>0</v>
      </c>
      <c r="AM895" s="1095"/>
      <c r="AN895" s="1093">
        <f>'報告書（事業主控）'!AN895</f>
        <v>0</v>
      </c>
      <c r="AO895" s="1094"/>
      <c r="AP895" s="1094"/>
      <c r="AQ895" s="1094"/>
      <c r="AR895" s="1094"/>
      <c r="AS895" s="687"/>
    </row>
    <row r="896" spans="2:45" ht="18" customHeight="1">
      <c r="B896" s="1114">
        <f>'報告書（事業主控）'!B896</f>
        <v>0</v>
      </c>
      <c r="C896" s="1115"/>
      <c r="D896" s="1115"/>
      <c r="E896" s="1115"/>
      <c r="F896" s="1115"/>
      <c r="G896" s="1115"/>
      <c r="H896" s="1115"/>
      <c r="I896" s="1116"/>
      <c r="J896" s="1114">
        <f>'報告書（事業主控）'!J896</f>
        <v>0</v>
      </c>
      <c r="K896" s="1115"/>
      <c r="L896" s="1115"/>
      <c r="M896" s="1115"/>
      <c r="N896" s="1120"/>
      <c r="O896" s="32">
        <f>'報告書（事業主控）'!O896</f>
        <v>0</v>
      </c>
      <c r="P896" s="11" t="s">
        <v>38</v>
      </c>
      <c r="Q896" s="32">
        <f>'報告書（事業主控）'!Q896</f>
        <v>0</v>
      </c>
      <c r="R896" s="11" t="s">
        <v>39</v>
      </c>
      <c r="S896" s="32">
        <f>'報告書（事業主控）'!S896</f>
        <v>0</v>
      </c>
      <c r="T896" s="982" t="s">
        <v>40</v>
      </c>
      <c r="U896" s="982"/>
      <c r="V896" s="1103">
        <f>'報告書（事業主控）'!V896</f>
        <v>0</v>
      </c>
      <c r="W896" s="1104"/>
      <c r="X896" s="1104"/>
      <c r="Y896" s="737"/>
      <c r="Z896" s="738"/>
      <c r="AA896" s="739"/>
      <c r="AB896" s="739"/>
      <c r="AC896" s="737"/>
      <c r="AD896" s="738"/>
      <c r="AE896" s="739"/>
      <c r="AF896" s="739"/>
      <c r="AG896" s="737"/>
      <c r="AH896" s="1100">
        <f>'報告書（事業主控）'!AH896</f>
        <v>0</v>
      </c>
      <c r="AI896" s="1101"/>
      <c r="AJ896" s="1101"/>
      <c r="AK896" s="1102"/>
      <c r="AL896" s="738"/>
      <c r="AM896" s="740"/>
      <c r="AN896" s="1100">
        <f>'報告書（事業主控）'!AN896</f>
        <v>0</v>
      </c>
      <c r="AO896" s="1101"/>
      <c r="AP896" s="1101"/>
      <c r="AQ896" s="1101"/>
      <c r="AR896" s="1101"/>
      <c r="AS896" s="741"/>
    </row>
    <row r="897" spans="2:45" ht="18" customHeight="1">
      <c r="B897" s="1117"/>
      <c r="C897" s="1118"/>
      <c r="D897" s="1118"/>
      <c r="E897" s="1118"/>
      <c r="F897" s="1118"/>
      <c r="G897" s="1118"/>
      <c r="H897" s="1118"/>
      <c r="I897" s="1119"/>
      <c r="J897" s="1117"/>
      <c r="K897" s="1118"/>
      <c r="L897" s="1118"/>
      <c r="M897" s="1118"/>
      <c r="N897" s="1121"/>
      <c r="O897" s="33">
        <f>'報告書（事業主控）'!O897</f>
        <v>0</v>
      </c>
      <c r="P897" s="684" t="s">
        <v>38</v>
      </c>
      <c r="Q897" s="33">
        <f>'報告書（事業主控）'!Q897</f>
        <v>0</v>
      </c>
      <c r="R897" s="684" t="s">
        <v>39</v>
      </c>
      <c r="S897" s="33">
        <f>'報告書（事業主控）'!S897</f>
        <v>0</v>
      </c>
      <c r="T897" s="1122" t="s">
        <v>41</v>
      </c>
      <c r="U897" s="1122"/>
      <c r="V897" s="1097">
        <f>'報告書（事業主控）'!V897</f>
        <v>0</v>
      </c>
      <c r="W897" s="1098"/>
      <c r="X897" s="1098"/>
      <c r="Y897" s="1098"/>
      <c r="Z897" s="1097">
        <f>'報告書（事業主控）'!Z897</f>
        <v>0</v>
      </c>
      <c r="AA897" s="1098"/>
      <c r="AB897" s="1098"/>
      <c r="AC897" s="1098"/>
      <c r="AD897" s="1097">
        <f>'報告書（事業主控）'!AD897</f>
        <v>0</v>
      </c>
      <c r="AE897" s="1098"/>
      <c r="AF897" s="1098"/>
      <c r="AG897" s="1098"/>
      <c r="AH897" s="1097">
        <f>'報告書（事業主控）'!AH897</f>
        <v>0</v>
      </c>
      <c r="AI897" s="1098"/>
      <c r="AJ897" s="1098"/>
      <c r="AK897" s="1099"/>
      <c r="AL897" s="964">
        <f>'報告書（事業主控）'!AL897</f>
        <v>0</v>
      </c>
      <c r="AM897" s="1095"/>
      <c r="AN897" s="1093">
        <f>'報告書（事業主控）'!AN897</f>
        <v>0</v>
      </c>
      <c r="AO897" s="1094"/>
      <c r="AP897" s="1094"/>
      <c r="AQ897" s="1094"/>
      <c r="AR897" s="1094"/>
      <c r="AS897" s="687"/>
    </row>
    <row r="898" spans="2:45" ht="18" customHeight="1">
      <c r="B898" s="877" t="s">
        <v>832</v>
      </c>
      <c r="C898" s="988"/>
      <c r="D898" s="988"/>
      <c r="E898" s="989"/>
      <c r="F898" s="1105">
        <f>'報告書（事業主控）'!F898</f>
        <v>0</v>
      </c>
      <c r="G898" s="1106"/>
      <c r="H898" s="1106"/>
      <c r="I898" s="1106"/>
      <c r="J898" s="1106"/>
      <c r="K898" s="1106"/>
      <c r="L898" s="1106"/>
      <c r="M898" s="1106"/>
      <c r="N898" s="1107"/>
      <c r="O898" s="877" t="s">
        <v>833</v>
      </c>
      <c r="P898" s="988"/>
      <c r="Q898" s="988"/>
      <c r="R898" s="988"/>
      <c r="S898" s="988"/>
      <c r="T898" s="988"/>
      <c r="U898" s="989"/>
      <c r="V898" s="1100">
        <f>'報告書（事業主控）'!V898</f>
        <v>0</v>
      </c>
      <c r="W898" s="1101"/>
      <c r="X898" s="1101"/>
      <c r="Y898" s="1102"/>
      <c r="Z898" s="738"/>
      <c r="AA898" s="739"/>
      <c r="AB898" s="739"/>
      <c r="AC898" s="737"/>
      <c r="AD898" s="738"/>
      <c r="AE898" s="739"/>
      <c r="AF898" s="739"/>
      <c r="AG898" s="737"/>
      <c r="AH898" s="1100">
        <f>'報告書（事業主控）'!AH898</f>
        <v>0</v>
      </c>
      <c r="AI898" s="1101"/>
      <c r="AJ898" s="1101"/>
      <c r="AK898" s="1102"/>
      <c r="AL898" s="738"/>
      <c r="AM898" s="740"/>
      <c r="AN898" s="1100">
        <f>'報告書（事業主控）'!AN898</f>
        <v>0</v>
      </c>
      <c r="AO898" s="1101"/>
      <c r="AP898" s="1101"/>
      <c r="AQ898" s="1101"/>
      <c r="AR898" s="1101"/>
      <c r="AS898" s="741"/>
    </row>
    <row r="899" spans="2:45" ht="18" customHeight="1">
      <c r="B899" s="990"/>
      <c r="C899" s="991"/>
      <c r="D899" s="991"/>
      <c r="E899" s="992"/>
      <c r="F899" s="1108"/>
      <c r="G899" s="1109"/>
      <c r="H899" s="1109"/>
      <c r="I899" s="1109"/>
      <c r="J899" s="1109"/>
      <c r="K899" s="1109"/>
      <c r="L899" s="1109"/>
      <c r="M899" s="1109"/>
      <c r="N899" s="1110"/>
      <c r="O899" s="990"/>
      <c r="P899" s="991"/>
      <c r="Q899" s="991"/>
      <c r="R899" s="991"/>
      <c r="S899" s="991"/>
      <c r="T899" s="991"/>
      <c r="U899" s="992"/>
      <c r="V899" s="983">
        <f>'報告書（事業主控）'!V899</f>
        <v>0</v>
      </c>
      <c r="W899" s="986"/>
      <c r="X899" s="986"/>
      <c r="Y899" s="1004"/>
      <c r="Z899" s="983">
        <f>'報告書（事業主控）'!Z899</f>
        <v>0</v>
      </c>
      <c r="AA899" s="984"/>
      <c r="AB899" s="984"/>
      <c r="AC899" s="985"/>
      <c r="AD899" s="983">
        <f>'報告書（事業主控）'!AD899</f>
        <v>0</v>
      </c>
      <c r="AE899" s="984"/>
      <c r="AF899" s="984"/>
      <c r="AG899" s="985"/>
      <c r="AH899" s="983">
        <f>'報告書（事業主控）'!AH899</f>
        <v>0</v>
      </c>
      <c r="AI899" s="962"/>
      <c r="AJ899" s="962"/>
      <c r="AK899" s="962"/>
      <c r="AL899" s="742"/>
      <c r="AM899" s="743"/>
      <c r="AN899" s="983">
        <f>'報告書（事業主控）'!AN899</f>
        <v>0</v>
      </c>
      <c r="AO899" s="986"/>
      <c r="AP899" s="986"/>
      <c r="AQ899" s="986"/>
      <c r="AR899" s="986"/>
      <c r="AS899" s="744"/>
    </row>
    <row r="900" spans="2:45" ht="18" customHeight="1">
      <c r="B900" s="993"/>
      <c r="C900" s="994"/>
      <c r="D900" s="994"/>
      <c r="E900" s="995"/>
      <c r="F900" s="1111"/>
      <c r="G900" s="1112"/>
      <c r="H900" s="1112"/>
      <c r="I900" s="1112"/>
      <c r="J900" s="1112"/>
      <c r="K900" s="1112"/>
      <c r="L900" s="1112"/>
      <c r="M900" s="1112"/>
      <c r="N900" s="1113"/>
      <c r="O900" s="993"/>
      <c r="P900" s="994"/>
      <c r="Q900" s="994"/>
      <c r="R900" s="994"/>
      <c r="S900" s="994"/>
      <c r="T900" s="994"/>
      <c r="U900" s="995"/>
      <c r="V900" s="1093">
        <f>'報告書（事業主控）'!V900</f>
        <v>0</v>
      </c>
      <c r="W900" s="1094"/>
      <c r="X900" s="1094"/>
      <c r="Y900" s="1096"/>
      <c r="Z900" s="1093">
        <f>'報告書（事業主控）'!Z900</f>
        <v>0</v>
      </c>
      <c r="AA900" s="1094"/>
      <c r="AB900" s="1094"/>
      <c r="AC900" s="1096"/>
      <c r="AD900" s="1093">
        <f>'報告書（事業主控）'!AD900</f>
        <v>0</v>
      </c>
      <c r="AE900" s="1094"/>
      <c r="AF900" s="1094"/>
      <c r="AG900" s="1096"/>
      <c r="AH900" s="1093">
        <f>'報告書（事業主控）'!AH900</f>
        <v>0</v>
      </c>
      <c r="AI900" s="1094"/>
      <c r="AJ900" s="1094"/>
      <c r="AK900" s="1096"/>
      <c r="AL900" s="686"/>
      <c r="AM900" s="687"/>
      <c r="AN900" s="1093">
        <f>'報告書（事業主控）'!AN900</f>
        <v>0</v>
      </c>
      <c r="AO900" s="1094"/>
      <c r="AP900" s="1094"/>
      <c r="AQ900" s="1094"/>
      <c r="AR900" s="1094"/>
      <c r="AS900" s="687"/>
    </row>
    <row r="901" spans="2:45" ht="18" customHeight="1">
      <c r="AN901" s="1092">
        <f>'報告書（事業主控）'!AN901:AR901</f>
        <v>0</v>
      </c>
      <c r="AO901" s="1092"/>
      <c r="AP901" s="1092"/>
      <c r="AQ901" s="1092"/>
      <c r="AR901" s="1092"/>
    </row>
    <row r="902" spans="2:45" ht="31.95" customHeight="1">
      <c r="AN902" s="38"/>
      <c r="AO902" s="38"/>
      <c r="AP902" s="38"/>
      <c r="AQ902" s="38"/>
      <c r="AR902" s="38"/>
    </row>
    <row r="903" spans="2:45" ht="7.5" customHeight="1">
      <c r="X903" s="3"/>
      <c r="Y903" s="3"/>
    </row>
    <row r="904" spans="2:45" ht="10.5" customHeight="1">
      <c r="X904" s="3"/>
      <c r="Y904" s="3"/>
    </row>
    <row r="905" spans="2:45" ht="5.25" customHeight="1">
      <c r="X905" s="3"/>
      <c r="Y905" s="3"/>
    </row>
    <row r="906" spans="2:45" ht="5.25" customHeight="1">
      <c r="X906" s="3"/>
      <c r="Y906" s="3"/>
    </row>
    <row r="907" spans="2:45" ht="5.25" customHeight="1">
      <c r="X907" s="3"/>
      <c r="Y907" s="3"/>
    </row>
    <row r="908" spans="2:45" ht="5.25" customHeight="1">
      <c r="X908" s="3"/>
      <c r="Y908" s="3"/>
    </row>
    <row r="909" spans="2:45" ht="17.25" customHeight="1">
      <c r="B909" s="2" t="s">
        <v>42</v>
      </c>
      <c r="S909" s="9"/>
      <c r="T909" s="9"/>
      <c r="U909" s="9"/>
      <c r="V909" s="9"/>
      <c r="W909" s="9"/>
      <c r="AL909" s="26"/>
      <c r="AM909" s="26"/>
      <c r="AN909" s="26"/>
      <c r="AO909" s="26"/>
    </row>
    <row r="910" spans="2:45" ht="12.75" customHeight="1">
      <c r="M910" s="27"/>
      <c r="N910" s="27"/>
      <c r="O910" s="27"/>
      <c r="P910" s="27"/>
      <c r="Q910" s="27"/>
      <c r="R910" s="27"/>
      <c r="S910" s="27"/>
      <c r="T910" s="28"/>
      <c r="U910" s="28"/>
      <c r="V910" s="28"/>
      <c r="W910" s="28"/>
      <c r="X910" s="28"/>
      <c r="Y910" s="28"/>
      <c r="Z910" s="28"/>
      <c r="AA910" s="27"/>
      <c r="AB910" s="27"/>
      <c r="AC910" s="27"/>
      <c r="AL910" s="26"/>
      <c r="AM910" s="859" t="s">
        <v>712</v>
      </c>
      <c r="AN910" s="1087"/>
      <c r="AO910" s="1087"/>
      <c r="AP910" s="1088"/>
    </row>
    <row r="911" spans="2:45" ht="12.75" customHeight="1">
      <c r="M911" s="27"/>
      <c r="N911" s="27"/>
      <c r="O911" s="27"/>
      <c r="P911" s="27"/>
      <c r="Q911" s="27"/>
      <c r="R911" s="27"/>
      <c r="S911" s="27"/>
      <c r="T911" s="28"/>
      <c r="U911" s="28"/>
      <c r="V911" s="28"/>
      <c r="W911" s="28"/>
      <c r="X911" s="28"/>
      <c r="Y911" s="28"/>
      <c r="Z911" s="28"/>
      <c r="AA911" s="27"/>
      <c r="AB911" s="27"/>
      <c r="AC911" s="27"/>
      <c r="AL911" s="26"/>
      <c r="AM911" s="1089"/>
      <c r="AN911" s="1090"/>
      <c r="AO911" s="1090"/>
      <c r="AP911" s="1091"/>
    </row>
    <row r="912" spans="2:45" ht="12.75" customHeight="1">
      <c r="M912" s="27"/>
      <c r="N912" s="27"/>
      <c r="O912" s="27"/>
      <c r="P912" s="27"/>
      <c r="Q912" s="27"/>
      <c r="R912" s="27"/>
      <c r="S912" s="27"/>
      <c r="T912" s="27"/>
      <c r="U912" s="27"/>
      <c r="V912" s="27"/>
      <c r="W912" s="27"/>
      <c r="X912" s="27"/>
      <c r="Y912" s="27"/>
      <c r="Z912" s="27"/>
      <c r="AA912" s="27"/>
      <c r="AB912" s="27"/>
      <c r="AC912" s="27"/>
      <c r="AL912" s="26"/>
      <c r="AM912" s="26"/>
      <c r="AN912" s="723"/>
      <c r="AO912" s="723"/>
    </row>
    <row r="913" spans="2:45" ht="6" customHeight="1">
      <c r="M913" s="27"/>
      <c r="N913" s="27"/>
      <c r="O913" s="27"/>
      <c r="P913" s="27"/>
      <c r="Q913" s="27"/>
      <c r="R913" s="27"/>
      <c r="S913" s="27"/>
      <c r="T913" s="27"/>
      <c r="U913" s="27"/>
      <c r="V913" s="27"/>
      <c r="W913" s="27"/>
      <c r="X913" s="27"/>
      <c r="Y913" s="27"/>
      <c r="Z913" s="27"/>
      <c r="AA913" s="27"/>
      <c r="AB913" s="27"/>
      <c r="AC913" s="27"/>
      <c r="AL913" s="26"/>
      <c r="AM913" s="26"/>
    </row>
    <row r="914" spans="2:45" ht="12.75" customHeight="1">
      <c r="B914" s="873" t="s">
        <v>9</v>
      </c>
      <c r="C914" s="874"/>
      <c r="D914" s="874"/>
      <c r="E914" s="874"/>
      <c r="F914" s="874"/>
      <c r="G914" s="874"/>
      <c r="H914" s="874"/>
      <c r="I914" s="874"/>
      <c r="J914" s="878" t="s">
        <v>17</v>
      </c>
      <c r="K914" s="878"/>
      <c r="L914" s="724" t="s">
        <v>10</v>
      </c>
      <c r="M914" s="878" t="s">
        <v>18</v>
      </c>
      <c r="N914" s="878"/>
      <c r="O914" s="879" t="s">
        <v>19</v>
      </c>
      <c r="P914" s="878"/>
      <c r="Q914" s="878"/>
      <c r="R914" s="878"/>
      <c r="S914" s="878"/>
      <c r="T914" s="878"/>
      <c r="U914" s="878" t="s">
        <v>20</v>
      </c>
      <c r="V914" s="878"/>
      <c r="W914" s="878"/>
      <c r="AD914" s="11"/>
      <c r="AE914" s="11"/>
      <c r="AF914" s="11"/>
      <c r="AG914" s="11"/>
      <c r="AH914" s="11"/>
      <c r="AI914" s="11"/>
      <c r="AJ914" s="11"/>
      <c r="AL914" s="1013">
        <f ca="1">$AL$9</f>
        <v>30</v>
      </c>
      <c r="AM914" s="881"/>
      <c r="AN914" s="948" t="s">
        <v>11</v>
      </c>
      <c r="AO914" s="948"/>
      <c r="AP914" s="881">
        <v>23</v>
      </c>
      <c r="AQ914" s="881"/>
      <c r="AR914" s="948" t="s">
        <v>12</v>
      </c>
      <c r="AS914" s="951"/>
    </row>
    <row r="915" spans="2:45" ht="13.95" customHeight="1">
      <c r="B915" s="874"/>
      <c r="C915" s="874"/>
      <c r="D915" s="874"/>
      <c r="E915" s="874"/>
      <c r="F915" s="874"/>
      <c r="G915" s="874"/>
      <c r="H915" s="874"/>
      <c r="I915" s="874"/>
      <c r="J915" s="1061">
        <f>$J$10</f>
        <v>0</v>
      </c>
      <c r="K915" s="1049">
        <f>$K$10</f>
        <v>0</v>
      </c>
      <c r="L915" s="1063">
        <f>$L$10</f>
        <v>0</v>
      </c>
      <c r="M915" s="1052">
        <f>$M$10</f>
        <v>0</v>
      </c>
      <c r="N915" s="1049">
        <f>$N$10</f>
        <v>0</v>
      </c>
      <c r="O915" s="1052">
        <f>$O$10</f>
        <v>0</v>
      </c>
      <c r="P915" s="1014">
        <f>$P$10</f>
        <v>0</v>
      </c>
      <c r="Q915" s="1014">
        <f>$Q$10</f>
        <v>0</v>
      </c>
      <c r="R915" s="1014">
        <f>$R$10</f>
        <v>0</v>
      </c>
      <c r="S915" s="1014">
        <f>$S$10</f>
        <v>0</v>
      </c>
      <c r="T915" s="1049">
        <f>$T$10</f>
        <v>0</v>
      </c>
      <c r="U915" s="1052">
        <f>$U$10</f>
        <v>0</v>
      </c>
      <c r="V915" s="1014">
        <f>$V$10</f>
        <v>0</v>
      </c>
      <c r="W915" s="1049">
        <f>$W$10</f>
        <v>0</v>
      </c>
      <c r="AD915" s="11"/>
      <c r="AE915" s="11"/>
      <c r="AF915" s="11"/>
      <c r="AG915" s="11"/>
      <c r="AH915" s="11"/>
      <c r="AI915" s="11"/>
      <c r="AJ915" s="11"/>
      <c r="AL915" s="882"/>
      <c r="AM915" s="883"/>
      <c r="AN915" s="949"/>
      <c r="AO915" s="949"/>
      <c r="AP915" s="883"/>
      <c r="AQ915" s="883"/>
      <c r="AR915" s="949"/>
      <c r="AS915" s="952"/>
    </row>
    <row r="916" spans="2:45" ht="9" customHeight="1">
      <c r="B916" s="874"/>
      <c r="C916" s="874"/>
      <c r="D916" s="874"/>
      <c r="E916" s="874"/>
      <c r="F916" s="874"/>
      <c r="G916" s="874"/>
      <c r="H916" s="874"/>
      <c r="I916" s="874"/>
      <c r="J916" s="1062"/>
      <c r="K916" s="1050"/>
      <c r="L916" s="1064"/>
      <c r="M916" s="1053"/>
      <c r="N916" s="1050"/>
      <c r="O916" s="1053"/>
      <c r="P916" s="1015"/>
      <c r="Q916" s="1015"/>
      <c r="R916" s="1015"/>
      <c r="S916" s="1015"/>
      <c r="T916" s="1050"/>
      <c r="U916" s="1053"/>
      <c r="V916" s="1015"/>
      <c r="W916" s="1050"/>
      <c r="AD916" s="11"/>
      <c r="AE916" s="11"/>
      <c r="AF916" s="11"/>
      <c r="AG916" s="11"/>
      <c r="AH916" s="11"/>
      <c r="AI916" s="11"/>
      <c r="AJ916" s="11"/>
      <c r="AL916" s="884"/>
      <c r="AM916" s="885"/>
      <c r="AN916" s="950"/>
      <c r="AO916" s="950"/>
      <c r="AP916" s="885"/>
      <c r="AQ916" s="885"/>
      <c r="AR916" s="950"/>
      <c r="AS916" s="953"/>
    </row>
    <row r="917" spans="2:45" ht="6" customHeight="1">
      <c r="B917" s="876"/>
      <c r="C917" s="876"/>
      <c r="D917" s="876"/>
      <c r="E917" s="876"/>
      <c r="F917" s="876"/>
      <c r="G917" s="876"/>
      <c r="H917" s="876"/>
      <c r="I917" s="876"/>
      <c r="J917" s="1062"/>
      <c r="K917" s="1051"/>
      <c r="L917" s="1065"/>
      <c r="M917" s="1054"/>
      <c r="N917" s="1051"/>
      <c r="O917" s="1054"/>
      <c r="P917" s="1016"/>
      <c r="Q917" s="1016"/>
      <c r="R917" s="1016"/>
      <c r="S917" s="1016"/>
      <c r="T917" s="1051"/>
      <c r="U917" s="1054"/>
      <c r="V917" s="1016"/>
      <c r="W917" s="1051"/>
    </row>
    <row r="918" spans="2:45" ht="15" customHeight="1">
      <c r="B918" s="927" t="s">
        <v>43</v>
      </c>
      <c r="C918" s="928"/>
      <c r="D918" s="928"/>
      <c r="E918" s="928"/>
      <c r="F918" s="928"/>
      <c r="G918" s="928"/>
      <c r="H918" s="928"/>
      <c r="I918" s="929"/>
      <c r="J918" s="927" t="s">
        <v>13</v>
      </c>
      <c r="K918" s="928"/>
      <c r="L918" s="928"/>
      <c r="M918" s="928"/>
      <c r="N918" s="936"/>
      <c r="O918" s="939" t="s">
        <v>44</v>
      </c>
      <c r="P918" s="928"/>
      <c r="Q918" s="928"/>
      <c r="R918" s="928"/>
      <c r="S918" s="928"/>
      <c r="T918" s="928"/>
      <c r="U918" s="929"/>
      <c r="V918" s="725" t="s">
        <v>843</v>
      </c>
      <c r="W918" s="726"/>
      <c r="X918" s="726"/>
      <c r="Y918" s="942" t="s">
        <v>844</v>
      </c>
      <c r="Z918" s="942"/>
      <c r="AA918" s="942"/>
      <c r="AB918" s="942"/>
      <c r="AC918" s="942"/>
      <c r="AD918" s="942"/>
      <c r="AE918" s="942"/>
      <c r="AF918" s="942"/>
      <c r="AG918" s="942"/>
      <c r="AH918" s="942"/>
      <c r="AI918" s="726"/>
      <c r="AJ918" s="726"/>
      <c r="AK918" s="727"/>
      <c r="AL918" s="1066" t="s">
        <v>803</v>
      </c>
      <c r="AM918" s="1066"/>
      <c r="AN918" s="943" t="s">
        <v>845</v>
      </c>
      <c r="AO918" s="943"/>
      <c r="AP918" s="943"/>
      <c r="AQ918" s="943"/>
      <c r="AR918" s="943"/>
      <c r="AS918" s="944"/>
    </row>
    <row r="919" spans="2:45" ht="13.95" customHeight="1">
      <c r="B919" s="930"/>
      <c r="C919" s="931"/>
      <c r="D919" s="931"/>
      <c r="E919" s="931"/>
      <c r="F919" s="931"/>
      <c r="G919" s="931"/>
      <c r="H919" s="931"/>
      <c r="I919" s="932"/>
      <c r="J919" s="930"/>
      <c r="K919" s="931"/>
      <c r="L919" s="931"/>
      <c r="M919" s="931"/>
      <c r="N919" s="937"/>
      <c r="O919" s="940"/>
      <c r="P919" s="931"/>
      <c r="Q919" s="931"/>
      <c r="R919" s="931"/>
      <c r="S919" s="931"/>
      <c r="T919" s="931"/>
      <c r="U919" s="932"/>
      <c r="V919" s="890" t="s">
        <v>14</v>
      </c>
      <c r="W919" s="891"/>
      <c r="X919" s="891"/>
      <c r="Y919" s="892"/>
      <c r="Z919" s="896" t="s">
        <v>23</v>
      </c>
      <c r="AA919" s="897"/>
      <c r="AB919" s="897"/>
      <c r="AC919" s="898"/>
      <c r="AD919" s="902" t="s">
        <v>24</v>
      </c>
      <c r="AE919" s="903"/>
      <c r="AF919" s="903"/>
      <c r="AG919" s="904"/>
      <c r="AH919" s="1130" t="s">
        <v>170</v>
      </c>
      <c r="AI919" s="948"/>
      <c r="AJ919" s="948"/>
      <c r="AK919" s="951"/>
      <c r="AL919" s="1067" t="s">
        <v>45</v>
      </c>
      <c r="AM919" s="1067"/>
      <c r="AN919" s="918" t="s">
        <v>26</v>
      </c>
      <c r="AO919" s="919"/>
      <c r="AP919" s="919"/>
      <c r="AQ919" s="919"/>
      <c r="AR919" s="920"/>
      <c r="AS919" s="921"/>
    </row>
    <row r="920" spans="2:45" ht="13.95" customHeight="1">
      <c r="B920" s="933"/>
      <c r="C920" s="934"/>
      <c r="D920" s="934"/>
      <c r="E920" s="934"/>
      <c r="F920" s="934"/>
      <c r="G920" s="934"/>
      <c r="H920" s="934"/>
      <c r="I920" s="935"/>
      <c r="J920" s="933"/>
      <c r="K920" s="934"/>
      <c r="L920" s="934"/>
      <c r="M920" s="934"/>
      <c r="N920" s="938"/>
      <c r="O920" s="941"/>
      <c r="P920" s="934"/>
      <c r="Q920" s="934"/>
      <c r="R920" s="934"/>
      <c r="S920" s="934"/>
      <c r="T920" s="934"/>
      <c r="U920" s="935"/>
      <c r="V920" s="893"/>
      <c r="W920" s="894"/>
      <c r="X920" s="894"/>
      <c r="Y920" s="895"/>
      <c r="Z920" s="899"/>
      <c r="AA920" s="900"/>
      <c r="AB920" s="900"/>
      <c r="AC920" s="901"/>
      <c r="AD920" s="905"/>
      <c r="AE920" s="906"/>
      <c r="AF920" s="906"/>
      <c r="AG920" s="907"/>
      <c r="AH920" s="1131"/>
      <c r="AI920" s="950"/>
      <c r="AJ920" s="950"/>
      <c r="AK920" s="953"/>
      <c r="AL920" s="1068"/>
      <c r="AM920" s="1068"/>
      <c r="AN920" s="924"/>
      <c r="AO920" s="924"/>
      <c r="AP920" s="924"/>
      <c r="AQ920" s="924"/>
      <c r="AR920" s="924"/>
      <c r="AS920" s="925"/>
    </row>
    <row r="921" spans="2:45" ht="18" customHeight="1">
      <c r="B921" s="1123">
        <f>'報告書（事業主控）'!B921</f>
        <v>0</v>
      </c>
      <c r="C921" s="1124"/>
      <c r="D921" s="1124"/>
      <c r="E921" s="1124"/>
      <c r="F921" s="1124"/>
      <c r="G921" s="1124"/>
      <c r="H921" s="1124"/>
      <c r="I921" s="1125"/>
      <c r="J921" s="1123">
        <f>'報告書（事業主控）'!J921</f>
        <v>0</v>
      </c>
      <c r="K921" s="1124"/>
      <c r="L921" s="1124"/>
      <c r="M921" s="1124"/>
      <c r="N921" s="1126"/>
      <c r="O921" s="730">
        <f>'報告書（事業主控）'!O921</f>
        <v>0</v>
      </c>
      <c r="P921" s="731" t="s">
        <v>38</v>
      </c>
      <c r="Q921" s="730">
        <f>'報告書（事業主控）'!Q921</f>
        <v>0</v>
      </c>
      <c r="R921" s="731" t="s">
        <v>39</v>
      </c>
      <c r="S921" s="730">
        <f>'報告書（事業主控）'!S921</f>
        <v>0</v>
      </c>
      <c r="T921" s="976" t="s">
        <v>40</v>
      </c>
      <c r="U921" s="976"/>
      <c r="V921" s="1103">
        <f>'報告書（事業主控）'!V921</f>
        <v>0</v>
      </c>
      <c r="W921" s="1104"/>
      <c r="X921" s="1104"/>
      <c r="Y921" s="732" t="s">
        <v>15</v>
      </c>
      <c r="Z921" s="738"/>
      <c r="AA921" s="739"/>
      <c r="AB921" s="739"/>
      <c r="AC921" s="732" t="s">
        <v>15</v>
      </c>
      <c r="AD921" s="738"/>
      <c r="AE921" s="739"/>
      <c r="AF921" s="739"/>
      <c r="AG921" s="732" t="s">
        <v>15</v>
      </c>
      <c r="AH921" s="1127">
        <f>'報告書（事業主控）'!AH921</f>
        <v>0</v>
      </c>
      <c r="AI921" s="1128"/>
      <c r="AJ921" s="1128"/>
      <c r="AK921" s="1129"/>
      <c r="AL921" s="738"/>
      <c r="AM921" s="740"/>
      <c r="AN921" s="1100">
        <f>'報告書（事業主控）'!AN921</f>
        <v>0</v>
      </c>
      <c r="AO921" s="1101"/>
      <c r="AP921" s="1101"/>
      <c r="AQ921" s="1101"/>
      <c r="AR921" s="1101"/>
      <c r="AS921" s="735" t="s">
        <v>15</v>
      </c>
    </row>
    <row r="922" spans="2:45" ht="18" customHeight="1">
      <c r="B922" s="1117"/>
      <c r="C922" s="1118"/>
      <c r="D922" s="1118"/>
      <c r="E922" s="1118"/>
      <c r="F922" s="1118"/>
      <c r="G922" s="1118"/>
      <c r="H922" s="1118"/>
      <c r="I922" s="1119"/>
      <c r="J922" s="1117"/>
      <c r="K922" s="1118"/>
      <c r="L922" s="1118"/>
      <c r="M922" s="1118"/>
      <c r="N922" s="1121"/>
      <c r="O922" s="33">
        <f>'報告書（事業主控）'!O922</f>
        <v>0</v>
      </c>
      <c r="P922" s="684" t="s">
        <v>38</v>
      </c>
      <c r="Q922" s="33">
        <f>'報告書（事業主控）'!Q922</f>
        <v>0</v>
      </c>
      <c r="R922" s="684" t="s">
        <v>39</v>
      </c>
      <c r="S922" s="33">
        <f>'報告書（事業主控）'!S922</f>
        <v>0</v>
      </c>
      <c r="T922" s="1122" t="s">
        <v>41</v>
      </c>
      <c r="U922" s="1122"/>
      <c r="V922" s="1093">
        <f>'報告書（事業主控）'!V922</f>
        <v>0</v>
      </c>
      <c r="W922" s="1094"/>
      <c r="X922" s="1094"/>
      <c r="Y922" s="1094"/>
      <c r="Z922" s="1093">
        <f>'報告書（事業主控）'!Z922</f>
        <v>0</v>
      </c>
      <c r="AA922" s="1094"/>
      <c r="AB922" s="1094"/>
      <c r="AC922" s="1094"/>
      <c r="AD922" s="1093">
        <f>'報告書（事業主控）'!AD922</f>
        <v>0</v>
      </c>
      <c r="AE922" s="1094"/>
      <c r="AF922" s="1094"/>
      <c r="AG922" s="1094"/>
      <c r="AH922" s="1093">
        <f>'報告書（事業主控）'!AH922</f>
        <v>0</v>
      </c>
      <c r="AI922" s="1094"/>
      <c r="AJ922" s="1094"/>
      <c r="AK922" s="1096"/>
      <c r="AL922" s="964">
        <f>'報告書（事業主控）'!AL922</f>
        <v>0</v>
      </c>
      <c r="AM922" s="1095"/>
      <c r="AN922" s="1093">
        <f>'報告書（事業主控）'!AN922</f>
        <v>0</v>
      </c>
      <c r="AO922" s="1094"/>
      <c r="AP922" s="1094"/>
      <c r="AQ922" s="1094"/>
      <c r="AR922" s="1094"/>
      <c r="AS922" s="687"/>
    </row>
    <row r="923" spans="2:45" ht="18" customHeight="1">
      <c r="B923" s="1114">
        <f>'報告書（事業主控）'!B923</f>
        <v>0</v>
      </c>
      <c r="C923" s="1115"/>
      <c r="D923" s="1115"/>
      <c r="E923" s="1115"/>
      <c r="F923" s="1115"/>
      <c r="G923" s="1115"/>
      <c r="H923" s="1115"/>
      <c r="I923" s="1116"/>
      <c r="J923" s="1114">
        <f>'報告書（事業主控）'!J923</f>
        <v>0</v>
      </c>
      <c r="K923" s="1115"/>
      <c r="L923" s="1115"/>
      <c r="M923" s="1115"/>
      <c r="N923" s="1120"/>
      <c r="O923" s="32">
        <f>'報告書（事業主控）'!O923</f>
        <v>0</v>
      </c>
      <c r="P923" s="11" t="s">
        <v>38</v>
      </c>
      <c r="Q923" s="32">
        <f>'報告書（事業主控）'!Q923</f>
        <v>0</v>
      </c>
      <c r="R923" s="11" t="s">
        <v>39</v>
      </c>
      <c r="S923" s="32">
        <f>'報告書（事業主控）'!S923</f>
        <v>0</v>
      </c>
      <c r="T923" s="982" t="s">
        <v>40</v>
      </c>
      <c r="U923" s="982"/>
      <c r="V923" s="1103">
        <f>'報告書（事業主控）'!V923</f>
        <v>0</v>
      </c>
      <c r="W923" s="1104"/>
      <c r="X923" s="1104"/>
      <c r="Y923" s="737"/>
      <c r="Z923" s="738"/>
      <c r="AA923" s="739"/>
      <c r="AB923" s="739"/>
      <c r="AC923" s="737"/>
      <c r="AD923" s="738"/>
      <c r="AE923" s="739"/>
      <c r="AF923" s="739"/>
      <c r="AG923" s="737"/>
      <c r="AH923" s="1100">
        <f>'報告書（事業主控）'!AH923</f>
        <v>0</v>
      </c>
      <c r="AI923" s="1101"/>
      <c r="AJ923" s="1101"/>
      <c r="AK923" s="1102"/>
      <c r="AL923" s="738"/>
      <c r="AM923" s="740"/>
      <c r="AN923" s="1100">
        <f>'報告書（事業主控）'!AN923</f>
        <v>0</v>
      </c>
      <c r="AO923" s="1101"/>
      <c r="AP923" s="1101"/>
      <c r="AQ923" s="1101"/>
      <c r="AR923" s="1101"/>
      <c r="AS923" s="741"/>
    </row>
    <row r="924" spans="2:45" ht="18" customHeight="1">
      <c r="B924" s="1117"/>
      <c r="C924" s="1118"/>
      <c r="D924" s="1118"/>
      <c r="E924" s="1118"/>
      <c r="F924" s="1118"/>
      <c r="G924" s="1118"/>
      <c r="H924" s="1118"/>
      <c r="I924" s="1119"/>
      <c r="J924" s="1117"/>
      <c r="K924" s="1118"/>
      <c r="L924" s="1118"/>
      <c r="M924" s="1118"/>
      <c r="N924" s="1121"/>
      <c r="O924" s="33">
        <f>'報告書（事業主控）'!O924</f>
        <v>0</v>
      </c>
      <c r="P924" s="684" t="s">
        <v>38</v>
      </c>
      <c r="Q924" s="33">
        <f>'報告書（事業主控）'!Q924</f>
        <v>0</v>
      </c>
      <c r="R924" s="684" t="s">
        <v>39</v>
      </c>
      <c r="S924" s="33">
        <f>'報告書（事業主控）'!S924</f>
        <v>0</v>
      </c>
      <c r="T924" s="1122" t="s">
        <v>41</v>
      </c>
      <c r="U924" s="1122"/>
      <c r="V924" s="1097">
        <f>'報告書（事業主控）'!V924</f>
        <v>0</v>
      </c>
      <c r="W924" s="1098"/>
      <c r="X924" s="1098"/>
      <c r="Y924" s="1098"/>
      <c r="Z924" s="1097">
        <f>'報告書（事業主控）'!Z924</f>
        <v>0</v>
      </c>
      <c r="AA924" s="1098"/>
      <c r="AB924" s="1098"/>
      <c r="AC924" s="1098"/>
      <c r="AD924" s="1097">
        <f>'報告書（事業主控）'!AD924</f>
        <v>0</v>
      </c>
      <c r="AE924" s="1098"/>
      <c r="AF924" s="1098"/>
      <c r="AG924" s="1098"/>
      <c r="AH924" s="1097">
        <f>'報告書（事業主控）'!AH924</f>
        <v>0</v>
      </c>
      <c r="AI924" s="1098"/>
      <c r="AJ924" s="1098"/>
      <c r="AK924" s="1099"/>
      <c r="AL924" s="964">
        <f>'報告書（事業主控）'!AL924</f>
        <v>0</v>
      </c>
      <c r="AM924" s="1095"/>
      <c r="AN924" s="1093">
        <f>'報告書（事業主控）'!AN924</f>
        <v>0</v>
      </c>
      <c r="AO924" s="1094"/>
      <c r="AP924" s="1094"/>
      <c r="AQ924" s="1094"/>
      <c r="AR924" s="1094"/>
      <c r="AS924" s="687"/>
    </row>
    <row r="925" spans="2:45" ht="18" customHeight="1">
      <c r="B925" s="1114">
        <f>'報告書（事業主控）'!B925</f>
        <v>0</v>
      </c>
      <c r="C925" s="1115"/>
      <c r="D925" s="1115"/>
      <c r="E925" s="1115"/>
      <c r="F925" s="1115"/>
      <c r="G925" s="1115"/>
      <c r="H925" s="1115"/>
      <c r="I925" s="1116"/>
      <c r="J925" s="1114">
        <f>'報告書（事業主控）'!J925</f>
        <v>0</v>
      </c>
      <c r="K925" s="1115"/>
      <c r="L925" s="1115"/>
      <c r="M925" s="1115"/>
      <c r="N925" s="1120"/>
      <c r="O925" s="32">
        <f>'報告書（事業主控）'!O925</f>
        <v>0</v>
      </c>
      <c r="P925" s="11" t="s">
        <v>38</v>
      </c>
      <c r="Q925" s="32">
        <f>'報告書（事業主控）'!Q925</f>
        <v>0</v>
      </c>
      <c r="R925" s="11" t="s">
        <v>39</v>
      </c>
      <c r="S925" s="32">
        <f>'報告書（事業主控）'!S925</f>
        <v>0</v>
      </c>
      <c r="T925" s="982" t="s">
        <v>40</v>
      </c>
      <c r="U925" s="982"/>
      <c r="V925" s="1103">
        <f>'報告書（事業主控）'!V925</f>
        <v>0</v>
      </c>
      <c r="W925" s="1104"/>
      <c r="X925" s="1104"/>
      <c r="Y925" s="737"/>
      <c r="Z925" s="738"/>
      <c r="AA925" s="739"/>
      <c r="AB925" s="739"/>
      <c r="AC925" s="737"/>
      <c r="AD925" s="738"/>
      <c r="AE925" s="739"/>
      <c r="AF925" s="739"/>
      <c r="AG925" s="737"/>
      <c r="AH925" s="1100">
        <f>'報告書（事業主控）'!AH925</f>
        <v>0</v>
      </c>
      <c r="AI925" s="1101"/>
      <c r="AJ925" s="1101"/>
      <c r="AK925" s="1102"/>
      <c r="AL925" s="738"/>
      <c r="AM925" s="740"/>
      <c r="AN925" s="1100">
        <f>'報告書（事業主控）'!AN925</f>
        <v>0</v>
      </c>
      <c r="AO925" s="1101"/>
      <c r="AP925" s="1101"/>
      <c r="AQ925" s="1101"/>
      <c r="AR925" s="1101"/>
      <c r="AS925" s="741"/>
    </row>
    <row r="926" spans="2:45" ht="18" customHeight="1">
      <c r="B926" s="1117"/>
      <c r="C926" s="1118"/>
      <c r="D926" s="1118"/>
      <c r="E926" s="1118"/>
      <c r="F926" s="1118"/>
      <c r="G926" s="1118"/>
      <c r="H926" s="1118"/>
      <c r="I926" s="1119"/>
      <c r="J926" s="1117"/>
      <c r="K926" s="1118"/>
      <c r="L926" s="1118"/>
      <c r="M926" s="1118"/>
      <c r="N926" s="1121"/>
      <c r="O926" s="33">
        <f>'報告書（事業主控）'!O926</f>
        <v>0</v>
      </c>
      <c r="P926" s="684" t="s">
        <v>38</v>
      </c>
      <c r="Q926" s="33">
        <f>'報告書（事業主控）'!Q926</f>
        <v>0</v>
      </c>
      <c r="R926" s="684" t="s">
        <v>39</v>
      </c>
      <c r="S926" s="33">
        <f>'報告書（事業主控）'!S926</f>
        <v>0</v>
      </c>
      <c r="T926" s="1122" t="s">
        <v>41</v>
      </c>
      <c r="U926" s="1122"/>
      <c r="V926" s="1097">
        <f>'報告書（事業主控）'!V926</f>
        <v>0</v>
      </c>
      <c r="W926" s="1098"/>
      <c r="X926" s="1098"/>
      <c r="Y926" s="1098"/>
      <c r="Z926" s="1097">
        <f>'報告書（事業主控）'!Z926</f>
        <v>0</v>
      </c>
      <c r="AA926" s="1098"/>
      <c r="AB926" s="1098"/>
      <c r="AC926" s="1098"/>
      <c r="AD926" s="1097">
        <f>'報告書（事業主控）'!AD926</f>
        <v>0</v>
      </c>
      <c r="AE926" s="1098"/>
      <c r="AF926" s="1098"/>
      <c r="AG926" s="1098"/>
      <c r="AH926" s="1097">
        <f>'報告書（事業主控）'!AH926</f>
        <v>0</v>
      </c>
      <c r="AI926" s="1098"/>
      <c r="AJ926" s="1098"/>
      <c r="AK926" s="1099"/>
      <c r="AL926" s="964">
        <f>'報告書（事業主控）'!AL926</f>
        <v>0</v>
      </c>
      <c r="AM926" s="1095"/>
      <c r="AN926" s="1093">
        <f>'報告書（事業主控）'!AN926</f>
        <v>0</v>
      </c>
      <c r="AO926" s="1094"/>
      <c r="AP926" s="1094"/>
      <c r="AQ926" s="1094"/>
      <c r="AR926" s="1094"/>
      <c r="AS926" s="687"/>
    </row>
    <row r="927" spans="2:45" ht="18" customHeight="1">
      <c r="B927" s="1114">
        <f>'報告書（事業主控）'!B927</f>
        <v>0</v>
      </c>
      <c r="C927" s="1115"/>
      <c r="D927" s="1115"/>
      <c r="E927" s="1115"/>
      <c r="F927" s="1115"/>
      <c r="G927" s="1115"/>
      <c r="H927" s="1115"/>
      <c r="I927" s="1116"/>
      <c r="J927" s="1114">
        <f>'報告書（事業主控）'!J927</f>
        <v>0</v>
      </c>
      <c r="K927" s="1115"/>
      <c r="L927" s="1115"/>
      <c r="M927" s="1115"/>
      <c r="N927" s="1120"/>
      <c r="O927" s="32">
        <f>'報告書（事業主控）'!O927</f>
        <v>0</v>
      </c>
      <c r="P927" s="11" t="s">
        <v>38</v>
      </c>
      <c r="Q927" s="32">
        <f>'報告書（事業主控）'!Q927</f>
        <v>0</v>
      </c>
      <c r="R927" s="11" t="s">
        <v>39</v>
      </c>
      <c r="S927" s="32">
        <f>'報告書（事業主控）'!S927</f>
        <v>0</v>
      </c>
      <c r="T927" s="982" t="s">
        <v>40</v>
      </c>
      <c r="U927" s="982"/>
      <c r="V927" s="1103">
        <f>'報告書（事業主控）'!V927</f>
        <v>0</v>
      </c>
      <c r="W927" s="1104"/>
      <c r="X927" s="1104"/>
      <c r="Y927" s="737"/>
      <c r="Z927" s="738"/>
      <c r="AA927" s="739"/>
      <c r="AB927" s="739"/>
      <c r="AC927" s="737"/>
      <c r="AD927" s="738"/>
      <c r="AE927" s="739"/>
      <c r="AF927" s="739"/>
      <c r="AG927" s="737"/>
      <c r="AH927" s="1100">
        <f>'報告書（事業主控）'!AH927</f>
        <v>0</v>
      </c>
      <c r="AI927" s="1101"/>
      <c r="AJ927" s="1101"/>
      <c r="AK927" s="1102"/>
      <c r="AL927" s="738"/>
      <c r="AM927" s="740"/>
      <c r="AN927" s="1100">
        <f>'報告書（事業主控）'!AN927</f>
        <v>0</v>
      </c>
      <c r="AO927" s="1101"/>
      <c r="AP927" s="1101"/>
      <c r="AQ927" s="1101"/>
      <c r="AR927" s="1101"/>
      <c r="AS927" s="741"/>
    </row>
    <row r="928" spans="2:45" ht="18" customHeight="1">
      <c r="B928" s="1117"/>
      <c r="C928" s="1118"/>
      <c r="D928" s="1118"/>
      <c r="E928" s="1118"/>
      <c r="F928" s="1118"/>
      <c r="G928" s="1118"/>
      <c r="H928" s="1118"/>
      <c r="I928" s="1119"/>
      <c r="J928" s="1117"/>
      <c r="K928" s="1118"/>
      <c r="L928" s="1118"/>
      <c r="M928" s="1118"/>
      <c r="N928" s="1121"/>
      <c r="O928" s="33">
        <f>'報告書（事業主控）'!O928</f>
        <v>0</v>
      </c>
      <c r="P928" s="684" t="s">
        <v>38</v>
      </c>
      <c r="Q928" s="33">
        <f>'報告書（事業主控）'!Q928</f>
        <v>0</v>
      </c>
      <c r="R928" s="684" t="s">
        <v>39</v>
      </c>
      <c r="S928" s="33">
        <f>'報告書（事業主控）'!S928</f>
        <v>0</v>
      </c>
      <c r="T928" s="1122" t="s">
        <v>41</v>
      </c>
      <c r="U928" s="1122"/>
      <c r="V928" s="1097">
        <f>'報告書（事業主控）'!V928</f>
        <v>0</v>
      </c>
      <c r="W928" s="1098"/>
      <c r="X928" s="1098"/>
      <c r="Y928" s="1098"/>
      <c r="Z928" s="1097">
        <f>'報告書（事業主控）'!Z928</f>
        <v>0</v>
      </c>
      <c r="AA928" s="1098"/>
      <c r="AB928" s="1098"/>
      <c r="AC928" s="1098"/>
      <c r="AD928" s="1097">
        <f>'報告書（事業主控）'!AD928</f>
        <v>0</v>
      </c>
      <c r="AE928" s="1098"/>
      <c r="AF928" s="1098"/>
      <c r="AG928" s="1098"/>
      <c r="AH928" s="1097">
        <f>'報告書（事業主控）'!AH928</f>
        <v>0</v>
      </c>
      <c r="AI928" s="1098"/>
      <c r="AJ928" s="1098"/>
      <c r="AK928" s="1099"/>
      <c r="AL928" s="964">
        <f>'報告書（事業主控）'!AL928</f>
        <v>0</v>
      </c>
      <c r="AM928" s="1095"/>
      <c r="AN928" s="1093">
        <f>'報告書（事業主控）'!AN928</f>
        <v>0</v>
      </c>
      <c r="AO928" s="1094"/>
      <c r="AP928" s="1094"/>
      <c r="AQ928" s="1094"/>
      <c r="AR928" s="1094"/>
      <c r="AS928" s="687"/>
    </row>
    <row r="929" spans="2:45" ht="18" customHeight="1">
      <c r="B929" s="1114">
        <f>'報告書（事業主控）'!B929</f>
        <v>0</v>
      </c>
      <c r="C929" s="1115"/>
      <c r="D929" s="1115"/>
      <c r="E929" s="1115"/>
      <c r="F929" s="1115"/>
      <c r="G929" s="1115"/>
      <c r="H929" s="1115"/>
      <c r="I929" s="1116"/>
      <c r="J929" s="1114">
        <f>'報告書（事業主控）'!J929</f>
        <v>0</v>
      </c>
      <c r="K929" s="1115"/>
      <c r="L929" s="1115"/>
      <c r="M929" s="1115"/>
      <c r="N929" s="1120"/>
      <c r="O929" s="32">
        <f>'報告書（事業主控）'!O929</f>
        <v>0</v>
      </c>
      <c r="P929" s="11" t="s">
        <v>38</v>
      </c>
      <c r="Q929" s="32">
        <f>'報告書（事業主控）'!Q929</f>
        <v>0</v>
      </c>
      <c r="R929" s="11" t="s">
        <v>39</v>
      </c>
      <c r="S929" s="32">
        <f>'報告書（事業主控）'!S929</f>
        <v>0</v>
      </c>
      <c r="T929" s="982" t="s">
        <v>40</v>
      </c>
      <c r="U929" s="982"/>
      <c r="V929" s="1103">
        <f>'報告書（事業主控）'!V929</f>
        <v>0</v>
      </c>
      <c r="W929" s="1104"/>
      <c r="X929" s="1104"/>
      <c r="Y929" s="737"/>
      <c r="Z929" s="738"/>
      <c r="AA929" s="739"/>
      <c r="AB929" s="739"/>
      <c r="AC929" s="737"/>
      <c r="AD929" s="738"/>
      <c r="AE929" s="739"/>
      <c r="AF929" s="739"/>
      <c r="AG929" s="737"/>
      <c r="AH929" s="1100">
        <f>'報告書（事業主控）'!AH929</f>
        <v>0</v>
      </c>
      <c r="AI929" s="1101"/>
      <c r="AJ929" s="1101"/>
      <c r="AK929" s="1102"/>
      <c r="AL929" s="738"/>
      <c r="AM929" s="740"/>
      <c r="AN929" s="1100">
        <f>'報告書（事業主控）'!AN929</f>
        <v>0</v>
      </c>
      <c r="AO929" s="1101"/>
      <c r="AP929" s="1101"/>
      <c r="AQ929" s="1101"/>
      <c r="AR929" s="1101"/>
      <c r="AS929" s="741"/>
    </row>
    <row r="930" spans="2:45" ht="18" customHeight="1">
      <c r="B930" s="1117"/>
      <c r="C930" s="1118"/>
      <c r="D930" s="1118"/>
      <c r="E930" s="1118"/>
      <c r="F930" s="1118"/>
      <c r="G930" s="1118"/>
      <c r="H930" s="1118"/>
      <c r="I930" s="1119"/>
      <c r="J930" s="1117"/>
      <c r="K930" s="1118"/>
      <c r="L930" s="1118"/>
      <c r="M930" s="1118"/>
      <c r="N930" s="1121"/>
      <c r="O930" s="33">
        <f>'報告書（事業主控）'!O930</f>
        <v>0</v>
      </c>
      <c r="P930" s="684" t="s">
        <v>38</v>
      </c>
      <c r="Q930" s="33">
        <f>'報告書（事業主控）'!Q930</f>
        <v>0</v>
      </c>
      <c r="R930" s="684" t="s">
        <v>39</v>
      </c>
      <c r="S930" s="33">
        <f>'報告書（事業主控）'!S930</f>
        <v>0</v>
      </c>
      <c r="T930" s="1122" t="s">
        <v>41</v>
      </c>
      <c r="U930" s="1122"/>
      <c r="V930" s="1097">
        <f>'報告書（事業主控）'!V930</f>
        <v>0</v>
      </c>
      <c r="W930" s="1098"/>
      <c r="X930" s="1098"/>
      <c r="Y930" s="1098"/>
      <c r="Z930" s="1097">
        <f>'報告書（事業主控）'!Z930</f>
        <v>0</v>
      </c>
      <c r="AA930" s="1098"/>
      <c r="AB930" s="1098"/>
      <c r="AC930" s="1098"/>
      <c r="AD930" s="1097">
        <f>'報告書（事業主控）'!AD930</f>
        <v>0</v>
      </c>
      <c r="AE930" s="1098"/>
      <c r="AF930" s="1098"/>
      <c r="AG930" s="1098"/>
      <c r="AH930" s="1097">
        <f>'報告書（事業主控）'!AH930</f>
        <v>0</v>
      </c>
      <c r="AI930" s="1098"/>
      <c r="AJ930" s="1098"/>
      <c r="AK930" s="1099"/>
      <c r="AL930" s="964">
        <f>'報告書（事業主控）'!AL930</f>
        <v>0</v>
      </c>
      <c r="AM930" s="1095"/>
      <c r="AN930" s="1093">
        <f>'報告書（事業主控）'!AN930</f>
        <v>0</v>
      </c>
      <c r="AO930" s="1094"/>
      <c r="AP930" s="1094"/>
      <c r="AQ930" s="1094"/>
      <c r="AR930" s="1094"/>
      <c r="AS930" s="687"/>
    </row>
    <row r="931" spans="2:45" ht="18" customHeight="1">
      <c r="B931" s="1114">
        <f>'報告書（事業主控）'!B931</f>
        <v>0</v>
      </c>
      <c r="C931" s="1115"/>
      <c r="D931" s="1115"/>
      <c r="E931" s="1115"/>
      <c r="F931" s="1115"/>
      <c r="G931" s="1115"/>
      <c r="H931" s="1115"/>
      <c r="I931" s="1116"/>
      <c r="J931" s="1114">
        <f>'報告書（事業主控）'!J931</f>
        <v>0</v>
      </c>
      <c r="K931" s="1115"/>
      <c r="L931" s="1115"/>
      <c r="M931" s="1115"/>
      <c r="N931" s="1120"/>
      <c r="O931" s="32">
        <f>'報告書（事業主控）'!O931</f>
        <v>0</v>
      </c>
      <c r="P931" s="11" t="s">
        <v>38</v>
      </c>
      <c r="Q931" s="32">
        <f>'報告書（事業主控）'!Q931</f>
        <v>0</v>
      </c>
      <c r="R931" s="11" t="s">
        <v>39</v>
      </c>
      <c r="S931" s="32">
        <f>'報告書（事業主控）'!S931</f>
        <v>0</v>
      </c>
      <c r="T931" s="982" t="s">
        <v>40</v>
      </c>
      <c r="U931" s="982"/>
      <c r="V931" s="1103">
        <f>'報告書（事業主控）'!V931</f>
        <v>0</v>
      </c>
      <c r="W931" s="1104"/>
      <c r="X931" s="1104"/>
      <c r="Y931" s="737"/>
      <c r="Z931" s="738"/>
      <c r="AA931" s="739"/>
      <c r="AB931" s="739"/>
      <c r="AC931" s="737"/>
      <c r="AD931" s="738"/>
      <c r="AE931" s="739"/>
      <c r="AF931" s="739"/>
      <c r="AG931" s="737"/>
      <c r="AH931" s="1100">
        <f>'報告書（事業主控）'!AH931</f>
        <v>0</v>
      </c>
      <c r="AI931" s="1101"/>
      <c r="AJ931" s="1101"/>
      <c r="AK931" s="1102"/>
      <c r="AL931" s="738"/>
      <c r="AM931" s="740"/>
      <c r="AN931" s="1100">
        <f>'報告書（事業主控）'!AN931</f>
        <v>0</v>
      </c>
      <c r="AO931" s="1101"/>
      <c r="AP931" s="1101"/>
      <c r="AQ931" s="1101"/>
      <c r="AR931" s="1101"/>
      <c r="AS931" s="741"/>
    </row>
    <row r="932" spans="2:45" ht="18" customHeight="1">
      <c r="B932" s="1117"/>
      <c r="C932" s="1118"/>
      <c r="D932" s="1118"/>
      <c r="E932" s="1118"/>
      <c r="F932" s="1118"/>
      <c r="G932" s="1118"/>
      <c r="H932" s="1118"/>
      <c r="I932" s="1119"/>
      <c r="J932" s="1117"/>
      <c r="K932" s="1118"/>
      <c r="L932" s="1118"/>
      <c r="M932" s="1118"/>
      <c r="N932" s="1121"/>
      <c r="O932" s="33">
        <f>'報告書（事業主控）'!O932</f>
        <v>0</v>
      </c>
      <c r="P932" s="684" t="s">
        <v>38</v>
      </c>
      <c r="Q932" s="33">
        <f>'報告書（事業主控）'!Q932</f>
        <v>0</v>
      </c>
      <c r="R932" s="684" t="s">
        <v>39</v>
      </c>
      <c r="S932" s="33">
        <f>'報告書（事業主控）'!S932</f>
        <v>0</v>
      </c>
      <c r="T932" s="1122" t="s">
        <v>41</v>
      </c>
      <c r="U932" s="1122"/>
      <c r="V932" s="1097">
        <f>'報告書（事業主控）'!V932</f>
        <v>0</v>
      </c>
      <c r="W932" s="1098"/>
      <c r="X932" s="1098"/>
      <c r="Y932" s="1098"/>
      <c r="Z932" s="1097">
        <f>'報告書（事業主控）'!Z932</f>
        <v>0</v>
      </c>
      <c r="AA932" s="1098"/>
      <c r="AB932" s="1098"/>
      <c r="AC932" s="1098"/>
      <c r="AD932" s="1097">
        <f>'報告書（事業主控）'!AD932</f>
        <v>0</v>
      </c>
      <c r="AE932" s="1098"/>
      <c r="AF932" s="1098"/>
      <c r="AG932" s="1098"/>
      <c r="AH932" s="1097">
        <f>'報告書（事業主控）'!AH932</f>
        <v>0</v>
      </c>
      <c r="AI932" s="1098"/>
      <c r="AJ932" s="1098"/>
      <c r="AK932" s="1099"/>
      <c r="AL932" s="964">
        <f>'報告書（事業主控）'!AL932</f>
        <v>0</v>
      </c>
      <c r="AM932" s="1095"/>
      <c r="AN932" s="1093">
        <f>'報告書（事業主控）'!AN932</f>
        <v>0</v>
      </c>
      <c r="AO932" s="1094"/>
      <c r="AP932" s="1094"/>
      <c r="AQ932" s="1094"/>
      <c r="AR932" s="1094"/>
      <c r="AS932" s="687"/>
    </row>
    <row r="933" spans="2:45" ht="18" customHeight="1">
      <c r="B933" s="1114">
        <f>'報告書（事業主控）'!B933</f>
        <v>0</v>
      </c>
      <c r="C933" s="1115"/>
      <c r="D933" s="1115"/>
      <c r="E933" s="1115"/>
      <c r="F933" s="1115"/>
      <c r="G933" s="1115"/>
      <c r="H933" s="1115"/>
      <c r="I933" s="1116"/>
      <c r="J933" s="1114">
        <f>'報告書（事業主控）'!J933</f>
        <v>0</v>
      </c>
      <c r="K933" s="1115"/>
      <c r="L933" s="1115"/>
      <c r="M933" s="1115"/>
      <c r="N933" s="1120"/>
      <c r="O933" s="32">
        <f>'報告書（事業主控）'!O933</f>
        <v>0</v>
      </c>
      <c r="P933" s="11" t="s">
        <v>38</v>
      </c>
      <c r="Q933" s="32">
        <f>'報告書（事業主控）'!Q933</f>
        <v>0</v>
      </c>
      <c r="R933" s="11" t="s">
        <v>39</v>
      </c>
      <c r="S933" s="32">
        <f>'報告書（事業主控）'!S933</f>
        <v>0</v>
      </c>
      <c r="T933" s="982" t="s">
        <v>40</v>
      </c>
      <c r="U933" s="982"/>
      <c r="V933" s="1103">
        <f>'報告書（事業主控）'!V933</f>
        <v>0</v>
      </c>
      <c r="W933" s="1104"/>
      <c r="X933" s="1104"/>
      <c r="Y933" s="737"/>
      <c r="Z933" s="738"/>
      <c r="AA933" s="739"/>
      <c r="AB933" s="739"/>
      <c r="AC933" s="737"/>
      <c r="AD933" s="738"/>
      <c r="AE933" s="739"/>
      <c r="AF933" s="739"/>
      <c r="AG933" s="737"/>
      <c r="AH933" s="1100">
        <f>'報告書（事業主控）'!AH933</f>
        <v>0</v>
      </c>
      <c r="AI933" s="1101"/>
      <c r="AJ933" s="1101"/>
      <c r="AK933" s="1102"/>
      <c r="AL933" s="738"/>
      <c r="AM933" s="740"/>
      <c r="AN933" s="1100">
        <f>'報告書（事業主控）'!AN933</f>
        <v>0</v>
      </c>
      <c r="AO933" s="1101"/>
      <c r="AP933" s="1101"/>
      <c r="AQ933" s="1101"/>
      <c r="AR933" s="1101"/>
      <c r="AS933" s="741"/>
    </row>
    <row r="934" spans="2:45" ht="18" customHeight="1">
      <c r="B934" s="1117"/>
      <c r="C934" s="1118"/>
      <c r="D934" s="1118"/>
      <c r="E934" s="1118"/>
      <c r="F934" s="1118"/>
      <c r="G934" s="1118"/>
      <c r="H934" s="1118"/>
      <c r="I934" s="1119"/>
      <c r="J934" s="1117"/>
      <c r="K934" s="1118"/>
      <c r="L934" s="1118"/>
      <c r="M934" s="1118"/>
      <c r="N934" s="1121"/>
      <c r="O934" s="33">
        <f>'報告書（事業主控）'!O934</f>
        <v>0</v>
      </c>
      <c r="P934" s="684" t="s">
        <v>38</v>
      </c>
      <c r="Q934" s="33">
        <f>'報告書（事業主控）'!Q934</f>
        <v>0</v>
      </c>
      <c r="R934" s="684" t="s">
        <v>39</v>
      </c>
      <c r="S934" s="33">
        <f>'報告書（事業主控）'!S934</f>
        <v>0</v>
      </c>
      <c r="T934" s="1122" t="s">
        <v>41</v>
      </c>
      <c r="U934" s="1122"/>
      <c r="V934" s="1097">
        <f>'報告書（事業主控）'!V934</f>
        <v>0</v>
      </c>
      <c r="W934" s="1098"/>
      <c r="X934" s="1098"/>
      <c r="Y934" s="1098"/>
      <c r="Z934" s="1097">
        <f>'報告書（事業主控）'!Z934</f>
        <v>0</v>
      </c>
      <c r="AA934" s="1098"/>
      <c r="AB934" s="1098"/>
      <c r="AC934" s="1098"/>
      <c r="AD934" s="1097">
        <f>'報告書（事業主控）'!AD934</f>
        <v>0</v>
      </c>
      <c r="AE934" s="1098"/>
      <c r="AF934" s="1098"/>
      <c r="AG934" s="1098"/>
      <c r="AH934" s="1097">
        <f>'報告書（事業主控）'!AH934</f>
        <v>0</v>
      </c>
      <c r="AI934" s="1098"/>
      <c r="AJ934" s="1098"/>
      <c r="AK934" s="1099"/>
      <c r="AL934" s="964">
        <f>'報告書（事業主控）'!AL934</f>
        <v>0</v>
      </c>
      <c r="AM934" s="1095"/>
      <c r="AN934" s="1093">
        <f>'報告書（事業主控）'!AN934</f>
        <v>0</v>
      </c>
      <c r="AO934" s="1094"/>
      <c r="AP934" s="1094"/>
      <c r="AQ934" s="1094"/>
      <c r="AR934" s="1094"/>
      <c r="AS934" s="687"/>
    </row>
    <row r="935" spans="2:45" ht="18" customHeight="1">
      <c r="B935" s="1114">
        <f>'報告書（事業主控）'!B935</f>
        <v>0</v>
      </c>
      <c r="C935" s="1115"/>
      <c r="D935" s="1115"/>
      <c r="E935" s="1115"/>
      <c r="F935" s="1115"/>
      <c r="G935" s="1115"/>
      <c r="H935" s="1115"/>
      <c r="I935" s="1116"/>
      <c r="J935" s="1114">
        <f>'報告書（事業主控）'!J935</f>
        <v>0</v>
      </c>
      <c r="K935" s="1115"/>
      <c r="L935" s="1115"/>
      <c r="M935" s="1115"/>
      <c r="N935" s="1120"/>
      <c r="O935" s="32">
        <f>'報告書（事業主控）'!O935</f>
        <v>0</v>
      </c>
      <c r="P935" s="11" t="s">
        <v>38</v>
      </c>
      <c r="Q935" s="32">
        <f>'報告書（事業主控）'!Q935</f>
        <v>0</v>
      </c>
      <c r="R935" s="11" t="s">
        <v>39</v>
      </c>
      <c r="S935" s="32">
        <f>'報告書（事業主控）'!S935</f>
        <v>0</v>
      </c>
      <c r="T935" s="982" t="s">
        <v>40</v>
      </c>
      <c r="U935" s="982"/>
      <c r="V935" s="1103">
        <f>'報告書（事業主控）'!V935</f>
        <v>0</v>
      </c>
      <c r="W935" s="1104"/>
      <c r="X935" s="1104"/>
      <c r="Y935" s="737"/>
      <c r="Z935" s="738"/>
      <c r="AA935" s="739"/>
      <c r="AB935" s="739"/>
      <c r="AC935" s="737"/>
      <c r="AD935" s="738"/>
      <c r="AE935" s="739"/>
      <c r="AF935" s="739"/>
      <c r="AG935" s="737"/>
      <c r="AH935" s="1100">
        <f>'報告書（事業主控）'!AH935</f>
        <v>0</v>
      </c>
      <c r="AI935" s="1101"/>
      <c r="AJ935" s="1101"/>
      <c r="AK935" s="1102"/>
      <c r="AL935" s="738"/>
      <c r="AM935" s="740"/>
      <c r="AN935" s="1100">
        <f>'報告書（事業主控）'!AN935</f>
        <v>0</v>
      </c>
      <c r="AO935" s="1101"/>
      <c r="AP935" s="1101"/>
      <c r="AQ935" s="1101"/>
      <c r="AR935" s="1101"/>
      <c r="AS935" s="741"/>
    </row>
    <row r="936" spans="2:45" ht="18" customHeight="1">
      <c r="B936" s="1117"/>
      <c r="C936" s="1118"/>
      <c r="D936" s="1118"/>
      <c r="E936" s="1118"/>
      <c r="F936" s="1118"/>
      <c r="G936" s="1118"/>
      <c r="H936" s="1118"/>
      <c r="I936" s="1119"/>
      <c r="J936" s="1117"/>
      <c r="K936" s="1118"/>
      <c r="L936" s="1118"/>
      <c r="M936" s="1118"/>
      <c r="N936" s="1121"/>
      <c r="O936" s="33">
        <f>'報告書（事業主控）'!O936</f>
        <v>0</v>
      </c>
      <c r="P936" s="684" t="s">
        <v>38</v>
      </c>
      <c r="Q936" s="33">
        <f>'報告書（事業主控）'!Q936</f>
        <v>0</v>
      </c>
      <c r="R936" s="684" t="s">
        <v>39</v>
      </c>
      <c r="S936" s="33">
        <f>'報告書（事業主控）'!S936</f>
        <v>0</v>
      </c>
      <c r="T936" s="1122" t="s">
        <v>41</v>
      </c>
      <c r="U936" s="1122"/>
      <c r="V936" s="1097">
        <f>'報告書（事業主控）'!V936</f>
        <v>0</v>
      </c>
      <c r="W936" s="1098"/>
      <c r="X936" s="1098"/>
      <c r="Y936" s="1098"/>
      <c r="Z936" s="1097">
        <f>'報告書（事業主控）'!Z936</f>
        <v>0</v>
      </c>
      <c r="AA936" s="1098"/>
      <c r="AB936" s="1098"/>
      <c r="AC936" s="1098"/>
      <c r="AD936" s="1097">
        <f>'報告書（事業主控）'!AD936</f>
        <v>0</v>
      </c>
      <c r="AE936" s="1098"/>
      <c r="AF936" s="1098"/>
      <c r="AG936" s="1098"/>
      <c r="AH936" s="1097">
        <f>'報告書（事業主控）'!AH936</f>
        <v>0</v>
      </c>
      <c r="AI936" s="1098"/>
      <c r="AJ936" s="1098"/>
      <c r="AK936" s="1099"/>
      <c r="AL936" s="964">
        <f>'報告書（事業主控）'!AL936</f>
        <v>0</v>
      </c>
      <c r="AM936" s="1095"/>
      <c r="AN936" s="1093">
        <f>'報告書（事業主控）'!AN936</f>
        <v>0</v>
      </c>
      <c r="AO936" s="1094"/>
      <c r="AP936" s="1094"/>
      <c r="AQ936" s="1094"/>
      <c r="AR936" s="1094"/>
      <c r="AS936" s="687"/>
    </row>
    <row r="937" spans="2:45" ht="18" customHeight="1">
      <c r="B937" s="1114">
        <f>'報告書（事業主控）'!B937</f>
        <v>0</v>
      </c>
      <c r="C937" s="1115"/>
      <c r="D937" s="1115"/>
      <c r="E937" s="1115"/>
      <c r="F937" s="1115"/>
      <c r="G937" s="1115"/>
      <c r="H937" s="1115"/>
      <c r="I937" s="1116"/>
      <c r="J937" s="1114">
        <f>'報告書（事業主控）'!J937</f>
        <v>0</v>
      </c>
      <c r="K937" s="1115"/>
      <c r="L937" s="1115"/>
      <c r="M937" s="1115"/>
      <c r="N937" s="1120"/>
      <c r="O937" s="32">
        <f>'報告書（事業主控）'!O937</f>
        <v>0</v>
      </c>
      <c r="P937" s="11" t="s">
        <v>38</v>
      </c>
      <c r="Q937" s="32">
        <f>'報告書（事業主控）'!Q937</f>
        <v>0</v>
      </c>
      <c r="R937" s="11" t="s">
        <v>39</v>
      </c>
      <c r="S937" s="32">
        <f>'報告書（事業主控）'!S937</f>
        <v>0</v>
      </c>
      <c r="T937" s="982" t="s">
        <v>40</v>
      </c>
      <c r="U937" s="982"/>
      <c r="V937" s="1103">
        <f>'報告書（事業主控）'!V937</f>
        <v>0</v>
      </c>
      <c r="W937" s="1104"/>
      <c r="X937" s="1104"/>
      <c r="Y937" s="737"/>
      <c r="Z937" s="738"/>
      <c r="AA937" s="739"/>
      <c r="AB937" s="739"/>
      <c r="AC937" s="737"/>
      <c r="AD937" s="738"/>
      <c r="AE937" s="739"/>
      <c r="AF937" s="739"/>
      <c r="AG937" s="737"/>
      <c r="AH937" s="1100">
        <f>'報告書（事業主控）'!AH937</f>
        <v>0</v>
      </c>
      <c r="AI937" s="1101"/>
      <c r="AJ937" s="1101"/>
      <c r="AK937" s="1102"/>
      <c r="AL937" s="738"/>
      <c r="AM937" s="740"/>
      <c r="AN937" s="1100">
        <f>'報告書（事業主控）'!AN937</f>
        <v>0</v>
      </c>
      <c r="AO937" s="1101"/>
      <c r="AP937" s="1101"/>
      <c r="AQ937" s="1101"/>
      <c r="AR937" s="1101"/>
      <c r="AS937" s="741"/>
    </row>
    <row r="938" spans="2:45" ht="18" customHeight="1">
      <c r="B938" s="1117"/>
      <c r="C938" s="1118"/>
      <c r="D938" s="1118"/>
      <c r="E938" s="1118"/>
      <c r="F938" s="1118"/>
      <c r="G938" s="1118"/>
      <c r="H938" s="1118"/>
      <c r="I938" s="1119"/>
      <c r="J938" s="1117"/>
      <c r="K938" s="1118"/>
      <c r="L938" s="1118"/>
      <c r="M938" s="1118"/>
      <c r="N938" s="1121"/>
      <c r="O938" s="33">
        <f>'報告書（事業主控）'!O938</f>
        <v>0</v>
      </c>
      <c r="P938" s="684" t="s">
        <v>38</v>
      </c>
      <c r="Q938" s="33">
        <f>'報告書（事業主控）'!Q938</f>
        <v>0</v>
      </c>
      <c r="R938" s="684" t="s">
        <v>39</v>
      </c>
      <c r="S938" s="33">
        <f>'報告書（事業主控）'!S938</f>
        <v>0</v>
      </c>
      <c r="T938" s="1122" t="s">
        <v>41</v>
      </c>
      <c r="U938" s="1122"/>
      <c r="V938" s="1097">
        <f>'報告書（事業主控）'!V938</f>
        <v>0</v>
      </c>
      <c r="W938" s="1098"/>
      <c r="X938" s="1098"/>
      <c r="Y938" s="1098"/>
      <c r="Z938" s="1097">
        <f>'報告書（事業主控）'!Z938</f>
        <v>0</v>
      </c>
      <c r="AA938" s="1098"/>
      <c r="AB938" s="1098"/>
      <c r="AC938" s="1098"/>
      <c r="AD938" s="1097">
        <f>'報告書（事業主控）'!AD938</f>
        <v>0</v>
      </c>
      <c r="AE938" s="1098"/>
      <c r="AF938" s="1098"/>
      <c r="AG938" s="1098"/>
      <c r="AH938" s="1097">
        <f>'報告書（事業主控）'!AH938</f>
        <v>0</v>
      </c>
      <c r="AI938" s="1098"/>
      <c r="AJ938" s="1098"/>
      <c r="AK938" s="1099"/>
      <c r="AL938" s="964">
        <f>'報告書（事業主控）'!AL938</f>
        <v>0</v>
      </c>
      <c r="AM938" s="1095"/>
      <c r="AN938" s="1093">
        <f>'報告書（事業主控）'!AN938</f>
        <v>0</v>
      </c>
      <c r="AO938" s="1094"/>
      <c r="AP938" s="1094"/>
      <c r="AQ938" s="1094"/>
      <c r="AR938" s="1094"/>
      <c r="AS938" s="687"/>
    </row>
    <row r="939" spans="2:45" ht="18" customHeight="1">
      <c r="B939" s="877" t="s">
        <v>832</v>
      </c>
      <c r="C939" s="988"/>
      <c r="D939" s="988"/>
      <c r="E939" s="989"/>
      <c r="F939" s="1105">
        <f>'報告書（事業主控）'!F939</f>
        <v>0</v>
      </c>
      <c r="G939" s="1106"/>
      <c r="H939" s="1106"/>
      <c r="I939" s="1106"/>
      <c r="J939" s="1106"/>
      <c r="K939" s="1106"/>
      <c r="L939" s="1106"/>
      <c r="M939" s="1106"/>
      <c r="N939" s="1107"/>
      <c r="O939" s="877" t="s">
        <v>833</v>
      </c>
      <c r="P939" s="988"/>
      <c r="Q939" s="988"/>
      <c r="R939" s="988"/>
      <c r="S939" s="988"/>
      <c r="T939" s="988"/>
      <c r="U939" s="989"/>
      <c r="V939" s="1100">
        <f>'報告書（事業主控）'!V939</f>
        <v>0</v>
      </c>
      <c r="W939" s="1101"/>
      <c r="X939" s="1101"/>
      <c r="Y939" s="1102"/>
      <c r="Z939" s="738"/>
      <c r="AA939" s="739"/>
      <c r="AB939" s="739"/>
      <c r="AC939" s="737"/>
      <c r="AD939" s="738"/>
      <c r="AE939" s="739"/>
      <c r="AF939" s="739"/>
      <c r="AG939" s="737"/>
      <c r="AH939" s="1100">
        <f>'報告書（事業主控）'!AH939</f>
        <v>0</v>
      </c>
      <c r="AI939" s="1101"/>
      <c r="AJ939" s="1101"/>
      <c r="AK939" s="1102"/>
      <c r="AL939" s="738"/>
      <c r="AM939" s="740"/>
      <c r="AN939" s="1100">
        <f>'報告書（事業主控）'!AN939</f>
        <v>0</v>
      </c>
      <c r="AO939" s="1101"/>
      <c r="AP939" s="1101"/>
      <c r="AQ939" s="1101"/>
      <c r="AR939" s="1101"/>
      <c r="AS939" s="741"/>
    </row>
    <row r="940" spans="2:45" ht="18" customHeight="1">
      <c r="B940" s="990"/>
      <c r="C940" s="991"/>
      <c r="D940" s="991"/>
      <c r="E940" s="992"/>
      <c r="F940" s="1108"/>
      <c r="G940" s="1109"/>
      <c r="H940" s="1109"/>
      <c r="I940" s="1109"/>
      <c r="J940" s="1109"/>
      <c r="K940" s="1109"/>
      <c r="L940" s="1109"/>
      <c r="M940" s="1109"/>
      <c r="N940" s="1110"/>
      <c r="O940" s="990"/>
      <c r="P940" s="991"/>
      <c r="Q940" s="991"/>
      <c r="R940" s="991"/>
      <c r="S940" s="991"/>
      <c r="T940" s="991"/>
      <c r="U940" s="992"/>
      <c r="V940" s="983">
        <f>'報告書（事業主控）'!V940</f>
        <v>0</v>
      </c>
      <c r="W940" s="986"/>
      <c r="X940" s="986"/>
      <c r="Y940" s="1004"/>
      <c r="Z940" s="983">
        <f>'報告書（事業主控）'!Z940</f>
        <v>0</v>
      </c>
      <c r="AA940" s="984"/>
      <c r="AB940" s="984"/>
      <c r="AC940" s="985"/>
      <c r="AD940" s="983">
        <f>'報告書（事業主控）'!AD940</f>
        <v>0</v>
      </c>
      <c r="AE940" s="984"/>
      <c r="AF940" s="984"/>
      <c r="AG940" s="985"/>
      <c r="AH940" s="983">
        <f>'報告書（事業主控）'!AH940</f>
        <v>0</v>
      </c>
      <c r="AI940" s="962"/>
      <c r="AJ940" s="962"/>
      <c r="AK940" s="962"/>
      <c r="AL940" s="742"/>
      <c r="AM940" s="743"/>
      <c r="AN940" s="983">
        <f>'報告書（事業主控）'!AN940</f>
        <v>0</v>
      </c>
      <c r="AO940" s="986"/>
      <c r="AP940" s="986"/>
      <c r="AQ940" s="986"/>
      <c r="AR940" s="986"/>
      <c r="AS940" s="744"/>
    </row>
    <row r="941" spans="2:45" ht="18" customHeight="1">
      <c r="B941" s="993"/>
      <c r="C941" s="994"/>
      <c r="D941" s="994"/>
      <c r="E941" s="995"/>
      <c r="F941" s="1111"/>
      <c r="G941" s="1112"/>
      <c r="H941" s="1112"/>
      <c r="I941" s="1112"/>
      <c r="J941" s="1112"/>
      <c r="K941" s="1112"/>
      <c r="L941" s="1112"/>
      <c r="M941" s="1112"/>
      <c r="N941" s="1113"/>
      <c r="O941" s="993"/>
      <c r="P941" s="994"/>
      <c r="Q941" s="994"/>
      <c r="R941" s="994"/>
      <c r="S941" s="994"/>
      <c r="T941" s="994"/>
      <c r="U941" s="995"/>
      <c r="V941" s="1093">
        <f>'報告書（事業主控）'!V941</f>
        <v>0</v>
      </c>
      <c r="W941" s="1094"/>
      <c r="X941" s="1094"/>
      <c r="Y941" s="1096"/>
      <c r="Z941" s="1093">
        <f>'報告書（事業主控）'!Z941</f>
        <v>0</v>
      </c>
      <c r="AA941" s="1094"/>
      <c r="AB941" s="1094"/>
      <c r="AC941" s="1096"/>
      <c r="AD941" s="1093">
        <f>'報告書（事業主控）'!AD941</f>
        <v>0</v>
      </c>
      <c r="AE941" s="1094"/>
      <c r="AF941" s="1094"/>
      <c r="AG941" s="1096"/>
      <c r="AH941" s="1093">
        <f>'報告書（事業主控）'!AH941</f>
        <v>0</v>
      </c>
      <c r="AI941" s="1094"/>
      <c r="AJ941" s="1094"/>
      <c r="AK941" s="1096"/>
      <c r="AL941" s="686"/>
      <c r="AM941" s="687"/>
      <c r="AN941" s="1093">
        <f>'報告書（事業主控）'!AN941</f>
        <v>0</v>
      </c>
      <c r="AO941" s="1094"/>
      <c r="AP941" s="1094"/>
      <c r="AQ941" s="1094"/>
      <c r="AR941" s="1094"/>
      <c r="AS941" s="687"/>
    </row>
    <row r="942" spans="2:45" ht="18" customHeight="1">
      <c r="AN942" s="1092">
        <f>'報告書（事業主控）'!AN942:AR942</f>
        <v>0</v>
      </c>
      <c r="AO942" s="1092"/>
      <c r="AP942" s="1092"/>
      <c r="AQ942" s="1092"/>
      <c r="AR942" s="1092"/>
    </row>
    <row r="943" spans="2:45" ht="31.95" customHeight="1">
      <c r="AN943" s="38"/>
      <c r="AO943" s="38"/>
      <c r="AP943" s="38"/>
      <c r="AQ943" s="38"/>
      <c r="AR943" s="38"/>
    </row>
    <row r="944" spans="2:45" ht="7.5" customHeight="1">
      <c r="X944" s="3"/>
      <c r="Y944" s="3"/>
    </row>
    <row r="945" spans="2:45" ht="10.5" customHeight="1">
      <c r="X945" s="3"/>
      <c r="Y945" s="3"/>
    </row>
    <row r="946" spans="2:45" ht="5.25" customHeight="1">
      <c r="X946" s="3"/>
      <c r="Y946" s="3"/>
    </row>
    <row r="947" spans="2:45" ht="5.25" customHeight="1">
      <c r="X947" s="3"/>
      <c r="Y947" s="3"/>
    </row>
    <row r="948" spans="2:45" ht="5.25" customHeight="1">
      <c r="X948" s="3"/>
      <c r="Y948" s="3"/>
    </row>
    <row r="949" spans="2:45" ht="5.25" customHeight="1">
      <c r="X949" s="3"/>
      <c r="Y949" s="3"/>
    </row>
    <row r="950" spans="2:45" ht="17.25" customHeight="1">
      <c r="B950" s="2" t="s">
        <v>42</v>
      </c>
      <c r="S950" s="9"/>
      <c r="T950" s="9"/>
      <c r="U950" s="9"/>
      <c r="V950" s="9"/>
      <c r="W950" s="9"/>
      <c r="AL950" s="26"/>
      <c r="AM950" s="26"/>
      <c r="AN950" s="26"/>
      <c r="AO950" s="26"/>
    </row>
    <row r="951" spans="2:45" ht="12.75" customHeight="1">
      <c r="M951" s="27"/>
      <c r="N951" s="27"/>
      <c r="O951" s="27"/>
      <c r="P951" s="27"/>
      <c r="Q951" s="27"/>
      <c r="R951" s="27"/>
      <c r="S951" s="27"/>
      <c r="T951" s="28"/>
      <c r="U951" s="28"/>
      <c r="V951" s="28"/>
      <c r="W951" s="28"/>
      <c r="X951" s="28"/>
      <c r="Y951" s="28"/>
      <c r="Z951" s="28"/>
      <c r="AA951" s="27"/>
      <c r="AB951" s="27"/>
      <c r="AC951" s="27"/>
      <c r="AL951" s="26"/>
      <c r="AM951" s="859" t="s">
        <v>712</v>
      </c>
      <c r="AN951" s="1087"/>
      <c r="AO951" s="1087"/>
      <c r="AP951" s="1088"/>
    </row>
    <row r="952" spans="2:45" ht="12.75" customHeight="1">
      <c r="M952" s="27"/>
      <c r="N952" s="27"/>
      <c r="O952" s="27"/>
      <c r="P952" s="27"/>
      <c r="Q952" s="27"/>
      <c r="R952" s="27"/>
      <c r="S952" s="27"/>
      <c r="T952" s="28"/>
      <c r="U952" s="28"/>
      <c r="V952" s="28"/>
      <c r="W952" s="28"/>
      <c r="X952" s="28"/>
      <c r="Y952" s="28"/>
      <c r="Z952" s="28"/>
      <c r="AA952" s="27"/>
      <c r="AB952" s="27"/>
      <c r="AC952" s="27"/>
      <c r="AL952" s="26"/>
      <c r="AM952" s="1089"/>
      <c r="AN952" s="1090"/>
      <c r="AO952" s="1090"/>
      <c r="AP952" s="1091"/>
    </row>
    <row r="953" spans="2:45" ht="12.75" customHeight="1">
      <c r="M953" s="27"/>
      <c r="N953" s="27"/>
      <c r="O953" s="27"/>
      <c r="P953" s="27"/>
      <c r="Q953" s="27"/>
      <c r="R953" s="27"/>
      <c r="S953" s="27"/>
      <c r="T953" s="27"/>
      <c r="U953" s="27"/>
      <c r="V953" s="27"/>
      <c r="W953" s="27"/>
      <c r="X953" s="27"/>
      <c r="Y953" s="27"/>
      <c r="Z953" s="27"/>
      <c r="AA953" s="27"/>
      <c r="AB953" s="27"/>
      <c r="AC953" s="27"/>
      <c r="AL953" s="26"/>
      <c r="AM953" s="26"/>
      <c r="AN953" s="723"/>
      <c r="AO953" s="723"/>
    </row>
    <row r="954" spans="2:45" ht="6" customHeight="1">
      <c r="M954" s="27"/>
      <c r="N954" s="27"/>
      <c r="O954" s="27"/>
      <c r="P954" s="27"/>
      <c r="Q954" s="27"/>
      <c r="R954" s="27"/>
      <c r="S954" s="27"/>
      <c r="T954" s="27"/>
      <c r="U954" s="27"/>
      <c r="V954" s="27"/>
      <c r="W954" s="27"/>
      <c r="X954" s="27"/>
      <c r="Y954" s="27"/>
      <c r="Z954" s="27"/>
      <c r="AA954" s="27"/>
      <c r="AB954" s="27"/>
      <c r="AC954" s="27"/>
      <c r="AL954" s="26"/>
      <c r="AM954" s="26"/>
    </row>
    <row r="955" spans="2:45" ht="12.75" customHeight="1">
      <c r="B955" s="873" t="s">
        <v>9</v>
      </c>
      <c r="C955" s="874"/>
      <c r="D955" s="874"/>
      <c r="E955" s="874"/>
      <c r="F955" s="874"/>
      <c r="G955" s="874"/>
      <c r="H955" s="874"/>
      <c r="I955" s="874"/>
      <c r="J955" s="878" t="s">
        <v>17</v>
      </c>
      <c r="K955" s="878"/>
      <c r="L955" s="724" t="s">
        <v>10</v>
      </c>
      <c r="M955" s="878" t="s">
        <v>18</v>
      </c>
      <c r="N955" s="878"/>
      <c r="O955" s="879" t="s">
        <v>19</v>
      </c>
      <c r="P955" s="878"/>
      <c r="Q955" s="878"/>
      <c r="R955" s="878"/>
      <c r="S955" s="878"/>
      <c r="T955" s="878"/>
      <c r="U955" s="878" t="s">
        <v>20</v>
      </c>
      <c r="V955" s="878"/>
      <c r="W955" s="878"/>
      <c r="AD955" s="11"/>
      <c r="AE955" s="11"/>
      <c r="AF955" s="11"/>
      <c r="AG955" s="11"/>
      <c r="AH955" s="11"/>
      <c r="AI955" s="11"/>
      <c r="AJ955" s="11"/>
      <c r="AL955" s="1013">
        <f ca="1">$AL$9</f>
        <v>30</v>
      </c>
      <c r="AM955" s="881"/>
      <c r="AN955" s="948" t="s">
        <v>11</v>
      </c>
      <c r="AO955" s="948"/>
      <c r="AP955" s="881">
        <v>24</v>
      </c>
      <c r="AQ955" s="881"/>
      <c r="AR955" s="948" t="s">
        <v>12</v>
      </c>
      <c r="AS955" s="951"/>
    </row>
    <row r="956" spans="2:45" ht="13.95" customHeight="1">
      <c r="B956" s="874"/>
      <c r="C956" s="874"/>
      <c r="D956" s="874"/>
      <c r="E956" s="874"/>
      <c r="F956" s="874"/>
      <c r="G956" s="874"/>
      <c r="H956" s="874"/>
      <c r="I956" s="874"/>
      <c r="J956" s="1061">
        <f>$J$10</f>
        <v>0</v>
      </c>
      <c r="K956" s="1049">
        <f>$K$10</f>
        <v>0</v>
      </c>
      <c r="L956" s="1063">
        <f>$L$10</f>
        <v>0</v>
      </c>
      <c r="M956" s="1052">
        <f>$M$10</f>
        <v>0</v>
      </c>
      <c r="N956" s="1049">
        <f>$N$10</f>
        <v>0</v>
      </c>
      <c r="O956" s="1052">
        <f>$O$10</f>
        <v>0</v>
      </c>
      <c r="P956" s="1014">
        <f>$P$10</f>
        <v>0</v>
      </c>
      <c r="Q956" s="1014">
        <f>$Q$10</f>
        <v>0</v>
      </c>
      <c r="R956" s="1014">
        <f>$R$10</f>
        <v>0</v>
      </c>
      <c r="S956" s="1014">
        <f>$S$10</f>
        <v>0</v>
      </c>
      <c r="T956" s="1049">
        <f>$T$10</f>
        <v>0</v>
      </c>
      <c r="U956" s="1052">
        <f>$U$10</f>
        <v>0</v>
      </c>
      <c r="V956" s="1014">
        <f>$V$10</f>
        <v>0</v>
      </c>
      <c r="W956" s="1049">
        <f>$W$10</f>
        <v>0</v>
      </c>
      <c r="AD956" s="11"/>
      <c r="AE956" s="11"/>
      <c r="AF956" s="11"/>
      <c r="AG956" s="11"/>
      <c r="AH956" s="11"/>
      <c r="AI956" s="11"/>
      <c r="AJ956" s="11"/>
      <c r="AL956" s="882"/>
      <c r="AM956" s="883"/>
      <c r="AN956" s="949"/>
      <c r="AO956" s="949"/>
      <c r="AP956" s="883"/>
      <c r="AQ956" s="883"/>
      <c r="AR956" s="949"/>
      <c r="AS956" s="952"/>
    </row>
    <row r="957" spans="2:45" ht="9" customHeight="1">
      <c r="B957" s="874"/>
      <c r="C957" s="874"/>
      <c r="D957" s="874"/>
      <c r="E957" s="874"/>
      <c r="F957" s="874"/>
      <c r="G957" s="874"/>
      <c r="H957" s="874"/>
      <c r="I957" s="874"/>
      <c r="J957" s="1062"/>
      <c r="K957" s="1050"/>
      <c r="L957" s="1064"/>
      <c r="M957" s="1053"/>
      <c r="N957" s="1050"/>
      <c r="O957" s="1053"/>
      <c r="P957" s="1015"/>
      <c r="Q957" s="1015"/>
      <c r="R957" s="1015"/>
      <c r="S957" s="1015"/>
      <c r="T957" s="1050"/>
      <c r="U957" s="1053"/>
      <c r="V957" s="1015"/>
      <c r="W957" s="1050"/>
      <c r="AD957" s="11"/>
      <c r="AE957" s="11"/>
      <c r="AF957" s="11"/>
      <c r="AG957" s="11"/>
      <c r="AH957" s="11"/>
      <c r="AI957" s="11"/>
      <c r="AJ957" s="11"/>
      <c r="AL957" s="884"/>
      <c r="AM957" s="885"/>
      <c r="AN957" s="950"/>
      <c r="AO957" s="950"/>
      <c r="AP957" s="885"/>
      <c r="AQ957" s="885"/>
      <c r="AR957" s="950"/>
      <c r="AS957" s="953"/>
    </row>
    <row r="958" spans="2:45" ht="6" customHeight="1">
      <c r="B958" s="876"/>
      <c r="C958" s="876"/>
      <c r="D958" s="876"/>
      <c r="E958" s="876"/>
      <c r="F958" s="876"/>
      <c r="G958" s="876"/>
      <c r="H958" s="876"/>
      <c r="I958" s="876"/>
      <c r="J958" s="1062"/>
      <c r="K958" s="1051"/>
      <c r="L958" s="1065"/>
      <c r="M958" s="1054"/>
      <c r="N958" s="1051"/>
      <c r="O958" s="1054"/>
      <c r="P958" s="1016"/>
      <c r="Q958" s="1016"/>
      <c r="R958" s="1016"/>
      <c r="S958" s="1016"/>
      <c r="T958" s="1051"/>
      <c r="U958" s="1054"/>
      <c r="V958" s="1016"/>
      <c r="W958" s="1051"/>
    </row>
    <row r="959" spans="2:45" ht="15" customHeight="1">
      <c r="B959" s="927" t="s">
        <v>43</v>
      </c>
      <c r="C959" s="928"/>
      <c r="D959" s="928"/>
      <c r="E959" s="928"/>
      <c r="F959" s="928"/>
      <c r="G959" s="928"/>
      <c r="H959" s="928"/>
      <c r="I959" s="929"/>
      <c r="J959" s="927" t="s">
        <v>13</v>
      </c>
      <c r="K959" s="928"/>
      <c r="L959" s="928"/>
      <c r="M959" s="928"/>
      <c r="N959" s="936"/>
      <c r="O959" s="939" t="s">
        <v>44</v>
      </c>
      <c r="P959" s="928"/>
      <c r="Q959" s="928"/>
      <c r="R959" s="928"/>
      <c r="S959" s="928"/>
      <c r="T959" s="928"/>
      <c r="U959" s="929"/>
      <c r="V959" s="725" t="s">
        <v>843</v>
      </c>
      <c r="W959" s="726"/>
      <c r="X959" s="726"/>
      <c r="Y959" s="942" t="s">
        <v>844</v>
      </c>
      <c r="Z959" s="942"/>
      <c r="AA959" s="942"/>
      <c r="AB959" s="942"/>
      <c r="AC959" s="942"/>
      <c r="AD959" s="942"/>
      <c r="AE959" s="942"/>
      <c r="AF959" s="942"/>
      <c r="AG959" s="942"/>
      <c r="AH959" s="942"/>
      <c r="AI959" s="726"/>
      <c r="AJ959" s="726"/>
      <c r="AK959" s="727"/>
      <c r="AL959" s="1066" t="s">
        <v>803</v>
      </c>
      <c r="AM959" s="1066"/>
      <c r="AN959" s="943" t="s">
        <v>845</v>
      </c>
      <c r="AO959" s="943"/>
      <c r="AP959" s="943"/>
      <c r="AQ959" s="943"/>
      <c r="AR959" s="943"/>
      <c r="AS959" s="944"/>
    </row>
    <row r="960" spans="2:45" ht="13.95" customHeight="1">
      <c r="B960" s="930"/>
      <c r="C960" s="931"/>
      <c r="D960" s="931"/>
      <c r="E960" s="931"/>
      <c r="F960" s="931"/>
      <c r="G960" s="931"/>
      <c r="H960" s="931"/>
      <c r="I960" s="932"/>
      <c r="J960" s="930"/>
      <c r="K960" s="931"/>
      <c r="L960" s="931"/>
      <c r="M960" s="931"/>
      <c r="N960" s="937"/>
      <c r="O960" s="940"/>
      <c r="P960" s="931"/>
      <c r="Q960" s="931"/>
      <c r="R960" s="931"/>
      <c r="S960" s="931"/>
      <c r="T960" s="931"/>
      <c r="U960" s="932"/>
      <c r="V960" s="890" t="s">
        <v>14</v>
      </c>
      <c r="W960" s="891"/>
      <c r="X960" s="891"/>
      <c r="Y960" s="892"/>
      <c r="Z960" s="896" t="s">
        <v>23</v>
      </c>
      <c r="AA960" s="897"/>
      <c r="AB960" s="897"/>
      <c r="AC960" s="898"/>
      <c r="AD960" s="902" t="s">
        <v>24</v>
      </c>
      <c r="AE960" s="903"/>
      <c r="AF960" s="903"/>
      <c r="AG960" s="904"/>
      <c r="AH960" s="1130" t="s">
        <v>170</v>
      </c>
      <c r="AI960" s="948"/>
      <c r="AJ960" s="948"/>
      <c r="AK960" s="951"/>
      <c r="AL960" s="1067" t="s">
        <v>45</v>
      </c>
      <c r="AM960" s="1067"/>
      <c r="AN960" s="918" t="s">
        <v>26</v>
      </c>
      <c r="AO960" s="919"/>
      <c r="AP960" s="919"/>
      <c r="AQ960" s="919"/>
      <c r="AR960" s="920"/>
      <c r="AS960" s="921"/>
    </row>
    <row r="961" spans="2:45" ht="13.95" customHeight="1">
      <c r="B961" s="933"/>
      <c r="C961" s="934"/>
      <c r="D961" s="934"/>
      <c r="E961" s="934"/>
      <c r="F961" s="934"/>
      <c r="G961" s="934"/>
      <c r="H961" s="934"/>
      <c r="I961" s="935"/>
      <c r="J961" s="933"/>
      <c r="K961" s="934"/>
      <c r="L961" s="934"/>
      <c r="M961" s="934"/>
      <c r="N961" s="938"/>
      <c r="O961" s="941"/>
      <c r="P961" s="934"/>
      <c r="Q961" s="934"/>
      <c r="R961" s="934"/>
      <c r="S961" s="934"/>
      <c r="T961" s="934"/>
      <c r="U961" s="935"/>
      <c r="V961" s="893"/>
      <c r="W961" s="894"/>
      <c r="X961" s="894"/>
      <c r="Y961" s="895"/>
      <c r="Z961" s="899"/>
      <c r="AA961" s="900"/>
      <c r="AB961" s="900"/>
      <c r="AC961" s="901"/>
      <c r="AD961" s="905"/>
      <c r="AE961" s="906"/>
      <c r="AF961" s="906"/>
      <c r="AG961" s="907"/>
      <c r="AH961" s="1131"/>
      <c r="AI961" s="950"/>
      <c r="AJ961" s="950"/>
      <c r="AK961" s="953"/>
      <c r="AL961" s="1068"/>
      <c r="AM961" s="1068"/>
      <c r="AN961" s="924"/>
      <c r="AO961" s="924"/>
      <c r="AP961" s="924"/>
      <c r="AQ961" s="924"/>
      <c r="AR961" s="924"/>
      <c r="AS961" s="925"/>
    </row>
    <row r="962" spans="2:45" ht="18" customHeight="1">
      <c r="B962" s="1123">
        <f>'報告書（事業主控）'!B962</f>
        <v>0</v>
      </c>
      <c r="C962" s="1124"/>
      <c r="D962" s="1124"/>
      <c r="E962" s="1124"/>
      <c r="F962" s="1124"/>
      <c r="G962" s="1124"/>
      <c r="H962" s="1124"/>
      <c r="I962" s="1125"/>
      <c r="J962" s="1123">
        <f>'報告書（事業主控）'!J962</f>
        <v>0</v>
      </c>
      <c r="K962" s="1124"/>
      <c r="L962" s="1124"/>
      <c r="M962" s="1124"/>
      <c r="N962" s="1126"/>
      <c r="O962" s="730">
        <f>'報告書（事業主控）'!O962</f>
        <v>0</v>
      </c>
      <c r="P962" s="731" t="s">
        <v>38</v>
      </c>
      <c r="Q962" s="730">
        <f>'報告書（事業主控）'!Q962</f>
        <v>0</v>
      </c>
      <c r="R962" s="731" t="s">
        <v>39</v>
      </c>
      <c r="S962" s="730">
        <f>'報告書（事業主控）'!S962</f>
        <v>0</v>
      </c>
      <c r="T962" s="976" t="s">
        <v>40</v>
      </c>
      <c r="U962" s="976"/>
      <c r="V962" s="1103">
        <f>'報告書（事業主控）'!V962</f>
        <v>0</v>
      </c>
      <c r="W962" s="1104"/>
      <c r="X962" s="1104"/>
      <c r="Y962" s="732" t="s">
        <v>15</v>
      </c>
      <c r="Z962" s="738"/>
      <c r="AA962" s="739"/>
      <c r="AB962" s="739"/>
      <c r="AC962" s="732" t="s">
        <v>15</v>
      </c>
      <c r="AD962" s="738"/>
      <c r="AE962" s="739"/>
      <c r="AF962" s="739"/>
      <c r="AG962" s="732" t="s">
        <v>15</v>
      </c>
      <c r="AH962" s="1127">
        <f>'報告書（事業主控）'!AH962</f>
        <v>0</v>
      </c>
      <c r="AI962" s="1128"/>
      <c r="AJ962" s="1128"/>
      <c r="AK962" s="1129"/>
      <c r="AL962" s="738"/>
      <c r="AM962" s="740"/>
      <c r="AN962" s="1100">
        <f>'報告書（事業主控）'!AN962</f>
        <v>0</v>
      </c>
      <c r="AO962" s="1101"/>
      <c r="AP962" s="1101"/>
      <c r="AQ962" s="1101"/>
      <c r="AR962" s="1101"/>
      <c r="AS962" s="735" t="s">
        <v>15</v>
      </c>
    </row>
    <row r="963" spans="2:45" ht="18" customHeight="1">
      <c r="B963" s="1117"/>
      <c r="C963" s="1118"/>
      <c r="D963" s="1118"/>
      <c r="E963" s="1118"/>
      <c r="F963" s="1118"/>
      <c r="G963" s="1118"/>
      <c r="H963" s="1118"/>
      <c r="I963" s="1119"/>
      <c r="J963" s="1117"/>
      <c r="K963" s="1118"/>
      <c r="L963" s="1118"/>
      <c r="M963" s="1118"/>
      <c r="N963" s="1121"/>
      <c r="O963" s="33">
        <f>'報告書（事業主控）'!O963</f>
        <v>0</v>
      </c>
      <c r="P963" s="684" t="s">
        <v>38</v>
      </c>
      <c r="Q963" s="33">
        <f>'報告書（事業主控）'!Q963</f>
        <v>0</v>
      </c>
      <c r="R963" s="684" t="s">
        <v>39</v>
      </c>
      <c r="S963" s="33">
        <f>'報告書（事業主控）'!S963</f>
        <v>0</v>
      </c>
      <c r="T963" s="1122" t="s">
        <v>41</v>
      </c>
      <c r="U963" s="1122"/>
      <c r="V963" s="1093">
        <f>'報告書（事業主控）'!V963</f>
        <v>0</v>
      </c>
      <c r="W963" s="1094"/>
      <c r="X963" s="1094"/>
      <c r="Y963" s="1094"/>
      <c r="Z963" s="1093">
        <f>'報告書（事業主控）'!Z963</f>
        <v>0</v>
      </c>
      <c r="AA963" s="1094"/>
      <c r="AB963" s="1094"/>
      <c r="AC963" s="1094"/>
      <c r="AD963" s="1093">
        <f>'報告書（事業主控）'!AD963</f>
        <v>0</v>
      </c>
      <c r="AE963" s="1094"/>
      <c r="AF963" s="1094"/>
      <c r="AG963" s="1094"/>
      <c r="AH963" s="1093">
        <f>'報告書（事業主控）'!AH963</f>
        <v>0</v>
      </c>
      <c r="AI963" s="1094"/>
      <c r="AJ963" s="1094"/>
      <c r="AK963" s="1096"/>
      <c r="AL963" s="964">
        <f>'報告書（事業主控）'!AL963</f>
        <v>0</v>
      </c>
      <c r="AM963" s="1095"/>
      <c r="AN963" s="1093">
        <f>'報告書（事業主控）'!AN963</f>
        <v>0</v>
      </c>
      <c r="AO963" s="1094"/>
      <c r="AP963" s="1094"/>
      <c r="AQ963" s="1094"/>
      <c r="AR963" s="1094"/>
      <c r="AS963" s="687"/>
    </row>
    <row r="964" spans="2:45" ht="18" customHeight="1">
      <c r="B964" s="1114">
        <f>'報告書（事業主控）'!B964</f>
        <v>0</v>
      </c>
      <c r="C964" s="1115"/>
      <c r="D964" s="1115"/>
      <c r="E964" s="1115"/>
      <c r="F964" s="1115"/>
      <c r="G964" s="1115"/>
      <c r="H964" s="1115"/>
      <c r="I964" s="1116"/>
      <c r="J964" s="1114">
        <f>'報告書（事業主控）'!J964</f>
        <v>0</v>
      </c>
      <c r="K964" s="1115"/>
      <c r="L964" s="1115"/>
      <c r="M964" s="1115"/>
      <c r="N964" s="1120"/>
      <c r="O964" s="32">
        <f>'報告書（事業主控）'!O964</f>
        <v>0</v>
      </c>
      <c r="P964" s="11" t="s">
        <v>38</v>
      </c>
      <c r="Q964" s="32">
        <f>'報告書（事業主控）'!Q964</f>
        <v>0</v>
      </c>
      <c r="R964" s="11" t="s">
        <v>39</v>
      </c>
      <c r="S964" s="32">
        <f>'報告書（事業主控）'!S964</f>
        <v>0</v>
      </c>
      <c r="T964" s="982" t="s">
        <v>40</v>
      </c>
      <c r="U964" s="982"/>
      <c r="V964" s="1103">
        <f>'報告書（事業主控）'!V964</f>
        <v>0</v>
      </c>
      <c r="W964" s="1104"/>
      <c r="X964" s="1104"/>
      <c r="Y964" s="737"/>
      <c r="Z964" s="738"/>
      <c r="AA964" s="739"/>
      <c r="AB964" s="739"/>
      <c r="AC964" s="737"/>
      <c r="AD964" s="738"/>
      <c r="AE964" s="739"/>
      <c r="AF964" s="739"/>
      <c r="AG964" s="737"/>
      <c r="AH964" s="1100">
        <f>'報告書（事業主控）'!AH964</f>
        <v>0</v>
      </c>
      <c r="AI964" s="1101"/>
      <c r="AJ964" s="1101"/>
      <c r="AK964" s="1102"/>
      <c r="AL964" s="738"/>
      <c r="AM964" s="740"/>
      <c r="AN964" s="1100">
        <f>'報告書（事業主控）'!AN964</f>
        <v>0</v>
      </c>
      <c r="AO964" s="1101"/>
      <c r="AP964" s="1101"/>
      <c r="AQ964" s="1101"/>
      <c r="AR964" s="1101"/>
      <c r="AS964" s="741"/>
    </row>
    <row r="965" spans="2:45" ht="18" customHeight="1">
      <c r="B965" s="1117"/>
      <c r="C965" s="1118"/>
      <c r="D965" s="1118"/>
      <c r="E965" s="1118"/>
      <c r="F965" s="1118"/>
      <c r="G965" s="1118"/>
      <c r="H965" s="1118"/>
      <c r="I965" s="1119"/>
      <c r="J965" s="1117"/>
      <c r="K965" s="1118"/>
      <c r="L965" s="1118"/>
      <c r="M965" s="1118"/>
      <c r="N965" s="1121"/>
      <c r="O965" s="33">
        <f>'報告書（事業主控）'!O965</f>
        <v>0</v>
      </c>
      <c r="P965" s="684" t="s">
        <v>38</v>
      </c>
      <c r="Q965" s="33">
        <f>'報告書（事業主控）'!Q965</f>
        <v>0</v>
      </c>
      <c r="R965" s="684" t="s">
        <v>39</v>
      </c>
      <c r="S965" s="33">
        <f>'報告書（事業主控）'!S965</f>
        <v>0</v>
      </c>
      <c r="T965" s="1122" t="s">
        <v>41</v>
      </c>
      <c r="U965" s="1122"/>
      <c r="V965" s="1097">
        <f>'報告書（事業主控）'!V965</f>
        <v>0</v>
      </c>
      <c r="W965" s="1098"/>
      <c r="X965" s="1098"/>
      <c r="Y965" s="1098"/>
      <c r="Z965" s="1097">
        <f>'報告書（事業主控）'!Z965</f>
        <v>0</v>
      </c>
      <c r="AA965" s="1098"/>
      <c r="AB965" s="1098"/>
      <c r="AC965" s="1098"/>
      <c r="AD965" s="1097">
        <f>'報告書（事業主控）'!AD965</f>
        <v>0</v>
      </c>
      <c r="AE965" s="1098"/>
      <c r="AF965" s="1098"/>
      <c r="AG965" s="1098"/>
      <c r="AH965" s="1097">
        <f>'報告書（事業主控）'!AH965</f>
        <v>0</v>
      </c>
      <c r="AI965" s="1098"/>
      <c r="AJ965" s="1098"/>
      <c r="AK965" s="1099"/>
      <c r="AL965" s="964">
        <f>'報告書（事業主控）'!AL965</f>
        <v>0</v>
      </c>
      <c r="AM965" s="1095"/>
      <c r="AN965" s="1093">
        <f>'報告書（事業主控）'!AN965</f>
        <v>0</v>
      </c>
      <c r="AO965" s="1094"/>
      <c r="AP965" s="1094"/>
      <c r="AQ965" s="1094"/>
      <c r="AR965" s="1094"/>
      <c r="AS965" s="687"/>
    </row>
    <row r="966" spans="2:45" ht="18" customHeight="1">
      <c r="B966" s="1114">
        <f>'報告書（事業主控）'!B966</f>
        <v>0</v>
      </c>
      <c r="C966" s="1115"/>
      <c r="D966" s="1115"/>
      <c r="E966" s="1115"/>
      <c r="F966" s="1115"/>
      <c r="G966" s="1115"/>
      <c r="H966" s="1115"/>
      <c r="I966" s="1116"/>
      <c r="J966" s="1114">
        <f>'報告書（事業主控）'!J966</f>
        <v>0</v>
      </c>
      <c r="K966" s="1115"/>
      <c r="L966" s="1115"/>
      <c r="M966" s="1115"/>
      <c r="N966" s="1120"/>
      <c r="O966" s="32">
        <f>'報告書（事業主控）'!O966</f>
        <v>0</v>
      </c>
      <c r="P966" s="11" t="s">
        <v>38</v>
      </c>
      <c r="Q966" s="32">
        <f>'報告書（事業主控）'!Q966</f>
        <v>0</v>
      </c>
      <c r="R966" s="11" t="s">
        <v>39</v>
      </c>
      <c r="S966" s="32">
        <f>'報告書（事業主控）'!S966</f>
        <v>0</v>
      </c>
      <c r="T966" s="982" t="s">
        <v>40</v>
      </c>
      <c r="U966" s="982"/>
      <c r="V966" s="1103">
        <f>'報告書（事業主控）'!V966</f>
        <v>0</v>
      </c>
      <c r="W966" s="1104"/>
      <c r="X966" s="1104"/>
      <c r="Y966" s="737"/>
      <c r="Z966" s="738"/>
      <c r="AA966" s="739"/>
      <c r="AB966" s="739"/>
      <c r="AC966" s="737"/>
      <c r="AD966" s="738"/>
      <c r="AE966" s="739"/>
      <c r="AF966" s="739"/>
      <c r="AG966" s="737"/>
      <c r="AH966" s="1100">
        <f>'報告書（事業主控）'!AH966</f>
        <v>0</v>
      </c>
      <c r="AI966" s="1101"/>
      <c r="AJ966" s="1101"/>
      <c r="AK966" s="1102"/>
      <c r="AL966" s="738"/>
      <c r="AM966" s="740"/>
      <c r="AN966" s="1100">
        <f>'報告書（事業主控）'!AN966</f>
        <v>0</v>
      </c>
      <c r="AO966" s="1101"/>
      <c r="AP966" s="1101"/>
      <c r="AQ966" s="1101"/>
      <c r="AR966" s="1101"/>
      <c r="AS966" s="741"/>
    </row>
    <row r="967" spans="2:45" ht="18" customHeight="1">
      <c r="B967" s="1117"/>
      <c r="C967" s="1118"/>
      <c r="D967" s="1118"/>
      <c r="E967" s="1118"/>
      <c r="F967" s="1118"/>
      <c r="G967" s="1118"/>
      <c r="H967" s="1118"/>
      <c r="I967" s="1119"/>
      <c r="J967" s="1117"/>
      <c r="K967" s="1118"/>
      <c r="L967" s="1118"/>
      <c r="M967" s="1118"/>
      <c r="N967" s="1121"/>
      <c r="O967" s="33">
        <f>'報告書（事業主控）'!O967</f>
        <v>0</v>
      </c>
      <c r="P967" s="684" t="s">
        <v>38</v>
      </c>
      <c r="Q967" s="33">
        <f>'報告書（事業主控）'!Q967</f>
        <v>0</v>
      </c>
      <c r="R967" s="684" t="s">
        <v>39</v>
      </c>
      <c r="S967" s="33">
        <f>'報告書（事業主控）'!S967</f>
        <v>0</v>
      </c>
      <c r="T967" s="1122" t="s">
        <v>41</v>
      </c>
      <c r="U967" s="1122"/>
      <c r="V967" s="1097">
        <f>'報告書（事業主控）'!V967</f>
        <v>0</v>
      </c>
      <c r="W967" s="1098"/>
      <c r="X967" s="1098"/>
      <c r="Y967" s="1098"/>
      <c r="Z967" s="1097">
        <f>'報告書（事業主控）'!Z967</f>
        <v>0</v>
      </c>
      <c r="AA967" s="1098"/>
      <c r="AB967" s="1098"/>
      <c r="AC967" s="1098"/>
      <c r="AD967" s="1097">
        <f>'報告書（事業主控）'!AD967</f>
        <v>0</v>
      </c>
      <c r="AE967" s="1098"/>
      <c r="AF967" s="1098"/>
      <c r="AG967" s="1098"/>
      <c r="AH967" s="1097">
        <f>'報告書（事業主控）'!AH967</f>
        <v>0</v>
      </c>
      <c r="AI967" s="1098"/>
      <c r="AJ967" s="1098"/>
      <c r="AK967" s="1099"/>
      <c r="AL967" s="964">
        <f>'報告書（事業主控）'!AL967</f>
        <v>0</v>
      </c>
      <c r="AM967" s="1095"/>
      <c r="AN967" s="1093">
        <f>'報告書（事業主控）'!AN967</f>
        <v>0</v>
      </c>
      <c r="AO967" s="1094"/>
      <c r="AP967" s="1094"/>
      <c r="AQ967" s="1094"/>
      <c r="AR967" s="1094"/>
      <c r="AS967" s="687"/>
    </row>
    <row r="968" spans="2:45" ht="18" customHeight="1">
      <c r="B968" s="1114">
        <f>'報告書（事業主控）'!B968</f>
        <v>0</v>
      </c>
      <c r="C968" s="1115"/>
      <c r="D968" s="1115"/>
      <c r="E968" s="1115"/>
      <c r="F968" s="1115"/>
      <c r="G968" s="1115"/>
      <c r="H968" s="1115"/>
      <c r="I968" s="1116"/>
      <c r="J968" s="1114">
        <f>'報告書（事業主控）'!J968</f>
        <v>0</v>
      </c>
      <c r="K968" s="1115"/>
      <c r="L968" s="1115"/>
      <c r="M968" s="1115"/>
      <c r="N968" s="1120"/>
      <c r="O968" s="32">
        <f>'報告書（事業主控）'!O968</f>
        <v>0</v>
      </c>
      <c r="P968" s="11" t="s">
        <v>38</v>
      </c>
      <c r="Q968" s="32">
        <f>'報告書（事業主控）'!Q968</f>
        <v>0</v>
      </c>
      <c r="R968" s="11" t="s">
        <v>39</v>
      </c>
      <c r="S968" s="32">
        <f>'報告書（事業主控）'!S968</f>
        <v>0</v>
      </c>
      <c r="T968" s="982" t="s">
        <v>40</v>
      </c>
      <c r="U968" s="982"/>
      <c r="V968" s="1103">
        <f>'報告書（事業主控）'!V968</f>
        <v>0</v>
      </c>
      <c r="W968" s="1104"/>
      <c r="X968" s="1104"/>
      <c r="Y968" s="737"/>
      <c r="Z968" s="738"/>
      <c r="AA968" s="739"/>
      <c r="AB968" s="739"/>
      <c r="AC968" s="737"/>
      <c r="AD968" s="738"/>
      <c r="AE968" s="739"/>
      <c r="AF968" s="739"/>
      <c r="AG968" s="737"/>
      <c r="AH968" s="1100">
        <f>'報告書（事業主控）'!AH968</f>
        <v>0</v>
      </c>
      <c r="AI968" s="1101"/>
      <c r="AJ968" s="1101"/>
      <c r="AK968" s="1102"/>
      <c r="AL968" s="738"/>
      <c r="AM968" s="740"/>
      <c r="AN968" s="1100">
        <f>'報告書（事業主控）'!AN968</f>
        <v>0</v>
      </c>
      <c r="AO968" s="1101"/>
      <c r="AP968" s="1101"/>
      <c r="AQ968" s="1101"/>
      <c r="AR968" s="1101"/>
      <c r="AS968" s="741"/>
    </row>
    <row r="969" spans="2:45" ht="18" customHeight="1">
      <c r="B969" s="1117"/>
      <c r="C969" s="1118"/>
      <c r="D969" s="1118"/>
      <c r="E969" s="1118"/>
      <c r="F969" s="1118"/>
      <c r="G969" s="1118"/>
      <c r="H969" s="1118"/>
      <c r="I969" s="1119"/>
      <c r="J969" s="1117"/>
      <c r="K969" s="1118"/>
      <c r="L969" s="1118"/>
      <c r="M969" s="1118"/>
      <c r="N969" s="1121"/>
      <c r="O969" s="33">
        <f>'報告書（事業主控）'!O969</f>
        <v>0</v>
      </c>
      <c r="P969" s="684" t="s">
        <v>38</v>
      </c>
      <c r="Q969" s="33">
        <f>'報告書（事業主控）'!Q969</f>
        <v>0</v>
      </c>
      <c r="R969" s="684" t="s">
        <v>39</v>
      </c>
      <c r="S969" s="33">
        <f>'報告書（事業主控）'!S969</f>
        <v>0</v>
      </c>
      <c r="T969" s="1122" t="s">
        <v>41</v>
      </c>
      <c r="U969" s="1122"/>
      <c r="V969" s="1097">
        <f>'報告書（事業主控）'!V969</f>
        <v>0</v>
      </c>
      <c r="W969" s="1098"/>
      <c r="X969" s="1098"/>
      <c r="Y969" s="1098"/>
      <c r="Z969" s="1097">
        <f>'報告書（事業主控）'!Z969</f>
        <v>0</v>
      </c>
      <c r="AA969" s="1098"/>
      <c r="AB969" s="1098"/>
      <c r="AC969" s="1098"/>
      <c r="AD969" s="1097">
        <f>'報告書（事業主控）'!AD969</f>
        <v>0</v>
      </c>
      <c r="AE969" s="1098"/>
      <c r="AF969" s="1098"/>
      <c r="AG969" s="1098"/>
      <c r="AH969" s="1097">
        <f>'報告書（事業主控）'!AH969</f>
        <v>0</v>
      </c>
      <c r="AI969" s="1098"/>
      <c r="AJ969" s="1098"/>
      <c r="AK969" s="1099"/>
      <c r="AL969" s="964">
        <f>'報告書（事業主控）'!AL969</f>
        <v>0</v>
      </c>
      <c r="AM969" s="1095"/>
      <c r="AN969" s="1093">
        <f>'報告書（事業主控）'!AN969</f>
        <v>0</v>
      </c>
      <c r="AO969" s="1094"/>
      <c r="AP969" s="1094"/>
      <c r="AQ969" s="1094"/>
      <c r="AR969" s="1094"/>
      <c r="AS969" s="687"/>
    </row>
    <row r="970" spans="2:45" ht="18" customHeight="1">
      <c r="B970" s="1114">
        <f>'報告書（事業主控）'!B970</f>
        <v>0</v>
      </c>
      <c r="C970" s="1115"/>
      <c r="D970" s="1115"/>
      <c r="E970" s="1115"/>
      <c r="F970" s="1115"/>
      <c r="G970" s="1115"/>
      <c r="H970" s="1115"/>
      <c r="I970" s="1116"/>
      <c r="J970" s="1114">
        <f>'報告書（事業主控）'!J970</f>
        <v>0</v>
      </c>
      <c r="K970" s="1115"/>
      <c r="L970" s="1115"/>
      <c r="M970" s="1115"/>
      <c r="N970" s="1120"/>
      <c r="O970" s="32">
        <f>'報告書（事業主控）'!O970</f>
        <v>0</v>
      </c>
      <c r="P970" s="11" t="s">
        <v>38</v>
      </c>
      <c r="Q970" s="32">
        <f>'報告書（事業主控）'!Q970</f>
        <v>0</v>
      </c>
      <c r="R970" s="11" t="s">
        <v>39</v>
      </c>
      <c r="S970" s="32">
        <f>'報告書（事業主控）'!S970</f>
        <v>0</v>
      </c>
      <c r="T970" s="982" t="s">
        <v>40</v>
      </c>
      <c r="U970" s="982"/>
      <c r="V970" s="1103">
        <f>'報告書（事業主控）'!V970</f>
        <v>0</v>
      </c>
      <c r="W970" s="1104"/>
      <c r="X970" s="1104"/>
      <c r="Y970" s="737"/>
      <c r="Z970" s="738"/>
      <c r="AA970" s="739"/>
      <c r="AB970" s="739"/>
      <c r="AC970" s="737"/>
      <c r="AD970" s="738"/>
      <c r="AE970" s="739"/>
      <c r="AF970" s="739"/>
      <c r="AG970" s="737"/>
      <c r="AH970" s="1100">
        <f>'報告書（事業主控）'!AH970</f>
        <v>0</v>
      </c>
      <c r="AI970" s="1101"/>
      <c r="AJ970" s="1101"/>
      <c r="AK970" s="1102"/>
      <c r="AL970" s="738"/>
      <c r="AM970" s="740"/>
      <c r="AN970" s="1100">
        <f>'報告書（事業主控）'!AN970</f>
        <v>0</v>
      </c>
      <c r="AO970" s="1101"/>
      <c r="AP970" s="1101"/>
      <c r="AQ970" s="1101"/>
      <c r="AR970" s="1101"/>
      <c r="AS970" s="741"/>
    </row>
    <row r="971" spans="2:45" ht="18" customHeight="1">
      <c r="B971" s="1117"/>
      <c r="C971" s="1118"/>
      <c r="D971" s="1118"/>
      <c r="E971" s="1118"/>
      <c r="F971" s="1118"/>
      <c r="G971" s="1118"/>
      <c r="H971" s="1118"/>
      <c r="I971" s="1119"/>
      <c r="J971" s="1117"/>
      <c r="K971" s="1118"/>
      <c r="L971" s="1118"/>
      <c r="M971" s="1118"/>
      <c r="N971" s="1121"/>
      <c r="O971" s="33">
        <f>'報告書（事業主控）'!O971</f>
        <v>0</v>
      </c>
      <c r="P971" s="684" t="s">
        <v>38</v>
      </c>
      <c r="Q971" s="33">
        <f>'報告書（事業主控）'!Q971</f>
        <v>0</v>
      </c>
      <c r="R971" s="684" t="s">
        <v>39</v>
      </c>
      <c r="S971" s="33">
        <f>'報告書（事業主控）'!S971</f>
        <v>0</v>
      </c>
      <c r="T971" s="1122" t="s">
        <v>41</v>
      </c>
      <c r="U971" s="1122"/>
      <c r="V971" s="1097">
        <f>'報告書（事業主控）'!V971</f>
        <v>0</v>
      </c>
      <c r="W971" s="1098"/>
      <c r="X971" s="1098"/>
      <c r="Y971" s="1098"/>
      <c r="Z971" s="1097">
        <f>'報告書（事業主控）'!Z971</f>
        <v>0</v>
      </c>
      <c r="AA971" s="1098"/>
      <c r="AB971" s="1098"/>
      <c r="AC971" s="1098"/>
      <c r="AD971" s="1097">
        <f>'報告書（事業主控）'!AD971</f>
        <v>0</v>
      </c>
      <c r="AE971" s="1098"/>
      <c r="AF971" s="1098"/>
      <c r="AG971" s="1098"/>
      <c r="AH971" s="1097">
        <f>'報告書（事業主控）'!AH971</f>
        <v>0</v>
      </c>
      <c r="AI971" s="1098"/>
      <c r="AJ971" s="1098"/>
      <c r="AK971" s="1099"/>
      <c r="AL971" s="964">
        <f>'報告書（事業主控）'!AL971</f>
        <v>0</v>
      </c>
      <c r="AM971" s="1095"/>
      <c r="AN971" s="1093">
        <f>'報告書（事業主控）'!AN971</f>
        <v>0</v>
      </c>
      <c r="AO971" s="1094"/>
      <c r="AP971" s="1094"/>
      <c r="AQ971" s="1094"/>
      <c r="AR971" s="1094"/>
      <c r="AS971" s="687"/>
    </row>
    <row r="972" spans="2:45" ht="18" customHeight="1">
      <c r="B972" s="1114">
        <f>'報告書（事業主控）'!B972</f>
        <v>0</v>
      </c>
      <c r="C972" s="1115"/>
      <c r="D972" s="1115"/>
      <c r="E972" s="1115"/>
      <c r="F972" s="1115"/>
      <c r="G972" s="1115"/>
      <c r="H972" s="1115"/>
      <c r="I972" s="1116"/>
      <c r="J972" s="1114">
        <f>'報告書（事業主控）'!J972</f>
        <v>0</v>
      </c>
      <c r="K972" s="1115"/>
      <c r="L972" s="1115"/>
      <c r="M972" s="1115"/>
      <c r="N972" s="1120"/>
      <c r="O972" s="32">
        <f>'報告書（事業主控）'!O972</f>
        <v>0</v>
      </c>
      <c r="P972" s="11" t="s">
        <v>38</v>
      </c>
      <c r="Q972" s="32">
        <f>'報告書（事業主控）'!Q972</f>
        <v>0</v>
      </c>
      <c r="R972" s="11" t="s">
        <v>39</v>
      </c>
      <c r="S972" s="32">
        <f>'報告書（事業主控）'!S972</f>
        <v>0</v>
      </c>
      <c r="T972" s="982" t="s">
        <v>40</v>
      </c>
      <c r="U972" s="982"/>
      <c r="V972" s="1103">
        <f>'報告書（事業主控）'!V972</f>
        <v>0</v>
      </c>
      <c r="W972" s="1104"/>
      <c r="X972" s="1104"/>
      <c r="Y972" s="737"/>
      <c r="Z972" s="738"/>
      <c r="AA972" s="739"/>
      <c r="AB972" s="739"/>
      <c r="AC972" s="737"/>
      <c r="AD972" s="738"/>
      <c r="AE972" s="739"/>
      <c r="AF972" s="739"/>
      <c r="AG972" s="737"/>
      <c r="AH972" s="1100">
        <f>'報告書（事業主控）'!AH972</f>
        <v>0</v>
      </c>
      <c r="AI972" s="1101"/>
      <c r="AJ972" s="1101"/>
      <c r="AK972" s="1102"/>
      <c r="AL972" s="738"/>
      <c r="AM972" s="740"/>
      <c r="AN972" s="1100">
        <f>'報告書（事業主控）'!AN972</f>
        <v>0</v>
      </c>
      <c r="AO972" s="1101"/>
      <c r="AP972" s="1101"/>
      <c r="AQ972" s="1101"/>
      <c r="AR972" s="1101"/>
      <c r="AS972" s="741"/>
    </row>
    <row r="973" spans="2:45" ht="18" customHeight="1">
      <c r="B973" s="1117"/>
      <c r="C973" s="1118"/>
      <c r="D973" s="1118"/>
      <c r="E973" s="1118"/>
      <c r="F973" s="1118"/>
      <c r="G973" s="1118"/>
      <c r="H973" s="1118"/>
      <c r="I973" s="1119"/>
      <c r="J973" s="1117"/>
      <c r="K973" s="1118"/>
      <c r="L973" s="1118"/>
      <c r="M973" s="1118"/>
      <c r="N973" s="1121"/>
      <c r="O973" s="33">
        <f>'報告書（事業主控）'!O973</f>
        <v>0</v>
      </c>
      <c r="P973" s="684" t="s">
        <v>38</v>
      </c>
      <c r="Q973" s="33">
        <f>'報告書（事業主控）'!Q973</f>
        <v>0</v>
      </c>
      <c r="R973" s="684" t="s">
        <v>39</v>
      </c>
      <c r="S973" s="33">
        <f>'報告書（事業主控）'!S973</f>
        <v>0</v>
      </c>
      <c r="T973" s="1122" t="s">
        <v>41</v>
      </c>
      <c r="U973" s="1122"/>
      <c r="V973" s="1097">
        <f>'報告書（事業主控）'!V973</f>
        <v>0</v>
      </c>
      <c r="W973" s="1098"/>
      <c r="X973" s="1098"/>
      <c r="Y973" s="1098"/>
      <c r="Z973" s="1097">
        <f>'報告書（事業主控）'!Z973</f>
        <v>0</v>
      </c>
      <c r="AA973" s="1098"/>
      <c r="AB973" s="1098"/>
      <c r="AC973" s="1098"/>
      <c r="AD973" s="1097">
        <f>'報告書（事業主控）'!AD973</f>
        <v>0</v>
      </c>
      <c r="AE973" s="1098"/>
      <c r="AF973" s="1098"/>
      <c r="AG973" s="1098"/>
      <c r="AH973" s="1097">
        <f>'報告書（事業主控）'!AH973</f>
        <v>0</v>
      </c>
      <c r="AI973" s="1098"/>
      <c r="AJ973" s="1098"/>
      <c r="AK973" s="1099"/>
      <c r="AL973" s="964">
        <f>'報告書（事業主控）'!AL973</f>
        <v>0</v>
      </c>
      <c r="AM973" s="1095"/>
      <c r="AN973" s="1093">
        <f>'報告書（事業主控）'!AN973</f>
        <v>0</v>
      </c>
      <c r="AO973" s="1094"/>
      <c r="AP973" s="1094"/>
      <c r="AQ973" s="1094"/>
      <c r="AR973" s="1094"/>
      <c r="AS973" s="687"/>
    </row>
    <row r="974" spans="2:45" ht="18" customHeight="1">
      <c r="B974" s="1114">
        <f>'報告書（事業主控）'!B974</f>
        <v>0</v>
      </c>
      <c r="C974" s="1115"/>
      <c r="D974" s="1115"/>
      <c r="E974" s="1115"/>
      <c r="F974" s="1115"/>
      <c r="G974" s="1115"/>
      <c r="H974" s="1115"/>
      <c r="I974" s="1116"/>
      <c r="J974" s="1114">
        <f>'報告書（事業主控）'!J974</f>
        <v>0</v>
      </c>
      <c r="K974" s="1115"/>
      <c r="L974" s="1115"/>
      <c r="M974" s="1115"/>
      <c r="N974" s="1120"/>
      <c r="O974" s="32">
        <f>'報告書（事業主控）'!O974</f>
        <v>0</v>
      </c>
      <c r="P974" s="11" t="s">
        <v>38</v>
      </c>
      <c r="Q974" s="32">
        <f>'報告書（事業主控）'!Q974</f>
        <v>0</v>
      </c>
      <c r="R974" s="11" t="s">
        <v>39</v>
      </c>
      <c r="S974" s="32">
        <f>'報告書（事業主控）'!S974</f>
        <v>0</v>
      </c>
      <c r="T974" s="982" t="s">
        <v>40</v>
      </c>
      <c r="U974" s="982"/>
      <c r="V974" s="1103">
        <f>'報告書（事業主控）'!V974</f>
        <v>0</v>
      </c>
      <c r="W974" s="1104"/>
      <c r="X974" s="1104"/>
      <c r="Y974" s="737"/>
      <c r="Z974" s="738"/>
      <c r="AA974" s="739"/>
      <c r="AB974" s="739"/>
      <c r="AC974" s="737"/>
      <c r="AD974" s="738"/>
      <c r="AE974" s="739"/>
      <c r="AF974" s="739"/>
      <c r="AG974" s="737"/>
      <c r="AH974" s="1100">
        <f>'報告書（事業主控）'!AH974</f>
        <v>0</v>
      </c>
      <c r="AI974" s="1101"/>
      <c r="AJ974" s="1101"/>
      <c r="AK974" s="1102"/>
      <c r="AL974" s="738"/>
      <c r="AM974" s="740"/>
      <c r="AN974" s="1100">
        <f>'報告書（事業主控）'!AN974</f>
        <v>0</v>
      </c>
      <c r="AO974" s="1101"/>
      <c r="AP974" s="1101"/>
      <c r="AQ974" s="1101"/>
      <c r="AR974" s="1101"/>
      <c r="AS974" s="741"/>
    </row>
    <row r="975" spans="2:45" ht="18" customHeight="1">
      <c r="B975" s="1117"/>
      <c r="C975" s="1118"/>
      <c r="D975" s="1118"/>
      <c r="E975" s="1118"/>
      <c r="F975" s="1118"/>
      <c r="G975" s="1118"/>
      <c r="H975" s="1118"/>
      <c r="I975" s="1119"/>
      <c r="J975" s="1117"/>
      <c r="K975" s="1118"/>
      <c r="L975" s="1118"/>
      <c r="M975" s="1118"/>
      <c r="N975" s="1121"/>
      <c r="O975" s="33">
        <f>'報告書（事業主控）'!O975</f>
        <v>0</v>
      </c>
      <c r="P975" s="684" t="s">
        <v>38</v>
      </c>
      <c r="Q975" s="33">
        <f>'報告書（事業主控）'!Q975</f>
        <v>0</v>
      </c>
      <c r="R975" s="684" t="s">
        <v>39</v>
      </c>
      <c r="S975" s="33">
        <f>'報告書（事業主控）'!S975</f>
        <v>0</v>
      </c>
      <c r="T975" s="1122" t="s">
        <v>41</v>
      </c>
      <c r="U975" s="1122"/>
      <c r="V975" s="1097">
        <f>'報告書（事業主控）'!V975</f>
        <v>0</v>
      </c>
      <c r="W975" s="1098"/>
      <c r="X975" s="1098"/>
      <c r="Y975" s="1098"/>
      <c r="Z975" s="1097">
        <f>'報告書（事業主控）'!Z975</f>
        <v>0</v>
      </c>
      <c r="AA975" s="1098"/>
      <c r="AB975" s="1098"/>
      <c r="AC975" s="1098"/>
      <c r="AD975" s="1097">
        <f>'報告書（事業主控）'!AD975</f>
        <v>0</v>
      </c>
      <c r="AE975" s="1098"/>
      <c r="AF975" s="1098"/>
      <c r="AG975" s="1098"/>
      <c r="AH975" s="1097">
        <f>'報告書（事業主控）'!AH975</f>
        <v>0</v>
      </c>
      <c r="AI975" s="1098"/>
      <c r="AJ975" s="1098"/>
      <c r="AK975" s="1099"/>
      <c r="AL975" s="964">
        <f>'報告書（事業主控）'!AL975</f>
        <v>0</v>
      </c>
      <c r="AM975" s="1095"/>
      <c r="AN975" s="1093">
        <f>'報告書（事業主控）'!AN975</f>
        <v>0</v>
      </c>
      <c r="AO975" s="1094"/>
      <c r="AP975" s="1094"/>
      <c r="AQ975" s="1094"/>
      <c r="AR975" s="1094"/>
      <c r="AS975" s="687"/>
    </row>
    <row r="976" spans="2:45" ht="18" customHeight="1">
      <c r="B976" s="1114">
        <f>'報告書（事業主控）'!B976</f>
        <v>0</v>
      </c>
      <c r="C976" s="1115"/>
      <c r="D976" s="1115"/>
      <c r="E976" s="1115"/>
      <c r="F976" s="1115"/>
      <c r="G976" s="1115"/>
      <c r="H976" s="1115"/>
      <c r="I976" s="1116"/>
      <c r="J976" s="1114">
        <f>'報告書（事業主控）'!J976</f>
        <v>0</v>
      </c>
      <c r="K976" s="1115"/>
      <c r="L976" s="1115"/>
      <c r="M976" s="1115"/>
      <c r="N976" s="1120"/>
      <c r="O976" s="32">
        <f>'報告書（事業主控）'!O976</f>
        <v>0</v>
      </c>
      <c r="P976" s="11" t="s">
        <v>38</v>
      </c>
      <c r="Q976" s="32">
        <f>'報告書（事業主控）'!Q976</f>
        <v>0</v>
      </c>
      <c r="R976" s="11" t="s">
        <v>39</v>
      </c>
      <c r="S976" s="32">
        <f>'報告書（事業主控）'!S976</f>
        <v>0</v>
      </c>
      <c r="T976" s="982" t="s">
        <v>40</v>
      </c>
      <c r="U976" s="982"/>
      <c r="V976" s="1103">
        <f>'報告書（事業主控）'!V976</f>
        <v>0</v>
      </c>
      <c r="W976" s="1104"/>
      <c r="X976" s="1104"/>
      <c r="Y976" s="737"/>
      <c r="Z976" s="738"/>
      <c r="AA976" s="739"/>
      <c r="AB976" s="739"/>
      <c r="AC976" s="737"/>
      <c r="AD976" s="738"/>
      <c r="AE976" s="739"/>
      <c r="AF976" s="739"/>
      <c r="AG976" s="737"/>
      <c r="AH976" s="1100">
        <f>'報告書（事業主控）'!AH976</f>
        <v>0</v>
      </c>
      <c r="AI976" s="1101"/>
      <c r="AJ976" s="1101"/>
      <c r="AK976" s="1102"/>
      <c r="AL976" s="738"/>
      <c r="AM976" s="740"/>
      <c r="AN976" s="1100">
        <f>'報告書（事業主控）'!AN976</f>
        <v>0</v>
      </c>
      <c r="AO976" s="1101"/>
      <c r="AP976" s="1101"/>
      <c r="AQ976" s="1101"/>
      <c r="AR976" s="1101"/>
      <c r="AS976" s="741"/>
    </row>
    <row r="977" spans="2:45" ht="18" customHeight="1">
      <c r="B977" s="1117"/>
      <c r="C977" s="1118"/>
      <c r="D977" s="1118"/>
      <c r="E977" s="1118"/>
      <c r="F977" s="1118"/>
      <c r="G977" s="1118"/>
      <c r="H977" s="1118"/>
      <c r="I977" s="1119"/>
      <c r="J977" s="1117"/>
      <c r="K977" s="1118"/>
      <c r="L977" s="1118"/>
      <c r="M977" s="1118"/>
      <c r="N977" s="1121"/>
      <c r="O977" s="33">
        <f>'報告書（事業主控）'!O977</f>
        <v>0</v>
      </c>
      <c r="P977" s="684" t="s">
        <v>38</v>
      </c>
      <c r="Q977" s="33">
        <f>'報告書（事業主控）'!Q977</f>
        <v>0</v>
      </c>
      <c r="R977" s="684" t="s">
        <v>39</v>
      </c>
      <c r="S977" s="33">
        <f>'報告書（事業主控）'!S977</f>
        <v>0</v>
      </c>
      <c r="T977" s="1122" t="s">
        <v>41</v>
      </c>
      <c r="U977" s="1122"/>
      <c r="V977" s="1097">
        <f>'報告書（事業主控）'!V977</f>
        <v>0</v>
      </c>
      <c r="W977" s="1098"/>
      <c r="X977" s="1098"/>
      <c r="Y977" s="1098"/>
      <c r="Z977" s="1097">
        <f>'報告書（事業主控）'!Z977</f>
        <v>0</v>
      </c>
      <c r="AA977" s="1098"/>
      <c r="AB977" s="1098"/>
      <c r="AC977" s="1098"/>
      <c r="AD977" s="1097">
        <f>'報告書（事業主控）'!AD977</f>
        <v>0</v>
      </c>
      <c r="AE977" s="1098"/>
      <c r="AF977" s="1098"/>
      <c r="AG977" s="1098"/>
      <c r="AH977" s="1097">
        <f>'報告書（事業主控）'!AH977</f>
        <v>0</v>
      </c>
      <c r="AI977" s="1098"/>
      <c r="AJ977" s="1098"/>
      <c r="AK977" s="1099"/>
      <c r="AL977" s="964">
        <f>'報告書（事業主控）'!AL977</f>
        <v>0</v>
      </c>
      <c r="AM977" s="1095"/>
      <c r="AN977" s="1093">
        <f>'報告書（事業主控）'!AN977</f>
        <v>0</v>
      </c>
      <c r="AO977" s="1094"/>
      <c r="AP977" s="1094"/>
      <c r="AQ977" s="1094"/>
      <c r="AR977" s="1094"/>
      <c r="AS977" s="687"/>
    </row>
    <row r="978" spans="2:45" ht="18" customHeight="1">
      <c r="B978" s="1114">
        <f>'報告書（事業主控）'!B978</f>
        <v>0</v>
      </c>
      <c r="C978" s="1115"/>
      <c r="D978" s="1115"/>
      <c r="E978" s="1115"/>
      <c r="F978" s="1115"/>
      <c r="G978" s="1115"/>
      <c r="H978" s="1115"/>
      <c r="I978" s="1116"/>
      <c r="J978" s="1114">
        <f>'報告書（事業主控）'!J978</f>
        <v>0</v>
      </c>
      <c r="K978" s="1115"/>
      <c r="L978" s="1115"/>
      <c r="M978" s="1115"/>
      <c r="N978" s="1120"/>
      <c r="O978" s="32">
        <f>'報告書（事業主控）'!O978</f>
        <v>0</v>
      </c>
      <c r="P978" s="11" t="s">
        <v>38</v>
      </c>
      <c r="Q978" s="32">
        <f>'報告書（事業主控）'!Q978</f>
        <v>0</v>
      </c>
      <c r="R978" s="11" t="s">
        <v>39</v>
      </c>
      <c r="S978" s="32">
        <f>'報告書（事業主控）'!S978</f>
        <v>0</v>
      </c>
      <c r="T978" s="982" t="s">
        <v>40</v>
      </c>
      <c r="U978" s="982"/>
      <c r="V978" s="1103">
        <f>'報告書（事業主控）'!V978</f>
        <v>0</v>
      </c>
      <c r="W978" s="1104"/>
      <c r="X978" s="1104"/>
      <c r="Y978" s="737"/>
      <c r="Z978" s="738"/>
      <c r="AA978" s="739"/>
      <c r="AB978" s="739"/>
      <c r="AC978" s="737"/>
      <c r="AD978" s="738"/>
      <c r="AE978" s="739"/>
      <c r="AF978" s="739"/>
      <c r="AG978" s="737"/>
      <c r="AH978" s="1100">
        <f>'報告書（事業主控）'!AH978</f>
        <v>0</v>
      </c>
      <c r="AI978" s="1101"/>
      <c r="AJ978" s="1101"/>
      <c r="AK978" s="1102"/>
      <c r="AL978" s="738"/>
      <c r="AM978" s="740"/>
      <c r="AN978" s="1100">
        <f>'報告書（事業主控）'!AN978</f>
        <v>0</v>
      </c>
      <c r="AO978" s="1101"/>
      <c r="AP978" s="1101"/>
      <c r="AQ978" s="1101"/>
      <c r="AR978" s="1101"/>
      <c r="AS978" s="741"/>
    </row>
    <row r="979" spans="2:45" ht="18" customHeight="1">
      <c r="B979" s="1117"/>
      <c r="C979" s="1118"/>
      <c r="D979" s="1118"/>
      <c r="E979" s="1118"/>
      <c r="F979" s="1118"/>
      <c r="G979" s="1118"/>
      <c r="H979" s="1118"/>
      <c r="I979" s="1119"/>
      <c r="J979" s="1117"/>
      <c r="K979" s="1118"/>
      <c r="L979" s="1118"/>
      <c r="M979" s="1118"/>
      <c r="N979" s="1121"/>
      <c r="O979" s="33">
        <f>'報告書（事業主控）'!O979</f>
        <v>0</v>
      </c>
      <c r="P979" s="684" t="s">
        <v>38</v>
      </c>
      <c r="Q979" s="33">
        <f>'報告書（事業主控）'!Q979</f>
        <v>0</v>
      </c>
      <c r="R979" s="684" t="s">
        <v>39</v>
      </c>
      <c r="S979" s="33">
        <f>'報告書（事業主控）'!S979</f>
        <v>0</v>
      </c>
      <c r="T979" s="1122" t="s">
        <v>41</v>
      </c>
      <c r="U979" s="1122"/>
      <c r="V979" s="1097">
        <f>'報告書（事業主控）'!V979</f>
        <v>0</v>
      </c>
      <c r="W979" s="1098"/>
      <c r="X979" s="1098"/>
      <c r="Y979" s="1098"/>
      <c r="Z979" s="1097">
        <f>'報告書（事業主控）'!Z979</f>
        <v>0</v>
      </c>
      <c r="AA979" s="1098"/>
      <c r="AB979" s="1098"/>
      <c r="AC979" s="1098"/>
      <c r="AD979" s="1097">
        <f>'報告書（事業主控）'!AD979</f>
        <v>0</v>
      </c>
      <c r="AE979" s="1098"/>
      <c r="AF979" s="1098"/>
      <c r="AG979" s="1098"/>
      <c r="AH979" s="1097">
        <f>'報告書（事業主控）'!AH979</f>
        <v>0</v>
      </c>
      <c r="AI979" s="1098"/>
      <c r="AJ979" s="1098"/>
      <c r="AK979" s="1099"/>
      <c r="AL979" s="964">
        <f>'報告書（事業主控）'!AL979</f>
        <v>0</v>
      </c>
      <c r="AM979" s="1095"/>
      <c r="AN979" s="1093">
        <f>'報告書（事業主控）'!AN979</f>
        <v>0</v>
      </c>
      <c r="AO979" s="1094"/>
      <c r="AP979" s="1094"/>
      <c r="AQ979" s="1094"/>
      <c r="AR979" s="1094"/>
      <c r="AS979" s="687"/>
    </row>
    <row r="980" spans="2:45" ht="18" customHeight="1">
      <c r="B980" s="877" t="s">
        <v>832</v>
      </c>
      <c r="C980" s="988"/>
      <c r="D980" s="988"/>
      <c r="E980" s="989"/>
      <c r="F980" s="1105">
        <f>'報告書（事業主控）'!F980</f>
        <v>0</v>
      </c>
      <c r="G980" s="1106"/>
      <c r="H980" s="1106"/>
      <c r="I980" s="1106"/>
      <c r="J980" s="1106"/>
      <c r="K980" s="1106"/>
      <c r="L980" s="1106"/>
      <c r="M980" s="1106"/>
      <c r="N980" s="1107"/>
      <c r="O980" s="877" t="s">
        <v>833</v>
      </c>
      <c r="P980" s="988"/>
      <c r="Q980" s="988"/>
      <c r="R980" s="988"/>
      <c r="S980" s="988"/>
      <c r="T980" s="988"/>
      <c r="U980" s="989"/>
      <c r="V980" s="1100">
        <f>'報告書（事業主控）'!V980</f>
        <v>0</v>
      </c>
      <c r="W980" s="1101"/>
      <c r="X980" s="1101"/>
      <c r="Y980" s="1102"/>
      <c r="Z980" s="738"/>
      <c r="AA980" s="739"/>
      <c r="AB980" s="739"/>
      <c r="AC980" s="737"/>
      <c r="AD980" s="738"/>
      <c r="AE980" s="739"/>
      <c r="AF980" s="739"/>
      <c r="AG980" s="737"/>
      <c r="AH980" s="1100">
        <f>'報告書（事業主控）'!AH980</f>
        <v>0</v>
      </c>
      <c r="AI980" s="1101"/>
      <c r="AJ980" s="1101"/>
      <c r="AK980" s="1102"/>
      <c r="AL980" s="738"/>
      <c r="AM980" s="740"/>
      <c r="AN980" s="1100">
        <f>'報告書（事業主控）'!AN980</f>
        <v>0</v>
      </c>
      <c r="AO980" s="1101"/>
      <c r="AP980" s="1101"/>
      <c r="AQ980" s="1101"/>
      <c r="AR980" s="1101"/>
      <c r="AS980" s="741"/>
    </row>
    <row r="981" spans="2:45" ht="18" customHeight="1">
      <c r="B981" s="990"/>
      <c r="C981" s="991"/>
      <c r="D981" s="991"/>
      <c r="E981" s="992"/>
      <c r="F981" s="1108"/>
      <c r="G981" s="1109"/>
      <c r="H981" s="1109"/>
      <c r="I981" s="1109"/>
      <c r="J981" s="1109"/>
      <c r="K981" s="1109"/>
      <c r="L981" s="1109"/>
      <c r="M981" s="1109"/>
      <c r="N981" s="1110"/>
      <c r="O981" s="990"/>
      <c r="P981" s="991"/>
      <c r="Q981" s="991"/>
      <c r="R981" s="991"/>
      <c r="S981" s="991"/>
      <c r="T981" s="991"/>
      <c r="U981" s="992"/>
      <c r="V981" s="983">
        <f>'報告書（事業主控）'!V981</f>
        <v>0</v>
      </c>
      <c r="W981" s="986"/>
      <c r="X981" s="986"/>
      <c r="Y981" s="1004"/>
      <c r="Z981" s="983">
        <f>'報告書（事業主控）'!Z981</f>
        <v>0</v>
      </c>
      <c r="AA981" s="984"/>
      <c r="AB981" s="984"/>
      <c r="AC981" s="985"/>
      <c r="AD981" s="983">
        <f>'報告書（事業主控）'!AD981</f>
        <v>0</v>
      </c>
      <c r="AE981" s="984"/>
      <c r="AF981" s="984"/>
      <c r="AG981" s="985"/>
      <c r="AH981" s="983">
        <f>'報告書（事業主控）'!AH981</f>
        <v>0</v>
      </c>
      <c r="AI981" s="962"/>
      <c r="AJ981" s="962"/>
      <c r="AK981" s="962"/>
      <c r="AL981" s="742"/>
      <c r="AM981" s="743"/>
      <c r="AN981" s="983">
        <f>'報告書（事業主控）'!AN981</f>
        <v>0</v>
      </c>
      <c r="AO981" s="986"/>
      <c r="AP981" s="986"/>
      <c r="AQ981" s="986"/>
      <c r="AR981" s="986"/>
      <c r="AS981" s="744"/>
    </row>
    <row r="982" spans="2:45" ht="18" customHeight="1">
      <c r="B982" s="993"/>
      <c r="C982" s="994"/>
      <c r="D982" s="994"/>
      <c r="E982" s="995"/>
      <c r="F982" s="1111"/>
      <c r="G982" s="1112"/>
      <c r="H982" s="1112"/>
      <c r="I982" s="1112"/>
      <c r="J982" s="1112"/>
      <c r="K982" s="1112"/>
      <c r="L982" s="1112"/>
      <c r="M982" s="1112"/>
      <c r="N982" s="1113"/>
      <c r="O982" s="993"/>
      <c r="P982" s="994"/>
      <c r="Q982" s="994"/>
      <c r="R982" s="994"/>
      <c r="S982" s="994"/>
      <c r="T982" s="994"/>
      <c r="U982" s="995"/>
      <c r="V982" s="1093">
        <f>'報告書（事業主控）'!V982</f>
        <v>0</v>
      </c>
      <c r="W982" s="1094"/>
      <c r="X982" s="1094"/>
      <c r="Y982" s="1096"/>
      <c r="Z982" s="1093">
        <f>'報告書（事業主控）'!Z982</f>
        <v>0</v>
      </c>
      <c r="AA982" s="1094"/>
      <c r="AB982" s="1094"/>
      <c r="AC982" s="1096"/>
      <c r="AD982" s="1093">
        <f>'報告書（事業主控）'!AD982</f>
        <v>0</v>
      </c>
      <c r="AE982" s="1094"/>
      <c r="AF982" s="1094"/>
      <c r="AG982" s="1096"/>
      <c r="AH982" s="1093">
        <f>'報告書（事業主控）'!AH982</f>
        <v>0</v>
      </c>
      <c r="AI982" s="1094"/>
      <c r="AJ982" s="1094"/>
      <c r="AK982" s="1096"/>
      <c r="AL982" s="686"/>
      <c r="AM982" s="687"/>
      <c r="AN982" s="1093">
        <f>'報告書（事業主控）'!AN982</f>
        <v>0</v>
      </c>
      <c r="AO982" s="1094"/>
      <c r="AP982" s="1094"/>
      <c r="AQ982" s="1094"/>
      <c r="AR982" s="1094"/>
      <c r="AS982" s="687"/>
    </row>
    <row r="983" spans="2:45" ht="18" customHeight="1">
      <c r="AN983" s="1092">
        <f>'報告書（事業主控）'!AN983:AR983</f>
        <v>0</v>
      </c>
      <c r="AO983" s="1092"/>
      <c r="AP983" s="1092"/>
      <c r="AQ983" s="1092"/>
      <c r="AR983" s="1092"/>
    </row>
    <row r="984" spans="2:45" ht="31.95" customHeight="1">
      <c r="AN984" s="38"/>
      <c r="AO984" s="38"/>
      <c r="AP984" s="38"/>
      <c r="AQ984" s="38"/>
      <c r="AR984" s="38"/>
    </row>
    <row r="985" spans="2:45" ht="7.5" customHeight="1">
      <c r="X985" s="3"/>
      <c r="Y985" s="3"/>
    </row>
    <row r="986" spans="2:45" ht="10.5" customHeight="1">
      <c r="X986" s="3"/>
      <c r="Y986" s="3"/>
    </row>
    <row r="987" spans="2:45" ht="5.25" customHeight="1">
      <c r="X987" s="3"/>
      <c r="Y987" s="3"/>
    </row>
    <row r="988" spans="2:45" ht="5.25" customHeight="1">
      <c r="X988" s="3"/>
      <c r="Y988" s="3"/>
    </row>
    <row r="989" spans="2:45" ht="5.25" customHeight="1">
      <c r="X989" s="3"/>
      <c r="Y989" s="3"/>
    </row>
    <row r="990" spans="2:45" ht="5.25" customHeight="1">
      <c r="X990" s="3"/>
      <c r="Y990" s="3"/>
    </row>
    <row r="991" spans="2:45" ht="17.25" customHeight="1">
      <c r="B991" s="2" t="s">
        <v>42</v>
      </c>
      <c r="S991" s="9"/>
      <c r="T991" s="9"/>
      <c r="U991" s="9"/>
      <c r="V991" s="9"/>
      <c r="W991" s="9"/>
      <c r="AL991" s="26"/>
      <c r="AM991" s="26"/>
      <c r="AN991" s="26"/>
      <c r="AO991" s="26"/>
    </row>
    <row r="992" spans="2:45" ht="12.75" customHeight="1">
      <c r="M992" s="27"/>
      <c r="N992" s="27"/>
      <c r="O992" s="27"/>
      <c r="P992" s="27"/>
      <c r="Q992" s="27"/>
      <c r="R992" s="27"/>
      <c r="S992" s="27"/>
      <c r="T992" s="28"/>
      <c r="U992" s="28"/>
      <c r="V992" s="28"/>
      <c r="W992" s="28"/>
      <c r="X992" s="28"/>
      <c r="Y992" s="28"/>
      <c r="Z992" s="28"/>
      <c r="AA992" s="27"/>
      <c r="AB992" s="27"/>
      <c r="AC992" s="27"/>
      <c r="AL992" s="26"/>
      <c r="AM992" s="859" t="s">
        <v>712</v>
      </c>
      <c r="AN992" s="1087"/>
      <c r="AO992" s="1087"/>
      <c r="AP992" s="1088"/>
    </row>
    <row r="993" spans="2:45" ht="12.75" customHeight="1">
      <c r="M993" s="27"/>
      <c r="N993" s="27"/>
      <c r="O993" s="27"/>
      <c r="P993" s="27"/>
      <c r="Q993" s="27"/>
      <c r="R993" s="27"/>
      <c r="S993" s="27"/>
      <c r="T993" s="28"/>
      <c r="U993" s="28"/>
      <c r="V993" s="28"/>
      <c r="W993" s="28"/>
      <c r="X993" s="28"/>
      <c r="Y993" s="28"/>
      <c r="Z993" s="28"/>
      <c r="AA993" s="27"/>
      <c r="AB993" s="27"/>
      <c r="AC993" s="27"/>
      <c r="AL993" s="26"/>
      <c r="AM993" s="1089"/>
      <c r="AN993" s="1090"/>
      <c r="AO993" s="1090"/>
      <c r="AP993" s="1091"/>
    </row>
    <row r="994" spans="2:45" ht="12.75" customHeight="1">
      <c r="M994" s="27"/>
      <c r="N994" s="27"/>
      <c r="O994" s="27"/>
      <c r="P994" s="27"/>
      <c r="Q994" s="27"/>
      <c r="R994" s="27"/>
      <c r="S994" s="27"/>
      <c r="T994" s="27"/>
      <c r="U994" s="27"/>
      <c r="V994" s="27"/>
      <c r="W994" s="27"/>
      <c r="X994" s="27"/>
      <c r="Y994" s="27"/>
      <c r="Z994" s="27"/>
      <c r="AA994" s="27"/>
      <c r="AB994" s="27"/>
      <c r="AC994" s="27"/>
      <c r="AL994" s="26"/>
      <c r="AM994" s="26"/>
      <c r="AN994" s="723"/>
      <c r="AO994" s="723"/>
    </row>
    <row r="995" spans="2:45" ht="6" customHeight="1">
      <c r="M995" s="27"/>
      <c r="N995" s="27"/>
      <c r="O995" s="27"/>
      <c r="P995" s="27"/>
      <c r="Q995" s="27"/>
      <c r="R995" s="27"/>
      <c r="S995" s="27"/>
      <c r="T995" s="27"/>
      <c r="U995" s="27"/>
      <c r="V995" s="27"/>
      <c r="W995" s="27"/>
      <c r="X995" s="27"/>
      <c r="Y995" s="27"/>
      <c r="Z995" s="27"/>
      <c r="AA995" s="27"/>
      <c r="AB995" s="27"/>
      <c r="AC995" s="27"/>
      <c r="AL995" s="26"/>
      <c r="AM995" s="26"/>
    </row>
    <row r="996" spans="2:45" ht="12.75" customHeight="1">
      <c r="B996" s="873" t="s">
        <v>9</v>
      </c>
      <c r="C996" s="874"/>
      <c r="D996" s="874"/>
      <c r="E996" s="874"/>
      <c r="F996" s="874"/>
      <c r="G996" s="874"/>
      <c r="H996" s="874"/>
      <c r="I996" s="874"/>
      <c r="J996" s="878" t="s">
        <v>17</v>
      </c>
      <c r="K996" s="878"/>
      <c r="L996" s="724" t="s">
        <v>10</v>
      </c>
      <c r="M996" s="878" t="s">
        <v>18</v>
      </c>
      <c r="N996" s="878"/>
      <c r="O996" s="879" t="s">
        <v>19</v>
      </c>
      <c r="P996" s="878"/>
      <c r="Q996" s="878"/>
      <c r="R996" s="878"/>
      <c r="S996" s="878"/>
      <c r="T996" s="878"/>
      <c r="U996" s="878" t="s">
        <v>20</v>
      </c>
      <c r="V996" s="878"/>
      <c r="W996" s="878"/>
      <c r="AD996" s="11"/>
      <c r="AE996" s="11"/>
      <c r="AF996" s="11"/>
      <c r="AG996" s="11"/>
      <c r="AH996" s="11"/>
      <c r="AI996" s="11"/>
      <c r="AJ996" s="11"/>
      <c r="AL996" s="1013">
        <f ca="1">$AL$9</f>
        <v>30</v>
      </c>
      <c r="AM996" s="881"/>
      <c r="AN996" s="948" t="s">
        <v>11</v>
      </c>
      <c r="AO996" s="948"/>
      <c r="AP996" s="881">
        <v>25</v>
      </c>
      <c r="AQ996" s="881"/>
      <c r="AR996" s="948" t="s">
        <v>12</v>
      </c>
      <c r="AS996" s="951"/>
    </row>
    <row r="997" spans="2:45" ht="13.95" customHeight="1">
      <c r="B997" s="874"/>
      <c r="C997" s="874"/>
      <c r="D997" s="874"/>
      <c r="E997" s="874"/>
      <c r="F997" s="874"/>
      <c r="G997" s="874"/>
      <c r="H997" s="874"/>
      <c r="I997" s="874"/>
      <c r="J997" s="1061">
        <f>$J$10</f>
        <v>0</v>
      </c>
      <c r="K997" s="1049">
        <f>$K$10</f>
        <v>0</v>
      </c>
      <c r="L997" s="1063">
        <f>$L$10</f>
        <v>0</v>
      </c>
      <c r="M997" s="1052">
        <f>$M$10</f>
        <v>0</v>
      </c>
      <c r="N997" s="1049">
        <f>$N$10</f>
        <v>0</v>
      </c>
      <c r="O997" s="1052">
        <f>$O$10</f>
        <v>0</v>
      </c>
      <c r="P997" s="1014">
        <f>$P$10</f>
        <v>0</v>
      </c>
      <c r="Q997" s="1014">
        <f>$Q$10</f>
        <v>0</v>
      </c>
      <c r="R997" s="1014">
        <f>$R$10</f>
        <v>0</v>
      </c>
      <c r="S997" s="1014">
        <f>$S$10</f>
        <v>0</v>
      </c>
      <c r="T997" s="1049">
        <f>$T$10</f>
        <v>0</v>
      </c>
      <c r="U997" s="1052">
        <f>$U$10</f>
        <v>0</v>
      </c>
      <c r="V997" s="1014">
        <f>$V$10</f>
        <v>0</v>
      </c>
      <c r="W997" s="1049">
        <f>$W$10</f>
        <v>0</v>
      </c>
      <c r="AD997" s="11"/>
      <c r="AE997" s="11"/>
      <c r="AF997" s="11"/>
      <c r="AG997" s="11"/>
      <c r="AH997" s="11"/>
      <c r="AI997" s="11"/>
      <c r="AJ997" s="11"/>
      <c r="AL997" s="882"/>
      <c r="AM997" s="883"/>
      <c r="AN997" s="949"/>
      <c r="AO997" s="949"/>
      <c r="AP997" s="883"/>
      <c r="AQ997" s="883"/>
      <c r="AR997" s="949"/>
      <c r="AS997" s="952"/>
    </row>
    <row r="998" spans="2:45" ht="9" customHeight="1">
      <c r="B998" s="874"/>
      <c r="C998" s="874"/>
      <c r="D998" s="874"/>
      <c r="E998" s="874"/>
      <c r="F998" s="874"/>
      <c r="G998" s="874"/>
      <c r="H998" s="874"/>
      <c r="I998" s="874"/>
      <c r="J998" s="1062"/>
      <c r="K998" s="1050"/>
      <c r="L998" s="1064"/>
      <c r="M998" s="1053"/>
      <c r="N998" s="1050"/>
      <c r="O998" s="1053"/>
      <c r="P998" s="1015"/>
      <c r="Q998" s="1015"/>
      <c r="R998" s="1015"/>
      <c r="S998" s="1015"/>
      <c r="T998" s="1050"/>
      <c r="U998" s="1053"/>
      <c r="V998" s="1015"/>
      <c r="W998" s="1050"/>
      <c r="AD998" s="11"/>
      <c r="AE998" s="11"/>
      <c r="AF998" s="11"/>
      <c r="AG998" s="11"/>
      <c r="AH998" s="11"/>
      <c r="AI998" s="11"/>
      <c r="AJ998" s="11"/>
      <c r="AL998" s="884"/>
      <c r="AM998" s="885"/>
      <c r="AN998" s="950"/>
      <c r="AO998" s="950"/>
      <c r="AP998" s="885"/>
      <c r="AQ998" s="885"/>
      <c r="AR998" s="950"/>
      <c r="AS998" s="953"/>
    </row>
    <row r="999" spans="2:45" ht="6" customHeight="1">
      <c r="B999" s="876"/>
      <c r="C999" s="876"/>
      <c r="D999" s="876"/>
      <c r="E999" s="876"/>
      <c r="F999" s="876"/>
      <c r="G999" s="876"/>
      <c r="H999" s="876"/>
      <c r="I999" s="876"/>
      <c r="J999" s="1062"/>
      <c r="K999" s="1051"/>
      <c r="L999" s="1065"/>
      <c r="M999" s="1054"/>
      <c r="N999" s="1051"/>
      <c r="O999" s="1054"/>
      <c r="P999" s="1016"/>
      <c r="Q999" s="1016"/>
      <c r="R999" s="1016"/>
      <c r="S999" s="1016"/>
      <c r="T999" s="1051"/>
      <c r="U999" s="1054"/>
      <c r="V999" s="1016"/>
      <c r="W999" s="1051"/>
    </row>
    <row r="1000" spans="2:45" ht="15" customHeight="1">
      <c r="B1000" s="927" t="s">
        <v>43</v>
      </c>
      <c r="C1000" s="928"/>
      <c r="D1000" s="928"/>
      <c r="E1000" s="928"/>
      <c r="F1000" s="928"/>
      <c r="G1000" s="928"/>
      <c r="H1000" s="928"/>
      <c r="I1000" s="929"/>
      <c r="J1000" s="927" t="s">
        <v>13</v>
      </c>
      <c r="K1000" s="928"/>
      <c r="L1000" s="928"/>
      <c r="M1000" s="928"/>
      <c r="N1000" s="936"/>
      <c r="O1000" s="939" t="s">
        <v>44</v>
      </c>
      <c r="P1000" s="928"/>
      <c r="Q1000" s="928"/>
      <c r="R1000" s="928"/>
      <c r="S1000" s="928"/>
      <c r="T1000" s="928"/>
      <c r="U1000" s="929"/>
      <c r="V1000" s="725" t="s">
        <v>843</v>
      </c>
      <c r="W1000" s="726"/>
      <c r="X1000" s="726"/>
      <c r="Y1000" s="942" t="s">
        <v>844</v>
      </c>
      <c r="Z1000" s="942"/>
      <c r="AA1000" s="942"/>
      <c r="AB1000" s="942"/>
      <c r="AC1000" s="942"/>
      <c r="AD1000" s="942"/>
      <c r="AE1000" s="942"/>
      <c r="AF1000" s="942"/>
      <c r="AG1000" s="942"/>
      <c r="AH1000" s="942"/>
      <c r="AI1000" s="726"/>
      <c r="AJ1000" s="726"/>
      <c r="AK1000" s="727"/>
      <c r="AL1000" s="1066" t="s">
        <v>803</v>
      </c>
      <c r="AM1000" s="1066"/>
      <c r="AN1000" s="943" t="s">
        <v>845</v>
      </c>
      <c r="AO1000" s="943"/>
      <c r="AP1000" s="943"/>
      <c r="AQ1000" s="943"/>
      <c r="AR1000" s="943"/>
      <c r="AS1000" s="944"/>
    </row>
    <row r="1001" spans="2:45" ht="13.95" customHeight="1">
      <c r="B1001" s="930"/>
      <c r="C1001" s="931"/>
      <c r="D1001" s="931"/>
      <c r="E1001" s="931"/>
      <c r="F1001" s="931"/>
      <c r="G1001" s="931"/>
      <c r="H1001" s="931"/>
      <c r="I1001" s="932"/>
      <c r="J1001" s="930"/>
      <c r="K1001" s="931"/>
      <c r="L1001" s="931"/>
      <c r="M1001" s="931"/>
      <c r="N1001" s="937"/>
      <c r="O1001" s="940"/>
      <c r="P1001" s="931"/>
      <c r="Q1001" s="931"/>
      <c r="R1001" s="931"/>
      <c r="S1001" s="931"/>
      <c r="T1001" s="931"/>
      <c r="U1001" s="932"/>
      <c r="V1001" s="890" t="s">
        <v>14</v>
      </c>
      <c r="W1001" s="891"/>
      <c r="X1001" s="891"/>
      <c r="Y1001" s="892"/>
      <c r="Z1001" s="896" t="s">
        <v>23</v>
      </c>
      <c r="AA1001" s="897"/>
      <c r="AB1001" s="897"/>
      <c r="AC1001" s="898"/>
      <c r="AD1001" s="902" t="s">
        <v>24</v>
      </c>
      <c r="AE1001" s="903"/>
      <c r="AF1001" s="903"/>
      <c r="AG1001" s="904"/>
      <c r="AH1001" s="1130" t="s">
        <v>170</v>
      </c>
      <c r="AI1001" s="948"/>
      <c r="AJ1001" s="948"/>
      <c r="AK1001" s="951"/>
      <c r="AL1001" s="1067" t="s">
        <v>45</v>
      </c>
      <c r="AM1001" s="1067"/>
      <c r="AN1001" s="918" t="s">
        <v>26</v>
      </c>
      <c r="AO1001" s="919"/>
      <c r="AP1001" s="919"/>
      <c r="AQ1001" s="919"/>
      <c r="AR1001" s="920"/>
      <c r="AS1001" s="921"/>
    </row>
    <row r="1002" spans="2:45" ht="13.95" customHeight="1">
      <c r="B1002" s="933"/>
      <c r="C1002" s="934"/>
      <c r="D1002" s="934"/>
      <c r="E1002" s="934"/>
      <c r="F1002" s="934"/>
      <c r="G1002" s="934"/>
      <c r="H1002" s="934"/>
      <c r="I1002" s="935"/>
      <c r="J1002" s="933"/>
      <c r="K1002" s="934"/>
      <c r="L1002" s="934"/>
      <c r="M1002" s="934"/>
      <c r="N1002" s="938"/>
      <c r="O1002" s="941"/>
      <c r="P1002" s="934"/>
      <c r="Q1002" s="934"/>
      <c r="R1002" s="934"/>
      <c r="S1002" s="934"/>
      <c r="T1002" s="934"/>
      <c r="U1002" s="935"/>
      <c r="V1002" s="893"/>
      <c r="W1002" s="894"/>
      <c r="X1002" s="894"/>
      <c r="Y1002" s="895"/>
      <c r="Z1002" s="899"/>
      <c r="AA1002" s="900"/>
      <c r="AB1002" s="900"/>
      <c r="AC1002" s="901"/>
      <c r="AD1002" s="905"/>
      <c r="AE1002" s="906"/>
      <c r="AF1002" s="906"/>
      <c r="AG1002" s="907"/>
      <c r="AH1002" s="1131"/>
      <c r="AI1002" s="950"/>
      <c r="AJ1002" s="950"/>
      <c r="AK1002" s="953"/>
      <c r="AL1002" s="1068"/>
      <c r="AM1002" s="1068"/>
      <c r="AN1002" s="924"/>
      <c r="AO1002" s="924"/>
      <c r="AP1002" s="924"/>
      <c r="AQ1002" s="924"/>
      <c r="AR1002" s="924"/>
      <c r="AS1002" s="925"/>
    </row>
    <row r="1003" spans="2:45" ht="18" customHeight="1">
      <c r="B1003" s="1123">
        <f>'報告書（事業主控）'!B1003</f>
        <v>0</v>
      </c>
      <c r="C1003" s="1124"/>
      <c r="D1003" s="1124"/>
      <c r="E1003" s="1124"/>
      <c r="F1003" s="1124"/>
      <c r="G1003" s="1124"/>
      <c r="H1003" s="1124"/>
      <c r="I1003" s="1125"/>
      <c r="J1003" s="1123">
        <f>'報告書（事業主控）'!J1003</f>
        <v>0</v>
      </c>
      <c r="K1003" s="1124"/>
      <c r="L1003" s="1124"/>
      <c r="M1003" s="1124"/>
      <c r="N1003" s="1126"/>
      <c r="O1003" s="730">
        <f>'報告書（事業主控）'!O1003</f>
        <v>0</v>
      </c>
      <c r="P1003" s="731" t="s">
        <v>38</v>
      </c>
      <c r="Q1003" s="730">
        <f>'報告書（事業主控）'!Q1003</f>
        <v>0</v>
      </c>
      <c r="R1003" s="731" t="s">
        <v>39</v>
      </c>
      <c r="S1003" s="730">
        <f>'報告書（事業主控）'!S1003</f>
        <v>0</v>
      </c>
      <c r="T1003" s="976" t="s">
        <v>40</v>
      </c>
      <c r="U1003" s="976"/>
      <c r="V1003" s="1103">
        <f>'報告書（事業主控）'!V1003</f>
        <v>0</v>
      </c>
      <c r="W1003" s="1104"/>
      <c r="X1003" s="1104"/>
      <c r="Y1003" s="732" t="s">
        <v>15</v>
      </c>
      <c r="Z1003" s="738"/>
      <c r="AA1003" s="739"/>
      <c r="AB1003" s="739"/>
      <c r="AC1003" s="732" t="s">
        <v>15</v>
      </c>
      <c r="AD1003" s="738"/>
      <c r="AE1003" s="739"/>
      <c r="AF1003" s="739"/>
      <c r="AG1003" s="732" t="s">
        <v>15</v>
      </c>
      <c r="AH1003" s="1127">
        <f>'報告書（事業主控）'!AH1003</f>
        <v>0</v>
      </c>
      <c r="AI1003" s="1128"/>
      <c r="AJ1003" s="1128"/>
      <c r="AK1003" s="1129"/>
      <c r="AL1003" s="738"/>
      <c r="AM1003" s="740"/>
      <c r="AN1003" s="1100">
        <f>'報告書（事業主控）'!AN1003</f>
        <v>0</v>
      </c>
      <c r="AO1003" s="1101"/>
      <c r="AP1003" s="1101"/>
      <c r="AQ1003" s="1101"/>
      <c r="AR1003" s="1101"/>
      <c r="AS1003" s="735" t="s">
        <v>15</v>
      </c>
    </row>
    <row r="1004" spans="2:45" ht="18" customHeight="1">
      <c r="B1004" s="1117"/>
      <c r="C1004" s="1118"/>
      <c r="D1004" s="1118"/>
      <c r="E1004" s="1118"/>
      <c r="F1004" s="1118"/>
      <c r="G1004" s="1118"/>
      <c r="H1004" s="1118"/>
      <c r="I1004" s="1119"/>
      <c r="J1004" s="1117"/>
      <c r="K1004" s="1118"/>
      <c r="L1004" s="1118"/>
      <c r="M1004" s="1118"/>
      <c r="N1004" s="1121"/>
      <c r="O1004" s="33">
        <f>'報告書（事業主控）'!O1004</f>
        <v>0</v>
      </c>
      <c r="P1004" s="684" t="s">
        <v>38</v>
      </c>
      <c r="Q1004" s="33">
        <f>'報告書（事業主控）'!Q1004</f>
        <v>0</v>
      </c>
      <c r="R1004" s="684" t="s">
        <v>39</v>
      </c>
      <c r="S1004" s="33">
        <f>'報告書（事業主控）'!S1004</f>
        <v>0</v>
      </c>
      <c r="T1004" s="1122" t="s">
        <v>41</v>
      </c>
      <c r="U1004" s="1122"/>
      <c r="V1004" s="1093">
        <f>'報告書（事業主控）'!V1004</f>
        <v>0</v>
      </c>
      <c r="W1004" s="1094"/>
      <c r="X1004" s="1094"/>
      <c r="Y1004" s="1094"/>
      <c r="Z1004" s="1093">
        <f>'報告書（事業主控）'!Z1004</f>
        <v>0</v>
      </c>
      <c r="AA1004" s="1094"/>
      <c r="AB1004" s="1094"/>
      <c r="AC1004" s="1094"/>
      <c r="AD1004" s="1093">
        <f>'報告書（事業主控）'!AD1004</f>
        <v>0</v>
      </c>
      <c r="AE1004" s="1094"/>
      <c r="AF1004" s="1094"/>
      <c r="AG1004" s="1094"/>
      <c r="AH1004" s="1093">
        <f>'報告書（事業主控）'!AH1004</f>
        <v>0</v>
      </c>
      <c r="AI1004" s="1094"/>
      <c r="AJ1004" s="1094"/>
      <c r="AK1004" s="1096"/>
      <c r="AL1004" s="964">
        <f>'報告書（事業主控）'!AL1004</f>
        <v>0</v>
      </c>
      <c r="AM1004" s="1095"/>
      <c r="AN1004" s="1093">
        <f>'報告書（事業主控）'!AN1004</f>
        <v>0</v>
      </c>
      <c r="AO1004" s="1094"/>
      <c r="AP1004" s="1094"/>
      <c r="AQ1004" s="1094"/>
      <c r="AR1004" s="1094"/>
      <c r="AS1004" s="687"/>
    </row>
    <row r="1005" spans="2:45" ht="18" customHeight="1">
      <c r="B1005" s="1114">
        <f>'報告書（事業主控）'!B1005</f>
        <v>0</v>
      </c>
      <c r="C1005" s="1115"/>
      <c r="D1005" s="1115"/>
      <c r="E1005" s="1115"/>
      <c r="F1005" s="1115"/>
      <c r="G1005" s="1115"/>
      <c r="H1005" s="1115"/>
      <c r="I1005" s="1116"/>
      <c r="J1005" s="1114">
        <f>'報告書（事業主控）'!J1005</f>
        <v>0</v>
      </c>
      <c r="K1005" s="1115"/>
      <c r="L1005" s="1115"/>
      <c r="M1005" s="1115"/>
      <c r="N1005" s="1120"/>
      <c r="O1005" s="32">
        <f>'報告書（事業主控）'!O1005</f>
        <v>0</v>
      </c>
      <c r="P1005" s="11" t="s">
        <v>38</v>
      </c>
      <c r="Q1005" s="32">
        <f>'報告書（事業主控）'!Q1005</f>
        <v>0</v>
      </c>
      <c r="R1005" s="11" t="s">
        <v>39</v>
      </c>
      <c r="S1005" s="32">
        <f>'報告書（事業主控）'!S1005</f>
        <v>0</v>
      </c>
      <c r="T1005" s="982" t="s">
        <v>40</v>
      </c>
      <c r="U1005" s="982"/>
      <c r="V1005" s="1103">
        <f>'報告書（事業主控）'!V1005</f>
        <v>0</v>
      </c>
      <c r="W1005" s="1104"/>
      <c r="X1005" s="1104"/>
      <c r="Y1005" s="737"/>
      <c r="Z1005" s="738"/>
      <c r="AA1005" s="739"/>
      <c r="AB1005" s="739"/>
      <c r="AC1005" s="737"/>
      <c r="AD1005" s="738"/>
      <c r="AE1005" s="739"/>
      <c r="AF1005" s="739"/>
      <c r="AG1005" s="737"/>
      <c r="AH1005" s="1100">
        <f>'報告書（事業主控）'!AH1005</f>
        <v>0</v>
      </c>
      <c r="AI1005" s="1101"/>
      <c r="AJ1005" s="1101"/>
      <c r="AK1005" s="1102"/>
      <c r="AL1005" s="738"/>
      <c r="AM1005" s="740"/>
      <c r="AN1005" s="1100">
        <f>'報告書（事業主控）'!AN1005</f>
        <v>0</v>
      </c>
      <c r="AO1005" s="1101"/>
      <c r="AP1005" s="1101"/>
      <c r="AQ1005" s="1101"/>
      <c r="AR1005" s="1101"/>
      <c r="AS1005" s="741"/>
    </row>
    <row r="1006" spans="2:45" ht="18" customHeight="1">
      <c r="B1006" s="1117"/>
      <c r="C1006" s="1118"/>
      <c r="D1006" s="1118"/>
      <c r="E1006" s="1118"/>
      <c r="F1006" s="1118"/>
      <c r="G1006" s="1118"/>
      <c r="H1006" s="1118"/>
      <c r="I1006" s="1119"/>
      <c r="J1006" s="1117"/>
      <c r="K1006" s="1118"/>
      <c r="L1006" s="1118"/>
      <c r="M1006" s="1118"/>
      <c r="N1006" s="1121"/>
      <c r="O1006" s="33">
        <f>'報告書（事業主控）'!O1006</f>
        <v>0</v>
      </c>
      <c r="P1006" s="684" t="s">
        <v>38</v>
      </c>
      <c r="Q1006" s="33">
        <f>'報告書（事業主控）'!Q1006</f>
        <v>0</v>
      </c>
      <c r="R1006" s="684" t="s">
        <v>39</v>
      </c>
      <c r="S1006" s="33">
        <f>'報告書（事業主控）'!S1006</f>
        <v>0</v>
      </c>
      <c r="T1006" s="1122" t="s">
        <v>41</v>
      </c>
      <c r="U1006" s="1122"/>
      <c r="V1006" s="1097">
        <f>'報告書（事業主控）'!V1006</f>
        <v>0</v>
      </c>
      <c r="W1006" s="1098"/>
      <c r="X1006" s="1098"/>
      <c r="Y1006" s="1098"/>
      <c r="Z1006" s="1097">
        <f>'報告書（事業主控）'!Z1006</f>
        <v>0</v>
      </c>
      <c r="AA1006" s="1098"/>
      <c r="AB1006" s="1098"/>
      <c r="AC1006" s="1098"/>
      <c r="AD1006" s="1097">
        <f>'報告書（事業主控）'!AD1006</f>
        <v>0</v>
      </c>
      <c r="AE1006" s="1098"/>
      <c r="AF1006" s="1098"/>
      <c r="AG1006" s="1098"/>
      <c r="AH1006" s="1097">
        <f>'報告書（事業主控）'!AH1006</f>
        <v>0</v>
      </c>
      <c r="AI1006" s="1098"/>
      <c r="AJ1006" s="1098"/>
      <c r="AK1006" s="1099"/>
      <c r="AL1006" s="964">
        <f>'報告書（事業主控）'!AL1006</f>
        <v>0</v>
      </c>
      <c r="AM1006" s="1095"/>
      <c r="AN1006" s="1093">
        <f>'報告書（事業主控）'!AN1006</f>
        <v>0</v>
      </c>
      <c r="AO1006" s="1094"/>
      <c r="AP1006" s="1094"/>
      <c r="AQ1006" s="1094"/>
      <c r="AR1006" s="1094"/>
      <c r="AS1006" s="687"/>
    </row>
    <row r="1007" spans="2:45" ht="18" customHeight="1">
      <c r="B1007" s="1114">
        <f>'報告書（事業主控）'!B1007</f>
        <v>0</v>
      </c>
      <c r="C1007" s="1115"/>
      <c r="D1007" s="1115"/>
      <c r="E1007" s="1115"/>
      <c r="F1007" s="1115"/>
      <c r="G1007" s="1115"/>
      <c r="H1007" s="1115"/>
      <c r="I1007" s="1116"/>
      <c r="J1007" s="1114">
        <f>'報告書（事業主控）'!J1007</f>
        <v>0</v>
      </c>
      <c r="K1007" s="1115"/>
      <c r="L1007" s="1115"/>
      <c r="M1007" s="1115"/>
      <c r="N1007" s="1120"/>
      <c r="O1007" s="32">
        <f>'報告書（事業主控）'!O1007</f>
        <v>0</v>
      </c>
      <c r="P1007" s="11" t="s">
        <v>38</v>
      </c>
      <c r="Q1007" s="32">
        <f>'報告書（事業主控）'!Q1007</f>
        <v>0</v>
      </c>
      <c r="R1007" s="11" t="s">
        <v>39</v>
      </c>
      <c r="S1007" s="32">
        <f>'報告書（事業主控）'!S1007</f>
        <v>0</v>
      </c>
      <c r="T1007" s="982" t="s">
        <v>40</v>
      </c>
      <c r="U1007" s="982"/>
      <c r="V1007" s="1103">
        <f>'報告書（事業主控）'!V1007</f>
        <v>0</v>
      </c>
      <c r="W1007" s="1104"/>
      <c r="X1007" s="1104"/>
      <c r="Y1007" s="737"/>
      <c r="Z1007" s="738"/>
      <c r="AA1007" s="739"/>
      <c r="AB1007" s="739"/>
      <c r="AC1007" s="737"/>
      <c r="AD1007" s="738"/>
      <c r="AE1007" s="739"/>
      <c r="AF1007" s="739"/>
      <c r="AG1007" s="737"/>
      <c r="AH1007" s="1100">
        <f>'報告書（事業主控）'!AH1007</f>
        <v>0</v>
      </c>
      <c r="AI1007" s="1101"/>
      <c r="AJ1007" s="1101"/>
      <c r="AK1007" s="1102"/>
      <c r="AL1007" s="738"/>
      <c r="AM1007" s="740"/>
      <c r="AN1007" s="1100">
        <f>'報告書（事業主控）'!AN1007</f>
        <v>0</v>
      </c>
      <c r="AO1007" s="1101"/>
      <c r="AP1007" s="1101"/>
      <c r="AQ1007" s="1101"/>
      <c r="AR1007" s="1101"/>
      <c r="AS1007" s="741"/>
    </row>
    <row r="1008" spans="2:45" ht="18" customHeight="1">
      <c r="B1008" s="1117"/>
      <c r="C1008" s="1118"/>
      <c r="D1008" s="1118"/>
      <c r="E1008" s="1118"/>
      <c r="F1008" s="1118"/>
      <c r="G1008" s="1118"/>
      <c r="H1008" s="1118"/>
      <c r="I1008" s="1119"/>
      <c r="J1008" s="1117"/>
      <c r="K1008" s="1118"/>
      <c r="L1008" s="1118"/>
      <c r="M1008" s="1118"/>
      <c r="N1008" s="1121"/>
      <c r="O1008" s="33">
        <f>'報告書（事業主控）'!O1008</f>
        <v>0</v>
      </c>
      <c r="P1008" s="684" t="s">
        <v>38</v>
      </c>
      <c r="Q1008" s="33">
        <f>'報告書（事業主控）'!Q1008</f>
        <v>0</v>
      </c>
      <c r="R1008" s="684" t="s">
        <v>39</v>
      </c>
      <c r="S1008" s="33">
        <f>'報告書（事業主控）'!S1008</f>
        <v>0</v>
      </c>
      <c r="T1008" s="1122" t="s">
        <v>41</v>
      </c>
      <c r="U1008" s="1122"/>
      <c r="V1008" s="1097">
        <f>'報告書（事業主控）'!V1008</f>
        <v>0</v>
      </c>
      <c r="W1008" s="1098"/>
      <c r="X1008" s="1098"/>
      <c r="Y1008" s="1098"/>
      <c r="Z1008" s="1097">
        <f>'報告書（事業主控）'!Z1008</f>
        <v>0</v>
      </c>
      <c r="AA1008" s="1098"/>
      <c r="AB1008" s="1098"/>
      <c r="AC1008" s="1098"/>
      <c r="AD1008" s="1097">
        <f>'報告書（事業主控）'!AD1008</f>
        <v>0</v>
      </c>
      <c r="AE1008" s="1098"/>
      <c r="AF1008" s="1098"/>
      <c r="AG1008" s="1098"/>
      <c r="AH1008" s="1097">
        <f>'報告書（事業主控）'!AH1008</f>
        <v>0</v>
      </c>
      <c r="AI1008" s="1098"/>
      <c r="AJ1008" s="1098"/>
      <c r="AK1008" s="1099"/>
      <c r="AL1008" s="964">
        <f>'報告書（事業主控）'!AL1008</f>
        <v>0</v>
      </c>
      <c r="AM1008" s="1095"/>
      <c r="AN1008" s="1093">
        <f>'報告書（事業主控）'!AN1008</f>
        <v>0</v>
      </c>
      <c r="AO1008" s="1094"/>
      <c r="AP1008" s="1094"/>
      <c r="AQ1008" s="1094"/>
      <c r="AR1008" s="1094"/>
      <c r="AS1008" s="687"/>
    </row>
    <row r="1009" spans="2:45" ht="18" customHeight="1">
      <c r="B1009" s="1114">
        <f>'報告書（事業主控）'!B1009</f>
        <v>0</v>
      </c>
      <c r="C1009" s="1115"/>
      <c r="D1009" s="1115"/>
      <c r="E1009" s="1115"/>
      <c r="F1009" s="1115"/>
      <c r="G1009" s="1115"/>
      <c r="H1009" s="1115"/>
      <c r="I1009" s="1116"/>
      <c r="J1009" s="1114">
        <f>'報告書（事業主控）'!J1009</f>
        <v>0</v>
      </c>
      <c r="K1009" s="1115"/>
      <c r="L1009" s="1115"/>
      <c r="M1009" s="1115"/>
      <c r="N1009" s="1120"/>
      <c r="O1009" s="32">
        <f>'報告書（事業主控）'!O1009</f>
        <v>0</v>
      </c>
      <c r="P1009" s="11" t="s">
        <v>38</v>
      </c>
      <c r="Q1009" s="32">
        <f>'報告書（事業主控）'!Q1009</f>
        <v>0</v>
      </c>
      <c r="R1009" s="11" t="s">
        <v>39</v>
      </c>
      <c r="S1009" s="32">
        <f>'報告書（事業主控）'!S1009</f>
        <v>0</v>
      </c>
      <c r="T1009" s="982" t="s">
        <v>40</v>
      </c>
      <c r="U1009" s="982"/>
      <c r="V1009" s="1103">
        <f>'報告書（事業主控）'!V1009</f>
        <v>0</v>
      </c>
      <c r="W1009" s="1104"/>
      <c r="X1009" s="1104"/>
      <c r="Y1009" s="737"/>
      <c r="Z1009" s="738"/>
      <c r="AA1009" s="739"/>
      <c r="AB1009" s="739"/>
      <c r="AC1009" s="737"/>
      <c r="AD1009" s="738"/>
      <c r="AE1009" s="739"/>
      <c r="AF1009" s="739"/>
      <c r="AG1009" s="737"/>
      <c r="AH1009" s="1100">
        <f>'報告書（事業主控）'!AH1009</f>
        <v>0</v>
      </c>
      <c r="AI1009" s="1101"/>
      <c r="AJ1009" s="1101"/>
      <c r="AK1009" s="1102"/>
      <c r="AL1009" s="738"/>
      <c r="AM1009" s="740"/>
      <c r="AN1009" s="1100">
        <f>'報告書（事業主控）'!AN1009</f>
        <v>0</v>
      </c>
      <c r="AO1009" s="1101"/>
      <c r="AP1009" s="1101"/>
      <c r="AQ1009" s="1101"/>
      <c r="AR1009" s="1101"/>
      <c r="AS1009" s="741"/>
    </row>
    <row r="1010" spans="2:45" ht="18" customHeight="1">
      <c r="B1010" s="1117"/>
      <c r="C1010" s="1118"/>
      <c r="D1010" s="1118"/>
      <c r="E1010" s="1118"/>
      <c r="F1010" s="1118"/>
      <c r="G1010" s="1118"/>
      <c r="H1010" s="1118"/>
      <c r="I1010" s="1119"/>
      <c r="J1010" s="1117"/>
      <c r="K1010" s="1118"/>
      <c r="L1010" s="1118"/>
      <c r="M1010" s="1118"/>
      <c r="N1010" s="1121"/>
      <c r="O1010" s="33">
        <f>'報告書（事業主控）'!O1010</f>
        <v>0</v>
      </c>
      <c r="P1010" s="684" t="s">
        <v>38</v>
      </c>
      <c r="Q1010" s="33">
        <f>'報告書（事業主控）'!Q1010</f>
        <v>0</v>
      </c>
      <c r="R1010" s="684" t="s">
        <v>39</v>
      </c>
      <c r="S1010" s="33">
        <f>'報告書（事業主控）'!S1010</f>
        <v>0</v>
      </c>
      <c r="T1010" s="1122" t="s">
        <v>41</v>
      </c>
      <c r="U1010" s="1122"/>
      <c r="V1010" s="1097">
        <f>'報告書（事業主控）'!V1010</f>
        <v>0</v>
      </c>
      <c r="W1010" s="1098"/>
      <c r="X1010" s="1098"/>
      <c r="Y1010" s="1098"/>
      <c r="Z1010" s="1097">
        <f>'報告書（事業主控）'!Z1010</f>
        <v>0</v>
      </c>
      <c r="AA1010" s="1098"/>
      <c r="AB1010" s="1098"/>
      <c r="AC1010" s="1098"/>
      <c r="AD1010" s="1097">
        <f>'報告書（事業主控）'!AD1010</f>
        <v>0</v>
      </c>
      <c r="AE1010" s="1098"/>
      <c r="AF1010" s="1098"/>
      <c r="AG1010" s="1098"/>
      <c r="AH1010" s="1097">
        <f>'報告書（事業主控）'!AH1010</f>
        <v>0</v>
      </c>
      <c r="AI1010" s="1098"/>
      <c r="AJ1010" s="1098"/>
      <c r="AK1010" s="1099"/>
      <c r="AL1010" s="964">
        <f>'報告書（事業主控）'!AL1010</f>
        <v>0</v>
      </c>
      <c r="AM1010" s="1095"/>
      <c r="AN1010" s="1093">
        <f>'報告書（事業主控）'!AN1010</f>
        <v>0</v>
      </c>
      <c r="AO1010" s="1094"/>
      <c r="AP1010" s="1094"/>
      <c r="AQ1010" s="1094"/>
      <c r="AR1010" s="1094"/>
      <c r="AS1010" s="687"/>
    </row>
    <row r="1011" spans="2:45" ht="18" customHeight="1">
      <c r="B1011" s="1114">
        <f>'報告書（事業主控）'!B1011</f>
        <v>0</v>
      </c>
      <c r="C1011" s="1115"/>
      <c r="D1011" s="1115"/>
      <c r="E1011" s="1115"/>
      <c r="F1011" s="1115"/>
      <c r="G1011" s="1115"/>
      <c r="H1011" s="1115"/>
      <c r="I1011" s="1116"/>
      <c r="J1011" s="1114">
        <f>'報告書（事業主控）'!J1011</f>
        <v>0</v>
      </c>
      <c r="K1011" s="1115"/>
      <c r="L1011" s="1115"/>
      <c r="M1011" s="1115"/>
      <c r="N1011" s="1120"/>
      <c r="O1011" s="32">
        <f>'報告書（事業主控）'!O1011</f>
        <v>0</v>
      </c>
      <c r="P1011" s="11" t="s">
        <v>38</v>
      </c>
      <c r="Q1011" s="32">
        <f>'報告書（事業主控）'!Q1011</f>
        <v>0</v>
      </c>
      <c r="R1011" s="11" t="s">
        <v>39</v>
      </c>
      <c r="S1011" s="32">
        <f>'報告書（事業主控）'!S1011</f>
        <v>0</v>
      </c>
      <c r="T1011" s="982" t="s">
        <v>40</v>
      </c>
      <c r="U1011" s="982"/>
      <c r="V1011" s="1103">
        <f>'報告書（事業主控）'!V1011</f>
        <v>0</v>
      </c>
      <c r="W1011" s="1104"/>
      <c r="X1011" s="1104"/>
      <c r="Y1011" s="737"/>
      <c r="Z1011" s="738"/>
      <c r="AA1011" s="739"/>
      <c r="AB1011" s="739"/>
      <c r="AC1011" s="737"/>
      <c r="AD1011" s="738"/>
      <c r="AE1011" s="739"/>
      <c r="AF1011" s="739"/>
      <c r="AG1011" s="737"/>
      <c r="AH1011" s="1100">
        <f>'報告書（事業主控）'!AH1011</f>
        <v>0</v>
      </c>
      <c r="AI1011" s="1101"/>
      <c r="AJ1011" s="1101"/>
      <c r="AK1011" s="1102"/>
      <c r="AL1011" s="738"/>
      <c r="AM1011" s="740"/>
      <c r="AN1011" s="1100">
        <f>'報告書（事業主控）'!AN1011</f>
        <v>0</v>
      </c>
      <c r="AO1011" s="1101"/>
      <c r="AP1011" s="1101"/>
      <c r="AQ1011" s="1101"/>
      <c r="AR1011" s="1101"/>
      <c r="AS1011" s="741"/>
    </row>
    <row r="1012" spans="2:45" ht="18" customHeight="1">
      <c r="B1012" s="1117"/>
      <c r="C1012" s="1118"/>
      <c r="D1012" s="1118"/>
      <c r="E1012" s="1118"/>
      <c r="F1012" s="1118"/>
      <c r="G1012" s="1118"/>
      <c r="H1012" s="1118"/>
      <c r="I1012" s="1119"/>
      <c r="J1012" s="1117"/>
      <c r="K1012" s="1118"/>
      <c r="L1012" s="1118"/>
      <c r="M1012" s="1118"/>
      <c r="N1012" s="1121"/>
      <c r="O1012" s="33">
        <f>'報告書（事業主控）'!O1012</f>
        <v>0</v>
      </c>
      <c r="P1012" s="684" t="s">
        <v>38</v>
      </c>
      <c r="Q1012" s="33">
        <f>'報告書（事業主控）'!Q1012</f>
        <v>0</v>
      </c>
      <c r="R1012" s="684" t="s">
        <v>39</v>
      </c>
      <c r="S1012" s="33">
        <f>'報告書（事業主控）'!S1012</f>
        <v>0</v>
      </c>
      <c r="T1012" s="1122" t="s">
        <v>41</v>
      </c>
      <c r="U1012" s="1122"/>
      <c r="V1012" s="1097">
        <f>'報告書（事業主控）'!V1012</f>
        <v>0</v>
      </c>
      <c r="W1012" s="1098"/>
      <c r="X1012" s="1098"/>
      <c r="Y1012" s="1098"/>
      <c r="Z1012" s="1097">
        <f>'報告書（事業主控）'!Z1012</f>
        <v>0</v>
      </c>
      <c r="AA1012" s="1098"/>
      <c r="AB1012" s="1098"/>
      <c r="AC1012" s="1098"/>
      <c r="AD1012" s="1097">
        <f>'報告書（事業主控）'!AD1012</f>
        <v>0</v>
      </c>
      <c r="AE1012" s="1098"/>
      <c r="AF1012" s="1098"/>
      <c r="AG1012" s="1098"/>
      <c r="AH1012" s="1097">
        <f>'報告書（事業主控）'!AH1012</f>
        <v>0</v>
      </c>
      <c r="AI1012" s="1098"/>
      <c r="AJ1012" s="1098"/>
      <c r="AK1012" s="1099"/>
      <c r="AL1012" s="964">
        <f>'報告書（事業主控）'!AL1012</f>
        <v>0</v>
      </c>
      <c r="AM1012" s="1095"/>
      <c r="AN1012" s="1093">
        <f>'報告書（事業主控）'!AN1012</f>
        <v>0</v>
      </c>
      <c r="AO1012" s="1094"/>
      <c r="AP1012" s="1094"/>
      <c r="AQ1012" s="1094"/>
      <c r="AR1012" s="1094"/>
      <c r="AS1012" s="687"/>
    </row>
    <row r="1013" spans="2:45" ht="18" customHeight="1">
      <c r="B1013" s="1114">
        <f>'報告書（事業主控）'!B1013</f>
        <v>0</v>
      </c>
      <c r="C1013" s="1115"/>
      <c r="D1013" s="1115"/>
      <c r="E1013" s="1115"/>
      <c r="F1013" s="1115"/>
      <c r="G1013" s="1115"/>
      <c r="H1013" s="1115"/>
      <c r="I1013" s="1116"/>
      <c r="J1013" s="1114">
        <f>'報告書（事業主控）'!J1013</f>
        <v>0</v>
      </c>
      <c r="K1013" s="1115"/>
      <c r="L1013" s="1115"/>
      <c r="M1013" s="1115"/>
      <c r="N1013" s="1120"/>
      <c r="O1013" s="32">
        <f>'報告書（事業主控）'!O1013</f>
        <v>0</v>
      </c>
      <c r="P1013" s="11" t="s">
        <v>38</v>
      </c>
      <c r="Q1013" s="32">
        <f>'報告書（事業主控）'!Q1013</f>
        <v>0</v>
      </c>
      <c r="R1013" s="11" t="s">
        <v>39</v>
      </c>
      <c r="S1013" s="32">
        <f>'報告書（事業主控）'!S1013</f>
        <v>0</v>
      </c>
      <c r="T1013" s="982" t="s">
        <v>40</v>
      </c>
      <c r="U1013" s="982"/>
      <c r="V1013" s="1103">
        <f>'報告書（事業主控）'!V1013</f>
        <v>0</v>
      </c>
      <c r="W1013" s="1104"/>
      <c r="X1013" s="1104"/>
      <c r="Y1013" s="737"/>
      <c r="Z1013" s="738"/>
      <c r="AA1013" s="739"/>
      <c r="AB1013" s="739"/>
      <c r="AC1013" s="737"/>
      <c r="AD1013" s="738"/>
      <c r="AE1013" s="739"/>
      <c r="AF1013" s="739"/>
      <c r="AG1013" s="737"/>
      <c r="AH1013" s="1100">
        <f>'報告書（事業主控）'!AH1013</f>
        <v>0</v>
      </c>
      <c r="AI1013" s="1101"/>
      <c r="AJ1013" s="1101"/>
      <c r="AK1013" s="1102"/>
      <c r="AL1013" s="738"/>
      <c r="AM1013" s="740"/>
      <c r="AN1013" s="1100">
        <f>'報告書（事業主控）'!AN1013</f>
        <v>0</v>
      </c>
      <c r="AO1013" s="1101"/>
      <c r="AP1013" s="1101"/>
      <c r="AQ1013" s="1101"/>
      <c r="AR1013" s="1101"/>
      <c r="AS1013" s="741"/>
    </row>
    <row r="1014" spans="2:45" ht="18" customHeight="1">
      <c r="B1014" s="1117"/>
      <c r="C1014" s="1118"/>
      <c r="D1014" s="1118"/>
      <c r="E1014" s="1118"/>
      <c r="F1014" s="1118"/>
      <c r="G1014" s="1118"/>
      <c r="H1014" s="1118"/>
      <c r="I1014" s="1119"/>
      <c r="J1014" s="1117"/>
      <c r="K1014" s="1118"/>
      <c r="L1014" s="1118"/>
      <c r="M1014" s="1118"/>
      <c r="N1014" s="1121"/>
      <c r="O1014" s="33">
        <f>'報告書（事業主控）'!O1014</f>
        <v>0</v>
      </c>
      <c r="P1014" s="684" t="s">
        <v>38</v>
      </c>
      <c r="Q1014" s="33">
        <f>'報告書（事業主控）'!Q1014</f>
        <v>0</v>
      </c>
      <c r="R1014" s="684" t="s">
        <v>39</v>
      </c>
      <c r="S1014" s="33">
        <f>'報告書（事業主控）'!S1014</f>
        <v>0</v>
      </c>
      <c r="T1014" s="1122" t="s">
        <v>41</v>
      </c>
      <c r="U1014" s="1122"/>
      <c r="V1014" s="1097">
        <f>'報告書（事業主控）'!V1014</f>
        <v>0</v>
      </c>
      <c r="W1014" s="1098"/>
      <c r="X1014" s="1098"/>
      <c r="Y1014" s="1098"/>
      <c r="Z1014" s="1097">
        <f>'報告書（事業主控）'!Z1014</f>
        <v>0</v>
      </c>
      <c r="AA1014" s="1098"/>
      <c r="AB1014" s="1098"/>
      <c r="AC1014" s="1098"/>
      <c r="AD1014" s="1097">
        <f>'報告書（事業主控）'!AD1014</f>
        <v>0</v>
      </c>
      <c r="AE1014" s="1098"/>
      <c r="AF1014" s="1098"/>
      <c r="AG1014" s="1098"/>
      <c r="AH1014" s="1097">
        <f>'報告書（事業主控）'!AH1014</f>
        <v>0</v>
      </c>
      <c r="AI1014" s="1098"/>
      <c r="AJ1014" s="1098"/>
      <c r="AK1014" s="1099"/>
      <c r="AL1014" s="964">
        <f>'報告書（事業主控）'!AL1014</f>
        <v>0</v>
      </c>
      <c r="AM1014" s="1095"/>
      <c r="AN1014" s="1093">
        <f>'報告書（事業主控）'!AN1014</f>
        <v>0</v>
      </c>
      <c r="AO1014" s="1094"/>
      <c r="AP1014" s="1094"/>
      <c r="AQ1014" s="1094"/>
      <c r="AR1014" s="1094"/>
      <c r="AS1014" s="687"/>
    </row>
    <row r="1015" spans="2:45" ht="18" customHeight="1">
      <c r="B1015" s="1114">
        <f>'報告書（事業主控）'!B1015</f>
        <v>0</v>
      </c>
      <c r="C1015" s="1115"/>
      <c r="D1015" s="1115"/>
      <c r="E1015" s="1115"/>
      <c r="F1015" s="1115"/>
      <c r="G1015" s="1115"/>
      <c r="H1015" s="1115"/>
      <c r="I1015" s="1116"/>
      <c r="J1015" s="1114">
        <f>'報告書（事業主控）'!J1015</f>
        <v>0</v>
      </c>
      <c r="K1015" s="1115"/>
      <c r="L1015" s="1115"/>
      <c r="M1015" s="1115"/>
      <c r="N1015" s="1120"/>
      <c r="O1015" s="32">
        <f>'報告書（事業主控）'!O1015</f>
        <v>0</v>
      </c>
      <c r="P1015" s="11" t="s">
        <v>38</v>
      </c>
      <c r="Q1015" s="32">
        <f>'報告書（事業主控）'!Q1015</f>
        <v>0</v>
      </c>
      <c r="R1015" s="11" t="s">
        <v>39</v>
      </c>
      <c r="S1015" s="32">
        <f>'報告書（事業主控）'!S1015</f>
        <v>0</v>
      </c>
      <c r="T1015" s="982" t="s">
        <v>40</v>
      </c>
      <c r="U1015" s="982"/>
      <c r="V1015" s="1103">
        <f>'報告書（事業主控）'!V1015</f>
        <v>0</v>
      </c>
      <c r="W1015" s="1104"/>
      <c r="X1015" s="1104"/>
      <c r="Y1015" s="737"/>
      <c r="Z1015" s="738"/>
      <c r="AA1015" s="739"/>
      <c r="AB1015" s="739"/>
      <c r="AC1015" s="737"/>
      <c r="AD1015" s="738"/>
      <c r="AE1015" s="739"/>
      <c r="AF1015" s="739"/>
      <c r="AG1015" s="737"/>
      <c r="AH1015" s="1100">
        <f>'報告書（事業主控）'!AH1015</f>
        <v>0</v>
      </c>
      <c r="AI1015" s="1101"/>
      <c r="AJ1015" s="1101"/>
      <c r="AK1015" s="1102"/>
      <c r="AL1015" s="738"/>
      <c r="AM1015" s="740"/>
      <c r="AN1015" s="1100">
        <f>'報告書（事業主控）'!AN1015</f>
        <v>0</v>
      </c>
      <c r="AO1015" s="1101"/>
      <c r="AP1015" s="1101"/>
      <c r="AQ1015" s="1101"/>
      <c r="AR1015" s="1101"/>
      <c r="AS1015" s="741"/>
    </row>
    <row r="1016" spans="2:45" ht="18" customHeight="1">
      <c r="B1016" s="1117"/>
      <c r="C1016" s="1118"/>
      <c r="D1016" s="1118"/>
      <c r="E1016" s="1118"/>
      <c r="F1016" s="1118"/>
      <c r="G1016" s="1118"/>
      <c r="H1016" s="1118"/>
      <c r="I1016" s="1119"/>
      <c r="J1016" s="1117"/>
      <c r="K1016" s="1118"/>
      <c r="L1016" s="1118"/>
      <c r="M1016" s="1118"/>
      <c r="N1016" s="1121"/>
      <c r="O1016" s="33">
        <f>'報告書（事業主控）'!O1016</f>
        <v>0</v>
      </c>
      <c r="P1016" s="684" t="s">
        <v>38</v>
      </c>
      <c r="Q1016" s="33">
        <f>'報告書（事業主控）'!Q1016</f>
        <v>0</v>
      </c>
      <c r="R1016" s="684" t="s">
        <v>39</v>
      </c>
      <c r="S1016" s="33">
        <f>'報告書（事業主控）'!S1016</f>
        <v>0</v>
      </c>
      <c r="T1016" s="1122" t="s">
        <v>41</v>
      </c>
      <c r="U1016" s="1122"/>
      <c r="V1016" s="1097">
        <f>'報告書（事業主控）'!V1016</f>
        <v>0</v>
      </c>
      <c r="W1016" s="1098"/>
      <c r="X1016" s="1098"/>
      <c r="Y1016" s="1098"/>
      <c r="Z1016" s="1097">
        <f>'報告書（事業主控）'!Z1016</f>
        <v>0</v>
      </c>
      <c r="AA1016" s="1098"/>
      <c r="AB1016" s="1098"/>
      <c r="AC1016" s="1098"/>
      <c r="AD1016" s="1097">
        <f>'報告書（事業主控）'!AD1016</f>
        <v>0</v>
      </c>
      <c r="AE1016" s="1098"/>
      <c r="AF1016" s="1098"/>
      <c r="AG1016" s="1098"/>
      <c r="AH1016" s="1097">
        <f>'報告書（事業主控）'!AH1016</f>
        <v>0</v>
      </c>
      <c r="AI1016" s="1098"/>
      <c r="AJ1016" s="1098"/>
      <c r="AK1016" s="1099"/>
      <c r="AL1016" s="964">
        <f>'報告書（事業主控）'!AL1016</f>
        <v>0</v>
      </c>
      <c r="AM1016" s="1095"/>
      <c r="AN1016" s="1093">
        <f>'報告書（事業主控）'!AN1016</f>
        <v>0</v>
      </c>
      <c r="AO1016" s="1094"/>
      <c r="AP1016" s="1094"/>
      <c r="AQ1016" s="1094"/>
      <c r="AR1016" s="1094"/>
      <c r="AS1016" s="687"/>
    </row>
    <row r="1017" spans="2:45" ht="18" customHeight="1">
      <c r="B1017" s="1114">
        <f>'報告書（事業主控）'!B1017</f>
        <v>0</v>
      </c>
      <c r="C1017" s="1115"/>
      <c r="D1017" s="1115"/>
      <c r="E1017" s="1115"/>
      <c r="F1017" s="1115"/>
      <c r="G1017" s="1115"/>
      <c r="H1017" s="1115"/>
      <c r="I1017" s="1116"/>
      <c r="J1017" s="1114">
        <f>'報告書（事業主控）'!J1017</f>
        <v>0</v>
      </c>
      <c r="K1017" s="1115"/>
      <c r="L1017" s="1115"/>
      <c r="M1017" s="1115"/>
      <c r="N1017" s="1120"/>
      <c r="O1017" s="32">
        <f>'報告書（事業主控）'!O1017</f>
        <v>0</v>
      </c>
      <c r="P1017" s="11" t="s">
        <v>38</v>
      </c>
      <c r="Q1017" s="32">
        <f>'報告書（事業主控）'!Q1017</f>
        <v>0</v>
      </c>
      <c r="R1017" s="11" t="s">
        <v>39</v>
      </c>
      <c r="S1017" s="32">
        <f>'報告書（事業主控）'!S1017</f>
        <v>0</v>
      </c>
      <c r="T1017" s="982" t="s">
        <v>40</v>
      </c>
      <c r="U1017" s="982"/>
      <c r="V1017" s="1103">
        <f>'報告書（事業主控）'!V1017</f>
        <v>0</v>
      </c>
      <c r="W1017" s="1104"/>
      <c r="X1017" s="1104"/>
      <c r="Y1017" s="737"/>
      <c r="Z1017" s="738"/>
      <c r="AA1017" s="739"/>
      <c r="AB1017" s="739"/>
      <c r="AC1017" s="737"/>
      <c r="AD1017" s="738"/>
      <c r="AE1017" s="739"/>
      <c r="AF1017" s="739"/>
      <c r="AG1017" s="737"/>
      <c r="AH1017" s="1100">
        <f>'報告書（事業主控）'!AH1017</f>
        <v>0</v>
      </c>
      <c r="AI1017" s="1101"/>
      <c r="AJ1017" s="1101"/>
      <c r="AK1017" s="1102"/>
      <c r="AL1017" s="738"/>
      <c r="AM1017" s="740"/>
      <c r="AN1017" s="1100">
        <f>'報告書（事業主控）'!AN1017</f>
        <v>0</v>
      </c>
      <c r="AO1017" s="1101"/>
      <c r="AP1017" s="1101"/>
      <c r="AQ1017" s="1101"/>
      <c r="AR1017" s="1101"/>
      <c r="AS1017" s="741"/>
    </row>
    <row r="1018" spans="2:45" ht="18" customHeight="1">
      <c r="B1018" s="1117"/>
      <c r="C1018" s="1118"/>
      <c r="D1018" s="1118"/>
      <c r="E1018" s="1118"/>
      <c r="F1018" s="1118"/>
      <c r="G1018" s="1118"/>
      <c r="H1018" s="1118"/>
      <c r="I1018" s="1119"/>
      <c r="J1018" s="1117"/>
      <c r="K1018" s="1118"/>
      <c r="L1018" s="1118"/>
      <c r="M1018" s="1118"/>
      <c r="N1018" s="1121"/>
      <c r="O1018" s="33">
        <f>'報告書（事業主控）'!O1018</f>
        <v>0</v>
      </c>
      <c r="P1018" s="684" t="s">
        <v>38</v>
      </c>
      <c r="Q1018" s="33">
        <f>'報告書（事業主控）'!Q1018</f>
        <v>0</v>
      </c>
      <c r="R1018" s="684" t="s">
        <v>39</v>
      </c>
      <c r="S1018" s="33">
        <f>'報告書（事業主控）'!S1018</f>
        <v>0</v>
      </c>
      <c r="T1018" s="1122" t="s">
        <v>41</v>
      </c>
      <c r="U1018" s="1122"/>
      <c r="V1018" s="1097">
        <f>'報告書（事業主控）'!V1018</f>
        <v>0</v>
      </c>
      <c r="W1018" s="1098"/>
      <c r="X1018" s="1098"/>
      <c r="Y1018" s="1098"/>
      <c r="Z1018" s="1097">
        <f>'報告書（事業主控）'!Z1018</f>
        <v>0</v>
      </c>
      <c r="AA1018" s="1098"/>
      <c r="AB1018" s="1098"/>
      <c r="AC1018" s="1098"/>
      <c r="AD1018" s="1097">
        <f>'報告書（事業主控）'!AD1018</f>
        <v>0</v>
      </c>
      <c r="AE1018" s="1098"/>
      <c r="AF1018" s="1098"/>
      <c r="AG1018" s="1098"/>
      <c r="AH1018" s="1097">
        <f>'報告書（事業主控）'!AH1018</f>
        <v>0</v>
      </c>
      <c r="AI1018" s="1098"/>
      <c r="AJ1018" s="1098"/>
      <c r="AK1018" s="1099"/>
      <c r="AL1018" s="964">
        <f>'報告書（事業主控）'!AL1018</f>
        <v>0</v>
      </c>
      <c r="AM1018" s="1095"/>
      <c r="AN1018" s="1093">
        <f>'報告書（事業主控）'!AN1018</f>
        <v>0</v>
      </c>
      <c r="AO1018" s="1094"/>
      <c r="AP1018" s="1094"/>
      <c r="AQ1018" s="1094"/>
      <c r="AR1018" s="1094"/>
      <c r="AS1018" s="687"/>
    </row>
    <row r="1019" spans="2:45" ht="18" customHeight="1">
      <c r="B1019" s="1114">
        <f>'報告書（事業主控）'!B1019</f>
        <v>0</v>
      </c>
      <c r="C1019" s="1115"/>
      <c r="D1019" s="1115"/>
      <c r="E1019" s="1115"/>
      <c r="F1019" s="1115"/>
      <c r="G1019" s="1115"/>
      <c r="H1019" s="1115"/>
      <c r="I1019" s="1116"/>
      <c r="J1019" s="1114">
        <f>'報告書（事業主控）'!J1019</f>
        <v>0</v>
      </c>
      <c r="K1019" s="1115"/>
      <c r="L1019" s="1115"/>
      <c r="M1019" s="1115"/>
      <c r="N1019" s="1120"/>
      <c r="O1019" s="32">
        <f>'報告書（事業主控）'!O1019</f>
        <v>0</v>
      </c>
      <c r="P1019" s="11" t="s">
        <v>38</v>
      </c>
      <c r="Q1019" s="32">
        <f>'報告書（事業主控）'!Q1019</f>
        <v>0</v>
      </c>
      <c r="R1019" s="11" t="s">
        <v>39</v>
      </c>
      <c r="S1019" s="32">
        <f>'報告書（事業主控）'!S1019</f>
        <v>0</v>
      </c>
      <c r="T1019" s="982" t="s">
        <v>40</v>
      </c>
      <c r="U1019" s="982"/>
      <c r="V1019" s="1103">
        <f>'報告書（事業主控）'!V1019</f>
        <v>0</v>
      </c>
      <c r="W1019" s="1104"/>
      <c r="X1019" s="1104"/>
      <c r="Y1019" s="737"/>
      <c r="Z1019" s="738"/>
      <c r="AA1019" s="739"/>
      <c r="AB1019" s="739"/>
      <c r="AC1019" s="737"/>
      <c r="AD1019" s="738"/>
      <c r="AE1019" s="739"/>
      <c r="AF1019" s="739"/>
      <c r="AG1019" s="737"/>
      <c r="AH1019" s="1100">
        <f>'報告書（事業主控）'!AH1019</f>
        <v>0</v>
      </c>
      <c r="AI1019" s="1101"/>
      <c r="AJ1019" s="1101"/>
      <c r="AK1019" s="1102"/>
      <c r="AL1019" s="738"/>
      <c r="AM1019" s="740"/>
      <c r="AN1019" s="1100">
        <f>'報告書（事業主控）'!AN1019</f>
        <v>0</v>
      </c>
      <c r="AO1019" s="1101"/>
      <c r="AP1019" s="1101"/>
      <c r="AQ1019" s="1101"/>
      <c r="AR1019" s="1101"/>
      <c r="AS1019" s="741"/>
    </row>
    <row r="1020" spans="2:45" ht="18" customHeight="1">
      <c r="B1020" s="1117"/>
      <c r="C1020" s="1118"/>
      <c r="D1020" s="1118"/>
      <c r="E1020" s="1118"/>
      <c r="F1020" s="1118"/>
      <c r="G1020" s="1118"/>
      <c r="H1020" s="1118"/>
      <c r="I1020" s="1119"/>
      <c r="J1020" s="1117"/>
      <c r="K1020" s="1118"/>
      <c r="L1020" s="1118"/>
      <c r="M1020" s="1118"/>
      <c r="N1020" s="1121"/>
      <c r="O1020" s="33">
        <f>'報告書（事業主控）'!O1020</f>
        <v>0</v>
      </c>
      <c r="P1020" s="684" t="s">
        <v>38</v>
      </c>
      <c r="Q1020" s="33">
        <f>'報告書（事業主控）'!Q1020</f>
        <v>0</v>
      </c>
      <c r="R1020" s="684" t="s">
        <v>39</v>
      </c>
      <c r="S1020" s="33">
        <f>'報告書（事業主控）'!S1020</f>
        <v>0</v>
      </c>
      <c r="T1020" s="1122" t="s">
        <v>41</v>
      </c>
      <c r="U1020" s="1122"/>
      <c r="V1020" s="1097">
        <f>'報告書（事業主控）'!V1020</f>
        <v>0</v>
      </c>
      <c r="W1020" s="1098"/>
      <c r="X1020" s="1098"/>
      <c r="Y1020" s="1098"/>
      <c r="Z1020" s="1097">
        <f>'報告書（事業主控）'!Z1020</f>
        <v>0</v>
      </c>
      <c r="AA1020" s="1098"/>
      <c r="AB1020" s="1098"/>
      <c r="AC1020" s="1098"/>
      <c r="AD1020" s="1097">
        <f>'報告書（事業主控）'!AD1020</f>
        <v>0</v>
      </c>
      <c r="AE1020" s="1098"/>
      <c r="AF1020" s="1098"/>
      <c r="AG1020" s="1098"/>
      <c r="AH1020" s="1097">
        <f>'報告書（事業主控）'!AH1020</f>
        <v>0</v>
      </c>
      <c r="AI1020" s="1098"/>
      <c r="AJ1020" s="1098"/>
      <c r="AK1020" s="1099"/>
      <c r="AL1020" s="964">
        <f>'報告書（事業主控）'!AL1020</f>
        <v>0</v>
      </c>
      <c r="AM1020" s="1095"/>
      <c r="AN1020" s="1093">
        <f>'報告書（事業主控）'!AN1020</f>
        <v>0</v>
      </c>
      <c r="AO1020" s="1094"/>
      <c r="AP1020" s="1094"/>
      <c r="AQ1020" s="1094"/>
      <c r="AR1020" s="1094"/>
      <c r="AS1020" s="687"/>
    </row>
    <row r="1021" spans="2:45" ht="18" customHeight="1">
      <c r="B1021" s="877" t="s">
        <v>832</v>
      </c>
      <c r="C1021" s="988"/>
      <c r="D1021" s="988"/>
      <c r="E1021" s="989"/>
      <c r="F1021" s="1105">
        <f>'報告書（事業主控）'!F1021</f>
        <v>0</v>
      </c>
      <c r="G1021" s="1106"/>
      <c r="H1021" s="1106"/>
      <c r="I1021" s="1106"/>
      <c r="J1021" s="1106"/>
      <c r="K1021" s="1106"/>
      <c r="L1021" s="1106"/>
      <c r="M1021" s="1106"/>
      <c r="N1021" s="1107"/>
      <c r="O1021" s="877" t="s">
        <v>833</v>
      </c>
      <c r="P1021" s="988"/>
      <c r="Q1021" s="988"/>
      <c r="R1021" s="988"/>
      <c r="S1021" s="988"/>
      <c r="T1021" s="988"/>
      <c r="U1021" s="989"/>
      <c r="V1021" s="1100">
        <f>'報告書（事業主控）'!V1021</f>
        <v>0</v>
      </c>
      <c r="W1021" s="1101"/>
      <c r="X1021" s="1101"/>
      <c r="Y1021" s="1102"/>
      <c r="Z1021" s="738"/>
      <c r="AA1021" s="739"/>
      <c r="AB1021" s="739"/>
      <c r="AC1021" s="737"/>
      <c r="AD1021" s="738"/>
      <c r="AE1021" s="739"/>
      <c r="AF1021" s="739"/>
      <c r="AG1021" s="737"/>
      <c r="AH1021" s="1100">
        <f>'報告書（事業主控）'!AH1021</f>
        <v>0</v>
      </c>
      <c r="AI1021" s="1101"/>
      <c r="AJ1021" s="1101"/>
      <c r="AK1021" s="1102"/>
      <c r="AL1021" s="738"/>
      <c r="AM1021" s="740"/>
      <c r="AN1021" s="1100">
        <f>'報告書（事業主控）'!AN1021</f>
        <v>0</v>
      </c>
      <c r="AO1021" s="1101"/>
      <c r="AP1021" s="1101"/>
      <c r="AQ1021" s="1101"/>
      <c r="AR1021" s="1101"/>
      <c r="AS1021" s="741"/>
    </row>
    <row r="1022" spans="2:45" ht="18" customHeight="1">
      <c r="B1022" s="990"/>
      <c r="C1022" s="991"/>
      <c r="D1022" s="991"/>
      <c r="E1022" s="992"/>
      <c r="F1022" s="1108"/>
      <c r="G1022" s="1109"/>
      <c r="H1022" s="1109"/>
      <c r="I1022" s="1109"/>
      <c r="J1022" s="1109"/>
      <c r="K1022" s="1109"/>
      <c r="L1022" s="1109"/>
      <c r="M1022" s="1109"/>
      <c r="N1022" s="1110"/>
      <c r="O1022" s="990"/>
      <c r="P1022" s="991"/>
      <c r="Q1022" s="991"/>
      <c r="R1022" s="991"/>
      <c r="S1022" s="991"/>
      <c r="T1022" s="991"/>
      <c r="U1022" s="992"/>
      <c r="V1022" s="983">
        <f>'報告書（事業主控）'!V1022</f>
        <v>0</v>
      </c>
      <c r="W1022" s="986"/>
      <c r="X1022" s="986"/>
      <c r="Y1022" s="1004"/>
      <c r="Z1022" s="983">
        <f>'報告書（事業主控）'!Z1022</f>
        <v>0</v>
      </c>
      <c r="AA1022" s="984"/>
      <c r="AB1022" s="984"/>
      <c r="AC1022" s="985"/>
      <c r="AD1022" s="983">
        <f>'報告書（事業主控）'!AD1022</f>
        <v>0</v>
      </c>
      <c r="AE1022" s="984"/>
      <c r="AF1022" s="984"/>
      <c r="AG1022" s="985"/>
      <c r="AH1022" s="983">
        <f>'報告書（事業主控）'!AH1022</f>
        <v>0</v>
      </c>
      <c r="AI1022" s="962"/>
      <c r="AJ1022" s="962"/>
      <c r="AK1022" s="962"/>
      <c r="AL1022" s="742"/>
      <c r="AM1022" s="743"/>
      <c r="AN1022" s="983">
        <f>'報告書（事業主控）'!AN1022</f>
        <v>0</v>
      </c>
      <c r="AO1022" s="986"/>
      <c r="AP1022" s="986"/>
      <c r="AQ1022" s="986"/>
      <c r="AR1022" s="986"/>
      <c r="AS1022" s="744"/>
    </row>
    <row r="1023" spans="2:45" ht="18" customHeight="1">
      <c r="B1023" s="993"/>
      <c r="C1023" s="994"/>
      <c r="D1023" s="994"/>
      <c r="E1023" s="995"/>
      <c r="F1023" s="1111"/>
      <c r="G1023" s="1112"/>
      <c r="H1023" s="1112"/>
      <c r="I1023" s="1112"/>
      <c r="J1023" s="1112"/>
      <c r="K1023" s="1112"/>
      <c r="L1023" s="1112"/>
      <c r="M1023" s="1112"/>
      <c r="N1023" s="1113"/>
      <c r="O1023" s="993"/>
      <c r="P1023" s="994"/>
      <c r="Q1023" s="994"/>
      <c r="R1023" s="994"/>
      <c r="S1023" s="994"/>
      <c r="T1023" s="994"/>
      <c r="U1023" s="995"/>
      <c r="V1023" s="1093">
        <f>'報告書（事業主控）'!V1023</f>
        <v>0</v>
      </c>
      <c r="W1023" s="1094"/>
      <c r="X1023" s="1094"/>
      <c r="Y1023" s="1096"/>
      <c r="Z1023" s="1093">
        <f>'報告書（事業主控）'!Z1023</f>
        <v>0</v>
      </c>
      <c r="AA1023" s="1094"/>
      <c r="AB1023" s="1094"/>
      <c r="AC1023" s="1096"/>
      <c r="AD1023" s="1093">
        <f>'報告書（事業主控）'!AD1023</f>
        <v>0</v>
      </c>
      <c r="AE1023" s="1094"/>
      <c r="AF1023" s="1094"/>
      <c r="AG1023" s="1096"/>
      <c r="AH1023" s="1093">
        <f>'報告書（事業主控）'!AH1023</f>
        <v>0</v>
      </c>
      <c r="AI1023" s="1094"/>
      <c r="AJ1023" s="1094"/>
      <c r="AK1023" s="1096"/>
      <c r="AL1023" s="686"/>
      <c r="AM1023" s="687"/>
      <c r="AN1023" s="1093">
        <f>'報告書（事業主控）'!AN1023</f>
        <v>0</v>
      </c>
      <c r="AO1023" s="1094"/>
      <c r="AP1023" s="1094"/>
      <c r="AQ1023" s="1094"/>
      <c r="AR1023" s="1094"/>
      <c r="AS1023" s="687"/>
    </row>
    <row r="1024" spans="2:45" ht="18" customHeight="1">
      <c r="AN1024" s="1092">
        <f>'報告書（事業主控）'!AN1024:AR1024</f>
        <v>0</v>
      </c>
      <c r="AO1024" s="1092"/>
      <c r="AP1024" s="1092"/>
      <c r="AQ1024" s="1092"/>
      <c r="AR1024" s="1092"/>
    </row>
    <row r="1025" spans="2:45" ht="31.95" customHeight="1">
      <c r="AN1025" s="38"/>
      <c r="AO1025" s="38"/>
      <c r="AP1025" s="38"/>
      <c r="AQ1025" s="38"/>
      <c r="AR1025" s="38"/>
    </row>
    <row r="1026" spans="2:45" ht="7.5" customHeight="1">
      <c r="X1026" s="3"/>
      <c r="Y1026" s="3"/>
    </row>
    <row r="1027" spans="2:45" ht="10.5" customHeight="1">
      <c r="X1027" s="3"/>
      <c r="Y1027" s="3"/>
    </row>
    <row r="1028" spans="2:45" ht="5.25" customHeight="1">
      <c r="X1028" s="3"/>
      <c r="Y1028" s="3"/>
    </row>
    <row r="1029" spans="2:45" ht="5.25" customHeight="1">
      <c r="X1029" s="3"/>
      <c r="Y1029" s="3"/>
    </row>
    <row r="1030" spans="2:45" ht="5.25" customHeight="1">
      <c r="X1030" s="3"/>
      <c r="Y1030" s="3"/>
    </row>
    <row r="1031" spans="2:45" ht="5.25" customHeight="1">
      <c r="X1031" s="3"/>
      <c r="Y1031" s="3"/>
    </row>
    <row r="1032" spans="2:45" ht="17.25" customHeight="1">
      <c r="B1032" s="2" t="s">
        <v>42</v>
      </c>
      <c r="S1032" s="9"/>
      <c r="T1032" s="9"/>
      <c r="U1032" s="9"/>
      <c r="V1032" s="9"/>
      <c r="W1032" s="9"/>
      <c r="AL1032" s="26"/>
      <c r="AM1032" s="26"/>
      <c r="AN1032" s="26"/>
      <c r="AO1032" s="26"/>
    </row>
    <row r="1033" spans="2:45" ht="12.75" customHeight="1">
      <c r="M1033" s="27"/>
      <c r="N1033" s="27"/>
      <c r="O1033" s="27"/>
      <c r="P1033" s="27"/>
      <c r="Q1033" s="27"/>
      <c r="R1033" s="27"/>
      <c r="S1033" s="27"/>
      <c r="T1033" s="28"/>
      <c r="U1033" s="28"/>
      <c r="V1033" s="28"/>
      <c r="W1033" s="28"/>
      <c r="X1033" s="28"/>
      <c r="Y1033" s="28"/>
      <c r="Z1033" s="28"/>
      <c r="AA1033" s="27"/>
      <c r="AB1033" s="27"/>
      <c r="AC1033" s="27"/>
      <c r="AL1033" s="26"/>
      <c r="AM1033" s="859" t="s">
        <v>712</v>
      </c>
      <c r="AN1033" s="1087"/>
      <c r="AO1033" s="1087"/>
      <c r="AP1033" s="1088"/>
    </row>
    <row r="1034" spans="2:45" ht="12.75" customHeight="1">
      <c r="M1034" s="27"/>
      <c r="N1034" s="27"/>
      <c r="O1034" s="27"/>
      <c r="P1034" s="27"/>
      <c r="Q1034" s="27"/>
      <c r="R1034" s="27"/>
      <c r="S1034" s="27"/>
      <c r="T1034" s="28"/>
      <c r="U1034" s="28"/>
      <c r="V1034" s="28"/>
      <c r="W1034" s="28"/>
      <c r="X1034" s="28"/>
      <c r="Y1034" s="28"/>
      <c r="Z1034" s="28"/>
      <c r="AA1034" s="27"/>
      <c r="AB1034" s="27"/>
      <c r="AC1034" s="27"/>
      <c r="AL1034" s="26"/>
      <c r="AM1034" s="1089"/>
      <c r="AN1034" s="1090"/>
      <c r="AO1034" s="1090"/>
      <c r="AP1034" s="1091"/>
    </row>
    <row r="1035" spans="2:45" ht="12.75" customHeight="1">
      <c r="M1035" s="27"/>
      <c r="N1035" s="27"/>
      <c r="O1035" s="27"/>
      <c r="P1035" s="27"/>
      <c r="Q1035" s="27"/>
      <c r="R1035" s="27"/>
      <c r="S1035" s="27"/>
      <c r="T1035" s="27"/>
      <c r="U1035" s="27"/>
      <c r="V1035" s="27"/>
      <c r="W1035" s="27"/>
      <c r="X1035" s="27"/>
      <c r="Y1035" s="27"/>
      <c r="Z1035" s="27"/>
      <c r="AA1035" s="27"/>
      <c r="AB1035" s="27"/>
      <c r="AC1035" s="27"/>
      <c r="AL1035" s="26"/>
      <c r="AM1035" s="26"/>
      <c r="AN1035" s="723"/>
      <c r="AO1035" s="723"/>
    </row>
    <row r="1036" spans="2:45" ht="6" customHeight="1">
      <c r="M1036" s="27"/>
      <c r="N1036" s="27"/>
      <c r="O1036" s="27"/>
      <c r="P1036" s="27"/>
      <c r="Q1036" s="27"/>
      <c r="R1036" s="27"/>
      <c r="S1036" s="27"/>
      <c r="T1036" s="27"/>
      <c r="U1036" s="27"/>
      <c r="V1036" s="27"/>
      <c r="W1036" s="27"/>
      <c r="X1036" s="27"/>
      <c r="Y1036" s="27"/>
      <c r="Z1036" s="27"/>
      <c r="AA1036" s="27"/>
      <c r="AB1036" s="27"/>
      <c r="AC1036" s="27"/>
      <c r="AL1036" s="26"/>
      <c r="AM1036" s="26"/>
    </row>
    <row r="1037" spans="2:45" ht="12.75" customHeight="1">
      <c r="B1037" s="873" t="s">
        <v>9</v>
      </c>
      <c r="C1037" s="874"/>
      <c r="D1037" s="874"/>
      <c r="E1037" s="874"/>
      <c r="F1037" s="874"/>
      <c r="G1037" s="874"/>
      <c r="H1037" s="874"/>
      <c r="I1037" s="874"/>
      <c r="J1037" s="878" t="s">
        <v>17</v>
      </c>
      <c r="K1037" s="878"/>
      <c r="L1037" s="724" t="s">
        <v>10</v>
      </c>
      <c r="M1037" s="878" t="s">
        <v>18</v>
      </c>
      <c r="N1037" s="878"/>
      <c r="O1037" s="879" t="s">
        <v>19</v>
      </c>
      <c r="P1037" s="878"/>
      <c r="Q1037" s="878"/>
      <c r="R1037" s="878"/>
      <c r="S1037" s="878"/>
      <c r="T1037" s="878"/>
      <c r="U1037" s="878" t="s">
        <v>20</v>
      </c>
      <c r="V1037" s="878"/>
      <c r="W1037" s="878"/>
      <c r="AD1037" s="11"/>
      <c r="AE1037" s="11"/>
      <c r="AF1037" s="11"/>
      <c r="AG1037" s="11"/>
      <c r="AH1037" s="11"/>
      <c r="AI1037" s="11"/>
      <c r="AJ1037" s="11"/>
      <c r="AL1037" s="1013">
        <f ca="1">$AL$9</f>
        <v>30</v>
      </c>
      <c r="AM1037" s="881"/>
      <c r="AN1037" s="948" t="s">
        <v>11</v>
      </c>
      <c r="AO1037" s="948"/>
      <c r="AP1037" s="881">
        <v>26</v>
      </c>
      <c r="AQ1037" s="881"/>
      <c r="AR1037" s="948" t="s">
        <v>12</v>
      </c>
      <c r="AS1037" s="951"/>
    </row>
    <row r="1038" spans="2:45" ht="13.95" customHeight="1">
      <c r="B1038" s="874"/>
      <c r="C1038" s="874"/>
      <c r="D1038" s="874"/>
      <c r="E1038" s="874"/>
      <c r="F1038" s="874"/>
      <c r="G1038" s="874"/>
      <c r="H1038" s="874"/>
      <c r="I1038" s="874"/>
      <c r="J1038" s="1061">
        <f>$J$10</f>
        <v>0</v>
      </c>
      <c r="K1038" s="1049">
        <f>$K$10</f>
        <v>0</v>
      </c>
      <c r="L1038" s="1063">
        <f>$L$10</f>
        <v>0</v>
      </c>
      <c r="M1038" s="1052">
        <f>$M$10</f>
        <v>0</v>
      </c>
      <c r="N1038" s="1049">
        <f>$N$10</f>
        <v>0</v>
      </c>
      <c r="O1038" s="1052">
        <f>$O$10</f>
        <v>0</v>
      </c>
      <c r="P1038" s="1014">
        <f>$P$10</f>
        <v>0</v>
      </c>
      <c r="Q1038" s="1014">
        <f>$Q$10</f>
        <v>0</v>
      </c>
      <c r="R1038" s="1014">
        <f>$R$10</f>
        <v>0</v>
      </c>
      <c r="S1038" s="1014">
        <f>$S$10</f>
        <v>0</v>
      </c>
      <c r="T1038" s="1049">
        <f>$T$10</f>
        <v>0</v>
      </c>
      <c r="U1038" s="1052">
        <f>$U$10</f>
        <v>0</v>
      </c>
      <c r="V1038" s="1014">
        <f>$V$10</f>
        <v>0</v>
      </c>
      <c r="W1038" s="1049">
        <f>$W$10</f>
        <v>0</v>
      </c>
      <c r="AD1038" s="11"/>
      <c r="AE1038" s="11"/>
      <c r="AF1038" s="11"/>
      <c r="AG1038" s="11"/>
      <c r="AH1038" s="11"/>
      <c r="AI1038" s="11"/>
      <c r="AJ1038" s="11"/>
      <c r="AL1038" s="882"/>
      <c r="AM1038" s="883"/>
      <c r="AN1038" s="949"/>
      <c r="AO1038" s="949"/>
      <c r="AP1038" s="883"/>
      <c r="AQ1038" s="883"/>
      <c r="AR1038" s="949"/>
      <c r="AS1038" s="952"/>
    </row>
    <row r="1039" spans="2:45" ht="9" customHeight="1">
      <c r="B1039" s="874"/>
      <c r="C1039" s="874"/>
      <c r="D1039" s="874"/>
      <c r="E1039" s="874"/>
      <c r="F1039" s="874"/>
      <c r="G1039" s="874"/>
      <c r="H1039" s="874"/>
      <c r="I1039" s="874"/>
      <c r="J1039" s="1062"/>
      <c r="K1039" s="1050"/>
      <c r="L1039" s="1064"/>
      <c r="M1039" s="1053"/>
      <c r="N1039" s="1050"/>
      <c r="O1039" s="1053"/>
      <c r="P1039" s="1015"/>
      <c r="Q1039" s="1015"/>
      <c r="R1039" s="1015"/>
      <c r="S1039" s="1015"/>
      <c r="T1039" s="1050"/>
      <c r="U1039" s="1053"/>
      <c r="V1039" s="1015"/>
      <c r="W1039" s="1050"/>
      <c r="AD1039" s="11"/>
      <c r="AE1039" s="11"/>
      <c r="AF1039" s="11"/>
      <c r="AG1039" s="11"/>
      <c r="AH1039" s="11"/>
      <c r="AI1039" s="11"/>
      <c r="AJ1039" s="11"/>
      <c r="AL1039" s="884"/>
      <c r="AM1039" s="885"/>
      <c r="AN1039" s="950"/>
      <c r="AO1039" s="950"/>
      <c r="AP1039" s="885"/>
      <c r="AQ1039" s="885"/>
      <c r="AR1039" s="950"/>
      <c r="AS1039" s="953"/>
    </row>
    <row r="1040" spans="2:45" ht="6" customHeight="1">
      <c r="B1040" s="876"/>
      <c r="C1040" s="876"/>
      <c r="D1040" s="876"/>
      <c r="E1040" s="876"/>
      <c r="F1040" s="876"/>
      <c r="G1040" s="876"/>
      <c r="H1040" s="876"/>
      <c r="I1040" s="876"/>
      <c r="J1040" s="1062"/>
      <c r="K1040" s="1051"/>
      <c r="L1040" s="1065"/>
      <c r="M1040" s="1054"/>
      <c r="N1040" s="1051"/>
      <c r="O1040" s="1054"/>
      <c r="P1040" s="1016"/>
      <c r="Q1040" s="1016"/>
      <c r="R1040" s="1016"/>
      <c r="S1040" s="1016"/>
      <c r="T1040" s="1051"/>
      <c r="U1040" s="1054"/>
      <c r="V1040" s="1016"/>
      <c r="W1040" s="1051"/>
    </row>
    <row r="1041" spans="2:45" ht="15" customHeight="1">
      <c r="B1041" s="927" t="s">
        <v>43</v>
      </c>
      <c r="C1041" s="928"/>
      <c r="D1041" s="928"/>
      <c r="E1041" s="928"/>
      <c r="F1041" s="928"/>
      <c r="G1041" s="928"/>
      <c r="H1041" s="928"/>
      <c r="I1041" s="929"/>
      <c r="J1041" s="927" t="s">
        <v>13</v>
      </c>
      <c r="K1041" s="928"/>
      <c r="L1041" s="928"/>
      <c r="M1041" s="928"/>
      <c r="N1041" s="936"/>
      <c r="O1041" s="939" t="s">
        <v>44</v>
      </c>
      <c r="P1041" s="928"/>
      <c r="Q1041" s="928"/>
      <c r="R1041" s="928"/>
      <c r="S1041" s="928"/>
      <c r="T1041" s="928"/>
      <c r="U1041" s="929"/>
      <c r="V1041" s="725" t="s">
        <v>843</v>
      </c>
      <c r="W1041" s="726"/>
      <c r="X1041" s="726"/>
      <c r="Y1041" s="942" t="s">
        <v>844</v>
      </c>
      <c r="Z1041" s="942"/>
      <c r="AA1041" s="942"/>
      <c r="AB1041" s="942"/>
      <c r="AC1041" s="942"/>
      <c r="AD1041" s="942"/>
      <c r="AE1041" s="942"/>
      <c r="AF1041" s="942"/>
      <c r="AG1041" s="942"/>
      <c r="AH1041" s="942"/>
      <c r="AI1041" s="726"/>
      <c r="AJ1041" s="726"/>
      <c r="AK1041" s="727"/>
      <c r="AL1041" s="1066" t="s">
        <v>803</v>
      </c>
      <c r="AM1041" s="1066"/>
      <c r="AN1041" s="943" t="s">
        <v>845</v>
      </c>
      <c r="AO1041" s="943"/>
      <c r="AP1041" s="943"/>
      <c r="AQ1041" s="943"/>
      <c r="AR1041" s="943"/>
      <c r="AS1041" s="944"/>
    </row>
    <row r="1042" spans="2:45" ht="13.95" customHeight="1">
      <c r="B1042" s="930"/>
      <c r="C1042" s="931"/>
      <c r="D1042" s="931"/>
      <c r="E1042" s="931"/>
      <c r="F1042" s="931"/>
      <c r="G1042" s="931"/>
      <c r="H1042" s="931"/>
      <c r="I1042" s="932"/>
      <c r="J1042" s="930"/>
      <c r="K1042" s="931"/>
      <c r="L1042" s="931"/>
      <c r="M1042" s="931"/>
      <c r="N1042" s="937"/>
      <c r="O1042" s="940"/>
      <c r="P1042" s="931"/>
      <c r="Q1042" s="931"/>
      <c r="R1042" s="931"/>
      <c r="S1042" s="931"/>
      <c r="T1042" s="931"/>
      <c r="U1042" s="932"/>
      <c r="V1042" s="890" t="s">
        <v>14</v>
      </c>
      <c r="W1042" s="891"/>
      <c r="X1042" s="891"/>
      <c r="Y1042" s="892"/>
      <c r="Z1042" s="896" t="s">
        <v>23</v>
      </c>
      <c r="AA1042" s="897"/>
      <c r="AB1042" s="897"/>
      <c r="AC1042" s="898"/>
      <c r="AD1042" s="902" t="s">
        <v>24</v>
      </c>
      <c r="AE1042" s="903"/>
      <c r="AF1042" s="903"/>
      <c r="AG1042" s="904"/>
      <c r="AH1042" s="1130" t="s">
        <v>170</v>
      </c>
      <c r="AI1042" s="948"/>
      <c r="AJ1042" s="948"/>
      <c r="AK1042" s="951"/>
      <c r="AL1042" s="1067" t="s">
        <v>45</v>
      </c>
      <c r="AM1042" s="1067"/>
      <c r="AN1042" s="918" t="s">
        <v>26</v>
      </c>
      <c r="AO1042" s="919"/>
      <c r="AP1042" s="919"/>
      <c r="AQ1042" s="919"/>
      <c r="AR1042" s="920"/>
      <c r="AS1042" s="921"/>
    </row>
    <row r="1043" spans="2:45" ht="13.95" customHeight="1">
      <c r="B1043" s="933"/>
      <c r="C1043" s="934"/>
      <c r="D1043" s="934"/>
      <c r="E1043" s="934"/>
      <c r="F1043" s="934"/>
      <c r="G1043" s="934"/>
      <c r="H1043" s="934"/>
      <c r="I1043" s="935"/>
      <c r="J1043" s="933"/>
      <c r="K1043" s="934"/>
      <c r="L1043" s="934"/>
      <c r="M1043" s="934"/>
      <c r="N1043" s="938"/>
      <c r="O1043" s="941"/>
      <c r="P1043" s="934"/>
      <c r="Q1043" s="934"/>
      <c r="R1043" s="934"/>
      <c r="S1043" s="934"/>
      <c r="T1043" s="934"/>
      <c r="U1043" s="935"/>
      <c r="V1043" s="893"/>
      <c r="W1043" s="894"/>
      <c r="X1043" s="894"/>
      <c r="Y1043" s="895"/>
      <c r="Z1043" s="899"/>
      <c r="AA1043" s="900"/>
      <c r="AB1043" s="900"/>
      <c r="AC1043" s="901"/>
      <c r="AD1043" s="905"/>
      <c r="AE1043" s="906"/>
      <c r="AF1043" s="906"/>
      <c r="AG1043" s="907"/>
      <c r="AH1043" s="1131"/>
      <c r="AI1043" s="950"/>
      <c r="AJ1043" s="950"/>
      <c r="AK1043" s="953"/>
      <c r="AL1043" s="1068"/>
      <c r="AM1043" s="1068"/>
      <c r="AN1043" s="924"/>
      <c r="AO1043" s="924"/>
      <c r="AP1043" s="924"/>
      <c r="AQ1043" s="924"/>
      <c r="AR1043" s="924"/>
      <c r="AS1043" s="925"/>
    </row>
    <row r="1044" spans="2:45" ht="18" customHeight="1">
      <c r="B1044" s="1123">
        <f>'報告書（事業主控）'!B1044</f>
        <v>0</v>
      </c>
      <c r="C1044" s="1124"/>
      <c r="D1044" s="1124"/>
      <c r="E1044" s="1124"/>
      <c r="F1044" s="1124"/>
      <c r="G1044" s="1124"/>
      <c r="H1044" s="1124"/>
      <c r="I1044" s="1125"/>
      <c r="J1044" s="1123">
        <f>'報告書（事業主控）'!J1044</f>
        <v>0</v>
      </c>
      <c r="K1044" s="1124"/>
      <c r="L1044" s="1124"/>
      <c r="M1044" s="1124"/>
      <c r="N1044" s="1126"/>
      <c r="O1044" s="730">
        <f>'報告書（事業主控）'!O1044</f>
        <v>0</v>
      </c>
      <c r="P1044" s="731" t="s">
        <v>38</v>
      </c>
      <c r="Q1044" s="730">
        <f>'報告書（事業主控）'!Q1044</f>
        <v>0</v>
      </c>
      <c r="R1044" s="731" t="s">
        <v>39</v>
      </c>
      <c r="S1044" s="730">
        <f>'報告書（事業主控）'!S1044</f>
        <v>0</v>
      </c>
      <c r="T1044" s="976" t="s">
        <v>40</v>
      </c>
      <c r="U1044" s="976"/>
      <c r="V1044" s="1103">
        <f>'報告書（事業主控）'!V1044</f>
        <v>0</v>
      </c>
      <c r="W1044" s="1104"/>
      <c r="X1044" s="1104"/>
      <c r="Y1044" s="732" t="s">
        <v>15</v>
      </c>
      <c r="Z1044" s="738"/>
      <c r="AA1044" s="739"/>
      <c r="AB1044" s="739"/>
      <c r="AC1044" s="732" t="s">
        <v>15</v>
      </c>
      <c r="AD1044" s="738"/>
      <c r="AE1044" s="739"/>
      <c r="AF1044" s="739"/>
      <c r="AG1044" s="732" t="s">
        <v>15</v>
      </c>
      <c r="AH1044" s="1127">
        <f>'報告書（事業主控）'!AH1044</f>
        <v>0</v>
      </c>
      <c r="AI1044" s="1128"/>
      <c r="AJ1044" s="1128"/>
      <c r="AK1044" s="1129"/>
      <c r="AL1044" s="738"/>
      <c r="AM1044" s="740"/>
      <c r="AN1044" s="1100">
        <f>'報告書（事業主控）'!AN1044</f>
        <v>0</v>
      </c>
      <c r="AO1044" s="1101"/>
      <c r="AP1044" s="1101"/>
      <c r="AQ1044" s="1101"/>
      <c r="AR1044" s="1101"/>
      <c r="AS1044" s="735" t="s">
        <v>15</v>
      </c>
    </row>
    <row r="1045" spans="2:45" ht="18" customHeight="1">
      <c r="B1045" s="1117"/>
      <c r="C1045" s="1118"/>
      <c r="D1045" s="1118"/>
      <c r="E1045" s="1118"/>
      <c r="F1045" s="1118"/>
      <c r="G1045" s="1118"/>
      <c r="H1045" s="1118"/>
      <c r="I1045" s="1119"/>
      <c r="J1045" s="1117"/>
      <c r="K1045" s="1118"/>
      <c r="L1045" s="1118"/>
      <c r="M1045" s="1118"/>
      <c r="N1045" s="1121"/>
      <c r="O1045" s="33">
        <f>'報告書（事業主控）'!O1045</f>
        <v>0</v>
      </c>
      <c r="P1045" s="684" t="s">
        <v>38</v>
      </c>
      <c r="Q1045" s="33">
        <f>'報告書（事業主控）'!Q1045</f>
        <v>0</v>
      </c>
      <c r="R1045" s="684" t="s">
        <v>39</v>
      </c>
      <c r="S1045" s="33">
        <f>'報告書（事業主控）'!S1045</f>
        <v>0</v>
      </c>
      <c r="T1045" s="1122" t="s">
        <v>41</v>
      </c>
      <c r="U1045" s="1122"/>
      <c r="V1045" s="1093">
        <f>'報告書（事業主控）'!V1045</f>
        <v>0</v>
      </c>
      <c r="W1045" s="1094"/>
      <c r="X1045" s="1094"/>
      <c r="Y1045" s="1094"/>
      <c r="Z1045" s="1093">
        <f>'報告書（事業主控）'!Z1045</f>
        <v>0</v>
      </c>
      <c r="AA1045" s="1094"/>
      <c r="AB1045" s="1094"/>
      <c r="AC1045" s="1094"/>
      <c r="AD1045" s="1093">
        <f>'報告書（事業主控）'!AD1045</f>
        <v>0</v>
      </c>
      <c r="AE1045" s="1094"/>
      <c r="AF1045" s="1094"/>
      <c r="AG1045" s="1094"/>
      <c r="AH1045" s="1093">
        <f>'報告書（事業主控）'!AH1045</f>
        <v>0</v>
      </c>
      <c r="AI1045" s="1094"/>
      <c r="AJ1045" s="1094"/>
      <c r="AK1045" s="1096"/>
      <c r="AL1045" s="964">
        <f>'報告書（事業主控）'!AL1045</f>
        <v>0</v>
      </c>
      <c r="AM1045" s="1095"/>
      <c r="AN1045" s="1093">
        <f>'報告書（事業主控）'!AN1045</f>
        <v>0</v>
      </c>
      <c r="AO1045" s="1094"/>
      <c r="AP1045" s="1094"/>
      <c r="AQ1045" s="1094"/>
      <c r="AR1045" s="1094"/>
      <c r="AS1045" s="687"/>
    </row>
    <row r="1046" spans="2:45" ht="18" customHeight="1">
      <c r="B1046" s="1114">
        <f>'報告書（事業主控）'!B1046</f>
        <v>0</v>
      </c>
      <c r="C1046" s="1115"/>
      <c r="D1046" s="1115"/>
      <c r="E1046" s="1115"/>
      <c r="F1046" s="1115"/>
      <c r="G1046" s="1115"/>
      <c r="H1046" s="1115"/>
      <c r="I1046" s="1116"/>
      <c r="J1046" s="1114">
        <f>'報告書（事業主控）'!J1046</f>
        <v>0</v>
      </c>
      <c r="K1046" s="1115"/>
      <c r="L1046" s="1115"/>
      <c r="M1046" s="1115"/>
      <c r="N1046" s="1120"/>
      <c r="O1046" s="32">
        <f>'報告書（事業主控）'!O1046</f>
        <v>0</v>
      </c>
      <c r="P1046" s="11" t="s">
        <v>38</v>
      </c>
      <c r="Q1046" s="32">
        <f>'報告書（事業主控）'!Q1046</f>
        <v>0</v>
      </c>
      <c r="R1046" s="11" t="s">
        <v>39</v>
      </c>
      <c r="S1046" s="32">
        <f>'報告書（事業主控）'!S1046</f>
        <v>0</v>
      </c>
      <c r="T1046" s="982" t="s">
        <v>40</v>
      </c>
      <c r="U1046" s="982"/>
      <c r="V1046" s="1103">
        <f>'報告書（事業主控）'!V1046</f>
        <v>0</v>
      </c>
      <c r="W1046" s="1104"/>
      <c r="X1046" s="1104"/>
      <c r="Y1046" s="737"/>
      <c r="Z1046" s="738"/>
      <c r="AA1046" s="739"/>
      <c r="AB1046" s="739"/>
      <c r="AC1046" s="737"/>
      <c r="AD1046" s="738"/>
      <c r="AE1046" s="739"/>
      <c r="AF1046" s="739"/>
      <c r="AG1046" s="737"/>
      <c r="AH1046" s="1100">
        <f>'報告書（事業主控）'!AH1046</f>
        <v>0</v>
      </c>
      <c r="AI1046" s="1101"/>
      <c r="AJ1046" s="1101"/>
      <c r="AK1046" s="1102"/>
      <c r="AL1046" s="738"/>
      <c r="AM1046" s="740"/>
      <c r="AN1046" s="1100">
        <f>'報告書（事業主控）'!AN1046</f>
        <v>0</v>
      </c>
      <c r="AO1046" s="1101"/>
      <c r="AP1046" s="1101"/>
      <c r="AQ1046" s="1101"/>
      <c r="AR1046" s="1101"/>
      <c r="AS1046" s="741"/>
    </row>
    <row r="1047" spans="2:45" ht="18" customHeight="1">
      <c r="B1047" s="1117"/>
      <c r="C1047" s="1118"/>
      <c r="D1047" s="1118"/>
      <c r="E1047" s="1118"/>
      <c r="F1047" s="1118"/>
      <c r="G1047" s="1118"/>
      <c r="H1047" s="1118"/>
      <c r="I1047" s="1119"/>
      <c r="J1047" s="1117"/>
      <c r="K1047" s="1118"/>
      <c r="L1047" s="1118"/>
      <c r="M1047" s="1118"/>
      <c r="N1047" s="1121"/>
      <c r="O1047" s="33">
        <f>'報告書（事業主控）'!O1047</f>
        <v>0</v>
      </c>
      <c r="P1047" s="684" t="s">
        <v>38</v>
      </c>
      <c r="Q1047" s="33">
        <f>'報告書（事業主控）'!Q1047</f>
        <v>0</v>
      </c>
      <c r="R1047" s="684" t="s">
        <v>39</v>
      </c>
      <c r="S1047" s="33">
        <f>'報告書（事業主控）'!S1047</f>
        <v>0</v>
      </c>
      <c r="T1047" s="1122" t="s">
        <v>41</v>
      </c>
      <c r="U1047" s="1122"/>
      <c r="V1047" s="1097">
        <f>'報告書（事業主控）'!V1047</f>
        <v>0</v>
      </c>
      <c r="W1047" s="1098"/>
      <c r="X1047" s="1098"/>
      <c r="Y1047" s="1098"/>
      <c r="Z1047" s="1097">
        <f>'報告書（事業主控）'!Z1047</f>
        <v>0</v>
      </c>
      <c r="AA1047" s="1098"/>
      <c r="AB1047" s="1098"/>
      <c r="AC1047" s="1098"/>
      <c r="AD1047" s="1097">
        <f>'報告書（事業主控）'!AD1047</f>
        <v>0</v>
      </c>
      <c r="AE1047" s="1098"/>
      <c r="AF1047" s="1098"/>
      <c r="AG1047" s="1098"/>
      <c r="AH1047" s="1097">
        <f>'報告書（事業主控）'!AH1047</f>
        <v>0</v>
      </c>
      <c r="AI1047" s="1098"/>
      <c r="AJ1047" s="1098"/>
      <c r="AK1047" s="1099"/>
      <c r="AL1047" s="964">
        <f>'報告書（事業主控）'!AL1047</f>
        <v>0</v>
      </c>
      <c r="AM1047" s="1095"/>
      <c r="AN1047" s="1093">
        <f>'報告書（事業主控）'!AN1047</f>
        <v>0</v>
      </c>
      <c r="AO1047" s="1094"/>
      <c r="AP1047" s="1094"/>
      <c r="AQ1047" s="1094"/>
      <c r="AR1047" s="1094"/>
      <c r="AS1047" s="687"/>
    </row>
    <row r="1048" spans="2:45" ht="18" customHeight="1">
      <c r="B1048" s="1114">
        <f>'報告書（事業主控）'!B1048</f>
        <v>0</v>
      </c>
      <c r="C1048" s="1115"/>
      <c r="D1048" s="1115"/>
      <c r="E1048" s="1115"/>
      <c r="F1048" s="1115"/>
      <c r="G1048" s="1115"/>
      <c r="H1048" s="1115"/>
      <c r="I1048" s="1116"/>
      <c r="J1048" s="1114">
        <f>'報告書（事業主控）'!J1048</f>
        <v>0</v>
      </c>
      <c r="K1048" s="1115"/>
      <c r="L1048" s="1115"/>
      <c r="M1048" s="1115"/>
      <c r="N1048" s="1120"/>
      <c r="O1048" s="32">
        <f>'報告書（事業主控）'!O1048</f>
        <v>0</v>
      </c>
      <c r="P1048" s="11" t="s">
        <v>38</v>
      </c>
      <c r="Q1048" s="32">
        <f>'報告書（事業主控）'!Q1048</f>
        <v>0</v>
      </c>
      <c r="R1048" s="11" t="s">
        <v>39</v>
      </c>
      <c r="S1048" s="32">
        <f>'報告書（事業主控）'!S1048</f>
        <v>0</v>
      </c>
      <c r="T1048" s="982" t="s">
        <v>40</v>
      </c>
      <c r="U1048" s="982"/>
      <c r="V1048" s="1103">
        <f>'報告書（事業主控）'!V1048</f>
        <v>0</v>
      </c>
      <c r="W1048" s="1104"/>
      <c r="X1048" s="1104"/>
      <c r="Y1048" s="737"/>
      <c r="Z1048" s="738"/>
      <c r="AA1048" s="739"/>
      <c r="AB1048" s="739"/>
      <c r="AC1048" s="737"/>
      <c r="AD1048" s="738"/>
      <c r="AE1048" s="739"/>
      <c r="AF1048" s="739"/>
      <c r="AG1048" s="737"/>
      <c r="AH1048" s="1100">
        <f>'報告書（事業主控）'!AH1048</f>
        <v>0</v>
      </c>
      <c r="AI1048" s="1101"/>
      <c r="AJ1048" s="1101"/>
      <c r="AK1048" s="1102"/>
      <c r="AL1048" s="738"/>
      <c r="AM1048" s="740"/>
      <c r="AN1048" s="1100">
        <f>'報告書（事業主控）'!AN1048</f>
        <v>0</v>
      </c>
      <c r="AO1048" s="1101"/>
      <c r="AP1048" s="1101"/>
      <c r="AQ1048" s="1101"/>
      <c r="AR1048" s="1101"/>
      <c r="AS1048" s="741"/>
    </row>
    <row r="1049" spans="2:45" ht="18" customHeight="1">
      <c r="B1049" s="1117"/>
      <c r="C1049" s="1118"/>
      <c r="D1049" s="1118"/>
      <c r="E1049" s="1118"/>
      <c r="F1049" s="1118"/>
      <c r="G1049" s="1118"/>
      <c r="H1049" s="1118"/>
      <c r="I1049" s="1119"/>
      <c r="J1049" s="1117"/>
      <c r="K1049" s="1118"/>
      <c r="L1049" s="1118"/>
      <c r="M1049" s="1118"/>
      <c r="N1049" s="1121"/>
      <c r="O1049" s="33">
        <f>'報告書（事業主控）'!O1049</f>
        <v>0</v>
      </c>
      <c r="P1049" s="684" t="s">
        <v>38</v>
      </c>
      <c r="Q1049" s="33">
        <f>'報告書（事業主控）'!Q1049</f>
        <v>0</v>
      </c>
      <c r="R1049" s="684" t="s">
        <v>39</v>
      </c>
      <c r="S1049" s="33">
        <f>'報告書（事業主控）'!S1049</f>
        <v>0</v>
      </c>
      <c r="T1049" s="1122" t="s">
        <v>41</v>
      </c>
      <c r="U1049" s="1122"/>
      <c r="V1049" s="1097">
        <f>'報告書（事業主控）'!V1049</f>
        <v>0</v>
      </c>
      <c r="W1049" s="1098"/>
      <c r="X1049" s="1098"/>
      <c r="Y1049" s="1098"/>
      <c r="Z1049" s="1097">
        <f>'報告書（事業主控）'!Z1049</f>
        <v>0</v>
      </c>
      <c r="AA1049" s="1098"/>
      <c r="AB1049" s="1098"/>
      <c r="AC1049" s="1098"/>
      <c r="AD1049" s="1097">
        <f>'報告書（事業主控）'!AD1049</f>
        <v>0</v>
      </c>
      <c r="AE1049" s="1098"/>
      <c r="AF1049" s="1098"/>
      <c r="AG1049" s="1098"/>
      <c r="AH1049" s="1097">
        <f>'報告書（事業主控）'!AH1049</f>
        <v>0</v>
      </c>
      <c r="AI1049" s="1098"/>
      <c r="AJ1049" s="1098"/>
      <c r="AK1049" s="1099"/>
      <c r="AL1049" s="964">
        <f>'報告書（事業主控）'!AL1049</f>
        <v>0</v>
      </c>
      <c r="AM1049" s="1095"/>
      <c r="AN1049" s="1093">
        <f>'報告書（事業主控）'!AN1049</f>
        <v>0</v>
      </c>
      <c r="AO1049" s="1094"/>
      <c r="AP1049" s="1094"/>
      <c r="AQ1049" s="1094"/>
      <c r="AR1049" s="1094"/>
      <c r="AS1049" s="687"/>
    </row>
    <row r="1050" spans="2:45" ht="18" customHeight="1">
      <c r="B1050" s="1114">
        <f>'報告書（事業主控）'!B1050</f>
        <v>0</v>
      </c>
      <c r="C1050" s="1115"/>
      <c r="D1050" s="1115"/>
      <c r="E1050" s="1115"/>
      <c r="F1050" s="1115"/>
      <c r="G1050" s="1115"/>
      <c r="H1050" s="1115"/>
      <c r="I1050" s="1116"/>
      <c r="J1050" s="1114">
        <f>'報告書（事業主控）'!J1050</f>
        <v>0</v>
      </c>
      <c r="K1050" s="1115"/>
      <c r="L1050" s="1115"/>
      <c r="M1050" s="1115"/>
      <c r="N1050" s="1120"/>
      <c r="O1050" s="32">
        <f>'報告書（事業主控）'!O1050</f>
        <v>0</v>
      </c>
      <c r="P1050" s="11" t="s">
        <v>38</v>
      </c>
      <c r="Q1050" s="32">
        <f>'報告書（事業主控）'!Q1050</f>
        <v>0</v>
      </c>
      <c r="R1050" s="11" t="s">
        <v>39</v>
      </c>
      <c r="S1050" s="32">
        <f>'報告書（事業主控）'!S1050</f>
        <v>0</v>
      </c>
      <c r="T1050" s="982" t="s">
        <v>40</v>
      </c>
      <c r="U1050" s="982"/>
      <c r="V1050" s="1103">
        <f>'報告書（事業主控）'!V1050</f>
        <v>0</v>
      </c>
      <c r="W1050" s="1104"/>
      <c r="X1050" s="1104"/>
      <c r="Y1050" s="737"/>
      <c r="Z1050" s="738"/>
      <c r="AA1050" s="739"/>
      <c r="AB1050" s="739"/>
      <c r="AC1050" s="737"/>
      <c r="AD1050" s="738"/>
      <c r="AE1050" s="739"/>
      <c r="AF1050" s="739"/>
      <c r="AG1050" s="737"/>
      <c r="AH1050" s="1100">
        <f>'報告書（事業主控）'!AH1050</f>
        <v>0</v>
      </c>
      <c r="AI1050" s="1101"/>
      <c r="AJ1050" s="1101"/>
      <c r="AK1050" s="1102"/>
      <c r="AL1050" s="738"/>
      <c r="AM1050" s="740"/>
      <c r="AN1050" s="1100">
        <f>'報告書（事業主控）'!AN1050</f>
        <v>0</v>
      </c>
      <c r="AO1050" s="1101"/>
      <c r="AP1050" s="1101"/>
      <c r="AQ1050" s="1101"/>
      <c r="AR1050" s="1101"/>
      <c r="AS1050" s="741"/>
    </row>
    <row r="1051" spans="2:45" ht="18" customHeight="1">
      <c r="B1051" s="1117"/>
      <c r="C1051" s="1118"/>
      <c r="D1051" s="1118"/>
      <c r="E1051" s="1118"/>
      <c r="F1051" s="1118"/>
      <c r="G1051" s="1118"/>
      <c r="H1051" s="1118"/>
      <c r="I1051" s="1119"/>
      <c r="J1051" s="1117"/>
      <c r="K1051" s="1118"/>
      <c r="L1051" s="1118"/>
      <c r="M1051" s="1118"/>
      <c r="N1051" s="1121"/>
      <c r="O1051" s="33">
        <f>'報告書（事業主控）'!O1051</f>
        <v>0</v>
      </c>
      <c r="P1051" s="684" t="s">
        <v>38</v>
      </c>
      <c r="Q1051" s="33">
        <f>'報告書（事業主控）'!Q1051</f>
        <v>0</v>
      </c>
      <c r="R1051" s="684" t="s">
        <v>39</v>
      </c>
      <c r="S1051" s="33">
        <f>'報告書（事業主控）'!S1051</f>
        <v>0</v>
      </c>
      <c r="T1051" s="1122" t="s">
        <v>41</v>
      </c>
      <c r="U1051" s="1122"/>
      <c r="V1051" s="1097">
        <f>'報告書（事業主控）'!V1051</f>
        <v>0</v>
      </c>
      <c r="W1051" s="1098"/>
      <c r="X1051" s="1098"/>
      <c r="Y1051" s="1098"/>
      <c r="Z1051" s="1097">
        <f>'報告書（事業主控）'!Z1051</f>
        <v>0</v>
      </c>
      <c r="AA1051" s="1098"/>
      <c r="AB1051" s="1098"/>
      <c r="AC1051" s="1098"/>
      <c r="AD1051" s="1097">
        <f>'報告書（事業主控）'!AD1051</f>
        <v>0</v>
      </c>
      <c r="AE1051" s="1098"/>
      <c r="AF1051" s="1098"/>
      <c r="AG1051" s="1098"/>
      <c r="AH1051" s="1097">
        <f>'報告書（事業主控）'!AH1051</f>
        <v>0</v>
      </c>
      <c r="AI1051" s="1098"/>
      <c r="AJ1051" s="1098"/>
      <c r="AK1051" s="1099"/>
      <c r="AL1051" s="964">
        <f>'報告書（事業主控）'!AL1051</f>
        <v>0</v>
      </c>
      <c r="AM1051" s="1095"/>
      <c r="AN1051" s="1093">
        <f>'報告書（事業主控）'!AN1051</f>
        <v>0</v>
      </c>
      <c r="AO1051" s="1094"/>
      <c r="AP1051" s="1094"/>
      <c r="AQ1051" s="1094"/>
      <c r="AR1051" s="1094"/>
      <c r="AS1051" s="687"/>
    </row>
    <row r="1052" spans="2:45" ht="18" customHeight="1">
      <c r="B1052" s="1114">
        <f>'報告書（事業主控）'!B1052</f>
        <v>0</v>
      </c>
      <c r="C1052" s="1115"/>
      <c r="D1052" s="1115"/>
      <c r="E1052" s="1115"/>
      <c r="F1052" s="1115"/>
      <c r="G1052" s="1115"/>
      <c r="H1052" s="1115"/>
      <c r="I1052" s="1116"/>
      <c r="J1052" s="1114">
        <f>'報告書（事業主控）'!J1052</f>
        <v>0</v>
      </c>
      <c r="K1052" s="1115"/>
      <c r="L1052" s="1115"/>
      <c r="M1052" s="1115"/>
      <c r="N1052" s="1120"/>
      <c r="O1052" s="32">
        <f>'報告書（事業主控）'!O1052</f>
        <v>0</v>
      </c>
      <c r="P1052" s="11" t="s">
        <v>38</v>
      </c>
      <c r="Q1052" s="32">
        <f>'報告書（事業主控）'!Q1052</f>
        <v>0</v>
      </c>
      <c r="R1052" s="11" t="s">
        <v>39</v>
      </c>
      <c r="S1052" s="32">
        <f>'報告書（事業主控）'!S1052</f>
        <v>0</v>
      </c>
      <c r="T1052" s="982" t="s">
        <v>40</v>
      </c>
      <c r="U1052" s="982"/>
      <c r="V1052" s="1103">
        <f>'報告書（事業主控）'!V1052</f>
        <v>0</v>
      </c>
      <c r="W1052" s="1104"/>
      <c r="X1052" s="1104"/>
      <c r="Y1052" s="737"/>
      <c r="Z1052" s="738"/>
      <c r="AA1052" s="739"/>
      <c r="AB1052" s="739"/>
      <c r="AC1052" s="737"/>
      <c r="AD1052" s="738"/>
      <c r="AE1052" s="739"/>
      <c r="AF1052" s="739"/>
      <c r="AG1052" s="737"/>
      <c r="AH1052" s="1100">
        <f>'報告書（事業主控）'!AH1052</f>
        <v>0</v>
      </c>
      <c r="AI1052" s="1101"/>
      <c r="AJ1052" s="1101"/>
      <c r="AK1052" s="1102"/>
      <c r="AL1052" s="738"/>
      <c r="AM1052" s="740"/>
      <c r="AN1052" s="1100">
        <f>'報告書（事業主控）'!AN1052</f>
        <v>0</v>
      </c>
      <c r="AO1052" s="1101"/>
      <c r="AP1052" s="1101"/>
      <c r="AQ1052" s="1101"/>
      <c r="AR1052" s="1101"/>
      <c r="AS1052" s="741"/>
    </row>
    <row r="1053" spans="2:45" ht="18" customHeight="1">
      <c r="B1053" s="1117"/>
      <c r="C1053" s="1118"/>
      <c r="D1053" s="1118"/>
      <c r="E1053" s="1118"/>
      <c r="F1053" s="1118"/>
      <c r="G1053" s="1118"/>
      <c r="H1053" s="1118"/>
      <c r="I1053" s="1119"/>
      <c r="J1053" s="1117"/>
      <c r="K1053" s="1118"/>
      <c r="L1053" s="1118"/>
      <c r="M1053" s="1118"/>
      <c r="N1053" s="1121"/>
      <c r="O1053" s="33">
        <f>'報告書（事業主控）'!O1053</f>
        <v>0</v>
      </c>
      <c r="P1053" s="684" t="s">
        <v>38</v>
      </c>
      <c r="Q1053" s="33">
        <f>'報告書（事業主控）'!Q1053</f>
        <v>0</v>
      </c>
      <c r="R1053" s="684" t="s">
        <v>39</v>
      </c>
      <c r="S1053" s="33">
        <f>'報告書（事業主控）'!S1053</f>
        <v>0</v>
      </c>
      <c r="T1053" s="1122" t="s">
        <v>41</v>
      </c>
      <c r="U1053" s="1122"/>
      <c r="V1053" s="1097">
        <f>'報告書（事業主控）'!V1053</f>
        <v>0</v>
      </c>
      <c r="W1053" s="1098"/>
      <c r="X1053" s="1098"/>
      <c r="Y1053" s="1098"/>
      <c r="Z1053" s="1097">
        <f>'報告書（事業主控）'!Z1053</f>
        <v>0</v>
      </c>
      <c r="AA1053" s="1098"/>
      <c r="AB1053" s="1098"/>
      <c r="AC1053" s="1098"/>
      <c r="AD1053" s="1097">
        <f>'報告書（事業主控）'!AD1053</f>
        <v>0</v>
      </c>
      <c r="AE1053" s="1098"/>
      <c r="AF1053" s="1098"/>
      <c r="AG1053" s="1098"/>
      <c r="AH1053" s="1097">
        <f>'報告書（事業主控）'!AH1053</f>
        <v>0</v>
      </c>
      <c r="AI1053" s="1098"/>
      <c r="AJ1053" s="1098"/>
      <c r="AK1053" s="1099"/>
      <c r="AL1053" s="964">
        <f>'報告書（事業主控）'!AL1053</f>
        <v>0</v>
      </c>
      <c r="AM1053" s="1095"/>
      <c r="AN1053" s="1093">
        <f>'報告書（事業主控）'!AN1053</f>
        <v>0</v>
      </c>
      <c r="AO1053" s="1094"/>
      <c r="AP1053" s="1094"/>
      <c r="AQ1053" s="1094"/>
      <c r="AR1053" s="1094"/>
      <c r="AS1053" s="687"/>
    </row>
    <row r="1054" spans="2:45" ht="18" customHeight="1">
      <c r="B1054" s="1114">
        <f>'報告書（事業主控）'!B1054</f>
        <v>0</v>
      </c>
      <c r="C1054" s="1115"/>
      <c r="D1054" s="1115"/>
      <c r="E1054" s="1115"/>
      <c r="F1054" s="1115"/>
      <c r="G1054" s="1115"/>
      <c r="H1054" s="1115"/>
      <c r="I1054" s="1116"/>
      <c r="J1054" s="1114">
        <f>'報告書（事業主控）'!J1054</f>
        <v>0</v>
      </c>
      <c r="K1054" s="1115"/>
      <c r="L1054" s="1115"/>
      <c r="M1054" s="1115"/>
      <c r="N1054" s="1120"/>
      <c r="O1054" s="32">
        <f>'報告書（事業主控）'!O1054</f>
        <v>0</v>
      </c>
      <c r="P1054" s="11" t="s">
        <v>38</v>
      </c>
      <c r="Q1054" s="32">
        <f>'報告書（事業主控）'!Q1054</f>
        <v>0</v>
      </c>
      <c r="R1054" s="11" t="s">
        <v>39</v>
      </c>
      <c r="S1054" s="32">
        <f>'報告書（事業主控）'!S1054</f>
        <v>0</v>
      </c>
      <c r="T1054" s="982" t="s">
        <v>40</v>
      </c>
      <c r="U1054" s="982"/>
      <c r="V1054" s="1103">
        <f>'報告書（事業主控）'!V1054</f>
        <v>0</v>
      </c>
      <c r="W1054" s="1104"/>
      <c r="X1054" s="1104"/>
      <c r="Y1054" s="737"/>
      <c r="Z1054" s="738"/>
      <c r="AA1054" s="739"/>
      <c r="AB1054" s="739"/>
      <c r="AC1054" s="737"/>
      <c r="AD1054" s="738"/>
      <c r="AE1054" s="739"/>
      <c r="AF1054" s="739"/>
      <c r="AG1054" s="737"/>
      <c r="AH1054" s="1100">
        <f>'報告書（事業主控）'!AH1054</f>
        <v>0</v>
      </c>
      <c r="AI1054" s="1101"/>
      <c r="AJ1054" s="1101"/>
      <c r="AK1054" s="1102"/>
      <c r="AL1054" s="738"/>
      <c r="AM1054" s="740"/>
      <c r="AN1054" s="1100">
        <f>'報告書（事業主控）'!AN1054</f>
        <v>0</v>
      </c>
      <c r="AO1054" s="1101"/>
      <c r="AP1054" s="1101"/>
      <c r="AQ1054" s="1101"/>
      <c r="AR1054" s="1101"/>
      <c r="AS1054" s="741"/>
    </row>
    <row r="1055" spans="2:45" ht="18" customHeight="1">
      <c r="B1055" s="1117"/>
      <c r="C1055" s="1118"/>
      <c r="D1055" s="1118"/>
      <c r="E1055" s="1118"/>
      <c r="F1055" s="1118"/>
      <c r="G1055" s="1118"/>
      <c r="H1055" s="1118"/>
      <c r="I1055" s="1119"/>
      <c r="J1055" s="1117"/>
      <c r="K1055" s="1118"/>
      <c r="L1055" s="1118"/>
      <c r="M1055" s="1118"/>
      <c r="N1055" s="1121"/>
      <c r="O1055" s="33">
        <f>'報告書（事業主控）'!O1055</f>
        <v>0</v>
      </c>
      <c r="P1055" s="684" t="s">
        <v>38</v>
      </c>
      <c r="Q1055" s="33">
        <f>'報告書（事業主控）'!Q1055</f>
        <v>0</v>
      </c>
      <c r="R1055" s="684" t="s">
        <v>39</v>
      </c>
      <c r="S1055" s="33">
        <f>'報告書（事業主控）'!S1055</f>
        <v>0</v>
      </c>
      <c r="T1055" s="1122" t="s">
        <v>41</v>
      </c>
      <c r="U1055" s="1122"/>
      <c r="V1055" s="1097">
        <f>'報告書（事業主控）'!V1055</f>
        <v>0</v>
      </c>
      <c r="W1055" s="1098"/>
      <c r="X1055" s="1098"/>
      <c r="Y1055" s="1098"/>
      <c r="Z1055" s="1097">
        <f>'報告書（事業主控）'!Z1055</f>
        <v>0</v>
      </c>
      <c r="AA1055" s="1098"/>
      <c r="AB1055" s="1098"/>
      <c r="AC1055" s="1098"/>
      <c r="AD1055" s="1097">
        <f>'報告書（事業主控）'!AD1055</f>
        <v>0</v>
      </c>
      <c r="AE1055" s="1098"/>
      <c r="AF1055" s="1098"/>
      <c r="AG1055" s="1098"/>
      <c r="AH1055" s="1097">
        <f>'報告書（事業主控）'!AH1055</f>
        <v>0</v>
      </c>
      <c r="AI1055" s="1098"/>
      <c r="AJ1055" s="1098"/>
      <c r="AK1055" s="1099"/>
      <c r="AL1055" s="964">
        <f>'報告書（事業主控）'!AL1055</f>
        <v>0</v>
      </c>
      <c r="AM1055" s="1095"/>
      <c r="AN1055" s="1093">
        <f>'報告書（事業主控）'!AN1055</f>
        <v>0</v>
      </c>
      <c r="AO1055" s="1094"/>
      <c r="AP1055" s="1094"/>
      <c r="AQ1055" s="1094"/>
      <c r="AR1055" s="1094"/>
      <c r="AS1055" s="687"/>
    </row>
    <row r="1056" spans="2:45" ht="18" customHeight="1">
      <c r="B1056" s="1114">
        <f>'報告書（事業主控）'!B1056</f>
        <v>0</v>
      </c>
      <c r="C1056" s="1115"/>
      <c r="D1056" s="1115"/>
      <c r="E1056" s="1115"/>
      <c r="F1056" s="1115"/>
      <c r="G1056" s="1115"/>
      <c r="H1056" s="1115"/>
      <c r="I1056" s="1116"/>
      <c r="J1056" s="1114">
        <f>'報告書（事業主控）'!J1056</f>
        <v>0</v>
      </c>
      <c r="K1056" s="1115"/>
      <c r="L1056" s="1115"/>
      <c r="M1056" s="1115"/>
      <c r="N1056" s="1120"/>
      <c r="O1056" s="32">
        <f>'報告書（事業主控）'!O1056</f>
        <v>0</v>
      </c>
      <c r="P1056" s="11" t="s">
        <v>38</v>
      </c>
      <c r="Q1056" s="32">
        <f>'報告書（事業主控）'!Q1056</f>
        <v>0</v>
      </c>
      <c r="R1056" s="11" t="s">
        <v>39</v>
      </c>
      <c r="S1056" s="32">
        <f>'報告書（事業主控）'!S1056</f>
        <v>0</v>
      </c>
      <c r="T1056" s="982" t="s">
        <v>40</v>
      </c>
      <c r="U1056" s="982"/>
      <c r="V1056" s="1103">
        <f>'報告書（事業主控）'!V1056</f>
        <v>0</v>
      </c>
      <c r="W1056" s="1104"/>
      <c r="X1056" s="1104"/>
      <c r="Y1056" s="737"/>
      <c r="Z1056" s="738"/>
      <c r="AA1056" s="739"/>
      <c r="AB1056" s="739"/>
      <c r="AC1056" s="737"/>
      <c r="AD1056" s="738"/>
      <c r="AE1056" s="739"/>
      <c r="AF1056" s="739"/>
      <c r="AG1056" s="737"/>
      <c r="AH1056" s="1100">
        <f>'報告書（事業主控）'!AH1056</f>
        <v>0</v>
      </c>
      <c r="AI1056" s="1101"/>
      <c r="AJ1056" s="1101"/>
      <c r="AK1056" s="1102"/>
      <c r="AL1056" s="738"/>
      <c r="AM1056" s="740"/>
      <c r="AN1056" s="1100">
        <f>'報告書（事業主控）'!AN1056</f>
        <v>0</v>
      </c>
      <c r="AO1056" s="1101"/>
      <c r="AP1056" s="1101"/>
      <c r="AQ1056" s="1101"/>
      <c r="AR1056" s="1101"/>
      <c r="AS1056" s="741"/>
    </row>
    <row r="1057" spans="2:45" ht="18" customHeight="1">
      <c r="B1057" s="1117"/>
      <c r="C1057" s="1118"/>
      <c r="D1057" s="1118"/>
      <c r="E1057" s="1118"/>
      <c r="F1057" s="1118"/>
      <c r="G1057" s="1118"/>
      <c r="H1057" s="1118"/>
      <c r="I1057" s="1119"/>
      <c r="J1057" s="1117"/>
      <c r="K1057" s="1118"/>
      <c r="L1057" s="1118"/>
      <c r="M1057" s="1118"/>
      <c r="N1057" s="1121"/>
      <c r="O1057" s="33">
        <f>'報告書（事業主控）'!O1057</f>
        <v>0</v>
      </c>
      <c r="P1057" s="684" t="s">
        <v>38</v>
      </c>
      <c r="Q1057" s="33">
        <f>'報告書（事業主控）'!Q1057</f>
        <v>0</v>
      </c>
      <c r="R1057" s="684" t="s">
        <v>39</v>
      </c>
      <c r="S1057" s="33">
        <f>'報告書（事業主控）'!S1057</f>
        <v>0</v>
      </c>
      <c r="T1057" s="1122" t="s">
        <v>41</v>
      </c>
      <c r="U1057" s="1122"/>
      <c r="V1057" s="1097">
        <f>'報告書（事業主控）'!V1057</f>
        <v>0</v>
      </c>
      <c r="W1057" s="1098"/>
      <c r="X1057" s="1098"/>
      <c r="Y1057" s="1098"/>
      <c r="Z1057" s="1097">
        <f>'報告書（事業主控）'!Z1057</f>
        <v>0</v>
      </c>
      <c r="AA1057" s="1098"/>
      <c r="AB1057" s="1098"/>
      <c r="AC1057" s="1098"/>
      <c r="AD1057" s="1097">
        <f>'報告書（事業主控）'!AD1057</f>
        <v>0</v>
      </c>
      <c r="AE1057" s="1098"/>
      <c r="AF1057" s="1098"/>
      <c r="AG1057" s="1098"/>
      <c r="AH1057" s="1097">
        <f>'報告書（事業主控）'!AH1057</f>
        <v>0</v>
      </c>
      <c r="AI1057" s="1098"/>
      <c r="AJ1057" s="1098"/>
      <c r="AK1057" s="1099"/>
      <c r="AL1057" s="964">
        <f>'報告書（事業主控）'!AL1057</f>
        <v>0</v>
      </c>
      <c r="AM1057" s="1095"/>
      <c r="AN1057" s="1093">
        <f>'報告書（事業主控）'!AN1057</f>
        <v>0</v>
      </c>
      <c r="AO1057" s="1094"/>
      <c r="AP1057" s="1094"/>
      <c r="AQ1057" s="1094"/>
      <c r="AR1057" s="1094"/>
      <c r="AS1057" s="687"/>
    </row>
    <row r="1058" spans="2:45" ht="18" customHeight="1">
      <c r="B1058" s="1114">
        <f>'報告書（事業主控）'!B1058</f>
        <v>0</v>
      </c>
      <c r="C1058" s="1115"/>
      <c r="D1058" s="1115"/>
      <c r="E1058" s="1115"/>
      <c r="F1058" s="1115"/>
      <c r="G1058" s="1115"/>
      <c r="H1058" s="1115"/>
      <c r="I1058" s="1116"/>
      <c r="J1058" s="1114">
        <f>'報告書（事業主控）'!J1058</f>
        <v>0</v>
      </c>
      <c r="K1058" s="1115"/>
      <c r="L1058" s="1115"/>
      <c r="M1058" s="1115"/>
      <c r="N1058" s="1120"/>
      <c r="O1058" s="32">
        <f>'報告書（事業主控）'!O1058</f>
        <v>0</v>
      </c>
      <c r="P1058" s="11" t="s">
        <v>38</v>
      </c>
      <c r="Q1058" s="32">
        <f>'報告書（事業主控）'!Q1058</f>
        <v>0</v>
      </c>
      <c r="R1058" s="11" t="s">
        <v>39</v>
      </c>
      <c r="S1058" s="32">
        <f>'報告書（事業主控）'!S1058</f>
        <v>0</v>
      </c>
      <c r="T1058" s="982" t="s">
        <v>40</v>
      </c>
      <c r="U1058" s="982"/>
      <c r="V1058" s="1103">
        <f>'報告書（事業主控）'!V1058</f>
        <v>0</v>
      </c>
      <c r="W1058" s="1104"/>
      <c r="X1058" s="1104"/>
      <c r="Y1058" s="737"/>
      <c r="Z1058" s="738"/>
      <c r="AA1058" s="739"/>
      <c r="AB1058" s="739"/>
      <c r="AC1058" s="737"/>
      <c r="AD1058" s="738"/>
      <c r="AE1058" s="739"/>
      <c r="AF1058" s="739"/>
      <c r="AG1058" s="737"/>
      <c r="AH1058" s="1100">
        <f>'報告書（事業主控）'!AH1058</f>
        <v>0</v>
      </c>
      <c r="AI1058" s="1101"/>
      <c r="AJ1058" s="1101"/>
      <c r="AK1058" s="1102"/>
      <c r="AL1058" s="738"/>
      <c r="AM1058" s="740"/>
      <c r="AN1058" s="1100">
        <f>'報告書（事業主控）'!AN1058</f>
        <v>0</v>
      </c>
      <c r="AO1058" s="1101"/>
      <c r="AP1058" s="1101"/>
      <c r="AQ1058" s="1101"/>
      <c r="AR1058" s="1101"/>
      <c r="AS1058" s="741"/>
    </row>
    <row r="1059" spans="2:45" ht="18" customHeight="1">
      <c r="B1059" s="1117"/>
      <c r="C1059" s="1118"/>
      <c r="D1059" s="1118"/>
      <c r="E1059" s="1118"/>
      <c r="F1059" s="1118"/>
      <c r="G1059" s="1118"/>
      <c r="H1059" s="1118"/>
      <c r="I1059" s="1119"/>
      <c r="J1059" s="1117"/>
      <c r="K1059" s="1118"/>
      <c r="L1059" s="1118"/>
      <c r="M1059" s="1118"/>
      <c r="N1059" s="1121"/>
      <c r="O1059" s="33">
        <f>'報告書（事業主控）'!O1059</f>
        <v>0</v>
      </c>
      <c r="P1059" s="684" t="s">
        <v>38</v>
      </c>
      <c r="Q1059" s="33">
        <f>'報告書（事業主控）'!Q1059</f>
        <v>0</v>
      </c>
      <c r="R1059" s="684" t="s">
        <v>39</v>
      </c>
      <c r="S1059" s="33">
        <f>'報告書（事業主控）'!S1059</f>
        <v>0</v>
      </c>
      <c r="T1059" s="1122" t="s">
        <v>41</v>
      </c>
      <c r="U1059" s="1122"/>
      <c r="V1059" s="1097">
        <f>'報告書（事業主控）'!V1059</f>
        <v>0</v>
      </c>
      <c r="W1059" s="1098"/>
      <c r="X1059" s="1098"/>
      <c r="Y1059" s="1098"/>
      <c r="Z1059" s="1097">
        <f>'報告書（事業主控）'!Z1059</f>
        <v>0</v>
      </c>
      <c r="AA1059" s="1098"/>
      <c r="AB1059" s="1098"/>
      <c r="AC1059" s="1098"/>
      <c r="AD1059" s="1097">
        <f>'報告書（事業主控）'!AD1059</f>
        <v>0</v>
      </c>
      <c r="AE1059" s="1098"/>
      <c r="AF1059" s="1098"/>
      <c r="AG1059" s="1098"/>
      <c r="AH1059" s="1097">
        <f>'報告書（事業主控）'!AH1059</f>
        <v>0</v>
      </c>
      <c r="AI1059" s="1098"/>
      <c r="AJ1059" s="1098"/>
      <c r="AK1059" s="1099"/>
      <c r="AL1059" s="964">
        <f>'報告書（事業主控）'!AL1059</f>
        <v>0</v>
      </c>
      <c r="AM1059" s="1095"/>
      <c r="AN1059" s="1093">
        <f>'報告書（事業主控）'!AN1059</f>
        <v>0</v>
      </c>
      <c r="AO1059" s="1094"/>
      <c r="AP1059" s="1094"/>
      <c r="AQ1059" s="1094"/>
      <c r="AR1059" s="1094"/>
      <c r="AS1059" s="687"/>
    </row>
    <row r="1060" spans="2:45" ht="18" customHeight="1">
      <c r="B1060" s="1114">
        <f>'報告書（事業主控）'!B1060</f>
        <v>0</v>
      </c>
      <c r="C1060" s="1115"/>
      <c r="D1060" s="1115"/>
      <c r="E1060" s="1115"/>
      <c r="F1060" s="1115"/>
      <c r="G1060" s="1115"/>
      <c r="H1060" s="1115"/>
      <c r="I1060" s="1116"/>
      <c r="J1060" s="1114">
        <f>'報告書（事業主控）'!J1060</f>
        <v>0</v>
      </c>
      <c r="K1060" s="1115"/>
      <c r="L1060" s="1115"/>
      <c r="M1060" s="1115"/>
      <c r="N1060" s="1120"/>
      <c r="O1060" s="32">
        <f>'報告書（事業主控）'!O1060</f>
        <v>0</v>
      </c>
      <c r="P1060" s="11" t="s">
        <v>38</v>
      </c>
      <c r="Q1060" s="32">
        <f>'報告書（事業主控）'!Q1060</f>
        <v>0</v>
      </c>
      <c r="R1060" s="11" t="s">
        <v>39</v>
      </c>
      <c r="S1060" s="32">
        <f>'報告書（事業主控）'!S1060</f>
        <v>0</v>
      </c>
      <c r="T1060" s="982" t="s">
        <v>40</v>
      </c>
      <c r="U1060" s="982"/>
      <c r="V1060" s="1103">
        <f>'報告書（事業主控）'!V1060</f>
        <v>0</v>
      </c>
      <c r="W1060" s="1104"/>
      <c r="X1060" s="1104"/>
      <c r="Y1060" s="737"/>
      <c r="Z1060" s="738"/>
      <c r="AA1060" s="739"/>
      <c r="AB1060" s="739"/>
      <c r="AC1060" s="737"/>
      <c r="AD1060" s="738"/>
      <c r="AE1060" s="739"/>
      <c r="AF1060" s="739"/>
      <c r="AG1060" s="737"/>
      <c r="AH1060" s="1100">
        <f>'報告書（事業主控）'!AH1060</f>
        <v>0</v>
      </c>
      <c r="AI1060" s="1101"/>
      <c r="AJ1060" s="1101"/>
      <c r="AK1060" s="1102"/>
      <c r="AL1060" s="738"/>
      <c r="AM1060" s="740"/>
      <c r="AN1060" s="1100">
        <f>'報告書（事業主控）'!AN1060</f>
        <v>0</v>
      </c>
      <c r="AO1060" s="1101"/>
      <c r="AP1060" s="1101"/>
      <c r="AQ1060" s="1101"/>
      <c r="AR1060" s="1101"/>
      <c r="AS1060" s="741"/>
    </row>
    <row r="1061" spans="2:45" ht="18" customHeight="1">
      <c r="B1061" s="1117"/>
      <c r="C1061" s="1118"/>
      <c r="D1061" s="1118"/>
      <c r="E1061" s="1118"/>
      <c r="F1061" s="1118"/>
      <c r="G1061" s="1118"/>
      <c r="H1061" s="1118"/>
      <c r="I1061" s="1119"/>
      <c r="J1061" s="1117"/>
      <c r="K1061" s="1118"/>
      <c r="L1061" s="1118"/>
      <c r="M1061" s="1118"/>
      <c r="N1061" s="1121"/>
      <c r="O1061" s="33">
        <f>'報告書（事業主控）'!O1061</f>
        <v>0</v>
      </c>
      <c r="P1061" s="684" t="s">
        <v>38</v>
      </c>
      <c r="Q1061" s="33">
        <f>'報告書（事業主控）'!Q1061</f>
        <v>0</v>
      </c>
      <c r="R1061" s="684" t="s">
        <v>39</v>
      </c>
      <c r="S1061" s="33">
        <f>'報告書（事業主控）'!S1061</f>
        <v>0</v>
      </c>
      <c r="T1061" s="1122" t="s">
        <v>41</v>
      </c>
      <c r="U1061" s="1122"/>
      <c r="V1061" s="1097">
        <f>'報告書（事業主控）'!V1061</f>
        <v>0</v>
      </c>
      <c r="W1061" s="1098"/>
      <c r="X1061" s="1098"/>
      <c r="Y1061" s="1098"/>
      <c r="Z1061" s="1097">
        <f>'報告書（事業主控）'!Z1061</f>
        <v>0</v>
      </c>
      <c r="AA1061" s="1098"/>
      <c r="AB1061" s="1098"/>
      <c r="AC1061" s="1098"/>
      <c r="AD1061" s="1097">
        <f>'報告書（事業主控）'!AD1061</f>
        <v>0</v>
      </c>
      <c r="AE1061" s="1098"/>
      <c r="AF1061" s="1098"/>
      <c r="AG1061" s="1098"/>
      <c r="AH1061" s="1097">
        <f>'報告書（事業主控）'!AH1061</f>
        <v>0</v>
      </c>
      <c r="AI1061" s="1098"/>
      <c r="AJ1061" s="1098"/>
      <c r="AK1061" s="1099"/>
      <c r="AL1061" s="964">
        <f>'報告書（事業主控）'!AL1061</f>
        <v>0</v>
      </c>
      <c r="AM1061" s="1095"/>
      <c r="AN1061" s="1093">
        <f>'報告書（事業主控）'!AN1061</f>
        <v>0</v>
      </c>
      <c r="AO1061" s="1094"/>
      <c r="AP1061" s="1094"/>
      <c r="AQ1061" s="1094"/>
      <c r="AR1061" s="1094"/>
      <c r="AS1061" s="687"/>
    </row>
    <row r="1062" spans="2:45" ht="18" customHeight="1">
      <c r="B1062" s="877" t="s">
        <v>832</v>
      </c>
      <c r="C1062" s="988"/>
      <c r="D1062" s="988"/>
      <c r="E1062" s="989"/>
      <c r="F1062" s="1105">
        <f>'報告書（事業主控）'!F1062</f>
        <v>0</v>
      </c>
      <c r="G1062" s="1106"/>
      <c r="H1062" s="1106"/>
      <c r="I1062" s="1106"/>
      <c r="J1062" s="1106"/>
      <c r="K1062" s="1106"/>
      <c r="L1062" s="1106"/>
      <c r="M1062" s="1106"/>
      <c r="N1062" s="1107"/>
      <c r="O1062" s="877" t="s">
        <v>833</v>
      </c>
      <c r="P1062" s="988"/>
      <c r="Q1062" s="988"/>
      <c r="R1062" s="988"/>
      <c r="S1062" s="988"/>
      <c r="T1062" s="988"/>
      <c r="U1062" s="989"/>
      <c r="V1062" s="1100">
        <f>'報告書（事業主控）'!V1062</f>
        <v>0</v>
      </c>
      <c r="W1062" s="1101"/>
      <c r="X1062" s="1101"/>
      <c r="Y1062" s="1102"/>
      <c r="Z1062" s="738"/>
      <c r="AA1062" s="739"/>
      <c r="AB1062" s="739"/>
      <c r="AC1062" s="737"/>
      <c r="AD1062" s="738"/>
      <c r="AE1062" s="739"/>
      <c r="AF1062" s="739"/>
      <c r="AG1062" s="737"/>
      <c r="AH1062" s="1100">
        <f>'報告書（事業主控）'!AH1062</f>
        <v>0</v>
      </c>
      <c r="AI1062" s="1101"/>
      <c r="AJ1062" s="1101"/>
      <c r="AK1062" s="1102"/>
      <c r="AL1062" s="738"/>
      <c r="AM1062" s="740"/>
      <c r="AN1062" s="1100">
        <f>'報告書（事業主控）'!AN1062</f>
        <v>0</v>
      </c>
      <c r="AO1062" s="1101"/>
      <c r="AP1062" s="1101"/>
      <c r="AQ1062" s="1101"/>
      <c r="AR1062" s="1101"/>
      <c r="AS1062" s="741"/>
    </row>
    <row r="1063" spans="2:45" ht="18" customHeight="1">
      <c r="B1063" s="990"/>
      <c r="C1063" s="991"/>
      <c r="D1063" s="991"/>
      <c r="E1063" s="992"/>
      <c r="F1063" s="1108"/>
      <c r="G1063" s="1109"/>
      <c r="H1063" s="1109"/>
      <c r="I1063" s="1109"/>
      <c r="J1063" s="1109"/>
      <c r="K1063" s="1109"/>
      <c r="L1063" s="1109"/>
      <c r="M1063" s="1109"/>
      <c r="N1063" s="1110"/>
      <c r="O1063" s="990"/>
      <c r="P1063" s="991"/>
      <c r="Q1063" s="991"/>
      <c r="R1063" s="991"/>
      <c r="S1063" s="991"/>
      <c r="T1063" s="991"/>
      <c r="U1063" s="992"/>
      <c r="V1063" s="983">
        <f>'報告書（事業主控）'!V1063</f>
        <v>0</v>
      </c>
      <c r="W1063" s="986"/>
      <c r="X1063" s="986"/>
      <c r="Y1063" s="1004"/>
      <c r="Z1063" s="983">
        <f>'報告書（事業主控）'!Z1063</f>
        <v>0</v>
      </c>
      <c r="AA1063" s="984"/>
      <c r="AB1063" s="984"/>
      <c r="AC1063" s="985"/>
      <c r="AD1063" s="983">
        <f>'報告書（事業主控）'!AD1063</f>
        <v>0</v>
      </c>
      <c r="AE1063" s="984"/>
      <c r="AF1063" s="984"/>
      <c r="AG1063" s="985"/>
      <c r="AH1063" s="983">
        <f>'報告書（事業主控）'!AH1063</f>
        <v>0</v>
      </c>
      <c r="AI1063" s="962"/>
      <c r="AJ1063" s="962"/>
      <c r="AK1063" s="962"/>
      <c r="AL1063" s="742"/>
      <c r="AM1063" s="743"/>
      <c r="AN1063" s="983">
        <f>'報告書（事業主控）'!AN1063</f>
        <v>0</v>
      </c>
      <c r="AO1063" s="986"/>
      <c r="AP1063" s="986"/>
      <c r="AQ1063" s="986"/>
      <c r="AR1063" s="986"/>
      <c r="AS1063" s="744"/>
    </row>
    <row r="1064" spans="2:45" ht="18" customHeight="1">
      <c r="B1064" s="993"/>
      <c r="C1064" s="994"/>
      <c r="D1064" s="994"/>
      <c r="E1064" s="995"/>
      <c r="F1064" s="1111"/>
      <c r="G1064" s="1112"/>
      <c r="H1064" s="1112"/>
      <c r="I1064" s="1112"/>
      <c r="J1064" s="1112"/>
      <c r="K1064" s="1112"/>
      <c r="L1064" s="1112"/>
      <c r="M1064" s="1112"/>
      <c r="N1064" s="1113"/>
      <c r="O1064" s="993"/>
      <c r="P1064" s="994"/>
      <c r="Q1064" s="994"/>
      <c r="R1064" s="994"/>
      <c r="S1064" s="994"/>
      <c r="T1064" s="994"/>
      <c r="U1064" s="995"/>
      <c r="V1064" s="1093">
        <f>'報告書（事業主控）'!V1064</f>
        <v>0</v>
      </c>
      <c r="W1064" s="1094"/>
      <c r="X1064" s="1094"/>
      <c r="Y1064" s="1096"/>
      <c r="Z1064" s="1093">
        <f>'報告書（事業主控）'!Z1064</f>
        <v>0</v>
      </c>
      <c r="AA1064" s="1094"/>
      <c r="AB1064" s="1094"/>
      <c r="AC1064" s="1096"/>
      <c r="AD1064" s="1093">
        <f>'報告書（事業主控）'!AD1064</f>
        <v>0</v>
      </c>
      <c r="AE1064" s="1094"/>
      <c r="AF1064" s="1094"/>
      <c r="AG1064" s="1096"/>
      <c r="AH1064" s="1093">
        <f>'報告書（事業主控）'!AH1064</f>
        <v>0</v>
      </c>
      <c r="AI1064" s="1094"/>
      <c r="AJ1064" s="1094"/>
      <c r="AK1064" s="1096"/>
      <c r="AL1064" s="686"/>
      <c r="AM1064" s="687"/>
      <c r="AN1064" s="1093">
        <f>'報告書（事業主控）'!AN1064</f>
        <v>0</v>
      </c>
      <c r="AO1064" s="1094"/>
      <c r="AP1064" s="1094"/>
      <c r="AQ1064" s="1094"/>
      <c r="AR1064" s="1094"/>
      <c r="AS1064" s="687"/>
    </row>
    <row r="1065" spans="2:45" ht="18" customHeight="1">
      <c r="AN1065" s="1092">
        <f>'報告書（事業主控）'!AN1065:AR1065</f>
        <v>0</v>
      </c>
      <c r="AO1065" s="1092"/>
      <c r="AP1065" s="1092"/>
      <c r="AQ1065" s="1092"/>
      <c r="AR1065" s="1092"/>
    </row>
    <row r="1066" spans="2:45" ht="31.95" customHeight="1">
      <c r="AN1066" s="38"/>
      <c r="AO1066" s="38"/>
      <c r="AP1066" s="38"/>
      <c r="AQ1066" s="38"/>
      <c r="AR1066" s="38"/>
    </row>
    <row r="1067" spans="2:45" ht="7.5" customHeight="1">
      <c r="X1067" s="3"/>
      <c r="Y1067" s="3"/>
    </row>
    <row r="1068" spans="2:45" ht="10.5" customHeight="1">
      <c r="X1068" s="3"/>
      <c r="Y1068" s="3"/>
    </row>
    <row r="1069" spans="2:45" ht="5.25" customHeight="1">
      <c r="X1069" s="3"/>
      <c r="Y1069" s="3"/>
    </row>
    <row r="1070" spans="2:45" ht="5.25" customHeight="1">
      <c r="X1070" s="3"/>
      <c r="Y1070" s="3"/>
    </row>
    <row r="1071" spans="2:45" ht="5.25" customHeight="1">
      <c r="X1071" s="3"/>
      <c r="Y1071" s="3"/>
    </row>
    <row r="1072" spans="2:45" ht="5.25" customHeight="1">
      <c r="X1072" s="3"/>
      <c r="Y1072" s="3"/>
    </row>
    <row r="1073" spans="2:45" ht="17.25" customHeight="1">
      <c r="B1073" s="2" t="s">
        <v>42</v>
      </c>
      <c r="S1073" s="9"/>
      <c r="T1073" s="9"/>
      <c r="U1073" s="9"/>
      <c r="V1073" s="9"/>
      <c r="W1073" s="9"/>
      <c r="AL1073" s="26"/>
      <c r="AM1073" s="26"/>
      <c r="AN1073" s="26"/>
      <c r="AO1073" s="26"/>
    </row>
    <row r="1074" spans="2:45" ht="12.75" customHeight="1">
      <c r="M1074" s="27"/>
      <c r="N1074" s="27"/>
      <c r="O1074" s="27"/>
      <c r="P1074" s="27"/>
      <c r="Q1074" s="27"/>
      <c r="R1074" s="27"/>
      <c r="S1074" s="27"/>
      <c r="T1074" s="28"/>
      <c r="U1074" s="28"/>
      <c r="V1074" s="28"/>
      <c r="W1074" s="28"/>
      <c r="X1074" s="28"/>
      <c r="Y1074" s="28"/>
      <c r="Z1074" s="28"/>
      <c r="AA1074" s="27"/>
      <c r="AB1074" s="27"/>
      <c r="AC1074" s="27"/>
      <c r="AL1074" s="26"/>
      <c r="AM1074" s="859" t="s">
        <v>712</v>
      </c>
      <c r="AN1074" s="1087"/>
      <c r="AO1074" s="1087"/>
      <c r="AP1074" s="1088"/>
    </row>
    <row r="1075" spans="2:45" ht="12.75" customHeight="1">
      <c r="M1075" s="27"/>
      <c r="N1075" s="27"/>
      <c r="O1075" s="27"/>
      <c r="P1075" s="27"/>
      <c r="Q1075" s="27"/>
      <c r="R1075" s="27"/>
      <c r="S1075" s="27"/>
      <c r="T1075" s="28"/>
      <c r="U1075" s="28"/>
      <c r="V1075" s="28"/>
      <c r="W1075" s="28"/>
      <c r="X1075" s="28"/>
      <c r="Y1075" s="28"/>
      <c r="Z1075" s="28"/>
      <c r="AA1075" s="27"/>
      <c r="AB1075" s="27"/>
      <c r="AC1075" s="27"/>
      <c r="AL1075" s="26"/>
      <c r="AM1075" s="1089"/>
      <c r="AN1075" s="1090"/>
      <c r="AO1075" s="1090"/>
      <c r="AP1075" s="1091"/>
    </row>
    <row r="1076" spans="2:45" ht="12.75" customHeight="1">
      <c r="M1076" s="27"/>
      <c r="N1076" s="27"/>
      <c r="O1076" s="27"/>
      <c r="P1076" s="27"/>
      <c r="Q1076" s="27"/>
      <c r="R1076" s="27"/>
      <c r="S1076" s="27"/>
      <c r="T1076" s="27"/>
      <c r="U1076" s="27"/>
      <c r="V1076" s="27"/>
      <c r="W1076" s="27"/>
      <c r="X1076" s="27"/>
      <c r="Y1076" s="27"/>
      <c r="Z1076" s="27"/>
      <c r="AA1076" s="27"/>
      <c r="AB1076" s="27"/>
      <c r="AC1076" s="27"/>
      <c r="AL1076" s="26"/>
      <c r="AM1076" s="26"/>
      <c r="AN1076" s="723"/>
      <c r="AO1076" s="723"/>
    </row>
    <row r="1077" spans="2:45" ht="6" customHeight="1">
      <c r="M1077" s="27"/>
      <c r="N1077" s="27"/>
      <c r="O1077" s="27"/>
      <c r="P1077" s="27"/>
      <c r="Q1077" s="27"/>
      <c r="R1077" s="27"/>
      <c r="S1077" s="27"/>
      <c r="T1077" s="27"/>
      <c r="U1077" s="27"/>
      <c r="V1077" s="27"/>
      <c r="W1077" s="27"/>
      <c r="X1077" s="27"/>
      <c r="Y1077" s="27"/>
      <c r="Z1077" s="27"/>
      <c r="AA1077" s="27"/>
      <c r="AB1077" s="27"/>
      <c r="AC1077" s="27"/>
      <c r="AL1077" s="26"/>
      <c r="AM1077" s="26"/>
    </row>
    <row r="1078" spans="2:45" ht="12.75" customHeight="1">
      <c r="B1078" s="873" t="s">
        <v>9</v>
      </c>
      <c r="C1078" s="874"/>
      <c r="D1078" s="874"/>
      <c r="E1078" s="874"/>
      <c r="F1078" s="874"/>
      <c r="G1078" s="874"/>
      <c r="H1078" s="874"/>
      <c r="I1078" s="874"/>
      <c r="J1078" s="878" t="s">
        <v>17</v>
      </c>
      <c r="K1078" s="878"/>
      <c r="L1078" s="724" t="s">
        <v>10</v>
      </c>
      <c r="M1078" s="878" t="s">
        <v>18</v>
      </c>
      <c r="N1078" s="878"/>
      <c r="O1078" s="879" t="s">
        <v>19</v>
      </c>
      <c r="P1078" s="878"/>
      <c r="Q1078" s="878"/>
      <c r="R1078" s="878"/>
      <c r="S1078" s="878"/>
      <c r="T1078" s="878"/>
      <c r="U1078" s="878" t="s">
        <v>20</v>
      </c>
      <c r="V1078" s="878"/>
      <c r="W1078" s="878"/>
      <c r="AD1078" s="11"/>
      <c r="AE1078" s="11"/>
      <c r="AF1078" s="11"/>
      <c r="AG1078" s="11"/>
      <c r="AH1078" s="11"/>
      <c r="AI1078" s="11"/>
      <c r="AJ1078" s="11"/>
      <c r="AL1078" s="1013">
        <f ca="1">$AL$9</f>
        <v>30</v>
      </c>
      <c r="AM1078" s="881"/>
      <c r="AN1078" s="948" t="s">
        <v>11</v>
      </c>
      <c r="AO1078" s="948"/>
      <c r="AP1078" s="881">
        <v>27</v>
      </c>
      <c r="AQ1078" s="881"/>
      <c r="AR1078" s="948" t="s">
        <v>12</v>
      </c>
      <c r="AS1078" s="951"/>
    </row>
    <row r="1079" spans="2:45" ht="13.95" customHeight="1">
      <c r="B1079" s="874"/>
      <c r="C1079" s="874"/>
      <c r="D1079" s="874"/>
      <c r="E1079" s="874"/>
      <c r="F1079" s="874"/>
      <c r="G1079" s="874"/>
      <c r="H1079" s="874"/>
      <c r="I1079" s="874"/>
      <c r="J1079" s="1061">
        <f>$J$10</f>
        <v>0</v>
      </c>
      <c r="K1079" s="1049">
        <f>$K$10</f>
        <v>0</v>
      </c>
      <c r="L1079" s="1063">
        <f>$L$10</f>
        <v>0</v>
      </c>
      <c r="M1079" s="1052">
        <f>$M$10</f>
        <v>0</v>
      </c>
      <c r="N1079" s="1049">
        <f>$N$10</f>
        <v>0</v>
      </c>
      <c r="O1079" s="1052">
        <f>$O$10</f>
        <v>0</v>
      </c>
      <c r="P1079" s="1014">
        <f>$P$10</f>
        <v>0</v>
      </c>
      <c r="Q1079" s="1014">
        <f>$Q$10</f>
        <v>0</v>
      </c>
      <c r="R1079" s="1014">
        <f>$R$10</f>
        <v>0</v>
      </c>
      <c r="S1079" s="1014">
        <f>$S$10</f>
        <v>0</v>
      </c>
      <c r="T1079" s="1049">
        <f>$T$10</f>
        <v>0</v>
      </c>
      <c r="U1079" s="1052">
        <f>$U$10</f>
        <v>0</v>
      </c>
      <c r="V1079" s="1014">
        <f>$V$10</f>
        <v>0</v>
      </c>
      <c r="W1079" s="1049">
        <f>$W$10</f>
        <v>0</v>
      </c>
      <c r="AD1079" s="11"/>
      <c r="AE1079" s="11"/>
      <c r="AF1079" s="11"/>
      <c r="AG1079" s="11"/>
      <c r="AH1079" s="11"/>
      <c r="AI1079" s="11"/>
      <c r="AJ1079" s="11"/>
      <c r="AL1079" s="882"/>
      <c r="AM1079" s="883"/>
      <c r="AN1079" s="949"/>
      <c r="AO1079" s="949"/>
      <c r="AP1079" s="883"/>
      <c r="AQ1079" s="883"/>
      <c r="AR1079" s="949"/>
      <c r="AS1079" s="952"/>
    </row>
    <row r="1080" spans="2:45" ht="9" customHeight="1">
      <c r="B1080" s="874"/>
      <c r="C1080" s="874"/>
      <c r="D1080" s="874"/>
      <c r="E1080" s="874"/>
      <c r="F1080" s="874"/>
      <c r="G1080" s="874"/>
      <c r="H1080" s="874"/>
      <c r="I1080" s="874"/>
      <c r="J1080" s="1062"/>
      <c r="K1080" s="1050"/>
      <c r="L1080" s="1064"/>
      <c r="M1080" s="1053"/>
      <c r="N1080" s="1050"/>
      <c r="O1080" s="1053"/>
      <c r="P1080" s="1015"/>
      <c r="Q1080" s="1015"/>
      <c r="R1080" s="1015"/>
      <c r="S1080" s="1015"/>
      <c r="T1080" s="1050"/>
      <c r="U1080" s="1053"/>
      <c r="V1080" s="1015"/>
      <c r="W1080" s="1050"/>
      <c r="AD1080" s="11"/>
      <c r="AE1080" s="11"/>
      <c r="AF1080" s="11"/>
      <c r="AG1080" s="11"/>
      <c r="AH1080" s="11"/>
      <c r="AI1080" s="11"/>
      <c r="AJ1080" s="11"/>
      <c r="AL1080" s="884"/>
      <c r="AM1080" s="885"/>
      <c r="AN1080" s="950"/>
      <c r="AO1080" s="950"/>
      <c r="AP1080" s="885"/>
      <c r="AQ1080" s="885"/>
      <c r="AR1080" s="950"/>
      <c r="AS1080" s="953"/>
    </row>
    <row r="1081" spans="2:45" ht="6" customHeight="1">
      <c r="B1081" s="876"/>
      <c r="C1081" s="876"/>
      <c r="D1081" s="876"/>
      <c r="E1081" s="876"/>
      <c r="F1081" s="876"/>
      <c r="G1081" s="876"/>
      <c r="H1081" s="876"/>
      <c r="I1081" s="876"/>
      <c r="J1081" s="1062"/>
      <c r="K1081" s="1051"/>
      <c r="L1081" s="1065"/>
      <c r="M1081" s="1054"/>
      <c r="N1081" s="1051"/>
      <c r="O1081" s="1054"/>
      <c r="P1081" s="1016"/>
      <c r="Q1081" s="1016"/>
      <c r="R1081" s="1016"/>
      <c r="S1081" s="1016"/>
      <c r="T1081" s="1051"/>
      <c r="U1081" s="1054"/>
      <c r="V1081" s="1016"/>
      <c r="W1081" s="1051"/>
    </row>
    <row r="1082" spans="2:45" ht="15" customHeight="1">
      <c r="B1082" s="927" t="s">
        <v>43</v>
      </c>
      <c r="C1082" s="928"/>
      <c r="D1082" s="928"/>
      <c r="E1082" s="928"/>
      <c r="F1082" s="928"/>
      <c r="G1082" s="928"/>
      <c r="H1082" s="928"/>
      <c r="I1082" s="929"/>
      <c r="J1082" s="927" t="s">
        <v>13</v>
      </c>
      <c r="K1082" s="928"/>
      <c r="L1082" s="928"/>
      <c r="M1082" s="928"/>
      <c r="N1082" s="936"/>
      <c r="O1082" s="939" t="s">
        <v>44</v>
      </c>
      <c r="P1082" s="928"/>
      <c r="Q1082" s="928"/>
      <c r="R1082" s="928"/>
      <c r="S1082" s="928"/>
      <c r="T1082" s="928"/>
      <c r="U1082" s="929"/>
      <c r="V1082" s="725" t="s">
        <v>843</v>
      </c>
      <c r="W1082" s="726"/>
      <c r="X1082" s="726"/>
      <c r="Y1082" s="942" t="s">
        <v>844</v>
      </c>
      <c r="Z1082" s="942"/>
      <c r="AA1082" s="942"/>
      <c r="AB1082" s="942"/>
      <c r="AC1082" s="942"/>
      <c r="AD1082" s="942"/>
      <c r="AE1082" s="942"/>
      <c r="AF1082" s="942"/>
      <c r="AG1082" s="942"/>
      <c r="AH1082" s="942"/>
      <c r="AI1082" s="726"/>
      <c r="AJ1082" s="726"/>
      <c r="AK1082" s="727"/>
      <c r="AL1082" s="1066" t="s">
        <v>803</v>
      </c>
      <c r="AM1082" s="1066"/>
      <c r="AN1082" s="943" t="s">
        <v>845</v>
      </c>
      <c r="AO1082" s="943"/>
      <c r="AP1082" s="943"/>
      <c r="AQ1082" s="943"/>
      <c r="AR1082" s="943"/>
      <c r="AS1082" s="944"/>
    </row>
    <row r="1083" spans="2:45" ht="13.95" customHeight="1">
      <c r="B1083" s="930"/>
      <c r="C1083" s="931"/>
      <c r="D1083" s="931"/>
      <c r="E1083" s="931"/>
      <c r="F1083" s="931"/>
      <c r="G1083" s="931"/>
      <c r="H1083" s="931"/>
      <c r="I1083" s="932"/>
      <c r="J1083" s="930"/>
      <c r="K1083" s="931"/>
      <c r="L1083" s="931"/>
      <c r="M1083" s="931"/>
      <c r="N1083" s="937"/>
      <c r="O1083" s="940"/>
      <c r="P1083" s="931"/>
      <c r="Q1083" s="931"/>
      <c r="R1083" s="931"/>
      <c r="S1083" s="931"/>
      <c r="T1083" s="931"/>
      <c r="U1083" s="932"/>
      <c r="V1083" s="890" t="s">
        <v>14</v>
      </c>
      <c r="W1083" s="891"/>
      <c r="X1083" s="891"/>
      <c r="Y1083" s="892"/>
      <c r="Z1083" s="896" t="s">
        <v>23</v>
      </c>
      <c r="AA1083" s="897"/>
      <c r="AB1083" s="897"/>
      <c r="AC1083" s="898"/>
      <c r="AD1083" s="902" t="s">
        <v>24</v>
      </c>
      <c r="AE1083" s="903"/>
      <c r="AF1083" s="903"/>
      <c r="AG1083" s="904"/>
      <c r="AH1083" s="1130" t="s">
        <v>170</v>
      </c>
      <c r="AI1083" s="948"/>
      <c r="AJ1083" s="948"/>
      <c r="AK1083" s="951"/>
      <c r="AL1083" s="1067" t="s">
        <v>45</v>
      </c>
      <c r="AM1083" s="1067"/>
      <c r="AN1083" s="918" t="s">
        <v>26</v>
      </c>
      <c r="AO1083" s="919"/>
      <c r="AP1083" s="919"/>
      <c r="AQ1083" s="919"/>
      <c r="AR1083" s="920"/>
      <c r="AS1083" s="921"/>
    </row>
    <row r="1084" spans="2:45" ht="13.95" customHeight="1">
      <c r="B1084" s="933"/>
      <c r="C1084" s="934"/>
      <c r="D1084" s="934"/>
      <c r="E1084" s="934"/>
      <c r="F1084" s="934"/>
      <c r="G1084" s="934"/>
      <c r="H1084" s="934"/>
      <c r="I1084" s="935"/>
      <c r="J1084" s="933"/>
      <c r="K1084" s="934"/>
      <c r="L1084" s="934"/>
      <c r="M1084" s="934"/>
      <c r="N1084" s="938"/>
      <c r="O1084" s="941"/>
      <c r="P1084" s="934"/>
      <c r="Q1084" s="934"/>
      <c r="R1084" s="934"/>
      <c r="S1084" s="934"/>
      <c r="T1084" s="934"/>
      <c r="U1084" s="935"/>
      <c r="V1084" s="893"/>
      <c r="W1084" s="894"/>
      <c r="X1084" s="894"/>
      <c r="Y1084" s="895"/>
      <c r="Z1084" s="899"/>
      <c r="AA1084" s="900"/>
      <c r="AB1084" s="900"/>
      <c r="AC1084" s="901"/>
      <c r="AD1084" s="905"/>
      <c r="AE1084" s="906"/>
      <c r="AF1084" s="906"/>
      <c r="AG1084" s="907"/>
      <c r="AH1084" s="1131"/>
      <c r="AI1084" s="950"/>
      <c r="AJ1084" s="950"/>
      <c r="AK1084" s="953"/>
      <c r="AL1084" s="1068"/>
      <c r="AM1084" s="1068"/>
      <c r="AN1084" s="924"/>
      <c r="AO1084" s="924"/>
      <c r="AP1084" s="924"/>
      <c r="AQ1084" s="924"/>
      <c r="AR1084" s="924"/>
      <c r="AS1084" s="925"/>
    </row>
    <row r="1085" spans="2:45" ht="18" customHeight="1">
      <c r="B1085" s="1123">
        <f>'報告書（事業主控）'!B1085</f>
        <v>0</v>
      </c>
      <c r="C1085" s="1124"/>
      <c r="D1085" s="1124"/>
      <c r="E1085" s="1124"/>
      <c r="F1085" s="1124"/>
      <c r="G1085" s="1124"/>
      <c r="H1085" s="1124"/>
      <c r="I1085" s="1125"/>
      <c r="J1085" s="1123">
        <f>'報告書（事業主控）'!J1085</f>
        <v>0</v>
      </c>
      <c r="K1085" s="1124"/>
      <c r="L1085" s="1124"/>
      <c r="M1085" s="1124"/>
      <c r="N1085" s="1126"/>
      <c r="O1085" s="730">
        <f>'報告書（事業主控）'!O1085</f>
        <v>0</v>
      </c>
      <c r="P1085" s="731" t="s">
        <v>38</v>
      </c>
      <c r="Q1085" s="730">
        <f>'報告書（事業主控）'!Q1085</f>
        <v>0</v>
      </c>
      <c r="R1085" s="731" t="s">
        <v>39</v>
      </c>
      <c r="S1085" s="730">
        <f>'報告書（事業主控）'!S1085</f>
        <v>0</v>
      </c>
      <c r="T1085" s="976" t="s">
        <v>40</v>
      </c>
      <c r="U1085" s="976"/>
      <c r="V1085" s="1103">
        <f>'報告書（事業主控）'!V1085</f>
        <v>0</v>
      </c>
      <c r="W1085" s="1104"/>
      <c r="X1085" s="1104"/>
      <c r="Y1085" s="732" t="s">
        <v>15</v>
      </c>
      <c r="Z1085" s="738"/>
      <c r="AA1085" s="739"/>
      <c r="AB1085" s="739"/>
      <c r="AC1085" s="732" t="s">
        <v>15</v>
      </c>
      <c r="AD1085" s="738"/>
      <c r="AE1085" s="739"/>
      <c r="AF1085" s="739"/>
      <c r="AG1085" s="732" t="s">
        <v>15</v>
      </c>
      <c r="AH1085" s="1127">
        <f>'報告書（事業主控）'!AH1085</f>
        <v>0</v>
      </c>
      <c r="AI1085" s="1128"/>
      <c r="AJ1085" s="1128"/>
      <c r="AK1085" s="1129"/>
      <c r="AL1085" s="738"/>
      <c r="AM1085" s="740"/>
      <c r="AN1085" s="1100">
        <f>'報告書（事業主控）'!AN1085</f>
        <v>0</v>
      </c>
      <c r="AO1085" s="1101"/>
      <c r="AP1085" s="1101"/>
      <c r="AQ1085" s="1101"/>
      <c r="AR1085" s="1101"/>
      <c r="AS1085" s="735" t="s">
        <v>15</v>
      </c>
    </row>
    <row r="1086" spans="2:45" ht="18" customHeight="1">
      <c r="B1086" s="1117"/>
      <c r="C1086" s="1118"/>
      <c r="D1086" s="1118"/>
      <c r="E1086" s="1118"/>
      <c r="F1086" s="1118"/>
      <c r="G1086" s="1118"/>
      <c r="H1086" s="1118"/>
      <c r="I1086" s="1119"/>
      <c r="J1086" s="1117"/>
      <c r="K1086" s="1118"/>
      <c r="L1086" s="1118"/>
      <c r="M1086" s="1118"/>
      <c r="N1086" s="1121"/>
      <c r="O1086" s="33">
        <f>'報告書（事業主控）'!O1086</f>
        <v>0</v>
      </c>
      <c r="P1086" s="684" t="s">
        <v>38</v>
      </c>
      <c r="Q1086" s="33">
        <f>'報告書（事業主控）'!Q1086</f>
        <v>0</v>
      </c>
      <c r="R1086" s="684" t="s">
        <v>39</v>
      </c>
      <c r="S1086" s="33">
        <f>'報告書（事業主控）'!S1086</f>
        <v>0</v>
      </c>
      <c r="T1086" s="1122" t="s">
        <v>41</v>
      </c>
      <c r="U1086" s="1122"/>
      <c r="V1086" s="1093">
        <f>'報告書（事業主控）'!V1086</f>
        <v>0</v>
      </c>
      <c r="W1086" s="1094"/>
      <c r="X1086" s="1094"/>
      <c r="Y1086" s="1094"/>
      <c r="Z1086" s="1093">
        <f>'報告書（事業主控）'!Z1086</f>
        <v>0</v>
      </c>
      <c r="AA1086" s="1094"/>
      <c r="AB1086" s="1094"/>
      <c r="AC1086" s="1094"/>
      <c r="AD1086" s="1093">
        <f>'報告書（事業主控）'!AD1086</f>
        <v>0</v>
      </c>
      <c r="AE1086" s="1094"/>
      <c r="AF1086" s="1094"/>
      <c r="AG1086" s="1094"/>
      <c r="AH1086" s="1093">
        <f>'報告書（事業主控）'!AH1086</f>
        <v>0</v>
      </c>
      <c r="AI1086" s="1094"/>
      <c r="AJ1086" s="1094"/>
      <c r="AK1086" s="1096"/>
      <c r="AL1086" s="964">
        <f>'報告書（事業主控）'!AL1086</f>
        <v>0</v>
      </c>
      <c r="AM1086" s="1095"/>
      <c r="AN1086" s="1093">
        <f>'報告書（事業主控）'!AN1086</f>
        <v>0</v>
      </c>
      <c r="AO1086" s="1094"/>
      <c r="AP1086" s="1094"/>
      <c r="AQ1086" s="1094"/>
      <c r="AR1086" s="1094"/>
      <c r="AS1086" s="687"/>
    </row>
    <row r="1087" spans="2:45" ht="18" customHeight="1">
      <c r="B1087" s="1114">
        <f>'報告書（事業主控）'!B1087</f>
        <v>0</v>
      </c>
      <c r="C1087" s="1115"/>
      <c r="D1087" s="1115"/>
      <c r="E1087" s="1115"/>
      <c r="F1087" s="1115"/>
      <c r="G1087" s="1115"/>
      <c r="H1087" s="1115"/>
      <c r="I1087" s="1116"/>
      <c r="J1087" s="1114">
        <f>'報告書（事業主控）'!J1087</f>
        <v>0</v>
      </c>
      <c r="K1087" s="1115"/>
      <c r="L1087" s="1115"/>
      <c r="M1087" s="1115"/>
      <c r="N1087" s="1120"/>
      <c r="O1087" s="32">
        <f>'報告書（事業主控）'!O1087</f>
        <v>0</v>
      </c>
      <c r="P1087" s="11" t="s">
        <v>38</v>
      </c>
      <c r="Q1087" s="32">
        <f>'報告書（事業主控）'!Q1087</f>
        <v>0</v>
      </c>
      <c r="R1087" s="11" t="s">
        <v>39</v>
      </c>
      <c r="S1087" s="32">
        <f>'報告書（事業主控）'!S1087</f>
        <v>0</v>
      </c>
      <c r="T1087" s="982" t="s">
        <v>40</v>
      </c>
      <c r="U1087" s="982"/>
      <c r="V1087" s="1103">
        <f>'報告書（事業主控）'!V1087</f>
        <v>0</v>
      </c>
      <c r="W1087" s="1104"/>
      <c r="X1087" s="1104"/>
      <c r="Y1087" s="737"/>
      <c r="Z1087" s="738"/>
      <c r="AA1087" s="739"/>
      <c r="AB1087" s="739"/>
      <c r="AC1087" s="737"/>
      <c r="AD1087" s="738"/>
      <c r="AE1087" s="739"/>
      <c r="AF1087" s="739"/>
      <c r="AG1087" s="737"/>
      <c r="AH1087" s="1100">
        <f>'報告書（事業主控）'!AH1087</f>
        <v>0</v>
      </c>
      <c r="AI1087" s="1101"/>
      <c r="AJ1087" s="1101"/>
      <c r="AK1087" s="1102"/>
      <c r="AL1087" s="738"/>
      <c r="AM1087" s="740"/>
      <c r="AN1087" s="1100">
        <f>'報告書（事業主控）'!AN1087</f>
        <v>0</v>
      </c>
      <c r="AO1087" s="1101"/>
      <c r="AP1087" s="1101"/>
      <c r="AQ1087" s="1101"/>
      <c r="AR1087" s="1101"/>
      <c r="AS1087" s="741"/>
    </row>
    <row r="1088" spans="2:45" ht="18" customHeight="1">
      <c r="B1088" s="1117"/>
      <c r="C1088" s="1118"/>
      <c r="D1088" s="1118"/>
      <c r="E1088" s="1118"/>
      <c r="F1088" s="1118"/>
      <c r="G1088" s="1118"/>
      <c r="H1088" s="1118"/>
      <c r="I1088" s="1119"/>
      <c r="J1088" s="1117"/>
      <c r="K1088" s="1118"/>
      <c r="L1088" s="1118"/>
      <c r="M1088" s="1118"/>
      <c r="N1088" s="1121"/>
      <c r="O1088" s="33">
        <f>'報告書（事業主控）'!O1088</f>
        <v>0</v>
      </c>
      <c r="P1088" s="684" t="s">
        <v>38</v>
      </c>
      <c r="Q1088" s="33">
        <f>'報告書（事業主控）'!Q1088</f>
        <v>0</v>
      </c>
      <c r="R1088" s="684" t="s">
        <v>39</v>
      </c>
      <c r="S1088" s="33">
        <f>'報告書（事業主控）'!S1088</f>
        <v>0</v>
      </c>
      <c r="T1088" s="1122" t="s">
        <v>41</v>
      </c>
      <c r="U1088" s="1122"/>
      <c r="V1088" s="1097">
        <f>'報告書（事業主控）'!V1088</f>
        <v>0</v>
      </c>
      <c r="W1088" s="1098"/>
      <c r="X1088" s="1098"/>
      <c r="Y1088" s="1098"/>
      <c r="Z1088" s="1097">
        <f>'報告書（事業主控）'!Z1088</f>
        <v>0</v>
      </c>
      <c r="AA1088" s="1098"/>
      <c r="AB1088" s="1098"/>
      <c r="AC1088" s="1098"/>
      <c r="AD1088" s="1097">
        <f>'報告書（事業主控）'!AD1088</f>
        <v>0</v>
      </c>
      <c r="AE1088" s="1098"/>
      <c r="AF1088" s="1098"/>
      <c r="AG1088" s="1098"/>
      <c r="AH1088" s="1097">
        <f>'報告書（事業主控）'!AH1088</f>
        <v>0</v>
      </c>
      <c r="AI1088" s="1098"/>
      <c r="AJ1088" s="1098"/>
      <c r="AK1088" s="1099"/>
      <c r="AL1088" s="964">
        <f>'報告書（事業主控）'!AL1088</f>
        <v>0</v>
      </c>
      <c r="AM1088" s="1095"/>
      <c r="AN1088" s="1093">
        <f>'報告書（事業主控）'!AN1088</f>
        <v>0</v>
      </c>
      <c r="AO1088" s="1094"/>
      <c r="AP1088" s="1094"/>
      <c r="AQ1088" s="1094"/>
      <c r="AR1088" s="1094"/>
      <c r="AS1088" s="687"/>
    </row>
    <row r="1089" spans="2:45" ht="18" customHeight="1">
      <c r="B1089" s="1114">
        <f>'報告書（事業主控）'!B1089</f>
        <v>0</v>
      </c>
      <c r="C1089" s="1115"/>
      <c r="D1089" s="1115"/>
      <c r="E1089" s="1115"/>
      <c r="F1089" s="1115"/>
      <c r="G1089" s="1115"/>
      <c r="H1089" s="1115"/>
      <c r="I1089" s="1116"/>
      <c r="J1089" s="1114">
        <f>'報告書（事業主控）'!J1089</f>
        <v>0</v>
      </c>
      <c r="K1089" s="1115"/>
      <c r="L1089" s="1115"/>
      <c r="M1089" s="1115"/>
      <c r="N1089" s="1120"/>
      <c r="O1089" s="32">
        <f>'報告書（事業主控）'!O1089</f>
        <v>0</v>
      </c>
      <c r="P1089" s="11" t="s">
        <v>38</v>
      </c>
      <c r="Q1089" s="32">
        <f>'報告書（事業主控）'!Q1089</f>
        <v>0</v>
      </c>
      <c r="R1089" s="11" t="s">
        <v>39</v>
      </c>
      <c r="S1089" s="32">
        <f>'報告書（事業主控）'!S1089</f>
        <v>0</v>
      </c>
      <c r="T1089" s="982" t="s">
        <v>40</v>
      </c>
      <c r="U1089" s="982"/>
      <c r="V1089" s="1103">
        <f>'報告書（事業主控）'!V1089</f>
        <v>0</v>
      </c>
      <c r="W1089" s="1104"/>
      <c r="X1089" s="1104"/>
      <c r="Y1089" s="737"/>
      <c r="Z1089" s="738"/>
      <c r="AA1089" s="739"/>
      <c r="AB1089" s="739"/>
      <c r="AC1089" s="737"/>
      <c r="AD1089" s="738"/>
      <c r="AE1089" s="739"/>
      <c r="AF1089" s="739"/>
      <c r="AG1089" s="737"/>
      <c r="AH1089" s="1100">
        <f>'報告書（事業主控）'!AH1089</f>
        <v>0</v>
      </c>
      <c r="AI1089" s="1101"/>
      <c r="AJ1089" s="1101"/>
      <c r="AK1089" s="1102"/>
      <c r="AL1089" s="738"/>
      <c r="AM1089" s="740"/>
      <c r="AN1089" s="1100">
        <f>'報告書（事業主控）'!AN1089</f>
        <v>0</v>
      </c>
      <c r="AO1089" s="1101"/>
      <c r="AP1089" s="1101"/>
      <c r="AQ1089" s="1101"/>
      <c r="AR1089" s="1101"/>
      <c r="AS1089" s="741"/>
    </row>
    <row r="1090" spans="2:45" ht="18" customHeight="1">
      <c r="B1090" s="1117"/>
      <c r="C1090" s="1118"/>
      <c r="D1090" s="1118"/>
      <c r="E1090" s="1118"/>
      <c r="F1090" s="1118"/>
      <c r="G1090" s="1118"/>
      <c r="H1090" s="1118"/>
      <c r="I1090" s="1119"/>
      <c r="J1090" s="1117"/>
      <c r="K1090" s="1118"/>
      <c r="L1090" s="1118"/>
      <c r="M1090" s="1118"/>
      <c r="N1090" s="1121"/>
      <c r="O1090" s="33">
        <f>'報告書（事業主控）'!O1090</f>
        <v>0</v>
      </c>
      <c r="P1090" s="684" t="s">
        <v>38</v>
      </c>
      <c r="Q1090" s="33">
        <f>'報告書（事業主控）'!Q1090</f>
        <v>0</v>
      </c>
      <c r="R1090" s="684" t="s">
        <v>39</v>
      </c>
      <c r="S1090" s="33">
        <f>'報告書（事業主控）'!S1090</f>
        <v>0</v>
      </c>
      <c r="T1090" s="1122" t="s">
        <v>41</v>
      </c>
      <c r="U1090" s="1122"/>
      <c r="V1090" s="1097">
        <f>'報告書（事業主控）'!V1090</f>
        <v>0</v>
      </c>
      <c r="W1090" s="1098"/>
      <c r="X1090" s="1098"/>
      <c r="Y1090" s="1098"/>
      <c r="Z1090" s="1097">
        <f>'報告書（事業主控）'!Z1090</f>
        <v>0</v>
      </c>
      <c r="AA1090" s="1098"/>
      <c r="AB1090" s="1098"/>
      <c r="AC1090" s="1098"/>
      <c r="AD1090" s="1097">
        <f>'報告書（事業主控）'!AD1090</f>
        <v>0</v>
      </c>
      <c r="AE1090" s="1098"/>
      <c r="AF1090" s="1098"/>
      <c r="AG1090" s="1098"/>
      <c r="AH1090" s="1097">
        <f>'報告書（事業主控）'!AH1090</f>
        <v>0</v>
      </c>
      <c r="AI1090" s="1098"/>
      <c r="AJ1090" s="1098"/>
      <c r="AK1090" s="1099"/>
      <c r="AL1090" s="964">
        <f>'報告書（事業主控）'!AL1090</f>
        <v>0</v>
      </c>
      <c r="AM1090" s="1095"/>
      <c r="AN1090" s="1093">
        <f>'報告書（事業主控）'!AN1090</f>
        <v>0</v>
      </c>
      <c r="AO1090" s="1094"/>
      <c r="AP1090" s="1094"/>
      <c r="AQ1090" s="1094"/>
      <c r="AR1090" s="1094"/>
      <c r="AS1090" s="687"/>
    </row>
    <row r="1091" spans="2:45" ht="18" customHeight="1">
      <c r="B1091" s="1114">
        <f>'報告書（事業主控）'!B1091</f>
        <v>0</v>
      </c>
      <c r="C1091" s="1115"/>
      <c r="D1091" s="1115"/>
      <c r="E1091" s="1115"/>
      <c r="F1091" s="1115"/>
      <c r="G1091" s="1115"/>
      <c r="H1091" s="1115"/>
      <c r="I1091" s="1116"/>
      <c r="J1091" s="1114">
        <f>'報告書（事業主控）'!J1091</f>
        <v>0</v>
      </c>
      <c r="K1091" s="1115"/>
      <c r="L1091" s="1115"/>
      <c r="M1091" s="1115"/>
      <c r="N1091" s="1120"/>
      <c r="O1091" s="32">
        <f>'報告書（事業主控）'!O1091</f>
        <v>0</v>
      </c>
      <c r="P1091" s="11" t="s">
        <v>38</v>
      </c>
      <c r="Q1091" s="32">
        <f>'報告書（事業主控）'!Q1091</f>
        <v>0</v>
      </c>
      <c r="R1091" s="11" t="s">
        <v>39</v>
      </c>
      <c r="S1091" s="32">
        <f>'報告書（事業主控）'!S1091</f>
        <v>0</v>
      </c>
      <c r="T1091" s="982" t="s">
        <v>40</v>
      </c>
      <c r="U1091" s="982"/>
      <c r="V1091" s="1103">
        <f>'報告書（事業主控）'!V1091</f>
        <v>0</v>
      </c>
      <c r="W1091" s="1104"/>
      <c r="X1091" s="1104"/>
      <c r="Y1091" s="737"/>
      <c r="Z1091" s="738"/>
      <c r="AA1091" s="739"/>
      <c r="AB1091" s="739"/>
      <c r="AC1091" s="737"/>
      <c r="AD1091" s="738"/>
      <c r="AE1091" s="739"/>
      <c r="AF1091" s="739"/>
      <c r="AG1091" s="737"/>
      <c r="AH1091" s="1100">
        <f>'報告書（事業主控）'!AH1091</f>
        <v>0</v>
      </c>
      <c r="AI1091" s="1101"/>
      <c r="AJ1091" s="1101"/>
      <c r="AK1091" s="1102"/>
      <c r="AL1091" s="738"/>
      <c r="AM1091" s="740"/>
      <c r="AN1091" s="1100">
        <f>'報告書（事業主控）'!AN1091</f>
        <v>0</v>
      </c>
      <c r="AO1091" s="1101"/>
      <c r="AP1091" s="1101"/>
      <c r="AQ1091" s="1101"/>
      <c r="AR1091" s="1101"/>
      <c r="AS1091" s="741"/>
    </row>
    <row r="1092" spans="2:45" ht="18" customHeight="1">
      <c r="B1092" s="1117"/>
      <c r="C1092" s="1118"/>
      <c r="D1092" s="1118"/>
      <c r="E1092" s="1118"/>
      <c r="F1092" s="1118"/>
      <c r="G1092" s="1118"/>
      <c r="H1092" s="1118"/>
      <c r="I1092" s="1119"/>
      <c r="J1092" s="1117"/>
      <c r="K1092" s="1118"/>
      <c r="L1092" s="1118"/>
      <c r="M1092" s="1118"/>
      <c r="N1092" s="1121"/>
      <c r="O1092" s="33">
        <f>'報告書（事業主控）'!O1092</f>
        <v>0</v>
      </c>
      <c r="P1092" s="684" t="s">
        <v>38</v>
      </c>
      <c r="Q1092" s="33">
        <f>'報告書（事業主控）'!Q1092</f>
        <v>0</v>
      </c>
      <c r="R1092" s="684" t="s">
        <v>39</v>
      </c>
      <c r="S1092" s="33">
        <f>'報告書（事業主控）'!S1092</f>
        <v>0</v>
      </c>
      <c r="T1092" s="1122" t="s">
        <v>41</v>
      </c>
      <c r="U1092" s="1122"/>
      <c r="V1092" s="1097">
        <f>'報告書（事業主控）'!V1092</f>
        <v>0</v>
      </c>
      <c r="W1092" s="1098"/>
      <c r="X1092" s="1098"/>
      <c r="Y1092" s="1098"/>
      <c r="Z1092" s="1097">
        <f>'報告書（事業主控）'!Z1092</f>
        <v>0</v>
      </c>
      <c r="AA1092" s="1098"/>
      <c r="AB1092" s="1098"/>
      <c r="AC1092" s="1098"/>
      <c r="AD1092" s="1097">
        <f>'報告書（事業主控）'!AD1092</f>
        <v>0</v>
      </c>
      <c r="AE1092" s="1098"/>
      <c r="AF1092" s="1098"/>
      <c r="AG1092" s="1098"/>
      <c r="AH1092" s="1097">
        <f>'報告書（事業主控）'!AH1092</f>
        <v>0</v>
      </c>
      <c r="AI1092" s="1098"/>
      <c r="AJ1092" s="1098"/>
      <c r="AK1092" s="1099"/>
      <c r="AL1092" s="964">
        <f>'報告書（事業主控）'!AL1092</f>
        <v>0</v>
      </c>
      <c r="AM1092" s="1095"/>
      <c r="AN1092" s="1093">
        <f>'報告書（事業主控）'!AN1092</f>
        <v>0</v>
      </c>
      <c r="AO1092" s="1094"/>
      <c r="AP1092" s="1094"/>
      <c r="AQ1092" s="1094"/>
      <c r="AR1092" s="1094"/>
      <c r="AS1092" s="687"/>
    </row>
    <row r="1093" spans="2:45" ht="18" customHeight="1">
      <c r="B1093" s="1114">
        <f>'報告書（事業主控）'!B1093</f>
        <v>0</v>
      </c>
      <c r="C1093" s="1115"/>
      <c r="D1093" s="1115"/>
      <c r="E1093" s="1115"/>
      <c r="F1093" s="1115"/>
      <c r="G1093" s="1115"/>
      <c r="H1093" s="1115"/>
      <c r="I1093" s="1116"/>
      <c r="J1093" s="1114">
        <f>'報告書（事業主控）'!J1093</f>
        <v>0</v>
      </c>
      <c r="K1093" s="1115"/>
      <c r="L1093" s="1115"/>
      <c r="M1093" s="1115"/>
      <c r="N1093" s="1120"/>
      <c r="O1093" s="32">
        <f>'報告書（事業主控）'!O1093</f>
        <v>0</v>
      </c>
      <c r="P1093" s="11" t="s">
        <v>38</v>
      </c>
      <c r="Q1093" s="32">
        <f>'報告書（事業主控）'!Q1093</f>
        <v>0</v>
      </c>
      <c r="R1093" s="11" t="s">
        <v>39</v>
      </c>
      <c r="S1093" s="32">
        <f>'報告書（事業主控）'!S1093</f>
        <v>0</v>
      </c>
      <c r="T1093" s="982" t="s">
        <v>40</v>
      </c>
      <c r="U1093" s="982"/>
      <c r="V1093" s="1103">
        <f>'報告書（事業主控）'!V1093</f>
        <v>0</v>
      </c>
      <c r="W1093" s="1104"/>
      <c r="X1093" s="1104"/>
      <c r="Y1093" s="737"/>
      <c r="Z1093" s="738"/>
      <c r="AA1093" s="739"/>
      <c r="AB1093" s="739"/>
      <c r="AC1093" s="737"/>
      <c r="AD1093" s="738"/>
      <c r="AE1093" s="739"/>
      <c r="AF1093" s="739"/>
      <c r="AG1093" s="737"/>
      <c r="AH1093" s="1100">
        <f>'報告書（事業主控）'!AH1093</f>
        <v>0</v>
      </c>
      <c r="AI1093" s="1101"/>
      <c r="AJ1093" s="1101"/>
      <c r="AK1093" s="1102"/>
      <c r="AL1093" s="738"/>
      <c r="AM1093" s="740"/>
      <c r="AN1093" s="1100">
        <f>'報告書（事業主控）'!AN1093</f>
        <v>0</v>
      </c>
      <c r="AO1093" s="1101"/>
      <c r="AP1093" s="1101"/>
      <c r="AQ1093" s="1101"/>
      <c r="AR1093" s="1101"/>
      <c r="AS1093" s="741"/>
    </row>
    <row r="1094" spans="2:45" ht="18" customHeight="1">
      <c r="B1094" s="1117"/>
      <c r="C1094" s="1118"/>
      <c r="D1094" s="1118"/>
      <c r="E1094" s="1118"/>
      <c r="F1094" s="1118"/>
      <c r="G1094" s="1118"/>
      <c r="H1094" s="1118"/>
      <c r="I1094" s="1119"/>
      <c r="J1094" s="1117"/>
      <c r="K1094" s="1118"/>
      <c r="L1094" s="1118"/>
      <c r="M1094" s="1118"/>
      <c r="N1094" s="1121"/>
      <c r="O1094" s="33">
        <f>'報告書（事業主控）'!O1094</f>
        <v>0</v>
      </c>
      <c r="P1094" s="684" t="s">
        <v>38</v>
      </c>
      <c r="Q1094" s="33">
        <f>'報告書（事業主控）'!Q1094</f>
        <v>0</v>
      </c>
      <c r="R1094" s="684" t="s">
        <v>39</v>
      </c>
      <c r="S1094" s="33">
        <f>'報告書（事業主控）'!S1094</f>
        <v>0</v>
      </c>
      <c r="T1094" s="1122" t="s">
        <v>41</v>
      </c>
      <c r="U1094" s="1122"/>
      <c r="V1094" s="1097">
        <f>'報告書（事業主控）'!V1094</f>
        <v>0</v>
      </c>
      <c r="W1094" s="1098"/>
      <c r="X1094" s="1098"/>
      <c r="Y1094" s="1098"/>
      <c r="Z1094" s="1097">
        <f>'報告書（事業主控）'!Z1094</f>
        <v>0</v>
      </c>
      <c r="AA1094" s="1098"/>
      <c r="AB1094" s="1098"/>
      <c r="AC1094" s="1098"/>
      <c r="AD1094" s="1097">
        <f>'報告書（事業主控）'!AD1094</f>
        <v>0</v>
      </c>
      <c r="AE1094" s="1098"/>
      <c r="AF1094" s="1098"/>
      <c r="AG1094" s="1098"/>
      <c r="AH1094" s="1097">
        <f>'報告書（事業主控）'!AH1094</f>
        <v>0</v>
      </c>
      <c r="AI1094" s="1098"/>
      <c r="AJ1094" s="1098"/>
      <c r="AK1094" s="1099"/>
      <c r="AL1094" s="964">
        <f>'報告書（事業主控）'!AL1094</f>
        <v>0</v>
      </c>
      <c r="AM1094" s="1095"/>
      <c r="AN1094" s="1093">
        <f>'報告書（事業主控）'!AN1094</f>
        <v>0</v>
      </c>
      <c r="AO1094" s="1094"/>
      <c r="AP1094" s="1094"/>
      <c r="AQ1094" s="1094"/>
      <c r="AR1094" s="1094"/>
      <c r="AS1094" s="687"/>
    </row>
    <row r="1095" spans="2:45" ht="18" customHeight="1">
      <c r="B1095" s="1114">
        <f>'報告書（事業主控）'!B1095</f>
        <v>0</v>
      </c>
      <c r="C1095" s="1115"/>
      <c r="D1095" s="1115"/>
      <c r="E1095" s="1115"/>
      <c r="F1095" s="1115"/>
      <c r="G1095" s="1115"/>
      <c r="H1095" s="1115"/>
      <c r="I1095" s="1116"/>
      <c r="J1095" s="1114">
        <f>'報告書（事業主控）'!J1095</f>
        <v>0</v>
      </c>
      <c r="K1095" s="1115"/>
      <c r="L1095" s="1115"/>
      <c r="M1095" s="1115"/>
      <c r="N1095" s="1120"/>
      <c r="O1095" s="32">
        <f>'報告書（事業主控）'!O1095</f>
        <v>0</v>
      </c>
      <c r="P1095" s="11" t="s">
        <v>38</v>
      </c>
      <c r="Q1095" s="32">
        <f>'報告書（事業主控）'!Q1095</f>
        <v>0</v>
      </c>
      <c r="R1095" s="11" t="s">
        <v>39</v>
      </c>
      <c r="S1095" s="32">
        <f>'報告書（事業主控）'!S1095</f>
        <v>0</v>
      </c>
      <c r="T1095" s="982" t="s">
        <v>40</v>
      </c>
      <c r="U1095" s="982"/>
      <c r="V1095" s="1103">
        <f>'報告書（事業主控）'!V1095</f>
        <v>0</v>
      </c>
      <c r="W1095" s="1104"/>
      <c r="X1095" s="1104"/>
      <c r="Y1095" s="737"/>
      <c r="Z1095" s="738"/>
      <c r="AA1095" s="739"/>
      <c r="AB1095" s="739"/>
      <c r="AC1095" s="737"/>
      <c r="AD1095" s="738"/>
      <c r="AE1095" s="739"/>
      <c r="AF1095" s="739"/>
      <c r="AG1095" s="737"/>
      <c r="AH1095" s="1100">
        <f>'報告書（事業主控）'!AH1095</f>
        <v>0</v>
      </c>
      <c r="AI1095" s="1101"/>
      <c r="AJ1095" s="1101"/>
      <c r="AK1095" s="1102"/>
      <c r="AL1095" s="738"/>
      <c r="AM1095" s="740"/>
      <c r="AN1095" s="1100">
        <f>'報告書（事業主控）'!AN1095</f>
        <v>0</v>
      </c>
      <c r="AO1095" s="1101"/>
      <c r="AP1095" s="1101"/>
      <c r="AQ1095" s="1101"/>
      <c r="AR1095" s="1101"/>
      <c r="AS1095" s="741"/>
    </row>
    <row r="1096" spans="2:45" ht="18" customHeight="1">
      <c r="B1096" s="1117"/>
      <c r="C1096" s="1118"/>
      <c r="D1096" s="1118"/>
      <c r="E1096" s="1118"/>
      <c r="F1096" s="1118"/>
      <c r="G1096" s="1118"/>
      <c r="H1096" s="1118"/>
      <c r="I1096" s="1119"/>
      <c r="J1096" s="1117"/>
      <c r="K1096" s="1118"/>
      <c r="L1096" s="1118"/>
      <c r="M1096" s="1118"/>
      <c r="N1096" s="1121"/>
      <c r="O1096" s="33">
        <f>'報告書（事業主控）'!O1096</f>
        <v>0</v>
      </c>
      <c r="P1096" s="684" t="s">
        <v>38</v>
      </c>
      <c r="Q1096" s="33">
        <f>'報告書（事業主控）'!Q1096</f>
        <v>0</v>
      </c>
      <c r="R1096" s="684" t="s">
        <v>39</v>
      </c>
      <c r="S1096" s="33">
        <f>'報告書（事業主控）'!S1096</f>
        <v>0</v>
      </c>
      <c r="T1096" s="1122" t="s">
        <v>41</v>
      </c>
      <c r="U1096" s="1122"/>
      <c r="V1096" s="1097">
        <f>'報告書（事業主控）'!V1096</f>
        <v>0</v>
      </c>
      <c r="W1096" s="1098"/>
      <c r="X1096" s="1098"/>
      <c r="Y1096" s="1098"/>
      <c r="Z1096" s="1097">
        <f>'報告書（事業主控）'!Z1096</f>
        <v>0</v>
      </c>
      <c r="AA1096" s="1098"/>
      <c r="AB1096" s="1098"/>
      <c r="AC1096" s="1098"/>
      <c r="AD1096" s="1097">
        <f>'報告書（事業主控）'!AD1096</f>
        <v>0</v>
      </c>
      <c r="AE1096" s="1098"/>
      <c r="AF1096" s="1098"/>
      <c r="AG1096" s="1098"/>
      <c r="AH1096" s="1097">
        <f>'報告書（事業主控）'!AH1096</f>
        <v>0</v>
      </c>
      <c r="AI1096" s="1098"/>
      <c r="AJ1096" s="1098"/>
      <c r="AK1096" s="1099"/>
      <c r="AL1096" s="964">
        <f>'報告書（事業主控）'!AL1096</f>
        <v>0</v>
      </c>
      <c r="AM1096" s="1095"/>
      <c r="AN1096" s="1093">
        <f>'報告書（事業主控）'!AN1096</f>
        <v>0</v>
      </c>
      <c r="AO1096" s="1094"/>
      <c r="AP1096" s="1094"/>
      <c r="AQ1096" s="1094"/>
      <c r="AR1096" s="1094"/>
      <c r="AS1096" s="687"/>
    </row>
    <row r="1097" spans="2:45" ht="18" customHeight="1">
      <c r="B1097" s="1114">
        <f>'報告書（事業主控）'!B1097</f>
        <v>0</v>
      </c>
      <c r="C1097" s="1115"/>
      <c r="D1097" s="1115"/>
      <c r="E1097" s="1115"/>
      <c r="F1097" s="1115"/>
      <c r="G1097" s="1115"/>
      <c r="H1097" s="1115"/>
      <c r="I1097" s="1116"/>
      <c r="J1097" s="1114">
        <f>'報告書（事業主控）'!J1097</f>
        <v>0</v>
      </c>
      <c r="K1097" s="1115"/>
      <c r="L1097" s="1115"/>
      <c r="M1097" s="1115"/>
      <c r="N1097" s="1120"/>
      <c r="O1097" s="32">
        <f>'報告書（事業主控）'!O1097</f>
        <v>0</v>
      </c>
      <c r="P1097" s="11" t="s">
        <v>38</v>
      </c>
      <c r="Q1097" s="32">
        <f>'報告書（事業主控）'!Q1097</f>
        <v>0</v>
      </c>
      <c r="R1097" s="11" t="s">
        <v>39</v>
      </c>
      <c r="S1097" s="32">
        <f>'報告書（事業主控）'!S1097</f>
        <v>0</v>
      </c>
      <c r="T1097" s="982" t="s">
        <v>40</v>
      </c>
      <c r="U1097" s="982"/>
      <c r="V1097" s="1103">
        <f>'報告書（事業主控）'!V1097</f>
        <v>0</v>
      </c>
      <c r="W1097" s="1104"/>
      <c r="X1097" s="1104"/>
      <c r="Y1097" s="737"/>
      <c r="Z1097" s="738"/>
      <c r="AA1097" s="739"/>
      <c r="AB1097" s="739"/>
      <c r="AC1097" s="737"/>
      <c r="AD1097" s="738"/>
      <c r="AE1097" s="739"/>
      <c r="AF1097" s="739"/>
      <c r="AG1097" s="737"/>
      <c r="AH1097" s="1100">
        <f>'報告書（事業主控）'!AH1097</f>
        <v>0</v>
      </c>
      <c r="AI1097" s="1101"/>
      <c r="AJ1097" s="1101"/>
      <c r="AK1097" s="1102"/>
      <c r="AL1097" s="738"/>
      <c r="AM1097" s="740"/>
      <c r="AN1097" s="1100">
        <f>'報告書（事業主控）'!AN1097</f>
        <v>0</v>
      </c>
      <c r="AO1097" s="1101"/>
      <c r="AP1097" s="1101"/>
      <c r="AQ1097" s="1101"/>
      <c r="AR1097" s="1101"/>
      <c r="AS1097" s="741"/>
    </row>
    <row r="1098" spans="2:45" ht="18" customHeight="1">
      <c r="B1098" s="1117"/>
      <c r="C1098" s="1118"/>
      <c r="D1098" s="1118"/>
      <c r="E1098" s="1118"/>
      <c r="F1098" s="1118"/>
      <c r="G1098" s="1118"/>
      <c r="H1098" s="1118"/>
      <c r="I1098" s="1119"/>
      <c r="J1098" s="1117"/>
      <c r="K1098" s="1118"/>
      <c r="L1098" s="1118"/>
      <c r="M1098" s="1118"/>
      <c r="N1098" s="1121"/>
      <c r="O1098" s="33">
        <f>'報告書（事業主控）'!O1098</f>
        <v>0</v>
      </c>
      <c r="P1098" s="684" t="s">
        <v>38</v>
      </c>
      <c r="Q1098" s="33">
        <f>'報告書（事業主控）'!Q1098</f>
        <v>0</v>
      </c>
      <c r="R1098" s="684" t="s">
        <v>39</v>
      </c>
      <c r="S1098" s="33">
        <f>'報告書（事業主控）'!S1098</f>
        <v>0</v>
      </c>
      <c r="T1098" s="1122" t="s">
        <v>41</v>
      </c>
      <c r="U1098" s="1122"/>
      <c r="V1098" s="1097">
        <f>'報告書（事業主控）'!V1098</f>
        <v>0</v>
      </c>
      <c r="W1098" s="1098"/>
      <c r="X1098" s="1098"/>
      <c r="Y1098" s="1098"/>
      <c r="Z1098" s="1097">
        <f>'報告書（事業主控）'!Z1098</f>
        <v>0</v>
      </c>
      <c r="AA1098" s="1098"/>
      <c r="AB1098" s="1098"/>
      <c r="AC1098" s="1098"/>
      <c r="AD1098" s="1097">
        <f>'報告書（事業主控）'!AD1098</f>
        <v>0</v>
      </c>
      <c r="AE1098" s="1098"/>
      <c r="AF1098" s="1098"/>
      <c r="AG1098" s="1098"/>
      <c r="AH1098" s="1097">
        <f>'報告書（事業主控）'!AH1098</f>
        <v>0</v>
      </c>
      <c r="AI1098" s="1098"/>
      <c r="AJ1098" s="1098"/>
      <c r="AK1098" s="1099"/>
      <c r="AL1098" s="964">
        <f>'報告書（事業主控）'!AL1098</f>
        <v>0</v>
      </c>
      <c r="AM1098" s="1095"/>
      <c r="AN1098" s="1093">
        <f>'報告書（事業主控）'!AN1098</f>
        <v>0</v>
      </c>
      <c r="AO1098" s="1094"/>
      <c r="AP1098" s="1094"/>
      <c r="AQ1098" s="1094"/>
      <c r="AR1098" s="1094"/>
      <c r="AS1098" s="687"/>
    </row>
    <row r="1099" spans="2:45" ht="18" customHeight="1">
      <c r="B1099" s="1114">
        <f>'報告書（事業主控）'!B1099</f>
        <v>0</v>
      </c>
      <c r="C1099" s="1115"/>
      <c r="D1099" s="1115"/>
      <c r="E1099" s="1115"/>
      <c r="F1099" s="1115"/>
      <c r="G1099" s="1115"/>
      <c r="H1099" s="1115"/>
      <c r="I1099" s="1116"/>
      <c r="J1099" s="1114">
        <f>'報告書（事業主控）'!J1099</f>
        <v>0</v>
      </c>
      <c r="K1099" s="1115"/>
      <c r="L1099" s="1115"/>
      <c r="M1099" s="1115"/>
      <c r="N1099" s="1120"/>
      <c r="O1099" s="32">
        <f>'報告書（事業主控）'!O1099</f>
        <v>0</v>
      </c>
      <c r="P1099" s="11" t="s">
        <v>38</v>
      </c>
      <c r="Q1099" s="32">
        <f>'報告書（事業主控）'!Q1099</f>
        <v>0</v>
      </c>
      <c r="R1099" s="11" t="s">
        <v>39</v>
      </c>
      <c r="S1099" s="32">
        <f>'報告書（事業主控）'!S1099</f>
        <v>0</v>
      </c>
      <c r="T1099" s="982" t="s">
        <v>40</v>
      </c>
      <c r="U1099" s="982"/>
      <c r="V1099" s="1103">
        <f>'報告書（事業主控）'!V1099</f>
        <v>0</v>
      </c>
      <c r="W1099" s="1104"/>
      <c r="X1099" s="1104"/>
      <c r="Y1099" s="737"/>
      <c r="Z1099" s="738"/>
      <c r="AA1099" s="739"/>
      <c r="AB1099" s="739"/>
      <c r="AC1099" s="737"/>
      <c r="AD1099" s="738"/>
      <c r="AE1099" s="739"/>
      <c r="AF1099" s="739"/>
      <c r="AG1099" s="737"/>
      <c r="AH1099" s="1100">
        <f>'報告書（事業主控）'!AH1099</f>
        <v>0</v>
      </c>
      <c r="AI1099" s="1101"/>
      <c r="AJ1099" s="1101"/>
      <c r="AK1099" s="1102"/>
      <c r="AL1099" s="738"/>
      <c r="AM1099" s="740"/>
      <c r="AN1099" s="1100">
        <f>'報告書（事業主控）'!AN1099</f>
        <v>0</v>
      </c>
      <c r="AO1099" s="1101"/>
      <c r="AP1099" s="1101"/>
      <c r="AQ1099" s="1101"/>
      <c r="AR1099" s="1101"/>
      <c r="AS1099" s="741"/>
    </row>
    <row r="1100" spans="2:45" ht="18" customHeight="1">
      <c r="B1100" s="1117"/>
      <c r="C1100" s="1118"/>
      <c r="D1100" s="1118"/>
      <c r="E1100" s="1118"/>
      <c r="F1100" s="1118"/>
      <c r="G1100" s="1118"/>
      <c r="H1100" s="1118"/>
      <c r="I1100" s="1119"/>
      <c r="J1100" s="1117"/>
      <c r="K1100" s="1118"/>
      <c r="L1100" s="1118"/>
      <c r="M1100" s="1118"/>
      <c r="N1100" s="1121"/>
      <c r="O1100" s="33">
        <f>'報告書（事業主控）'!O1100</f>
        <v>0</v>
      </c>
      <c r="P1100" s="684" t="s">
        <v>38</v>
      </c>
      <c r="Q1100" s="33">
        <f>'報告書（事業主控）'!Q1100</f>
        <v>0</v>
      </c>
      <c r="R1100" s="684" t="s">
        <v>39</v>
      </c>
      <c r="S1100" s="33">
        <f>'報告書（事業主控）'!S1100</f>
        <v>0</v>
      </c>
      <c r="T1100" s="1122" t="s">
        <v>41</v>
      </c>
      <c r="U1100" s="1122"/>
      <c r="V1100" s="1097">
        <f>'報告書（事業主控）'!V1100</f>
        <v>0</v>
      </c>
      <c r="W1100" s="1098"/>
      <c r="X1100" s="1098"/>
      <c r="Y1100" s="1098"/>
      <c r="Z1100" s="1097">
        <f>'報告書（事業主控）'!Z1100</f>
        <v>0</v>
      </c>
      <c r="AA1100" s="1098"/>
      <c r="AB1100" s="1098"/>
      <c r="AC1100" s="1098"/>
      <c r="AD1100" s="1097">
        <f>'報告書（事業主控）'!AD1100</f>
        <v>0</v>
      </c>
      <c r="AE1100" s="1098"/>
      <c r="AF1100" s="1098"/>
      <c r="AG1100" s="1098"/>
      <c r="AH1100" s="1097">
        <f>'報告書（事業主控）'!AH1100</f>
        <v>0</v>
      </c>
      <c r="AI1100" s="1098"/>
      <c r="AJ1100" s="1098"/>
      <c r="AK1100" s="1099"/>
      <c r="AL1100" s="964">
        <f>'報告書（事業主控）'!AL1100</f>
        <v>0</v>
      </c>
      <c r="AM1100" s="1095"/>
      <c r="AN1100" s="1093">
        <f>'報告書（事業主控）'!AN1100</f>
        <v>0</v>
      </c>
      <c r="AO1100" s="1094"/>
      <c r="AP1100" s="1094"/>
      <c r="AQ1100" s="1094"/>
      <c r="AR1100" s="1094"/>
      <c r="AS1100" s="687"/>
    </row>
    <row r="1101" spans="2:45" ht="18" customHeight="1">
      <c r="B1101" s="1114">
        <f>'報告書（事業主控）'!B1101</f>
        <v>0</v>
      </c>
      <c r="C1101" s="1115"/>
      <c r="D1101" s="1115"/>
      <c r="E1101" s="1115"/>
      <c r="F1101" s="1115"/>
      <c r="G1101" s="1115"/>
      <c r="H1101" s="1115"/>
      <c r="I1101" s="1116"/>
      <c r="J1101" s="1114">
        <f>'報告書（事業主控）'!J1101</f>
        <v>0</v>
      </c>
      <c r="K1101" s="1115"/>
      <c r="L1101" s="1115"/>
      <c r="M1101" s="1115"/>
      <c r="N1101" s="1120"/>
      <c r="O1101" s="32">
        <f>'報告書（事業主控）'!O1101</f>
        <v>0</v>
      </c>
      <c r="P1101" s="455" t="s">
        <v>38</v>
      </c>
      <c r="Q1101" s="32">
        <f>'報告書（事業主控）'!Q1101</f>
        <v>0</v>
      </c>
      <c r="R1101" s="11" t="s">
        <v>39</v>
      </c>
      <c r="S1101" s="32">
        <f>'報告書（事業主控）'!S1101</f>
        <v>0</v>
      </c>
      <c r="T1101" s="982" t="s">
        <v>40</v>
      </c>
      <c r="U1101" s="982"/>
      <c r="V1101" s="1103">
        <f>'報告書（事業主控）'!V1101</f>
        <v>0</v>
      </c>
      <c r="W1101" s="1104"/>
      <c r="X1101" s="1104"/>
      <c r="Y1101" s="737"/>
      <c r="Z1101" s="738"/>
      <c r="AA1101" s="739"/>
      <c r="AB1101" s="739"/>
      <c r="AC1101" s="737"/>
      <c r="AD1101" s="738"/>
      <c r="AE1101" s="739"/>
      <c r="AF1101" s="739"/>
      <c r="AG1101" s="737"/>
      <c r="AH1101" s="1100">
        <f>'報告書（事業主控）'!AH1101</f>
        <v>0</v>
      </c>
      <c r="AI1101" s="1101"/>
      <c r="AJ1101" s="1101"/>
      <c r="AK1101" s="1102"/>
      <c r="AL1101" s="738"/>
      <c r="AM1101" s="740"/>
      <c r="AN1101" s="1100">
        <f>'報告書（事業主控）'!AN1101</f>
        <v>0</v>
      </c>
      <c r="AO1101" s="1101"/>
      <c r="AP1101" s="1101"/>
      <c r="AQ1101" s="1101"/>
      <c r="AR1101" s="1101"/>
      <c r="AS1101" s="741"/>
    </row>
    <row r="1102" spans="2:45" ht="18" customHeight="1">
      <c r="B1102" s="1117"/>
      <c r="C1102" s="1118"/>
      <c r="D1102" s="1118"/>
      <c r="E1102" s="1118"/>
      <c r="F1102" s="1118"/>
      <c r="G1102" s="1118"/>
      <c r="H1102" s="1118"/>
      <c r="I1102" s="1119"/>
      <c r="J1102" s="1117"/>
      <c r="K1102" s="1118"/>
      <c r="L1102" s="1118"/>
      <c r="M1102" s="1118"/>
      <c r="N1102" s="1121"/>
      <c r="O1102" s="33">
        <f>'報告書（事業主控）'!O1102</f>
        <v>0</v>
      </c>
      <c r="P1102" s="456" t="s">
        <v>38</v>
      </c>
      <c r="Q1102" s="33">
        <f>'報告書（事業主控）'!Q1102</f>
        <v>0</v>
      </c>
      <c r="R1102" s="684" t="s">
        <v>39</v>
      </c>
      <c r="S1102" s="33">
        <f>'報告書（事業主控）'!S1102</f>
        <v>0</v>
      </c>
      <c r="T1102" s="1122" t="s">
        <v>41</v>
      </c>
      <c r="U1102" s="1122"/>
      <c r="V1102" s="1097">
        <f>'報告書（事業主控）'!V1102</f>
        <v>0</v>
      </c>
      <c r="W1102" s="1098"/>
      <c r="X1102" s="1098"/>
      <c r="Y1102" s="1098"/>
      <c r="Z1102" s="1097">
        <f>'報告書（事業主控）'!Z1102</f>
        <v>0</v>
      </c>
      <c r="AA1102" s="1098"/>
      <c r="AB1102" s="1098"/>
      <c r="AC1102" s="1098"/>
      <c r="AD1102" s="1097">
        <f>'報告書（事業主控）'!AD1102</f>
        <v>0</v>
      </c>
      <c r="AE1102" s="1098"/>
      <c r="AF1102" s="1098"/>
      <c r="AG1102" s="1098"/>
      <c r="AH1102" s="1097">
        <f>'報告書（事業主控）'!AH1102</f>
        <v>0</v>
      </c>
      <c r="AI1102" s="1098"/>
      <c r="AJ1102" s="1098"/>
      <c r="AK1102" s="1099"/>
      <c r="AL1102" s="964">
        <f>'報告書（事業主控）'!AL1102</f>
        <v>0</v>
      </c>
      <c r="AM1102" s="1095"/>
      <c r="AN1102" s="1093">
        <f>'報告書（事業主控）'!AN1102</f>
        <v>0</v>
      </c>
      <c r="AO1102" s="1094"/>
      <c r="AP1102" s="1094"/>
      <c r="AQ1102" s="1094"/>
      <c r="AR1102" s="1094"/>
      <c r="AS1102" s="687"/>
    </row>
    <row r="1103" spans="2:45" ht="18" customHeight="1">
      <c r="B1103" s="877" t="s">
        <v>832</v>
      </c>
      <c r="C1103" s="988"/>
      <c r="D1103" s="988"/>
      <c r="E1103" s="989"/>
      <c r="F1103" s="1105">
        <f>'報告書（事業主控）'!F1103</f>
        <v>0</v>
      </c>
      <c r="G1103" s="1106"/>
      <c r="H1103" s="1106"/>
      <c r="I1103" s="1106"/>
      <c r="J1103" s="1106"/>
      <c r="K1103" s="1106"/>
      <c r="L1103" s="1106"/>
      <c r="M1103" s="1106"/>
      <c r="N1103" s="1107"/>
      <c r="O1103" s="877" t="s">
        <v>833</v>
      </c>
      <c r="P1103" s="988"/>
      <c r="Q1103" s="988"/>
      <c r="R1103" s="988"/>
      <c r="S1103" s="988"/>
      <c r="T1103" s="988"/>
      <c r="U1103" s="989"/>
      <c r="V1103" s="1100">
        <f>'報告書（事業主控）'!V1103</f>
        <v>0</v>
      </c>
      <c r="W1103" s="1101"/>
      <c r="X1103" s="1101"/>
      <c r="Y1103" s="1102"/>
      <c r="Z1103" s="738"/>
      <c r="AA1103" s="739"/>
      <c r="AB1103" s="739"/>
      <c r="AC1103" s="737"/>
      <c r="AD1103" s="738"/>
      <c r="AE1103" s="739"/>
      <c r="AF1103" s="739"/>
      <c r="AG1103" s="737"/>
      <c r="AH1103" s="1100">
        <f>'報告書（事業主控）'!AH1103</f>
        <v>0</v>
      </c>
      <c r="AI1103" s="1101"/>
      <c r="AJ1103" s="1101"/>
      <c r="AK1103" s="1102"/>
      <c r="AL1103" s="738"/>
      <c r="AM1103" s="740"/>
      <c r="AN1103" s="1100">
        <f>'報告書（事業主控）'!AN1103</f>
        <v>0</v>
      </c>
      <c r="AO1103" s="1101"/>
      <c r="AP1103" s="1101"/>
      <c r="AQ1103" s="1101"/>
      <c r="AR1103" s="1101"/>
      <c r="AS1103" s="741"/>
    </row>
    <row r="1104" spans="2:45" ht="18" customHeight="1">
      <c r="B1104" s="990"/>
      <c r="C1104" s="991"/>
      <c r="D1104" s="991"/>
      <c r="E1104" s="992"/>
      <c r="F1104" s="1108"/>
      <c r="G1104" s="1109"/>
      <c r="H1104" s="1109"/>
      <c r="I1104" s="1109"/>
      <c r="J1104" s="1109"/>
      <c r="K1104" s="1109"/>
      <c r="L1104" s="1109"/>
      <c r="M1104" s="1109"/>
      <c r="N1104" s="1110"/>
      <c r="O1104" s="990"/>
      <c r="P1104" s="991"/>
      <c r="Q1104" s="991"/>
      <c r="R1104" s="991"/>
      <c r="S1104" s="991"/>
      <c r="T1104" s="991"/>
      <c r="U1104" s="992"/>
      <c r="V1104" s="983">
        <f>'報告書（事業主控）'!V1104</f>
        <v>0</v>
      </c>
      <c r="W1104" s="986"/>
      <c r="X1104" s="986"/>
      <c r="Y1104" s="1004"/>
      <c r="Z1104" s="983">
        <f>'報告書（事業主控）'!Z1104</f>
        <v>0</v>
      </c>
      <c r="AA1104" s="984"/>
      <c r="AB1104" s="984"/>
      <c r="AC1104" s="985"/>
      <c r="AD1104" s="983">
        <f>'報告書（事業主控）'!AD1104</f>
        <v>0</v>
      </c>
      <c r="AE1104" s="984"/>
      <c r="AF1104" s="984"/>
      <c r="AG1104" s="985"/>
      <c r="AH1104" s="983">
        <f>'報告書（事業主控）'!AH1104</f>
        <v>0</v>
      </c>
      <c r="AI1104" s="962"/>
      <c r="AJ1104" s="962"/>
      <c r="AK1104" s="962"/>
      <c r="AL1104" s="742"/>
      <c r="AM1104" s="743"/>
      <c r="AN1104" s="983">
        <f>'報告書（事業主控）'!AN1104</f>
        <v>0</v>
      </c>
      <c r="AO1104" s="986"/>
      <c r="AP1104" s="986"/>
      <c r="AQ1104" s="986"/>
      <c r="AR1104" s="986"/>
      <c r="AS1104" s="744"/>
    </row>
    <row r="1105" spans="2:45" ht="18" customHeight="1">
      <c r="B1105" s="993"/>
      <c r="C1105" s="994"/>
      <c r="D1105" s="994"/>
      <c r="E1105" s="995"/>
      <c r="F1105" s="1111"/>
      <c r="G1105" s="1112"/>
      <c r="H1105" s="1112"/>
      <c r="I1105" s="1112"/>
      <c r="J1105" s="1112"/>
      <c r="K1105" s="1112"/>
      <c r="L1105" s="1112"/>
      <c r="M1105" s="1112"/>
      <c r="N1105" s="1113"/>
      <c r="O1105" s="993"/>
      <c r="P1105" s="994"/>
      <c r="Q1105" s="994"/>
      <c r="R1105" s="994"/>
      <c r="S1105" s="994"/>
      <c r="T1105" s="994"/>
      <c r="U1105" s="995"/>
      <c r="V1105" s="1093">
        <f>'報告書（事業主控）'!V1105</f>
        <v>0</v>
      </c>
      <c r="W1105" s="1094"/>
      <c r="X1105" s="1094"/>
      <c r="Y1105" s="1096"/>
      <c r="Z1105" s="1093">
        <f>'報告書（事業主控）'!Z1105</f>
        <v>0</v>
      </c>
      <c r="AA1105" s="1094"/>
      <c r="AB1105" s="1094"/>
      <c r="AC1105" s="1096"/>
      <c r="AD1105" s="1093">
        <f>'報告書（事業主控）'!AD1105</f>
        <v>0</v>
      </c>
      <c r="AE1105" s="1094"/>
      <c r="AF1105" s="1094"/>
      <c r="AG1105" s="1096"/>
      <c r="AH1105" s="1093">
        <f>'報告書（事業主控）'!AH1105</f>
        <v>0</v>
      </c>
      <c r="AI1105" s="1094"/>
      <c r="AJ1105" s="1094"/>
      <c r="AK1105" s="1096"/>
      <c r="AL1105" s="686"/>
      <c r="AM1105" s="687"/>
      <c r="AN1105" s="1093">
        <f>'報告書（事業主控）'!AN1105</f>
        <v>0</v>
      </c>
      <c r="AO1105" s="1094"/>
      <c r="AP1105" s="1094"/>
      <c r="AQ1105" s="1094"/>
      <c r="AR1105" s="1094"/>
      <c r="AS1105" s="687"/>
    </row>
    <row r="1106" spans="2:45" ht="18" customHeight="1">
      <c r="AN1106" s="1092">
        <f>'報告書（事業主控）'!AN1106:AR1106</f>
        <v>0</v>
      </c>
      <c r="AO1106" s="1092"/>
      <c r="AP1106" s="1092"/>
      <c r="AQ1106" s="1092"/>
      <c r="AR1106" s="1092"/>
    </row>
    <row r="1107" spans="2:45" ht="31.95" customHeight="1">
      <c r="AN1107" s="38"/>
      <c r="AO1107" s="38"/>
      <c r="AP1107" s="38"/>
      <c r="AQ1107" s="38"/>
      <c r="AR1107" s="38"/>
    </row>
    <row r="1108" spans="2:45" ht="7.5" customHeight="1">
      <c r="X1108" s="3"/>
      <c r="Y1108" s="3"/>
    </row>
    <row r="1109" spans="2:45" ht="10.5" customHeight="1">
      <c r="X1109" s="3"/>
      <c r="Y1109" s="3"/>
    </row>
    <row r="1110" spans="2:45" ht="5.25" customHeight="1">
      <c r="X1110" s="3"/>
      <c r="Y1110" s="3"/>
    </row>
    <row r="1111" spans="2:45" ht="5.25" customHeight="1">
      <c r="X1111" s="3"/>
      <c r="Y1111" s="3"/>
    </row>
    <row r="1112" spans="2:45" ht="5.25" customHeight="1">
      <c r="X1112" s="3"/>
      <c r="Y1112" s="3"/>
    </row>
    <row r="1113" spans="2:45" ht="5.25" customHeight="1">
      <c r="X1113" s="3"/>
      <c r="Y1113" s="3"/>
    </row>
    <row r="1114" spans="2:45" ht="17.25" customHeight="1">
      <c r="B1114" s="2" t="s">
        <v>42</v>
      </c>
      <c r="S1114" s="9"/>
      <c r="T1114" s="9"/>
      <c r="U1114" s="9"/>
      <c r="V1114" s="9"/>
      <c r="W1114" s="9"/>
      <c r="AL1114" s="26"/>
      <c r="AM1114" s="26"/>
      <c r="AN1114" s="26"/>
      <c r="AO1114" s="26"/>
    </row>
    <row r="1115" spans="2:45" ht="12.75" customHeight="1">
      <c r="M1115" s="27"/>
      <c r="N1115" s="27"/>
      <c r="O1115" s="27"/>
      <c r="P1115" s="27"/>
      <c r="Q1115" s="27"/>
      <c r="R1115" s="27"/>
      <c r="S1115" s="27"/>
      <c r="T1115" s="28"/>
      <c r="U1115" s="28"/>
      <c r="V1115" s="28"/>
      <c r="W1115" s="28"/>
      <c r="X1115" s="28"/>
      <c r="Y1115" s="28"/>
      <c r="Z1115" s="28"/>
      <c r="AA1115" s="27"/>
      <c r="AB1115" s="27"/>
      <c r="AC1115" s="27"/>
      <c r="AL1115" s="26"/>
      <c r="AM1115" s="859" t="s">
        <v>712</v>
      </c>
      <c r="AN1115" s="1087"/>
      <c r="AO1115" s="1087"/>
      <c r="AP1115" s="1088"/>
    </row>
    <row r="1116" spans="2:45" ht="12.75" customHeight="1">
      <c r="M1116" s="27"/>
      <c r="N1116" s="27"/>
      <c r="O1116" s="27"/>
      <c r="P1116" s="27"/>
      <c r="Q1116" s="27"/>
      <c r="R1116" s="27"/>
      <c r="S1116" s="27"/>
      <c r="T1116" s="28"/>
      <c r="U1116" s="28"/>
      <c r="V1116" s="28"/>
      <c r="W1116" s="28"/>
      <c r="X1116" s="28"/>
      <c r="Y1116" s="28"/>
      <c r="Z1116" s="28"/>
      <c r="AA1116" s="27"/>
      <c r="AB1116" s="27"/>
      <c r="AC1116" s="27"/>
      <c r="AL1116" s="26"/>
      <c r="AM1116" s="1089"/>
      <c r="AN1116" s="1090"/>
      <c r="AO1116" s="1090"/>
      <c r="AP1116" s="1091"/>
    </row>
    <row r="1117" spans="2:45" ht="12.75" customHeight="1">
      <c r="M1117" s="27"/>
      <c r="N1117" s="27"/>
      <c r="O1117" s="27"/>
      <c r="P1117" s="27"/>
      <c r="Q1117" s="27"/>
      <c r="R1117" s="27"/>
      <c r="S1117" s="27"/>
      <c r="T1117" s="27"/>
      <c r="U1117" s="27"/>
      <c r="V1117" s="27"/>
      <c r="W1117" s="27"/>
      <c r="X1117" s="27"/>
      <c r="Y1117" s="27"/>
      <c r="Z1117" s="27"/>
      <c r="AA1117" s="27"/>
      <c r="AB1117" s="27"/>
      <c r="AC1117" s="27"/>
      <c r="AL1117" s="26"/>
      <c r="AM1117" s="26"/>
      <c r="AN1117" s="723"/>
      <c r="AO1117" s="723"/>
    </row>
    <row r="1118" spans="2:45" ht="6" customHeight="1">
      <c r="M1118" s="27"/>
      <c r="N1118" s="27"/>
      <c r="O1118" s="27"/>
      <c r="P1118" s="27"/>
      <c r="Q1118" s="27"/>
      <c r="R1118" s="27"/>
      <c r="S1118" s="27"/>
      <c r="T1118" s="27"/>
      <c r="U1118" s="27"/>
      <c r="V1118" s="27"/>
      <c r="W1118" s="27"/>
      <c r="X1118" s="27"/>
      <c r="Y1118" s="27"/>
      <c r="Z1118" s="27"/>
      <c r="AA1118" s="27"/>
      <c r="AB1118" s="27"/>
      <c r="AC1118" s="27"/>
      <c r="AL1118" s="26"/>
      <c r="AM1118" s="26"/>
    </row>
    <row r="1119" spans="2:45" ht="12.75" customHeight="1">
      <c r="B1119" s="873" t="s">
        <v>9</v>
      </c>
      <c r="C1119" s="874"/>
      <c r="D1119" s="874"/>
      <c r="E1119" s="874"/>
      <c r="F1119" s="874"/>
      <c r="G1119" s="874"/>
      <c r="H1119" s="874"/>
      <c r="I1119" s="874"/>
      <c r="J1119" s="878" t="s">
        <v>17</v>
      </c>
      <c r="K1119" s="878"/>
      <c r="L1119" s="724" t="s">
        <v>10</v>
      </c>
      <c r="M1119" s="878" t="s">
        <v>18</v>
      </c>
      <c r="N1119" s="878"/>
      <c r="O1119" s="879" t="s">
        <v>19</v>
      </c>
      <c r="P1119" s="878"/>
      <c r="Q1119" s="878"/>
      <c r="R1119" s="878"/>
      <c r="S1119" s="878"/>
      <c r="T1119" s="878"/>
      <c r="U1119" s="878" t="s">
        <v>20</v>
      </c>
      <c r="V1119" s="878"/>
      <c r="W1119" s="878"/>
      <c r="AD1119" s="11"/>
      <c r="AE1119" s="11"/>
      <c r="AF1119" s="11"/>
      <c r="AG1119" s="11"/>
      <c r="AH1119" s="11"/>
      <c r="AI1119" s="11"/>
      <c r="AJ1119" s="11"/>
      <c r="AL1119" s="1013">
        <f ca="1">$AL$9</f>
        <v>30</v>
      </c>
      <c r="AM1119" s="881"/>
      <c r="AN1119" s="948" t="s">
        <v>11</v>
      </c>
      <c r="AO1119" s="948"/>
      <c r="AP1119" s="881">
        <v>28</v>
      </c>
      <c r="AQ1119" s="881"/>
      <c r="AR1119" s="948" t="s">
        <v>12</v>
      </c>
      <c r="AS1119" s="951"/>
    </row>
    <row r="1120" spans="2:45" ht="13.95" customHeight="1">
      <c r="B1120" s="874"/>
      <c r="C1120" s="874"/>
      <c r="D1120" s="874"/>
      <c r="E1120" s="874"/>
      <c r="F1120" s="874"/>
      <c r="G1120" s="874"/>
      <c r="H1120" s="874"/>
      <c r="I1120" s="874"/>
      <c r="J1120" s="1061">
        <f>$J$10</f>
        <v>0</v>
      </c>
      <c r="K1120" s="1049">
        <f>$K$10</f>
        <v>0</v>
      </c>
      <c r="L1120" s="1063">
        <f>$L$10</f>
        <v>0</v>
      </c>
      <c r="M1120" s="1052">
        <f>$M$10</f>
        <v>0</v>
      </c>
      <c r="N1120" s="1049">
        <f>$N$10</f>
        <v>0</v>
      </c>
      <c r="O1120" s="1052">
        <f>$O$10</f>
        <v>0</v>
      </c>
      <c r="P1120" s="1014">
        <f>$P$10</f>
        <v>0</v>
      </c>
      <c r="Q1120" s="1014">
        <f>$Q$10</f>
        <v>0</v>
      </c>
      <c r="R1120" s="1014">
        <f>$R$10</f>
        <v>0</v>
      </c>
      <c r="S1120" s="1014">
        <f>$S$10</f>
        <v>0</v>
      </c>
      <c r="T1120" s="1049">
        <f>$T$10</f>
        <v>0</v>
      </c>
      <c r="U1120" s="1052">
        <f>$U$10</f>
        <v>0</v>
      </c>
      <c r="V1120" s="1014">
        <f>$V$10</f>
        <v>0</v>
      </c>
      <c r="W1120" s="1049">
        <f>$W$10</f>
        <v>0</v>
      </c>
      <c r="AD1120" s="11"/>
      <c r="AE1120" s="11"/>
      <c r="AF1120" s="11"/>
      <c r="AG1120" s="11"/>
      <c r="AH1120" s="11"/>
      <c r="AI1120" s="11"/>
      <c r="AJ1120" s="11"/>
      <c r="AL1120" s="882"/>
      <c r="AM1120" s="883"/>
      <c r="AN1120" s="949"/>
      <c r="AO1120" s="949"/>
      <c r="AP1120" s="883"/>
      <c r="AQ1120" s="883"/>
      <c r="AR1120" s="949"/>
      <c r="AS1120" s="952"/>
    </row>
    <row r="1121" spans="2:45" ht="9" customHeight="1">
      <c r="B1121" s="874"/>
      <c r="C1121" s="874"/>
      <c r="D1121" s="874"/>
      <c r="E1121" s="874"/>
      <c r="F1121" s="874"/>
      <c r="G1121" s="874"/>
      <c r="H1121" s="874"/>
      <c r="I1121" s="874"/>
      <c r="J1121" s="1062"/>
      <c r="K1121" s="1050"/>
      <c r="L1121" s="1064"/>
      <c r="M1121" s="1053"/>
      <c r="N1121" s="1050"/>
      <c r="O1121" s="1053"/>
      <c r="P1121" s="1015"/>
      <c r="Q1121" s="1015"/>
      <c r="R1121" s="1015"/>
      <c r="S1121" s="1015"/>
      <c r="T1121" s="1050"/>
      <c r="U1121" s="1053"/>
      <c r="V1121" s="1015"/>
      <c r="W1121" s="1050"/>
      <c r="AD1121" s="11"/>
      <c r="AE1121" s="11"/>
      <c r="AF1121" s="11"/>
      <c r="AG1121" s="11"/>
      <c r="AH1121" s="11"/>
      <c r="AI1121" s="11"/>
      <c r="AJ1121" s="11"/>
      <c r="AL1121" s="884"/>
      <c r="AM1121" s="885"/>
      <c r="AN1121" s="950"/>
      <c r="AO1121" s="950"/>
      <c r="AP1121" s="885"/>
      <c r="AQ1121" s="885"/>
      <c r="AR1121" s="950"/>
      <c r="AS1121" s="953"/>
    </row>
    <row r="1122" spans="2:45" ht="6" customHeight="1">
      <c r="B1122" s="876"/>
      <c r="C1122" s="876"/>
      <c r="D1122" s="876"/>
      <c r="E1122" s="876"/>
      <c r="F1122" s="876"/>
      <c r="G1122" s="876"/>
      <c r="H1122" s="876"/>
      <c r="I1122" s="876"/>
      <c r="J1122" s="1062"/>
      <c r="K1122" s="1051"/>
      <c r="L1122" s="1065"/>
      <c r="M1122" s="1054"/>
      <c r="N1122" s="1051"/>
      <c r="O1122" s="1054"/>
      <c r="P1122" s="1016"/>
      <c r="Q1122" s="1016"/>
      <c r="R1122" s="1016"/>
      <c r="S1122" s="1016"/>
      <c r="T1122" s="1051"/>
      <c r="U1122" s="1054"/>
      <c r="V1122" s="1016"/>
      <c r="W1122" s="1051"/>
    </row>
    <row r="1123" spans="2:45" ht="15" customHeight="1">
      <c r="B1123" s="927" t="s">
        <v>43</v>
      </c>
      <c r="C1123" s="928"/>
      <c r="D1123" s="928"/>
      <c r="E1123" s="928"/>
      <c r="F1123" s="928"/>
      <c r="G1123" s="928"/>
      <c r="H1123" s="928"/>
      <c r="I1123" s="929"/>
      <c r="J1123" s="927" t="s">
        <v>13</v>
      </c>
      <c r="K1123" s="928"/>
      <c r="L1123" s="928"/>
      <c r="M1123" s="928"/>
      <c r="N1123" s="936"/>
      <c r="O1123" s="939" t="s">
        <v>44</v>
      </c>
      <c r="P1123" s="928"/>
      <c r="Q1123" s="928"/>
      <c r="R1123" s="928"/>
      <c r="S1123" s="928"/>
      <c r="T1123" s="928"/>
      <c r="U1123" s="929"/>
      <c r="V1123" s="725" t="s">
        <v>843</v>
      </c>
      <c r="W1123" s="726"/>
      <c r="X1123" s="726"/>
      <c r="Y1123" s="942" t="s">
        <v>844</v>
      </c>
      <c r="Z1123" s="942"/>
      <c r="AA1123" s="942"/>
      <c r="AB1123" s="942"/>
      <c r="AC1123" s="942"/>
      <c r="AD1123" s="942"/>
      <c r="AE1123" s="942"/>
      <c r="AF1123" s="942"/>
      <c r="AG1123" s="942"/>
      <c r="AH1123" s="942"/>
      <c r="AI1123" s="726"/>
      <c r="AJ1123" s="726"/>
      <c r="AK1123" s="727"/>
      <c r="AL1123" s="1066" t="s">
        <v>803</v>
      </c>
      <c r="AM1123" s="1066"/>
      <c r="AN1123" s="943" t="s">
        <v>845</v>
      </c>
      <c r="AO1123" s="943"/>
      <c r="AP1123" s="943"/>
      <c r="AQ1123" s="943"/>
      <c r="AR1123" s="943"/>
      <c r="AS1123" s="944"/>
    </row>
    <row r="1124" spans="2:45" ht="13.95" customHeight="1">
      <c r="B1124" s="930"/>
      <c r="C1124" s="931"/>
      <c r="D1124" s="931"/>
      <c r="E1124" s="931"/>
      <c r="F1124" s="931"/>
      <c r="G1124" s="931"/>
      <c r="H1124" s="931"/>
      <c r="I1124" s="932"/>
      <c r="J1124" s="930"/>
      <c r="K1124" s="931"/>
      <c r="L1124" s="931"/>
      <c r="M1124" s="931"/>
      <c r="N1124" s="937"/>
      <c r="O1124" s="940"/>
      <c r="P1124" s="931"/>
      <c r="Q1124" s="931"/>
      <c r="R1124" s="931"/>
      <c r="S1124" s="931"/>
      <c r="T1124" s="931"/>
      <c r="U1124" s="932"/>
      <c r="V1124" s="890" t="s">
        <v>14</v>
      </c>
      <c r="W1124" s="891"/>
      <c r="X1124" s="891"/>
      <c r="Y1124" s="892"/>
      <c r="Z1124" s="896" t="s">
        <v>23</v>
      </c>
      <c r="AA1124" s="897"/>
      <c r="AB1124" s="897"/>
      <c r="AC1124" s="898"/>
      <c r="AD1124" s="902" t="s">
        <v>24</v>
      </c>
      <c r="AE1124" s="903"/>
      <c r="AF1124" s="903"/>
      <c r="AG1124" s="904"/>
      <c r="AH1124" s="1130" t="s">
        <v>170</v>
      </c>
      <c r="AI1124" s="948"/>
      <c r="AJ1124" s="948"/>
      <c r="AK1124" s="951"/>
      <c r="AL1124" s="1067" t="s">
        <v>45</v>
      </c>
      <c r="AM1124" s="1067"/>
      <c r="AN1124" s="918" t="s">
        <v>26</v>
      </c>
      <c r="AO1124" s="919"/>
      <c r="AP1124" s="919"/>
      <c r="AQ1124" s="919"/>
      <c r="AR1124" s="920"/>
      <c r="AS1124" s="921"/>
    </row>
    <row r="1125" spans="2:45" ht="13.95" customHeight="1">
      <c r="B1125" s="933"/>
      <c r="C1125" s="934"/>
      <c r="D1125" s="934"/>
      <c r="E1125" s="934"/>
      <c r="F1125" s="934"/>
      <c r="G1125" s="934"/>
      <c r="H1125" s="934"/>
      <c r="I1125" s="935"/>
      <c r="J1125" s="933"/>
      <c r="K1125" s="934"/>
      <c r="L1125" s="934"/>
      <c r="M1125" s="934"/>
      <c r="N1125" s="938"/>
      <c r="O1125" s="941"/>
      <c r="P1125" s="934"/>
      <c r="Q1125" s="934"/>
      <c r="R1125" s="934"/>
      <c r="S1125" s="934"/>
      <c r="T1125" s="934"/>
      <c r="U1125" s="935"/>
      <c r="V1125" s="893"/>
      <c r="W1125" s="894"/>
      <c r="X1125" s="894"/>
      <c r="Y1125" s="895"/>
      <c r="Z1125" s="899"/>
      <c r="AA1125" s="900"/>
      <c r="AB1125" s="900"/>
      <c r="AC1125" s="901"/>
      <c r="AD1125" s="905"/>
      <c r="AE1125" s="906"/>
      <c r="AF1125" s="906"/>
      <c r="AG1125" s="907"/>
      <c r="AH1125" s="1131"/>
      <c r="AI1125" s="950"/>
      <c r="AJ1125" s="950"/>
      <c r="AK1125" s="953"/>
      <c r="AL1125" s="1068"/>
      <c r="AM1125" s="1068"/>
      <c r="AN1125" s="924"/>
      <c r="AO1125" s="924"/>
      <c r="AP1125" s="924"/>
      <c r="AQ1125" s="924"/>
      <c r="AR1125" s="924"/>
      <c r="AS1125" s="925"/>
    </row>
    <row r="1126" spans="2:45" ht="18" customHeight="1">
      <c r="B1126" s="1123">
        <f>'報告書（事業主控）'!B1126</f>
        <v>0</v>
      </c>
      <c r="C1126" s="1124"/>
      <c r="D1126" s="1124"/>
      <c r="E1126" s="1124"/>
      <c r="F1126" s="1124"/>
      <c r="G1126" s="1124"/>
      <c r="H1126" s="1124"/>
      <c r="I1126" s="1125"/>
      <c r="J1126" s="1123">
        <f>'報告書（事業主控）'!J1126</f>
        <v>0</v>
      </c>
      <c r="K1126" s="1124"/>
      <c r="L1126" s="1124"/>
      <c r="M1126" s="1124"/>
      <c r="N1126" s="1126"/>
      <c r="O1126" s="730">
        <f>'報告書（事業主控）'!O1126</f>
        <v>0</v>
      </c>
      <c r="P1126" s="731" t="s">
        <v>38</v>
      </c>
      <c r="Q1126" s="730">
        <f>'報告書（事業主控）'!Q1126</f>
        <v>0</v>
      </c>
      <c r="R1126" s="731" t="s">
        <v>39</v>
      </c>
      <c r="S1126" s="730">
        <f>'報告書（事業主控）'!S1126</f>
        <v>0</v>
      </c>
      <c r="T1126" s="976" t="s">
        <v>40</v>
      </c>
      <c r="U1126" s="976"/>
      <c r="V1126" s="1103">
        <f>'報告書（事業主控）'!V1126</f>
        <v>0</v>
      </c>
      <c r="W1126" s="1104"/>
      <c r="X1126" s="1104"/>
      <c r="Y1126" s="732" t="s">
        <v>15</v>
      </c>
      <c r="Z1126" s="738"/>
      <c r="AA1126" s="739"/>
      <c r="AB1126" s="739"/>
      <c r="AC1126" s="732" t="s">
        <v>15</v>
      </c>
      <c r="AD1126" s="738"/>
      <c r="AE1126" s="739"/>
      <c r="AF1126" s="739"/>
      <c r="AG1126" s="732" t="s">
        <v>15</v>
      </c>
      <c r="AH1126" s="1127">
        <f>'報告書（事業主控）'!AH1126</f>
        <v>0</v>
      </c>
      <c r="AI1126" s="1128"/>
      <c r="AJ1126" s="1128"/>
      <c r="AK1126" s="1129"/>
      <c r="AL1126" s="738"/>
      <c r="AM1126" s="740"/>
      <c r="AN1126" s="1100">
        <f>'報告書（事業主控）'!AN1126</f>
        <v>0</v>
      </c>
      <c r="AO1126" s="1101"/>
      <c r="AP1126" s="1101"/>
      <c r="AQ1126" s="1101"/>
      <c r="AR1126" s="1101"/>
      <c r="AS1126" s="735" t="s">
        <v>15</v>
      </c>
    </row>
    <row r="1127" spans="2:45" ht="18" customHeight="1">
      <c r="B1127" s="1117"/>
      <c r="C1127" s="1118"/>
      <c r="D1127" s="1118"/>
      <c r="E1127" s="1118"/>
      <c r="F1127" s="1118"/>
      <c r="G1127" s="1118"/>
      <c r="H1127" s="1118"/>
      <c r="I1127" s="1119"/>
      <c r="J1127" s="1117"/>
      <c r="K1127" s="1118"/>
      <c r="L1127" s="1118"/>
      <c r="M1127" s="1118"/>
      <c r="N1127" s="1121"/>
      <c r="O1127" s="33">
        <f>'報告書（事業主控）'!O1127</f>
        <v>0</v>
      </c>
      <c r="P1127" s="684" t="s">
        <v>38</v>
      </c>
      <c r="Q1127" s="33">
        <f>'報告書（事業主控）'!Q1127</f>
        <v>0</v>
      </c>
      <c r="R1127" s="684" t="s">
        <v>39</v>
      </c>
      <c r="S1127" s="33">
        <f>'報告書（事業主控）'!S1127</f>
        <v>0</v>
      </c>
      <c r="T1127" s="1122" t="s">
        <v>41</v>
      </c>
      <c r="U1127" s="1122"/>
      <c r="V1127" s="1093">
        <f>'報告書（事業主控）'!V1127</f>
        <v>0</v>
      </c>
      <c r="W1127" s="1094"/>
      <c r="X1127" s="1094"/>
      <c r="Y1127" s="1094"/>
      <c r="Z1127" s="1093">
        <f>'報告書（事業主控）'!Z1127</f>
        <v>0</v>
      </c>
      <c r="AA1127" s="1094"/>
      <c r="AB1127" s="1094"/>
      <c r="AC1127" s="1094"/>
      <c r="AD1127" s="1093">
        <f>'報告書（事業主控）'!AD1127</f>
        <v>0</v>
      </c>
      <c r="AE1127" s="1094"/>
      <c r="AF1127" s="1094"/>
      <c r="AG1127" s="1094"/>
      <c r="AH1127" s="1093">
        <f>'報告書（事業主控）'!AH1127</f>
        <v>0</v>
      </c>
      <c r="AI1127" s="1094"/>
      <c r="AJ1127" s="1094"/>
      <c r="AK1127" s="1096"/>
      <c r="AL1127" s="964">
        <f>'報告書（事業主控）'!AL1127</f>
        <v>0</v>
      </c>
      <c r="AM1127" s="1095"/>
      <c r="AN1127" s="1093">
        <f>'報告書（事業主控）'!AN1127</f>
        <v>0</v>
      </c>
      <c r="AO1127" s="1094"/>
      <c r="AP1127" s="1094"/>
      <c r="AQ1127" s="1094"/>
      <c r="AR1127" s="1094"/>
      <c r="AS1127" s="687"/>
    </row>
    <row r="1128" spans="2:45" ht="18" customHeight="1">
      <c r="B1128" s="1114">
        <f>'報告書（事業主控）'!B1128</f>
        <v>0</v>
      </c>
      <c r="C1128" s="1115"/>
      <c r="D1128" s="1115"/>
      <c r="E1128" s="1115"/>
      <c r="F1128" s="1115"/>
      <c r="G1128" s="1115"/>
      <c r="H1128" s="1115"/>
      <c r="I1128" s="1116"/>
      <c r="J1128" s="1114">
        <f>'報告書（事業主控）'!J1128</f>
        <v>0</v>
      </c>
      <c r="K1128" s="1115"/>
      <c r="L1128" s="1115"/>
      <c r="M1128" s="1115"/>
      <c r="N1128" s="1120"/>
      <c r="O1128" s="32">
        <f>'報告書（事業主控）'!O1128</f>
        <v>0</v>
      </c>
      <c r="P1128" s="11" t="s">
        <v>38</v>
      </c>
      <c r="Q1128" s="32">
        <f>'報告書（事業主控）'!Q1128</f>
        <v>0</v>
      </c>
      <c r="R1128" s="11" t="s">
        <v>39</v>
      </c>
      <c r="S1128" s="32">
        <f>'報告書（事業主控）'!S1128</f>
        <v>0</v>
      </c>
      <c r="T1128" s="982" t="s">
        <v>40</v>
      </c>
      <c r="U1128" s="982"/>
      <c r="V1128" s="1103">
        <f>'報告書（事業主控）'!V1128</f>
        <v>0</v>
      </c>
      <c r="W1128" s="1104"/>
      <c r="X1128" s="1104"/>
      <c r="Y1128" s="737"/>
      <c r="Z1128" s="738"/>
      <c r="AA1128" s="739"/>
      <c r="AB1128" s="739"/>
      <c r="AC1128" s="737"/>
      <c r="AD1128" s="738"/>
      <c r="AE1128" s="739"/>
      <c r="AF1128" s="739"/>
      <c r="AG1128" s="737"/>
      <c r="AH1128" s="1100">
        <f>'報告書（事業主控）'!AH1128</f>
        <v>0</v>
      </c>
      <c r="AI1128" s="1101"/>
      <c r="AJ1128" s="1101"/>
      <c r="AK1128" s="1102"/>
      <c r="AL1128" s="738"/>
      <c r="AM1128" s="740"/>
      <c r="AN1128" s="1100">
        <f>'報告書（事業主控）'!AN1128</f>
        <v>0</v>
      </c>
      <c r="AO1128" s="1101"/>
      <c r="AP1128" s="1101"/>
      <c r="AQ1128" s="1101"/>
      <c r="AR1128" s="1101"/>
      <c r="AS1128" s="741"/>
    </row>
    <row r="1129" spans="2:45" ht="18" customHeight="1">
      <c r="B1129" s="1117"/>
      <c r="C1129" s="1118"/>
      <c r="D1129" s="1118"/>
      <c r="E1129" s="1118"/>
      <c r="F1129" s="1118"/>
      <c r="G1129" s="1118"/>
      <c r="H1129" s="1118"/>
      <c r="I1129" s="1119"/>
      <c r="J1129" s="1117"/>
      <c r="K1129" s="1118"/>
      <c r="L1129" s="1118"/>
      <c r="M1129" s="1118"/>
      <c r="N1129" s="1121"/>
      <c r="O1129" s="33">
        <f>'報告書（事業主控）'!O1129</f>
        <v>0</v>
      </c>
      <c r="P1129" s="684" t="s">
        <v>38</v>
      </c>
      <c r="Q1129" s="33">
        <f>'報告書（事業主控）'!Q1129</f>
        <v>0</v>
      </c>
      <c r="R1129" s="684" t="s">
        <v>39</v>
      </c>
      <c r="S1129" s="33">
        <f>'報告書（事業主控）'!S1129</f>
        <v>0</v>
      </c>
      <c r="T1129" s="1122" t="s">
        <v>41</v>
      </c>
      <c r="U1129" s="1122"/>
      <c r="V1129" s="1097">
        <f>'報告書（事業主控）'!V1129</f>
        <v>0</v>
      </c>
      <c r="W1129" s="1098"/>
      <c r="X1129" s="1098"/>
      <c r="Y1129" s="1098"/>
      <c r="Z1129" s="1097">
        <f>'報告書（事業主控）'!Z1129</f>
        <v>0</v>
      </c>
      <c r="AA1129" s="1098"/>
      <c r="AB1129" s="1098"/>
      <c r="AC1129" s="1098"/>
      <c r="AD1129" s="1097">
        <f>'報告書（事業主控）'!AD1129</f>
        <v>0</v>
      </c>
      <c r="AE1129" s="1098"/>
      <c r="AF1129" s="1098"/>
      <c r="AG1129" s="1098"/>
      <c r="AH1129" s="1097">
        <f>'報告書（事業主控）'!AH1129</f>
        <v>0</v>
      </c>
      <c r="AI1129" s="1098"/>
      <c r="AJ1129" s="1098"/>
      <c r="AK1129" s="1099"/>
      <c r="AL1129" s="964">
        <f>'報告書（事業主控）'!AL1129</f>
        <v>0</v>
      </c>
      <c r="AM1129" s="1095"/>
      <c r="AN1129" s="1093">
        <f>'報告書（事業主控）'!AN1129</f>
        <v>0</v>
      </c>
      <c r="AO1129" s="1094"/>
      <c r="AP1129" s="1094"/>
      <c r="AQ1129" s="1094"/>
      <c r="AR1129" s="1094"/>
      <c r="AS1129" s="687"/>
    </row>
    <row r="1130" spans="2:45" ht="18" customHeight="1">
      <c r="B1130" s="1114">
        <f>'報告書（事業主控）'!B1130</f>
        <v>0</v>
      </c>
      <c r="C1130" s="1115"/>
      <c r="D1130" s="1115"/>
      <c r="E1130" s="1115"/>
      <c r="F1130" s="1115"/>
      <c r="G1130" s="1115"/>
      <c r="H1130" s="1115"/>
      <c r="I1130" s="1116"/>
      <c r="J1130" s="1114">
        <f>'報告書（事業主控）'!J1130</f>
        <v>0</v>
      </c>
      <c r="K1130" s="1115"/>
      <c r="L1130" s="1115"/>
      <c r="M1130" s="1115"/>
      <c r="N1130" s="1120"/>
      <c r="O1130" s="32">
        <f>'報告書（事業主控）'!O1130</f>
        <v>0</v>
      </c>
      <c r="P1130" s="11" t="s">
        <v>38</v>
      </c>
      <c r="Q1130" s="32">
        <f>'報告書（事業主控）'!Q1130</f>
        <v>0</v>
      </c>
      <c r="R1130" s="11" t="s">
        <v>39</v>
      </c>
      <c r="S1130" s="32">
        <f>'報告書（事業主控）'!S1130</f>
        <v>0</v>
      </c>
      <c r="T1130" s="982" t="s">
        <v>40</v>
      </c>
      <c r="U1130" s="982"/>
      <c r="V1130" s="1103">
        <f>'報告書（事業主控）'!V1130</f>
        <v>0</v>
      </c>
      <c r="W1130" s="1104"/>
      <c r="X1130" s="1104"/>
      <c r="Y1130" s="737"/>
      <c r="Z1130" s="738"/>
      <c r="AA1130" s="739"/>
      <c r="AB1130" s="739"/>
      <c r="AC1130" s="737"/>
      <c r="AD1130" s="738"/>
      <c r="AE1130" s="739"/>
      <c r="AF1130" s="739"/>
      <c r="AG1130" s="737"/>
      <c r="AH1130" s="1100">
        <f>'報告書（事業主控）'!AH1130</f>
        <v>0</v>
      </c>
      <c r="AI1130" s="1101"/>
      <c r="AJ1130" s="1101"/>
      <c r="AK1130" s="1102"/>
      <c r="AL1130" s="738"/>
      <c r="AM1130" s="740"/>
      <c r="AN1130" s="1100">
        <f>'報告書（事業主控）'!AN1130</f>
        <v>0</v>
      </c>
      <c r="AO1130" s="1101"/>
      <c r="AP1130" s="1101"/>
      <c r="AQ1130" s="1101"/>
      <c r="AR1130" s="1101"/>
      <c r="AS1130" s="741"/>
    </row>
    <row r="1131" spans="2:45" ht="18" customHeight="1">
      <c r="B1131" s="1117"/>
      <c r="C1131" s="1118"/>
      <c r="D1131" s="1118"/>
      <c r="E1131" s="1118"/>
      <c r="F1131" s="1118"/>
      <c r="G1131" s="1118"/>
      <c r="H1131" s="1118"/>
      <c r="I1131" s="1119"/>
      <c r="J1131" s="1117"/>
      <c r="K1131" s="1118"/>
      <c r="L1131" s="1118"/>
      <c r="M1131" s="1118"/>
      <c r="N1131" s="1121"/>
      <c r="O1131" s="33">
        <f>'報告書（事業主控）'!O1131</f>
        <v>0</v>
      </c>
      <c r="P1131" s="684" t="s">
        <v>38</v>
      </c>
      <c r="Q1131" s="33">
        <f>'報告書（事業主控）'!Q1131</f>
        <v>0</v>
      </c>
      <c r="R1131" s="684" t="s">
        <v>39</v>
      </c>
      <c r="S1131" s="33">
        <f>'報告書（事業主控）'!S1131</f>
        <v>0</v>
      </c>
      <c r="T1131" s="1122" t="s">
        <v>41</v>
      </c>
      <c r="U1131" s="1122"/>
      <c r="V1131" s="1097">
        <f>'報告書（事業主控）'!V1131</f>
        <v>0</v>
      </c>
      <c r="W1131" s="1098"/>
      <c r="X1131" s="1098"/>
      <c r="Y1131" s="1098"/>
      <c r="Z1131" s="1097">
        <f>'報告書（事業主控）'!Z1131</f>
        <v>0</v>
      </c>
      <c r="AA1131" s="1098"/>
      <c r="AB1131" s="1098"/>
      <c r="AC1131" s="1098"/>
      <c r="AD1131" s="1097">
        <f>'報告書（事業主控）'!AD1131</f>
        <v>0</v>
      </c>
      <c r="AE1131" s="1098"/>
      <c r="AF1131" s="1098"/>
      <c r="AG1131" s="1098"/>
      <c r="AH1131" s="1097">
        <f>'報告書（事業主控）'!AH1131</f>
        <v>0</v>
      </c>
      <c r="AI1131" s="1098"/>
      <c r="AJ1131" s="1098"/>
      <c r="AK1131" s="1099"/>
      <c r="AL1131" s="964">
        <f>'報告書（事業主控）'!AL1131</f>
        <v>0</v>
      </c>
      <c r="AM1131" s="1095"/>
      <c r="AN1131" s="1093">
        <f>'報告書（事業主控）'!AN1131</f>
        <v>0</v>
      </c>
      <c r="AO1131" s="1094"/>
      <c r="AP1131" s="1094"/>
      <c r="AQ1131" s="1094"/>
      <c r="AR1131" s="1094"/>
      <c r="AS1131" s="687"/>
    </row>
    <row r="1132" spans="2:45" ht="18" customHeight="1">
      <c r="B1132" s="1114">
        <f>'報告書（事業主控）'!B1132</f>
        <v>0</v>
      </c>
      <c r="C1132" s="1115"/>
      <c r="D1132" s="1115"/>
      <c r="E1132" s="1115"/>
      <c r="F1132" s="1115"/>
      <c r="G1132" s="1115"/>
      <c r="H1132" s="1115"/>
      <c r="I1132" s="1116"/>
      <c r="J1132" s="1114">
        <f>'報告書（事業主控）'!J1132</f>
        <v>0</v>
      </c>
      <c r="K1132" s="1115"/>
      <c r="L1132" s="1115"/>
      <c r="M1132" s="1115"/>
      <c r="N1132" s="1120"/>
      <c r="O1132" s="32">
        <f>'報告書（事業主控）'!O1132</f>
        <v>0</v>
      </c>
      <c r="P1132" s="11" t="s">
        <v>38</v>
      </c>
      <c r="Q1132" s="32">
        <f>'報告書（事業主控）'!Q1132</f>
        <v>0</v>
      </c>
      <c r="R1132" s="11" t="s">
        <v>39</v>
      </c>
      <c r="S1132" s="32">
        <f>'報告書（事業主控）'!S1132</f>
        <v>0</v>
      </c>
      <c r="T1132" s="982" t="s">
        <v>40</v>
      </c>
      <c r="U1132" s="982"/>
      <c r="V1132" s="1103">
        <f>'報告書（事業主控）'!V1132</f>
        <v>0</v>
      </c>
      <c r="W1132" s="1104"/>
      <c r="X1132" s="1104"/>
      <c r="Y1132" s="737"/>
      <c r="Z1132" s="738"/>
      <c r="AA1132" s="739"/>
      <c r="AB1132" s="739"/>
      <c r="AC1132" s="737"/>
      <c r="AD1132" s="738"/>
      <c r="AE1132" s="739"/>
      <c r="AF1132" s="739"/>
      <c r="AG1132" s="737"/>
      <c r="AH1132" s="1100">
        <f>'報告書（事業主控）'!AH1132</f>
        <v>0</v>
      </c>
      <c r="AI1132" s="1101"/>
      <c r="AJ1132" s="1101"/>
      <c r="AK1132" s="1102"/>
      <c r="AL1132" s="738"/>
      <c r="AM1132" s="740"/>
      <c r="AN1132" s="1100">
        <f>'報告書（事業主控）'!AN1132</f>
        <v>0</v>
      </c>
      <c r="AO1132" s="1101"/>
      <c r="AP1132" s="1101"/>
      <c r="AQ1132" s="1101"/>
      <c r="AR1132" s="1101"/>
      <c r="AS1132" s="741"/>
    </row>
    <row r="1133" spans="2:45" ht="18" customHeight="1">
      <c r="B1133" s="1117"/>
      <c r="C1133" s="1118"/>
      <c r="D1133" s="1118"/>
      <c r="E1133" s="1118"/>
      <c r="F1133" s="1118"/>
      <c r="G1133" s="1118"/>
      <c r="H1133" s="1118"/>
      <c r="I1133" s="1119"/>
      <c r="J1133" s="1117"/>
      <c r="K1133" s="1118"/>
      <c r="L1133" s="1118"/>
      <c r="M1133" s="1118"/>
      <c r="N1133" s="1121"/>
      <c r="O1133" s="33">
        <f>'報告書（事業主控）'!O1133</f>
        <v>0</v>
      </c>
      <c r="P1133" s="684" t="s">
        <v>38</v>
      </c>
      <c r="Q1133" s="33">
        <f>'報告書（事業主控）'!Q1133</f>
        <v>0</v>
      </c>
      <c r="R1133" s="684" t="s">
        <v>39</v>
      </c>
      <c r="S1133" s="33">
        <f>'報告書（事業主控）'!S1133</f>
        <v>0</v>
      </c>
      <c r="T1133" s="1122" t="s">
        <v>41</v>
      </c>
      <c r="U1133" s="1122"/>
      <c r="V1133" s="1097">
        <f>'報告書（事業主控）'!V1133</f>
        <v>0</v>
      </c>
      <c r="W1133" s="1098"/>
      <c r="X1133" s="1098"/>
      <c r="Y1133" s="1098"/>
      <c r="Z1133" s="1097">
        <f>'報告書（事業主控）'!Z1133</f>
        <v>0</v>
      </c>
      <c r="AA1133" s="1098"/>
      <c r="AB1133" s="1098"/>
      <c r="AC1133" s="1098"/>
      <c r="AD1133" s="1097">
        <f>'報告書（事業主控）'!AD1133</f>
        <v>0</v>
      </c>
      <c r="AE1133" s="1098"/>
      <c r="AF1133" s="1098"/>
      <c r="AG1133" s="1098"/>
      <c r="AH1133" s="1097">
        <f>'報告書（事業主控）'!AH1133</f>
        <v>0</v>
      </c>
      <c r="AI1133" s="1098"/>
      <c r="AJ1133" s="1098"/>
      <c r="AK1133" s="1099"/>
      <c r="AL1133" s="964">
        <f>'報告書（事業主控）'!AL1133</f>
        <v>0</v>
      </c>
      <c r="AM1133" s="1095"/>
      <c r="AN1133" s="1093">
        <f>'報告書（事業主控）'!AN1133</f>
        <v>0</v>
      </c>
      <c r="AO1133" s="1094"/>
      <c r="AP1133" s="1094"/>
      <c r="AQ1133" s="1094"/>
      <c r="AR1133" s="1094"/>
      <c r="AS1133" s="687"/>
    </row>
    <row r="1134" spans="2:45" ht="18" customHeight="1">
      <c r="B1134" s="1114">
        <f>'報告書（事業主控）'!B1134</f>
        <v>0</v>
      </c>
      <c r="C1134" s="1115"/>
      <c r="D1134" s="1115"/>
      <c r="E1134" s="1115"/>
      <c r="F1134" s="1115"/>
      <c r="G1134" s="1115"/>
      <c r="H1134" s="1115"/>
      <c r="I1134" s="1116"/>
      <c r="J1134" s="1114">
        <f>'報告書（事業主控）'!J1134</f>
        <v>0</v>
      </c>
      <c r="K1134" s="1115"/>
      <c r="L1134" s="1115"/>
      <c r="M1134" s="1115"/>
      <c r="N1134" s="1120"/>
      <c r="O1134" s="32">
        <f>'報告書（事業主控）'!O1134</f>
        <v>0</v>
      </c>
      <c r="P1134" s="11" t="s">
        <v>38</v>
      </c>
      <c r="Q1134" s="32">
        <f>'報告書（事業主控）'!Q1134</f>
        <v>0</v>
      </c>
      <c r="R1134" s="11" t="s">
        <v>39</v>
      </c>
      <c r="S1134" s="32">
        <f>'報告書（事業主控）'!S1134</f>
        <v>0</v>
      </c>
      <c r="T1134" s="982" t="s">
        <v>40</v>
      </c>
      <c r="U1134" s="982"/>
      <c r="V1134" s="1103">
        <f>'報告書（事業主控）'!V1134</f>
        <v>0</v>
      </c>
      <c r="W1134" s="1104"/>
      <c r="X1134" s="1104"/>
      <c r="Y1134" s="737"/>
      <c r="Z1134" s="738"/>
      <c r="AA1134" s="739"/>
      <c r="AB1134" s="739"/>
      <c r="AC1134" s="737"/>
      <c r="AD1134" s="738"/>
      <c r="AE1134" s="739"/>
      <c r="AF1134" s="739"/>
      <c r="AG1134" s="737"/>
      <c r="AH1134" s="1100">
        <f>'報告書（事業主控）'!AH1134</f>
        <v>0</v>
      </c>
      <c r="AI1134" s="1101"/>
      <c r="AJ1134" s="1101"/>
      <c r="AK1134" s="1102"/>
      <c r="AL1134" s="738"/>
      <c r="AM1134" s="740"/>
      <c r="AN1134" s="1100">
        <f>'報告書（事業主控）'!AN1134</f>
        <v>0</v>
      </c>
      <c r="AO1134" s="1101"/>
      <c r="AP1134" s="1101"/>
      <c r="AQ1134" s="1101"/>
      <c r="AR1134" s="1101"/>
      <c r="AS1134" s="741"/>
    </row>
    <row r="1135" spans="2:45" ht="18" customHeight="1">
      <c r="B1135" s="1117"/>
      <c r="C1135" s="1118"/>
      <c r="D1135" s="1118"/>
      <c r="E1135" s="1118"/>
      <c r="F1135" s="1118"/>
      <c r="G1135" s="1118"/>
      <c r="H1135" s="1118"/>
      <c r="I1135" s="1119"/>
      <c r="J1135" s="1117"/>
      <c r="K1135" s="1118"/>
      <c r="L1135" s="1118"/>
      <c r="M1135" s="1118"/>
      <c r="N1135" s="1121"/>
      <c r="O1135" s="33">
        <f>'報告書（事業主控）'!O1135</f>
        <v>0</v>
      </c>
      <c r="P1135" s="684" t="s">
        <v>38</v>
      </c>
      <c r="Q1135" s="33">
        <f>'報告書（事業主控）'!Q1135</f>
        <v>0</v>
      </c>
      <c r="R1135" s="684" t="s">
        <v>39</v>
      </c>
      <c r="S1135" s="33">
        <f>'報告書（事業主控）'!S1135</f>
        <v>0</v>
      </c>
      <c r="T1135" s="1122" t="s">
        <v>41</v>
      </c>
      <c r="U1135" s="1122"/>
      <c r="V1135" s="1097">
        <f>'報告書（事業主控）'!V1135</f>
        <v>0</v>
      </c>
      <c r="W1135" s="1098"/>
      <c r="X1135" s="1098"/>
      <c r="Y1135" s="1098"/>
      <c r="Z1135" s="1097">
        <f>'報告書（事業主控）'!Z1135</f>
        <v>0</v>
      </c>
      <c r="AA1135" s="1098"/>
      <c r="AB1135" s="1098"/>
      <c r="AC1135" s="1098"/>
      <c r="AD1135" s="1097">
        <f>'報告書（事業主控）'!AD1135</f>
        <v>0</v>
      </c>
      <c r="AE1135" s="1098"/>
      <c r="AF1135" s="1098"/>
      <c r="AG1135" s="1098"/>
      <c r="AH1135" s="1097">
        <f>'報告書（事業主控）'!AH1135</f>
        <v>0</v>
      </c>
      <c r="AI1135" s="1098"/>
      <c r="AJ1135" s="1098"/>
      <c r="AK1135" s="1099"/>
      <c r="AL1135" s="964">
        <f>'報告書（事業主控）'!AL1135</f>
        <v>0</v>
      </c>
      <c r="AM1135" s="1095"/>
      <c r="AN1135" s="1093">
        <f>'報告書（事業主控）'!AN1135</f>
        <v>0</v>
      </c>
      <c r="AO1135" s="1094"/>
      <c r="AP1135" s="1094"/>
      <c r="AQ1135" s="1094"/>
      <c r="AR1135" s="1094"/>
      <c r="AS1135" s="687"/>
    </row>
    <row r="1136" spans="2:45" ht="18" customHeight="1">
      <c r="B1136" s="1114">
        <f>'報告書（事業主控）'!B1136</f>
        <v>0</v>
      </c>
      <c r="C1136" s="1115"/>
      <c r="D1136" s="1115"/>
      <c r="E1136" s="1115"/>
      <c r="F1136" s="1115"/>
      <c r="G1136" s="1115"/>
      <c r="H1136" s="1115"/>
      <c r="I1136" s="1116"/>
      <c r="J1136" s="1114">
        <f>'報告書（事業主控）'!J1136</f>
        <v>0</v>
      </c>
      <c r="K1136" s="1115"/>
      <c r="L1136" s="1115"/>
      <c r="M1136" s="1115"/>
      <c r="N1136" s="1120"/>
      <c r="O1136" s="32">
        <f>'報告書（事業主控）'!O1136</f>
        <v>0</v>
      </c>
      <c r="P1136" s="11" t="s">
        <v>38</v>
      </c>
      <c r="Q1136" s="32">
        <f>'報告書（事業主控）'!Q1136</f>
        <v>0</v>
      </c>
      <c r="R1136" s="11" t="s">
        <v>39</v>
      </c>
      <c r="S1136" s="32">
        <f>'報告書（事業主控）'!S1136</f>
        <v>0</v>
      </c>
      <c r="T1136" s="982" t="s">
        <v>40</v>
      </c>
      <c r="U1136" s="982"/>
      <c r="V1136" s="1103">
        <f>'報告書（事業主控）'!V1136</f>
        <v>0</v>
      </c>
      <c r="W1136" s="1104"/>
      <c r="X1136" s="1104"/>
      <c r="Y1136" s="737"/>
      <c r="Z1136" s="738"/>
      <c r="AA1136" s="739"/>
      <c r="AB1136" s="739"/>
      <c r="AC1136" s="737"/>
      <c r="AD1136" s="738"/>
      <c r="AE1136" s="739"/>
      <c r="AF1136" s="739"/>
      <c r="AG1136" s="737"/>
      <c r="AH1136" s="1100">
        <f>'報告書（事業主控）'!AH1136</f>
        <v>0</v>
      </c>
      <c r="AI1136" s="1101"/>
      <c r="AJ1136" s="1101"/>
      <c r="AK1136" s="1102"/>
      <c r="AL1136" s="738"/>
      <c r="AM1136" s="740"/>
      <c r="AN1136" s="1100">
        <f>'報告書（事業主控）'!AN1136</f>
        <v>0</v>
      </c>
      <c r="AO1136" s="1101"/>
      <c r="AP1136" s="1101"/>
      <c r="AQ1136" s="1101"/>
      <c r="AR1136" s="1101"/>
      <c r="AS1136" s="741"/>
    </row>
    <row r="1137" spans="2:45" ht="18" customHeight="1">
      <c r="B1137" s="1117"/>
      <c r="C1137" s="1118"/>
      <c r="D1137" s="1118"/>
      <c r="E1137" s="1118"/>
      <c r="F1137" s="1118"/>
      <c r="G1137" s="1118"/>
      <c r="H1137" s="1118"/>
      <c r="I1137" s="1119"/>
      <c r="J1137" s="1117"/>
      <c r="K1137" s="1118"/>
      <c r="L1137" s="1118"/>
      <c r="M1137" s="1118"/>
      <c r="N1137" s="1121"/>
      <c r="O1137" s="33">
        <f>'報告書（事業主控）'!O1137</f>
        <v>0</v>
      </c>
      <c r="P1137" s="684" t="s">
        <v>38</v>
      </c>
      <c r="Q1137" s="33">
        <f>'報告書（事業主控）'!Q1137</f>
        <v>0</v>
      </c>
      <c r="R1137" s="684" t="s">
        <v>39</v>
      </c>
      <c r="S1137" s="33">
        <f>'報告書（事業主控）'!S1137</f>
        <v>0</v>
      </c>
      <c r="T1137" s="1122" t="s">
        <v>41</v>
      </c>
      <c r="U1137" s="1122"/>
      <c r="V1137" s="1097">
        <f>'報告書（事業主控）'!V1137</f>
        <v>0</v>
      </c>
      <c r="W1137" s="1098"/>
      <c r="X1137" s="1098"/>
      <c r="Y1137" s="1098"/>
      <c r="Z1137" s="1097">
        <f>'報告書（事業主控）'!Z1137</f>
        <v>0</v>
      </c>
      <c r="AA1137" s="1098"/>
      <c r="AB1137" s="1098"/>
      <c r="AC1137" s="1098"/>
      <c r="AD1137" s="1097">
        <f>'報告書（事業主控）'!AD1137</f>
        <v>0</v>
      </c>
      <c r="AE1137" s="1098"/>
      <c r="AF1137" s="1098"/>
      <c r="AG1137" s="1098"/>
      <c r="AH1137" s="1097">
        <f>'報告書（事業主控）'!AH1137</f>
        <v>0</v>
      </c>
      <c r="AI1137" s="1098"/>
      <c r="AJ1137" s="1098"/>
      <c r="AK1137" s="1099"/>
      <c r="AL1137" s="964">
        <f>'報告書（事業主控）'!AL1137</f>
        <v>0</v>
      </c>
      <c r="AM1137" s="1095"/>
      <c r="AN1137" s="1093">
        <f>'報告書（事業主控）'!AN1137</f>
        <v>0</v>
      </c>
      <c r="AO1137" s="1094"/>
      <c r="AP1137" s="1094"/>
      <c r="AQ1137" s="1094"/>
      <c r="AR1137" s="1094"/>
      <c r="AS1137" s="687"/>
    </row>
    <row r="1138" spans="2:45" ht="18" customHeight="1">
      <c r="B1138" s="1114">
        <f>'報告書（事業主控）'!B1138</f>
        <v>0</v>
      </c>
      <c r="C1138" s="1115"/>
      <c r="D1138" s="1115"/>
      <c r="E1138" s="1115"/>
      <c r="F1138" s="1115"/>
      <c r="G1138" s="1115"/>
      <c r="H1138" s="1115"/>
      <c r="I1138" s="1116"/>
      <c r="J1138" s="1114">
        <f>'報告書（事業主控）'!J1138</f>
        <v>0</v>
      </c>
      <c r="K1138" s="1115"/>
      <c r="L1138" s="1115"/>
      <c r="M1138" s="1115"/>
      <c r="N1138" s="1120"/>
      <c r="O1138" s="32">
        <f>'報告書（事業主控）'!O1138</f>
        <v>0</v>
      </c>
      <c r="P1138" s="11" t="s">
        <v>38</v>
      </c>
      <c r="Q1138" s="32">
        <f>'報告書（事業主控）'!Q1138</f>
        <v>0</v>
      </c>
      <c r="R1138" s="11" t="s">
        <v>39</v>
      </c>
      <c r="S1138" s="32">
        <f>'報告書（事業主控）'!S1138</f>
        <v>0</v>
      </c>
      <c r="T1138" s="982" t="s">
        <v>40</v>
      </c>
      <c r="U1138" s="982"/>
      <c r="V1138" s="1103">
        <f>'報告書（事業主控）'!V1138</f>
        <v>0</v>
      </c>
      <c r="W1138" s="1104"/>
      <c r="X1138" s="1104"/>
      <c r="Y1138" s="737"/>
      <c r="Z1138" s="738"/>
      <c r="AA1138" s="739"/>
      <c r="AB1138" s="739"/>
      <c r="AC1138" s="737"/>
      <c r="AD1138" s="738"/>
      <c r="AE1138" s="739"/>
      <c r="AF1138" s="739"/>
      <c r="AG1138" s="737"/>
      <c r="AH1138" s="1100">
        <f>'報告書（事業主控）'!AH1138</f>
        <v>0</v>
      </c>
      <c r="AI1138" s="1101"/>
      <c r="AJ1138" s="1101"/>
      <c r="AK1138" s="1102"/>
      <c r="AL1138" s="738"/>
      <c r="AM1138" s="740"/>
      <c r="AN1138" s="1100">
        <f>'報告書（事業主控）'!AN1138</f>
        <v>0</v>
      </c>
      <c r="AO1138" s="1101"/>
      <c r="AP1138" s="1101"/>
      <c r="AQ1138" s="1101"/>
      <c r="AR1138" s="1101"/>
      <c r="AS1138" s="741"/>
    </row>
    <row r="1139" spans="2:45" ht="18" customHeight="1">
      <c r="B1139" s="1117"/>
      <c r="C1139" s="1118"/>
      <c r="D1139" s="1118"/>
      <c r="E1139" s="1118"/>
      <c r="F1139" s="1118"/>
      <c r="G1139" s="1118"/>
      <c r="H1139" s="1118"/>
      <c r="I1139" s="1119"/>
      <c r="J1139" s="1117"/>
      <c r="K1139" s="1118"/>
      <c r="L1139" s="1118"/>
      <c r="M1139" s="1118"/>
      <c r="N1139" s="1121"/>
      <c r="O1139" s="33">
        <f>'報告書（事業主控）'!O1139</f>
        <v>0</v>
      </c>
      <c r="P1139" s="684" t="s">
        <v>38</v>
      </c>
      <c r="Q1139" s="33">
        <f>'報告書（事業主控）'!Q1139</f>
        <v>0</v>
      </c>
      <c r="R1139" s="684" t="s">
        <v>39</v>
      </c>
      <c r="S1139" s="33">
        <f>'報告書（事業主控）'!S1139</f>
        <v>0</v>
      </c>
      <c r="T1139" s="1122" t="s">
        <v>41</v>
      </c>
      <c r="U1139" s="1122"/>
      <c r="V1139" s="1097">
        <f>'報告書（事業主控）'!V1139</f>
        <v>0</v>
      </c>
      <c r="W1139" s="1098"/>
      <c r="X1139" s="1098"/>
      <c r="Y1139" s="1098"/>
      <c r="Z1139" s="1097">
        <f>'報告書（事業主控）'!Z1139</f>
        <v>0</v>
      </c>
      <c r="AA1139" s="1098"/>
      <c r="AB1139" s="1098"/>
      <c r="AC1139" s="1098"/>
      <c r="AD1139" s="1097">
        <f>'報告書（事業主控）'!AD1139</f>
        <v>0</v>
      </c>
      <c r="AE1139" s="1098"/>
      <c r="AF1139" s="1098"/>
      <c r="AG1139" s="1098"/>
      <c r="AH1139" s="1097">
        <f>'報告書（事業主控）'!AH1139</f>
        <v>0</v>
      </c>
      <c r="AI1139" s="1098"/>
      <c r="AJ1139" s="1098"/>
      <c r="AK1139" s="1099"/>
      <c r="AL1139" s="964">
        <f>'報告書（事業主控）'!AL1139</f>
        <v>0</v>
      </c>
      <c r="AM1139" s="1095"/>
      <c r="AN1139" s="1093">
        <f>'報告書（事業主控）'!AN1139</f>
        <v>0</v>
      </c>
      <c r="AO1139" s="1094"/>
      <c r="AP1139" s="1094"/>
      <c r="AQ1139" s="1094"/>
      <c r="AR1139" s="1094"/>
      <c r="AS1139" s="687"/>
    </row>
    <row r="1140" spans="2:45" ht="18" customHeight="1">
      <c r="B1140" s="1114">
        <f>'報告書（事業主控）'!B1140</f>
        <v>0</v>
      </c>
      <c r="C1140" s="1115"/>
      <c r="D1140" s="1115"/>
      <c r="E1140" s="1115"/>
      <c r="F1140" s="1115"/>
      <c r="G1140" s="1115"/>
      <c r="H1140" s="1115"/>
      <c r="I1140" s="1116"/>
      <c r="J1140" s="1114">
        <f>'報告書（事業主控）'!J1140</f>
        <v>0</v>
      </c>
      <c r="K1140" s="1115"/>
      <c r="L1140" s="1115"/>
      <c r="M1140" s="1115"/>
      <c r="N1140" s="1120"/>
      <c r="O1140" s="32">
        <f>'報告書（事業主控）'!O1140</f>
        <v>0</v>
      </c>
      <c r="P1140" s="11" t="s">
        <v>38</v>
      </c>
      <c r="Q1140" s="32">
        <f>'報告書（事業主控）'!Q1140</f>
        <v>0</v>
      </c>
      <c r="R1140" s="11" t="s">
        <v>39</v>
      </c>
      <c r="S1140" s="32">
        <f>'報告書（事業主控）'!S1140</f>
        <v>0</v>
      </c>
      <c r="T1140" s="982" t="s">
        <v>40</v>
      </c>
      <c r="U1140" s="982"/>
      <c r="V1140" s="1103">
        <f>'報告書（事業主控）'!V1140</f>
        <v>0</v>
      </c>
      <c r="W1140" s="1104"/>
      <c r="X1140" s="1104"/>
      <c r="Y1140" s="737"/>
      <c r="Z1140" s="738"/>
      <c r="AA1140" s="739"/>
      <c r="AB1140" s="739"/>
      <c r="AC1140" s="737"/>
      <c r="AD1140" s="738"/>
      <c r="AE1140" s="739"/>
      <c r="AF1140" s="739"/>
      <c r="AG1140" s="737"/>
      <c r="AH1140" s="1100">
        <f>'報告書（事業主控）'!AH1140</f>
        <v>0</v>
      </c>
      <c r="AI1140" s="1101"/>
      <c r="AJ1140" s="1101"/>
      <c r="AK1140" s="1102"/>
      <c r="AL1140" s="738"/>
      <c r="AM1140" s="740"/>
      <c r="AN1140" s="1100">
        <f>'報告書（事業主控）'!AN1140</f>
        <v>0</v>
      </c>
      <c r="AO1140" s="1101"/>
      <c r="AP1140" s="1101"/>
      <c r="AQ1140" s="1101"/>
      <c r="AR1140" s="1101"/>
      <c r="AS1140" s="741"/>
    </row>
    <row r="1141" spans="2:45" ht="18" customHeight="1">
      <c r="B1141" s="1117"/>
      <c r="C1141" s="1118"/>
      <c r="D1141" s="1118"/>
      <c r="E1141" s="1118"/>
      <c r="F1141" s="1118"/>
      <c r="G1141" s="1118"/>
      <c r="H1141" s="1118"/>
      <c r="I1141" s="1119"/>
      <c r="J1141" s="1117"/>
      <c r="K1141" s="1118"/>
      <c r="L1141" s="1118"/>
      <c r="M1141" s="1118"/>
      <c r="N1141" s="1121"/>
      <c r="O1141" s="33">
        <f>'報告書（事業主控）'!O1141</f>
        <v>0</v>
      </c>
      <c r="P1141" s="684" t="s">
        <v>38</v>
      </c>
      <c r="Q1141" s="33">
        <f>'報告書（事業主控）'!Q1141</f>
        <v>0</v>
      </c>
      <c r="R1141" s="684" t="s">
        <v>39</v>
      </c>
      <c r="S1141" s="33">
        <f>'報告書（事業主控）'!S1141</f>
        <v>0</v>
      </c>
      <c r="T1141" s="1122" t="s">
        <v>41</v>
      </c>
      <c r="U1141" s="1122"/>
      <c r="V1141" s="1097">
        <f>'報告書（事業主控）'!V1141</f>
        <v>0</v>
      </c>
      <c r="W1141" s="1098"/>
      <c r="X1141" s="1098"/>
      <c r="Y1141" s="1098"/>
      <c r="Z1141" s="1097">
        <f>'報告書（事業主控）'!Z1141</f>
        <v>0</v>
      </c>
      <c r="AA1141" s="1098"/>
      <c r="AB1141" s="1098"/>
      <c r="AC1141" s="1098"/>
      <c r="AD1141" s="1097">
        <f>'報告書（事業主控）'!AD1141</f>
        <v>0</v>
      </c>
      <c r="AE1141" s="1098"/>
      <c r="AF1141" s="1098"/>
      <c r="AG1141" s="1098"/>
      <c r="AH1141" s="1097">
        <f>'報告書（事業主控）'!AH1141</f>
        <v>0</v>
      </c>
      <c r="AI1141" s="1098"/>
      <c r="AJ1141" s="1098"/>
      <c r="AK1141" s="1099"/>
      <c r="AL1141" s="964">
        <f>'報告書（事業主控）'!AL1141</f>
        <v>0</v>
      </c>
      <c r="AM1141" s="1095"/>
      <c r="AN1141" s="1093">
        <f>'報告書（事業主控）'!AN1141</f>
        <v>0</v>
      </c>
      <c r="AO1141" s="1094"/>
      <c r="AP1141" s="1094"/>
      <c r="AQ1141" s="1094"/>
      <c r="AR1141" s="1094"/>
      <c r="AS1141" s="687"/>
    </row>
    <row r="1142" spans="2:45" ht="18" customHeight="1">
      <c r="B1142" s="1114">
        <f>'報告書（事業主控）'!B1142</f>
        <v>0</v>
      </c>
      <c r="C1142" s="1115"/>
      <c r="D1142" s="1115"/>
      <c r="E1142" s="1115"/>
      <c r="F1142" s="1115"/>
      <c r="G1142" s="1115"/>
      <c r="H1142" s="1115"/>
      <c r="I1142" s="1116"/>
      <c r="J1142" s="1114">
        <f>'報告書（事業主控）'!J1142</f>
        <v>0</v>
      </c>
      <c r="K1142" s="1115"/>
      <c r="L1142" s="1115"/>
      <c r="M1142" s="1115"/>
      <c r="N1142" s="1120"/>
      <c r="O1142" s="32">
        <f>'報告書（事業主控）'!O1142</f>
        <v>0</v>
      </c>
      <c r="P1142" s="11" t="s">
        <v>38</v>
      </c>
      <c r="Q1142" s="32">
        <f>'報告書（事業主控）'!Q1142</f>
        <v>0</v>
      </c>
      <c r="R1142" s="11" t="s">
        <v>39</v>
      </c>
      <c r="S1142" s="32">
        <f>'報告書（事業主控）'!S1142</f>
        <v>0</v>
      </c>
      <c r="T1142" s="982" t="s">
        <v>40</v>
      </c>
      <c r="U1142" s="982"/>
      <c r="V1142" s="1103">
        <f>'報告書（事業主控）'!V1142</f>
        <v>0</v>
      </c>
      <c r="W1142" s="1104"/>
      <c r="X1142" s="1104"/>
      <c r="Y1142" s="737"/>
      <c r="Z1142" s="738"/>
      <c r="AA1142" s="739"/>
      <c r="AB1142" s="739"/>
      <c r="AC1142" s="737"/>
      <c r="AD1142" s="738"/>
      <c r="AE1142" s="739"/>
      <c r="AF1142" s="739"/>
      <c r="AG1142" s="737"/>
      <c r="AH1142" s="1100">
        <f>'報告書（事業主控）'!AH1142</f>
        <v>0</v>
      </c>
      <c r="AI1142" s="1101"/>
      <c r="AJ1142" s="1101"/>
      <c r="AK1142" s="1102"/>
      <c r="AL1142" s="738"/>
      <c r="AM1142" s="740"/>
      <c r="AN1142" s="1100">
        <f>'報告書（事業主控）'!AN1142</f>
        <v>0</v>
      </c>
      <c r="AO1142" s="1101"/>
      <c r="AP1142" s="1101"/>
      <c r="AQ1142" s="1101"/>
      <c r="AR1142" s="1101"/>
      <c r="AS1142" s="741"/>
    </row>
    <row r="1143" spans="2:45" ht="18" customHeight="1">
      <c r="B1143" s="1117"/>
      <c r="C1143" s="1118"/>
      <c r="D1143" s="1118"/>
      <c r="E1143" s="1118"/>
      <c r="F1143" s="1118"/>
      <c r="G1143" s="1118"/>
      <c r="H1143" s="1118"/>
      <c r="I1143" s="1119"/>
      <c r="J1143" s="1117"/>
      <c r="K1143" s="1118"/>
      <c r="L1143" s="1118"/>
      <c r="M1143" s="1118"/>
      <c r="N1143" s="1121"/>
      <c r="O1143" s="33">
        <f>'報告書（事業主控）'!O1143</f>
        <v>0</v>
      </c>
      <c r="P1143" s="456" t="s">
        <v>38</v>
      </c>
      <c r="Q1143" s="33">
        <f>'報告書（事業主控）'!Q1143</f>
        <v>0</v>
      </c>
      <c r="R1143" s="684" t="s">
        <v>39</v>
      </c>
      <c r="S1143" s="33">
        <f>'報告書（事業主控）'!S1143</f>
        <v>0</v>
      </c>
      <c r="T1143" s="1122" t="s">
        <v>41</v>
      </c>
      <c r="U1143" s="1122"/>
      <c r="V1143" s="1097">
        <f>'報告書（事業主控）'!V1143</f>
        <v>0</v>
      </c>
      <c r="W1143" s="1098"/>
      <c r="X1143" s="1098"/>
      <c r="Y1143" s="1098"/>
      <c r="Z1143" s="1097">
        <f>'報告書（事業主控）'!Z1143</f>
        <v>0</v>
      </c>
      <c r="AA1143" s="1098"/>
      <c r="AB1143" s="1098"/>
      <c r="AC1143" s="1098"/>
      <c r="AD1143" s="1097">
        <f>'報告書（事業主控）'!AD1143</f>
        <v>0</v>
      </c>
      <c r="AE1143" s="1098"/>
      <c r="AF1143" s="1098"/>
      <c r="AG1143" s="1098"/>
      <c r="AH1143" s="1097">
        <f>'報告書（事業主控）'!AH1143</f>
        <v>0</v>
      </c>
      <c r="AI1143" s="1098"/>
      <c r="AJ1143" s="1098"/>
      <c r="AK1143" s="1099"/>
      <c r="AL1143" s="964">
        <f>'報告書（事業主控）'!AL1143</f>
        <v>0</v>
      </c>
      <c r="AM1143" s="1095"/>
      <c r="AN1143" s="1093">
        <f>'報告書（事業主控）'!AN1143</f>
        <v>0</v>
      </c>
      <c r="AO1143" s="1094"/>
      <c r="AP1143" s="1094"/>
      <c r="AQ1143" s="1094"/>
      <c r="AR1143" s="1094"/>
      <c r="AS1143" s="687"/>
    </row>
    <row r="1144" spans="2:45" ht="18" customHeight="1">
      <c r="B1144" s="877" t="s">
        <v>832</v>
      </c>
      <c r="C1144" s="988"/>
      <c r="D1144" s="988"/>
      <c r="E1144" s="989"/>
      <c r="F1144" s="1105">
        <f>'報告書（事業主控）'!F1144</f>
        <v>0</v>
      </c>
      <c r="G1144" s="1106"/>
      <c r="H1144" s="1106"/>
      <c r="I1144" s="1106"/>
      <c r="J1144" s="1106"/>
      <c r="K1144" s="1106"/>
      <c r="L1144" s="1106"/>
      <c r="M1144" s="1106"/>
      <c r="N1144" s="1107"/>
      <c r="O1144" s="877" t="s">
        <v>833</v>
      </c>
      <c r="P1144" s="988"/>
      <c r="Q1144" s="988"/>
      <c r="R1144" s="988"/>
      <c r="S1144" s="988"/>
      <c r="T1144" s="988"/>
      <c r="U1144" s="989"/>
      <c r="V1144" s="1100">
        <f>'報告書（事業主控）'!V1144</f>
        <v>0</v>
      </c>
      <c r="W1144" s="1101"/>
      <c r="X1144" s="1101"/>
      <c r="Y1144" s="1102"/>
      <c r="Z1144" s="738"/>
      <c r="AA1144" s="739"/>
      <c r="AB1144" s="739"/>
      <c r="AC1144" s="737"/>
      <c r="AD1144" s="738"/>
      <c r="AE1144" s="739"/>
      <c r="AF1144" s="739"/>
      <c r="AG1144" s="737"/>
      <c r="AH1144" s="1100">
        <f>'報告書（事業主控）'!AH1144</f>
        <v>0</v>
      </c>
      <c r="AI1144" s="1101"/>
      <c r="AJ1144" s="1101"/>
      <c r="AK1144" s="1102"/>
      <c r="AL1144" s="738"/>
      <c r="AM1144" s="740"/>
      <c r="AN1144" s="1100">
        <f>'報告書（事業主控）'!AN1144</f>
        <v>0</v>
      </c>
      <c r="AO1144" s="1101"/>
      <c r="AP1144" s="1101"/>
      <c r="AQ1144" s="1101"/>
      <c r="AR1144" s="1101"/>
      <c r="AS1144" s="741"/>
    </row>
    <row r="1145" spans="2:45" ht="18" customHeight="1">
      <c r="B1145" s="990"/>
      <c r="C1145" s="991"/>
      <c r="D1145" s="991"/>
      <c r="E1145" s="992"/>
      <c r="F1145" s="1108"/>
      <c r="G1145" s="1109"/>
      <c r="H1145" s="1109"/>
      <c r="I1145" s="1109"/>
      <c r="J1145" s="1109"/>
      <c r="K1145" s="1109"/>
      <c r="L1145" s="1109"/>
      <c r="M1145" s="1109"/>
      <c r="N1145" s="1110"/>
      <c r="O1145" s="990"/>
      <c r="P1145" s="991"/>
      <c r="Q1145" s="991"/>
      <c r="R1145" s="991"/>
      <c r="S1145" s="991"/>
      <c r="T1145" s="991"/>
      <c r="U1145" s="992"/>
      <c r="V1145" s="983">
        <f>'報告書（事業主控）'!V1145</f>
        <v>0</v>
      </c>
      <c r="W1145" s="986"/>
      <c r="X1145" s="986"/>
      <c r="Y1145" s="1004"/>
      <c r="Z1145" s="983">
        <f>'報告書（事業主控）'!Z1145</f>
        <v>0</v>
      </c>
      <c r="AA1145" s="984"/>
      <c r="AB1145" s="984"/>
      <c r="AC1145" s="985"/>
      <c r="AD1145" s="983">
        <f>'報告書（事業主控）'!AD1145</f>
        <v>0</v>
      </c>
      <c r="AE1145" s="984"/>
      <c r="AF1145" s="984"/>
      <c r="AG1145" s="985"/>
      <c r="AH1145" s="983">
        <f>'報告書（事業主控）'!AH1145</f>
        <v>0</v>
      </c>
      <c r="AI1145" s="962"/>
      <c r="AJ1145" s="962"/>
      <c r="AK1145" s="962"/>
      <c r="AL1145" s="742"/>
      <c r="AM1145" s="743"/>
      <c r="AN1145" s="983">
        <f>'報告書（事業主控）'!AN1145</f>
        <v>0</v>
      </c>
      <c r="AO1145" s="986"/>
      <c r="AP1145" s="986"/>
      <c r="AQ1145" s="986"/>
      <c r="AR1145" s="986"/>
      <c r="AS1145" s="744"/>
    </row>
    <row r="1146" spans="2:45" ht="18" customHeight="1">
      <c r="B1146" s="993"/>
      <c r="C1146" s="994"/>
      <c r="D1146" s="994"/>
      <c r="E1146" s="995"/>
      <c r="F1146" s="1111"/>
      <c r="G1146" s="1112"/>
      <c r="H1146" s="1112"/>
      <c r="I1146" s="1112"/>
      <c r="J1146" s="1112"/>
      <c r="K1146" s="1112"/>
      <c r="L1146" s="1112"/>
      <c r="M1146" s="1112"/>
      <c r="N1146" s="1113"/>
      <c r="O1146" s="993"/>
      <c r="P1146" s="994"/>
      <c r="Q1146" s="994"/>
      <c r="R1146" s="994"/>
      <c r="S1146" s="994"/>
      <c r="T1146" s="994"/>
      <c r="U1146" s="995"/>
      <c r="V1146" s="1093">
        <f>'報告書（事業主控）'!V1146</f>
        <v>0</v>
      </c>
      <c r="W1146" s="1094"/>
      <c r="X1146" s="1094"/>
      <c r="Y1146" s="1096"/>
      <c r="Z1146" s="1093">
        <f>'報告書（事業主控）'!Z1146</f>
        <v>0</v>
      </c>
      <c r="AA1146" s="1094"/>
      <c r="AB1146" s="1094"/>
      <c r="AC1146" s="1096"/>
      <c r="AD1146" s="1093">
        <f>'報告書（事業主控）'!AD1146</f>
        <v>0</v>
      </c>
      <c r="AE1146" s="1094"/>
      <c r="AF1146" s="1094"/>
      <c r="AG1146" s="1096"/>
      <c r="AH1146" s="1093">
        <f>'報告書（事業主控）'!AH1146</f>
        <v>0</v>
      </c>
      <c r="AI1146" s="1094"/>
      <c r="AJ1146" s="1094"/>
      <c r="AK1146" s="1096"/>
      <c r="AL1146" s="686"/>
      <c r="AM1146" s="687"/>
      <c r="AN1146" s="1093">
        <f>'報告書（事業主控）'!AN1146</f>
        <v>0</v>
      </c>
      <c r="AO1146" s="1094"/>
      <c r="AP1146" s="1094"/>
      <c r="AQ1146" s="1094"/>
      <c r="AR1146" s="1094"/>
      <c r="AS1146" s="687"/>
    </row>
    <row r="1147" spans="2:45" ht="18" customHeight="1">
      <c r="AN1147" s="1092">
        <f>'報告書（事業主控）'!AN1147:AR1147</f>
        <v>0</v>
      </c>
      <c r="AO1147" s="1092"/>
      <c r="AP1147" s="1092"/>
      <c r="AQ1147" s="1092"/>
      <c r="AR1147" s="1092"/>
    </row>
    <row r="1148" spans="2:45" ht="31.95" customHeight="1">
      <c r="AN1148" s="38"/>
      <c r="AO1148" s="38"/>
      <c r="AP1148" s="38"/>
      <c r="AQ1148" s="38"/>
      <c r="AR1148" s="38"/>
    </row>
    <row r="1149" spans="2:45" ht="7.5" customHeight="1">
      <c r="X1149" s="3"/>
      <c r="Y1149" s="3"/>
    </row>
    <row r="1150" spans="2:45" ht="10.5" customHeight="1">
      <c r="X1150" s="3"/>
      <c r="Y1150" s="3"/>
    </row>
    <row r="1151" spans="2:45" ht="5.25" customHeight="1">
      <c r="X1151" s="3"/>
      <c r="Y1151" s="3"/>
    </row>
    <row r="1152" spans="2:45" ht="5.25" customHeight="1">
      <c r="X1152" s="3"/>
      <c r="Y1152" s="3"/>
    </row>
    <row r="1153" spans="2:45" ht="5.25" customHeight="1">
      <c r="X1153" s="3"/>
      <c r="Y1153" s="3"/>
    </row>
    <row r="1154" spans="2:45" ht="5.25" customHeight="1">
      <c r="X1154" s="3"/>
      <c r="Y1154" s="3"/>
    </row>
    <row r="1155" spans="2:45" ht="17.25" customHeight="1">
      <c r="B1155" s="2" t="s">
        <v>42</v>
      </c>
      <c r="S1155" s="9"/>
      <c r="T1155" s="9"/>
      <c r="U1155" s="9"/>
      <c r="V1155" s="9"/>
      <c r="W1155" s="9"/>
      <c r="AL1155" s="26"/>
      <c r="AM1155" s="26"/>
      <c r="AN1155" s="26"/>
      <c r="AO1155" s="26"/>
    </row>
    <row r="1156" spans="2:45" ht="12.75" customHeight="1">
      <c r="M1156" s="27"/>
      <c r="N1156" s="27"/>
      <c r="O1156" s="27"/>
      <c r="P1156" s="27"/>
      <c r="Q1156" s="27"/>
      <c r="R1156" s="27"/>
      <c r="S1156" s="27"/>
      <c r="T1156" s="28"/>
      <c r="U1156" s="28"/>
      <c r="V1156" s="28"/>
      <c r="W1156" s="28"/>
      <c r="X1156" s="28"/>
      <c r="Y1156" s="28"/>
      <c r="Z1156" s="28"/>
      <c r="AA1156" s="27"/>
      <c r="AB1156" s="27"/>
      <c r="AC1156" s="27"/>
      <c r="AL1156" s="26"/>
      <c r="AM1156" s="859" t="s">
        <v>712</v>
      </c>
      <c r="AN1156" s="1087"/>
      <c r="AO1156" s="1087"/>
      <c r="AP1156" s="1088"/>
    </row>
    <row r="1157" spans="2:45" ht="12.75" customHeight="1">
      <c r="M1157" s="27"/>
      <c r="N1157" s="27"/>
      <c r="O1157" s="27"/>
      <c r="P1157" s="27"/>
      <c r="Q1157" s="27"/>
      <c r="R1157" s="27"/>
      <c r="S1157" s="27"/>
      <c r="T1157" s="28"/>
      <c r="U1157" s="28"/>
      <c r="V1157" s="28"/>
      <c r="W1157" s="28"/>
      <c r="X1157" s="28"/>
      <c r="Y1157" s="28"/>
      <c r="Z1157" s="28"/>
      <c r="AA1157" s="27"/>
      <c r="AB1157" s="27"/>
      <c r="AC1157" s="27"/>
      <c r="AL1157" s="26"/>
      <c r="AM1157" s="1089"/>
      <c r="AN1157" s="1090"/>
      <c r="AO1157" s="1090"/>
      <c r="AP1157" s="1091"/>
    </row>
    <row r="1158" spans="2:45" ht="12.75" customHeight="1">
      <c r="M1158" s="27"/>
      <c r="N1158" s="27"/>
      <c r="O1158" s="27"/>
      <c r="P1158" s="27"/>
      <c r="Q1158" s="27"/>
      <c r="R1158" s="27"/>
      <c r="S1158" s="27"/>
      <c r="T1158" s="27"/>
      <c r="U1158" s="27"/>
      <c r="V1158" s="27"/>
      <c r="W1158" s="27"/>
      <c r="X1158" s="27"/>
      <c r="Y1158" s="27"/>
      <c r="Z1158" s="27"/>
      <c r="AA1158" s="27"/>
      <c r="AB1158" s="27"/>
      <c r="AC1158" s="27"/>
      <c r="AL1158" s="26"/>
      <c r="AM1158" s="26"/>
      <c r="AN1158" s="723"/>
      <c r="AO1158" s="723"/>
    </row>
    <row r="1159" spans="2:45" ht="6" customHeight="1">
      <c r="M1159" s="27"/>
      <c r="N1159" s="27"/>
      <c r="O1159" s="27"/>
      <c r="P1159" s="27"/>
      <c r="Q1159" s="27"/>
      <c r="R1159" s="27"/>
      <c r="S1159" s="27"/>
      <c r="T1159" s="27"/>
      <c r="U1159" s="27"/>
      <c r="V1159" s="27"/>
      <c r="W1159" s="27"/>
      <c r="X1159" s="27"/>
      <c r="Y1159" s="27"/>
      <c r="Z1159" s="27"/>
      <c r="AA1159" s="27"/>
      <c r="AB1159" s="27"/>
      <c r="AC1159" s="27"/>
      <c r="AL1159" s="26"/>
      <c r="AM1159" s="26"/>
    </row>
    <row r="1160" spans="2:45" ht="12.75" customHeight="1">
      <c r="B1160" s="873" t="s">
        <v>9</v>
      </c>
      <c r="C1160" s="874"/>
      <c r="D1160" s="874"/>
      <c r="E1160" s="874"/>
      <c r="F1160" s="874"/>
      <c r="G1160" s="874"/>
      <c r="H1160" s="874"/>
      <c r="I1160" s="874"/>
      <c r="J1160" s="878" t="s">
        <v>17</v>
      </c>
      <c r="K1160" s="878"/>
      <c r="L1160" s="724" t="s">
        <v>10</v>
      </c>
      <c r="M1160" s="878" t="s">
        <v>18</v>
      </c>
      <c r="N1160" s="878"/>
      <c r="O1160" s="879" t="s">
        <v>19</v>
      </c>
      <c r="P1160" s="878"/>
      <c r="Q1160" s="878"/>
      <c r="R1160" s="878"/>
      <c r="S1160" s="878"/>
      <c r="T1160" s="878"/>
      <c r="U1160" s="878" t="s">
        <v>20</v>
      </c>
      <c r="V1160" s="878"/>
      <c r="W1160" s="878"/>
      <c r="AD1160" s="11"/>
      <c r="AE1160" s="11"/>
      <c r="AF1160" s="11"/>
      <c r="AG1160" s="11"/>
      <c r="AH1160" s="11"/>
      <c r="AI1160" s="11"/>
      <c r="AJ1160" s="11"/>
      <c r="AL1160" s="1013">
        <f ca="1">$AL$9</f>
        <v>30</v>
      </c>
      <c r="AM1160" s="881"/>
      <c r="AN1160" s="948" t="s">
        <v>11</v>
      </c>
      <c r="AO1160" s="948"/>
      <c r="AP1160" s="881">
        <v>29</v>
      </c>
      <c r="AQ1160" s="881"/>
      <c r="AR1160" s="948" t="s">
        <v>12</v>
      </c>
      <c r="AS1160" s="951"/>
    </row>
    <row r="1161" spans="2:45" ht="13.95" customHeight="1">
      <c r="B1161" s="874"/>
      <c r="C1161" s="874"/>
      <c r="D1161" s="874"/>
      <c r="E1161" s="874"/>
      <c r="F1161" s="874"/>
      <c r="G1161" s="874"/>
      <c r="H1161" s="874"/>
      <c r="I1161" s="874"/>
      <c r="J1161" s="1061">
        <f>$J$10</f>
        <v>0</v>
      </c>
      <c r="K1161" s="1049">
        <f>$K$10</f>
        <v>0</v>
      </c>
      <c r="L1161" s="1063">
        <f>$L$10</f>
        <v>0</v>
      </c>
      <c r="M1161" s="1052">
        <f>$M$10</f>
        <v>0</v>
      </c>
      <c r="N1161" s="1049">
        <f>$N$10</f>
        <v>0</v>
      </c>
      <c r="O1161" s="1052">
        <f>$O$10</f>
        <v>0</v>
      </c>
      <c r="P1161" s="1014">
        <f>$P$10</f>
        <v>0</v>
      </c>
      <c r="Q1161" s="1014">
        <f>$Q$10</f>
        <v>0</v>
      </c>
      <c r="R1161" s="1014">
        <f>$R$10</f>
        <v>0</v>
      </c>
      <c r="S1161" s="1014">
        <f>$S$10</f>
        <v>0</v>
      </c>
      <c r="T1161" s="1049">
        <f>$T$10</f>
        <v>0</v>
      </c>
      <c r="U1161" s="1052">
        <f>$U$10</f>
        <v>0</v>
      </c>
      <c r="V1161" s="1014">
        <f>$V$10</f>
        <v>0</v>
      </c>
      <c r="W1161" s="1049">
        <f>$W$10</f>
        <v>0</v>
      </c>
      <c r="AD1161" s="11"/>
      <c r="AE1161" s="11"/>
      <c r="AF1161" s="11"/>
      <c r="AG1161" s="11"/>
      <c r="AH1161" s="11"/>
      <c r="AI1161" s="11"/>
      <c r="AJ1161" s="11"/>
      <c r="AL1161" s="882"/>
      <c r="AM1161" s="883"/>
      <c r="AN1161" s="949"/>
      <c r="AO1161" s="949"/>
      <c r="AP1161" s="883"/>
      <c r="AQ1161" s="883"/>
      <c r="AR1161" s="949"/>
      <c r="AS1161" s="952"/>
    </row>
    <row r="1162" spans="2:45" ht="9" customHeight="1">
      <c r="B1162" s="874"/>
      <c r="C1162" s="874"/>
      <c r="D1162" s="874"/>
      <c r="E1162" s="874"/>
      <c r="F1162" s="874"/>
      <c r="G1162" s="874"/>
      <c r="H1162" s="874"/>
      <c r="I1162" s="874"/>
      <c r="J1162" s="1062"/>
      <c r="K1162" s="1050"/>
      <c r="L1162" s="1064"/>
      <c r="M1162" s="1053"/>
      <c r="N1162" s="1050"/>
      <c r="O1162" s="1053"/>
      <c r="P1162" s="1015"/>
      <c r="Q1162" s="1015"/>
      <c r="R1162" s="1015"/>
      <c r="S1162" s="1015"/>
      <c r="T1162" s="1050"/>
      <c r="U1162" s="1053"/>
      <c r="V1162" s="1015"/>
      <c r="W1162" s="1050"/>
      <c r="AD1162" s="11"/>
      <c r="AE1162" s="11"/>
      <c r="AF1162" s="11"/>
      <c r="AG1162" s="11"/>
      <c r="AH1162" s="11"/>
      <c r="AI1162" s="11"/>
      <c r="AJ1162" s="11"/>
      <c r="AL1162" s="884"/>
      <c r="AM1162" s="885"/>
      <c r="AN1162" s="950"/>
      <c r="AO1162" s="950"/>
      <c r="AP1162" s="885"/>
      <c r="AQ1162" s="885"/>
      <c r="AR1162" s="950"/>
      <c r="AS1162" s="953"/>
    </row>
    <row r="1163" spans="2:45" ht="6" customHeight="1">
      <c r="B1163" s="876"/>
      <c r="C1163" s="876"/>
      <c r="D1163" s="876"/>
      <c r="E1163" s="876"/>
      <c r="F1163" s="876"/>
      <c r="G1163" s="876"/>
      <c r="H1163" s="876"/>
      <c r="I1163" s="876"/>
      <c r="J1163" s="1062"/>
      <c r="K1163" s="1051"/>
      <c r="L1163" s="1065"/>
      <c r="M1163" s="1054"/>
      <c r="N1163" s="1051"/>
      <c r="O1163" s="1054"/>
      <c r="P1163" s="1016"/>
      <c r="Q1163" s="1016"/>
      <c r="R1163" s="1016"/>
      <c r="S1163" s="1016"/>
      <c r="T1163" s="1051"/>
      <c r="U1163" s="1054"/>
      <c r="V1163" s="1016"/>
      <c r="W1163" s="1051"/>
    </row>
    <row r="1164" spans="2:45" ht="15" customHeight="1">
      <c r="B1164" s="927" t="s">
        <v>43</v>
      </c>
      <c r="C1164" s="928"/>
      <c r="D1164" s="928"/>
      <c r="E1164" s="928"/>
      <c r="F1164" s="928"/>
      <c r="G1164" s="928"/>
      <c r="H1164" s="928"/>
      <c r="I1164" s="929"/>
      <c r="J1164" s="927" t="s">
        <v>13</v>
      </c>
      <c r="K1164" s="928"/>
      <c r="L1164" s="928"/>
      <c r="M1164" s="928"/>
      <c r="N1164" s="936"/>
      <c r="O1164" s="939" t="s">
        <v>44</v>
      </c>
      <c r="P1164" s="928"/>
      <c r="Q1164" s="928"/>
      <c r="R1164" s="928"/>
      <c r="S1164" s="928"/>
      <c r="T1164" s="928"/>
      <c r="U1164" s="929"/>
      <c r="V1164" s="725" t="s">
        <v>843</v>
      </c>
      <c r="W1164" s="726"/>
      <c r="X1164" s="726"/>
      <c r="Y1164" s="942" t="s">
        <v>844</v>
      </c>
      <c r="Z1164" s="942"/>
      <c r="AA1164" s="942"/>
      <c r="AB1164" s="942"/>
      <c r="AC1164" s="942"/>
      <c r="AD1164" s="942"/>
      <c r="AE1164" s="942"/>
      <c r="AF1164" s="942"/>
      <c r="AG1164" s="942"/>
      <c r="AH1164" s="942"/>
      <c r="AI1164" s="726"/>
      <c r="AJ1164" s="726"/>
      <c r="AK1164" s="727"/>
      <c r="AL1164" s="1066" t="s">
        <v>803</v>
      </c>
      <c r="AM1164" s="1066"/>
      <c r="AN1164" s="943" t="s">
        <v>845</v>
      </c>
      <c r="AO1164" s="943"/>
      <c r="AP1164" s="943"/>
      <c r="AQ1164" s="943"/>
      <c r="AR1164" s="943"/>
      <c r="AS1164" s="944"/>
    </row>
    <row r="1165" spans="2:45" ht="13.95" customHeight="1">
      <c r="B1165" s="930"/>
      <c r="C1165" s="931"/>
      <c r="D1165" s="931"/>
      <c r="E1165" s="931"/>
      <c r="F1165" s="931"/>
      <c r="G1165" s="931"/>
      <c r="H1165" s="931"/>
      <c r="I1165" s="932"/>
      <c r="J1165" s="930"/>
      <c r="K1165" s="931"/>
      <c r="L1165" s="931"/>
      <c r="M1165" s="931"/>
      <c r="N1165" s="937"/>
      <c r="O1165" s="940"/>
      <c r="P1165" s="931"/>
      <c r="Q1165" s="931"/>
      <c r="R1165" s="931"/>
      <c r="S1165" s="931"/>
      <c r="T1165" s="931"/>
      <c r="U1165" s="932"/>
      <c r="V1165" s="890" t="s">
        <v>14</v>
      </c>
      <c r="W1165" s="891"/>
      <c r="X1165" s="891"/>
      <c r="Y1165" s="892"/>
      <c r="Z1165" s="896" t="s">
        <v>23</v>
      </c>
      <c r="AA1165" s="897"/>
      <c r="AB1165" s="897"/>
      <c r="AC1165" s="898"/>
      <c r="AD1165" s="902" t="s">
        <v>24</v>
      </c>
      <c r="AE1165" s="903"/>
      <c r="AF1165" s="903"/>
      <c r="AG1165" s="904"/>
      <c r="AH1165" s="1130" t="s">
        <v>170</v>
      </c>
      <c r="AI1165" s="948"/>
      <c r="AJ1165" s="948"/>
      <c r="AK1165" s="951"/>
      <c r="AL1165" s="1067" t="s">
        <v>45</v>
      </c>
      <c r="AM1165" s="1067"/>
      <c r="AN1165" s="918" t="s">
        <v>26</v>
      </c>
      <c r="AO1165" s="919"/>
      <c r="AP1165" s="919"/>
      <c r="AQ1165" s="919"/>
      <c r="AR1165" s="920"/>
      <c r="AS1165" s="921"/>
    </row>
    <row r="1166" spans="2:45" ht="13.95" customHeight="1">
      <c r="B1166" s="933"/>
      <c r="C1166" s="934"/>
      <c r="D1166" s="934"/>
      <c r="E1166" s="934"/>
      <c r="F1166" s="934"/>
      <c r="G1166" s="934"/>
      <c r="H1166" s="934"/>
      <c r="I1166" s="935"/>
      <c r="J1166" s="933"/>
      <c r="K1166" s="934"/>
      <c r="L1166" s="934"/>
      <c r="M1166" s="934"/>
      <c r="N1166" s="938"/>
      <c r="O1166" s="941"/>
      <c r="P1166" s="934"/>
      <c r="Q1166" s="934"/>
      <c r="R1166" s="934"/>
      <c r="S1166" s="934"/>
      <c r="T1166" s="934"/>
      <c r="U1166" s="935"/>
      <c r="V1166" s="893"/>
      <c r="W1166" s="894"/>
      <c r="X1166" s="894"/>
      <c r="Y1166" s="895"/>
      <c r="Z1166" s="899"/>
      <c r="AA1166" s="900"/>
      <c r="AB1166" s="900"/>
      <c r="AC1166" s="901"/>
      <c r="AD1166" s="905"/>
      <c r="AE1166" s="906"/>
      <c r="AF1166" s="906"/>
      <c r="AG1166" s="907"/>
      <c r="AH1166" s="1131"/>
      <c r="AI1166" s="950"/>
      <c r="AJ1166" s="950"/>
      <c r="AK1166" s="953"/>
      <c r="AL1166" s="1068"/>
      <c r="AM1166" s="1068"/>
      <c r="AN1166" s="924"/>
      <c r="AO1166" s="924"/>
      <c r="AP1166" s="924"/>
      <c r="AQ1166" s="924"/>
      <c r="AR1166" s="924"/>
      <c r="AS1166" s="925"/>
    </row>
    <row r="1167" spans="2:45" ht="18" customHeight="1">
      <c r="B1167" s="1123">
        <f>'報告書（事業主控）'!B1167</f>
        <v>0</v>
      </c>
      <c r="C1167" s="1124"/>
      <c r="D1167" s="1124"/>
      <c r="E1167" s="1124"/>
      <c r="F1167" s="1124"/>
      <c r="G1167" s="1124"/>
      <c r="H1167" s="1124"/>
      <c r="I1167" s="1125"/>
      <c r="J1167" s="1123">
        <f>'報告書（事業主控）'!J1167</f>
        <v>0</v>
      </c>
      <c r="K1167" s="1124"/>
      <c r="L1167" s="1124"/>
      <c r="M1167" s="1124"/>
      <c r="N1167" s="1126"/>
      <c r="O1167" s="730">
        <f>'報告書（事業主控）'!O1167</f>
        <v>0</v>
      </c>
      <c r="P1167" s="731" t="s">
        <v>38</v>
      </c>
      <c r="Q1167" s="730">
        <f>'報告書（事業主控）'!Q1167</f>
        <v>0</v>
      </c>
      <c r="R1167" s="731" t="s">
        <v>39</v>
      </c>
      <c r="S1167" s="730">
        <f>'報告書（事業主控）'!S1167</f>
        <v>0</v>
      </c>
      <c r="T1167" s="976" t="s">
        <v>40</v>
      </c>
      <c r="U1167" s="976"/>
      <c r="V1167" s="1103">
        <f>'報告書（事業主控）'!V1167</f>
        <v>0</v>
      </c>
      <c r="W1167" s="1104"/>
      <c r="X1167" s="1104"/>
      <c r="Y1167" s="732" t="s">
        <v>15</v>
      </c>
      <c r="Z1167" s="738"/>
      <c r="AA1167" s="739"/>
      <c r="AB1167" s="739"/>
      <c r="AC1167" s="732" t="s">
        <v>15</v>
      </c>
      <c r="AD1167" s="738"/>
      <c r="AE1167" s="739"/>
      <c r="AF1167" s="739"/>
      <c r="AG1167" s="732" t="s">
        <v>15</v>
      </c>
      <c r="AH1167" s="1127">
        <f>'報告書（事業主控）'!AH1167</f>
        <v>0</v>
      </c>
      <c r="AI1167" s="1128"/>
      <c r="AJ1167" s="1128"/>
      <c r="AK1167" s="1129"/>
      <c r="AL1167" s="738"/>
      <c r="AM1167" s="740"/>
      <c r="AN1167" s="1100">
        <f>'報告書（事業主控）'!AN1167</f>
        <v>0</v>
      </c>
      <c r="AO1167" s="1101"/>
      <c r="AP1167" s="1101"/>
      <c r="AQ1167" s="1101"/>
      <c r="AR1167" s="1101"/>
      <c r="AS1167" s="735" t="s">
        <v>15</v>
      </c>
    </row>
    <row r="1168" spans="2:45" ht="18" customHeight="1">
      <c r="B1168" s="1117"/>
      <c r="C1168" s="1118"/>
      <c r="D1168" s="1118"/>
      <c r="E1168" s="1118"/>
      <c r="F1168" s="1118"/>
      <c r="G1168" s="1118"/>
      <c r="H1168" s="1118"/>
      <c r="I1168" s="1119"/>
      <c r="J1168" s="1117"/>
      <c r="K1168" s="1118"/>
      <c r="L1168" s="1118"/>
      <c r="M1168" s="1118"/>
      <c r="N1168" s="1121"/>
      <c r="O1168" s="33">
        <f>'報告書（事業主控）'!O1168</f>
        <v>0</v>
      </c>
      <c r="P1168" s="684" t="s">
        <v>38</v>
      </c>
      <c r="Q1168" s="33">
        <f>'報告書（事業主控）'!Q1168</f>
        <v>0</v>
      </c>
      <c r="R1168" s="684" t="s">
        <v>39</v>
      </c>
      <c r="S1168" s="33">
        <f>'報告書（事業主控）'!S1168</f>
        <v>0</v>
      </c>
      <c r="T1168" s="1122" t="s">
        <v>41</v>
      </c>
      <c r="U1168" s="1122"/>
      <c r="V1168" s="1093">
        <f>'報告書（事業主控）'!V1168</f>
        <v>0</v>
      </c>
      <c r="W1168" s="1094"/>
      <c r="X1168" s="1094"/>
      <c r="Y1168" s="1094"/>
      <c r="Z1168" s="1093">
        <f>'報告書（事業主控）'!Z1168</f>
        <v>0</v>
      </c>
      <c r="AA1168" s="1094"/>
      <c r="AB1168" s="1094"/>
      <c r="AC1168" s="1094"/>
      <c r="AD1168" s="1093">
        <f>'報告書（事業主控）'!AD1168</f>
        <v>0</v>
      </c>
      <c r="AE1168" s="1094"/>
      <c r="AF1168" s="1094"/>
      <c r="AG1168" s="1094"/>
      <c r="AH1168" s="1093">
        <f>'報告書（事業主控）'!AH1168</f>
        <v>0</v>
      </c>
      <c r="AI1168" s="1094"/>
      <c r="AJ1168" s="1094"/>
      <c r="AK1168" s="1096"/>
      <c r="AL1168" s="964">
        <f>'報告書（事業主控）'!AL1168</f>
        <v>0</v>
      </c>
      <c r="AM1168" s="1095"/>
      <c r="AN1168" s="1093">
        <f>'報告書（事業主控）'!AN1168</f>
        <v>0</v>
      </c>
      <c r="AO1168" s="1094"/>
      <c r="AP1168" s="1094"/>
      <c r="AQ1168" s="1094"/>
      <c r="AR1168" s="1094"/>
      <c r="AS1168" s="687"/>
    </row>
    <row r="1169" spans="2:45" ht="18" customHeight="1">
      <c r="B1169" s="1114">
        <f>'報告書（事業主控）'!B1169</f>
        <v>0</v>
      </c>
      <c r="C1169" s="1115"/>
      <c r="D1169" s="1115"/>
      <c r="E1169" s="1115"/>
      <c r="F1169" s="1115"/>
      <c r="G1169" s="1115"/>
      <c r="H1169" s="1115"/>
      <c r="I1169" s="1116"/>
      <c r="J1169" s="1114">
        <f>'報告書（事業主控）'!J1169</f>
        <v>0</v>
      </c>
      <c r="K1169" s="1115"/>
      <c r="L1169" s="1115"/>
      <c r="M1169" s="1115"/>
      <c r="N1169" s="1120"/>
      <c r="O1169" s="32">
        <f>'報告書（事業主控）'!O1169</f>
        <v>0</v>
      </c>
      <c r="P1169" s="11" t="s">
        <v>38</v>
      </c>
      <c r="Q1169" s="32">
        <f>'報告書（事業主控）'!Q1169</f>
        <v>0</v>
      </c>
      <c r="R1169" s="11" t="s">
        <v>39</v>
      </c>
      <c r="S1169" s="32">
        <f>'報告書（事業主控）'!S1169</f>
        <v>0</v>
      </c>
      <c r="T1169" s="982" t="s">
        <v>40</v>
      </c>
      <c r="U1169" s="982"/>
      <c r="V1169" s="1103">
        <f>'報告書（事業主控）'!V1169</f>
        <v>0</v>
      </c>
      <c r="W1169" s="1104"/>
      <c r="X1169" s="1104"/>
      <c r="Y1169" s="737"/>
      <c r="Z1169" s="738"/>
      <c r="AA1169" s="739"/>
      <c r="AB1169" s="739"/>
      <c r="AC1169" s="737"/>
      <c r="AD1169" s="738"/>
      <c r="AE1169" s="739"/>
      <c r="AF1169" s="739"/>
      <c r="AG1169" s="737"/>
      <c r="AH1169" s="1100">
        <f>'報告書（事業主控）'!AH1169</f>
        <v>0</v>
      </c>
      <c r="AI1169" s="1101"/>
      <c r="AJ1169" s="1101"/>
      <c r="AK1169" s="1102"/>
      <c r="AL1169" s="738"/>
      <c r="AM1169" s="740"/>
      <c r="AN1169" s="1100">
        <f>'報告書（事業主控）'!AN1169</f>
        <v>0</v>
      </c>
      <c r="AO1169" s="1101"/>
      <c r="AP1169" s="1101"/>
      <c r="AQ1169" s="1101"/>
      <c r="AR1169" s="1101"/>
      <c r="AS1169" s="741"/>
    </row>
    <row r="1170" spans="2:45" ht="18" customHeight="1">
      <c r="B1170" s="1117"/>
      <c r="C1170" s="1118"/>
      <c r="D1170" s="1118"/>
      <c r="E1170" s="1118"/>
      <c r="F1170" s="1118"/>
      <c r="G1170" s="1118"/>
      <c r="H1170" s="1118"/>
      <c r="I1170" s="1119"/>
      <c r="J1170" s="1117"/>
      <c r="K1170" s="1118"/>
      <c r="L1170" s="1118"/>
      <c r="M1170" s="1118"/>
      <c r="N1170" s="1121"/>
      <c r="O1170" s="33">
        <f>'報告書（事業主控）'!O1170</f>
        <v>0</v>
      </c>
      <c r="P1170" s="684" t="s">
        <v>38</v>
      </c>
      <c r="Q1170" s="33">
        <f>'報告書（事業主控）'!Q1170</f>
        <v>0</v>
      </c>
      <c r="R1170" s="684" t="s">
        <v>39</v>
      </c>
      <c r="S1170" s="33">
        <f>'報告書（事業主控）'!S1170</f>
        <v>0</v>
      </c>
      <c r="T1170" s="1122" t="s">
        <v>41</v>
      </c>
      <c r="U1170" s="1122"/>
      <c r="V1170" s="1097">
        <f>'報告書（事業主控）'!V1170</f>
        <v>0</v>
      </c>
      <c r="W1170" s="1098"/>
      <c r="X1170" s="1098"/>
      <c r="Y1170" s="1098"/>
      <c r="Z1170" s="1097">
        <f>'報告書（事業主控）'!Z1170</f>
        <v>0</v>
      </c>
      <c r="AA1170" s="1098"/>
      <c r="AB1170" s="1098"/>
      <c r="AC1170" s="1098"/>
      <c r="AD1170" s="1097">
        <f>'報告書（事業主控）'!AD1170</f>
        <v>0</v>
      </c>
      <c r="AE1170" s="1098"/>
      <c r="AF1170" s="1098"/>
      <c r="AG1170" s="1098"/>
      <c r="AH1170" s="1097">
        <f>'報告書（事業主控）'!AH1170</f>
        <v>0</v>
      </c>
      <c r="AI1170" s="1098"/>
      <c r="AJ1170" s="1098"/>
      <c r="AK1170" s="1099"/>
      <c r="AL1170" s="964">
        <f>'報告書（事業主控）'!AL1170</f>
        <v>0</v>
      </c>
      <c r="AM1170" s="1095"/>
      <c r="AN1170" s="1093">
        <f>'報告書（事業主控）'!AN1170</f>
        <v>0</v>
      </c>
      <c r="AO1170" s="1094"/>
      <c r="AP1170" s="1094"/>
      <c r="AQ1170" s="1094"/>
      <c r="AR1170" s="1094"/>
      <c r="AS1170" s="687"/>
    </row>
    <row r="1171" spans="2:45" ht="18" customHeight="1">
      <c r="B1171" s="1114">
        <f>'報告書（事業主控）'!B1171</f>
        <v>0</v>
      </c>
      <c r="C1171" s="1115"/>
      <c r="D1171" s="1115"/>
      <c r="E1171" s="1115"/>
      <c r="F1171" s="1115"/>
      <c r="G1171" s="1115"/>
      <c r="H1171" s="1115"/>
      <c r="I1171" s="1116"/>
      <c r="J1171" s="1114">
        <f>'報告書（事業主控）'!J1171</f>
        <v>0</v>
      </c>
      <c r="K1171" s="1115"/>
      <c r="L1171" s="1115"/>
      <c r="M1171" s="1115"/>
      <c r="N1171" s="1120"/>
      <c r="O1171" s="32">
        <f>'報告書（事業主控）'!O1171</f>
        <v>0</v>
      </c>
      <c r="P1171" s="11" t="s">
        <v>38</v>
      </c>
      <c r="Q1171" s="32">
        <f>'報告書（事業主控）'!Q1171</f>
        <v>0</v>
      </c>
      <c r="R1171" s="11" t="s">
        <v>39</v>
      </c>
      <c r="S1171" s="32">
        <f>'報告書（事業主控）'!S1171</f>
        <v>0</v>
      </c>
      <c r="T1171" s="982" t="s">
        <v>40</v>
      </c>
      <c r="U1171" s="982"/>
      <c r="V1171" s="1103">
        <f>'報告書（事業主控）'!V1171</f>
        <v>0</v>
      </c>
      <c r="W1171" s="1104"/>
      <c r="X1171" s="1104"/>
      <c r="Y1171" s="737"/>
      <c r="Z1171" s="738"/>
      <c r="AA1171" s="739"/>
      <c r="AB1171" s="739"/>
      <c r="AC1171" s="737"/>
      <c r="AD1171" s="738"/>
      <c r="AE1171" s="739"/>
      <c r="AF1171" s="739"/>
      <c r="AG1171" s="737"/>
      <c r="AH1171" s="1100">
        <f>'報告書（事業主控）'!AH1171</f>
        <v>0</v>
      </c>
      <c r="AI1171" s="1101"/>
      <c r="AJ1171" s="1101"/>
      <c r="AK1171" s="1102"/>
      <c r="AL1171" s="738"/>
      <c r="AM1171" s="740"/>
      <c r="AN1171" s="1100">
        <f>'報告書（事業主控）'!AN1171</f>
        <v>0</v>
      </c>
      <c r="AO1171" s="1101"/>
      <c r="AP1171" s="1101"/>
      <c r="AQ1171" s="1101"/>
      <c r="AR1171" s="1101"/>
      <c r="AS1171" s="741"/>
    </row>
    <row r="1172" spans="2:45" ht="18" customHeight="1">
      <c r="B1172" s="1117"/>
      <c r="C1172" s="1118"/>
      <c r="D1172" s="1118"/>
      <c r="E1172" s="1118"/>
      <c r="F1172" s="1118"/>
      <c r="G1172" s="1118"/>
      <c r="H1172" s="1118"/>
      <c r="I1172" s="1119"/>
      <c r="J1172" s="1117"/>
      <c r="K1172" s="1118"/>
      <c r="L1172" s="1118"/>
      <c r="M1172" s="1118"/>
      <c r="N1172" s="1121"/>
      <c r="O1172" s="33">
        <f>'報告書（事業主控）'!O1172</f>
        <v>0</v>
      </c>
      <c r="P1172" s="684" t="s">
        <v>38</v>
      </c>
      <c r="Q1172" s="33">
        <f>'報告書（事業主控）'!Q1172</f>
        <v>0</v>
      </c>
      <c r="R1172" s="684" t="s">
        <v>39</v>
      </c>
      <c r="S1172" s="33">
        <f>'報告書（事業主控）'!S1172</f>
        <v>0</v>
      </c>
      <c r="T1172" s="1122" t="s">
        <v>41</v>
      </c>
      <c r="U1172" s="1122"/>
      <c r="V1172" s="1097">
        <f>'報告書（事業主控）'!V1172</f>
        <v>0</v>
      </c>
      <c r="W1172" s="1098"/>
      <c r="X1172" s="1098"/>
      <c r="Y1172" s="1098"/>
      <c r="Z1172" s="1097">
        <f>'報告書（事業主控）'!Z1172</f>
        <v>0</v>
      </c>
      <c r="AA1172" s="1098"/>
      <c r="AB1172" s="1098"/>
      <c r="AC1172" s="1098"/>
      <c r="AD1172" s="1097">
        <f>'報告書（事業主控）'!AD1172</f>
        <v>0</v>
      </c>
      <c r="AE1172" s="1098"/>
      <c r="AF1172" s="1098"/>
      <c r="AG1172" s="1098"/>
      <c r="AH1172" s="1097">
        <f>'報告書（事業主控）'!AH1172</f>
        <v>0</v>
      </c>
      <c r="AI1172" s="1098"/>
      <c r="AJ1172" s="1098"/>
      <c r="AK1172" s="1099"/>
      <c r="AL1172" s="964">
        <f>'報告書（事業主控）'!AL1172</f>
        <v>0</v>
      </c>
      <c r="AM1172" s="1095"/>
      <c r="AN1172" s="1093">
        <f>'報告書（事業主控）'!AN1172</f>
        <v>0</v>
      </c>
      <c r="AO1172" s="1094"/>
      <c r="AP1172" s="1094"/>
      <c r="AQ1172" s="1094"/>
      <c r="AR1172" s="1094"/>
      <c r="AS1172" s="687"/>
    </row>
    <row r="1173" spans="2:45" ht="18" customHeight="1">
      <c r="B1173" s="1114">
        <f>'報告書（事業主控）'!B1173</f>
        <v>0</v>
      </c>
      <c r="C1173" s="1115"/>
      <c r="D1173" s="1115"/>
      <c r="E1173" s="1115"/>
      <c r="F1173" s="1115"/>
      <c r="G1173" s="1115"/>
      <c r="H1173" s="1115"/>
      <c r="I1173" s="1116"/>
      <c r="J1173" s="1114">
        <f>'報告書（事業主控）'!J1173</f>
        <v>0</v>
      </c>
      <c r="K1173" s="1115"/>
      <c r="L1173" s="1115"/>
      <c r="M1173" s="1115"/>
      <c r="N1173" s="1120"/>
      <c r="O1173" s="32">
        <f>'報告書（事業主控）'!O1173</f>
        <v>0</v>
      </c>
      <c r="P1173" s="11" t="s">
        <v>38</v>
      </c>
      <c r="Q1173" s="32">
        <f>'報告書（事業主控）'!Q1173</f>
        <v>0</v>
      </c>
      <c r="R1173" s="11" t="s">
        <v>39</v>
      </c>
      <c r="S1173" s="32">
        <f>'報告書（事業主控）'!S1173</f>
        <v>0</v>
      </c>
      <c r="T1173" s="982" t="s">
        <v>40</v>
      </c>
      <c r="U1173" s="982"/>
      <c r="V1173" s="1103">
        <f>'報告書（事業主控）'!V1173</f>
        <v>0</v>
      </c>
      <c r="W1173" s="1104"/>
      <c r="X1173" s="1104"/>
      <c r="Y1173" s="737"/>
      <c r="Z1173" s="738"/>
      <c r="AA1173" s="739"/>
      <c r="AB1173" s="739"/>
      <c r="AC1173" s="737"/>
      <c r="AD1173" s="738"/>
      <c r="AE1173" s="739"/>
      <c r="AF1173" s="739"/>
      <c r="AG1173" s="737"/>
      <c r="AH1173" s="1100">
        <f>'報告書（事業主控）'!AH1173</f>
        <v>0</v>
      </c>
      <c r="AI1173" s="1101"/>
      <c r="AJ1173" s="1101"/>
      <c r="AK1173" s="1102"/>
      <c r="AL1173" s="738"/>
      <c r="AM1173" s="740"/>
      <c r="AN1173" s="1100">
        <f>'報告書（事業主控）'!AN1173</f>
        <v>0</v>
      </c>
      <c r="AO1173" s="1101"/>
      <c r="AP1173" s="1101"/>
      <c r="AQ1173" s="1101"/>
      <c r="AR1173" s="1101"/>
      <c r="AS1173" s="741"/>
    </row>
    <row r="1174" spans="2:45" ht="18" customHeight="1">
      <c r="B1174" s="1117"/>
      <c r="C1174" s="1118"/>
      <c r="D1174" s="1118"/>
      <c r="E1174" s="1118"/>
      <c r="F1174" s="1118"/>
      <c r="G1174" s="1118"/>
      <c r="H1174" s="1118"/>
      <c r="I1174" s="1119"/>
      <c r="J1174" s="1117"/>
      <c r="K1174" s="1118"/>
      <c r="L1174" s="1118"/>
      <c r="M1174" s="1118"/>
      <c r="N1174" s="1121"/>
      <c r="O1174" s="33">
        <f>'報告書（事業主控）'!O1174</f>
        <v>0</v>
      </c>
      <c r="P1174" s="684" t="s">
        <v>38</v>
      </c>
      <c r="Q1174" s="33">
        <f>'報告書（事業主控）'!Q1174</f>
        <v>0</v>
      </c>
      <c r="R1174" s="684" t="s">
        <v>39</v>
      </c>
      <c r="S1174" s="33">
        <f>'報告書（事業主控）'!S1174</f>
        <v>0</v>
      </c>
      <c r="T1174" s="1122" t="s">
        <v>41</v>
      </c>
      <c r="U1174" s="1122"/>
      <c r="V1174" s="1097">
        <f>'報告書（事業主控）'!V1174</f>
        <v>0</v>
      </c>
      <c r="W1174" s="1098"/>
      <c r="X1174" s="1098"/>
      <c r="Y1174" s="1098"/>
      <c r="Z1174" s="1097">
        <f>'報告書（事業主控）'!Z1174</f>
        <v>0</v>
      </c>
      <c r="AA1174" s="1098"/>
      <c r="AB1174" s="1098"/>
      <c r="AC1174" s="1098"/>
      <c r="AD1174" s="1097">
        <f>'報告書（事業主控）'!AD1174</f>
        <v>0</v>
      </c>
      <c r="AE1174" s="1098"/>
      <c r="AF1174" s="1098"/>
      <c r="AG1174" s="1098"/>
      <c r="AH1174" s="1097">
        <f>'報告書（事業主控）'!AH1174</f>
        <v>0</v>
      </c>
      <c r="AI1174" s="1098"/>
      <c r="AJ1174" s="1098"/>
      <c r="AK1174" s="1099"/>
      <c r="AL1174" s="964">
        <f>'報告書（事業主控）'!AL1174</f>
        <v>0</v>
      </c>
      <c r="AM1174" s="1095"/>
      <c r="AN1174" s="1093">
        <f>'報告書（事業主控）'!AN1174</f>
        <v>0</v>
      </c>
      <c r="AO1174" s="1094"/>
      <c r="AP1174" s="1094"/>
      <c r="AQ1174" s="1094"/>
      <c r="AR1174" s="1094"/>
      <c r="AS1174" s="687"/>
    </row>
    <row r="1175" spans="2:45" ht="18" customHeight="1">
      <c r="B1175" s="1114">
        <f>'報告書（事業主控）'!B1175</f>
        <v>0</v>
      </c>
      <c r="C1175" s="1115"/>
      <c r="D1175" s="1115"/>
      <c r="E1175" s="1115"/>
      <c r="F1175" s="1115"/>
      <c r="G1175" s="1115"/>
      <c r="H1175" s="1115"/>
      <c r="I1175" s="1116"/>
      <c r="J1175" s="1114">
        <f>'報告書（事業主控）'!J1175</f>
        <v>0</v>
      </c>
      <c r="K1175" s="1115"/>
      <c r="L1175" s="1115"/>
      <c r="M1175" s="1115"/>
      <c r="N1175" s="1120"/>
      <c r="O1175" s="32">
        <f>'報告書（事業主控）'!O1175</f>
        <v>0</v>
      </c>
      <c r="P1175" s="11" t="s">
        <v>38</v>
      </c>
      <c r="Q1175" s="32">
        <f>'報告書（事業主控）'!Q1175</f>
        <v>0</v>
      </c>
      <c r="R1175" s="11" t="s">
        <v>39</v>
      </c>
      <c r="S1175" s="32">
        <f>'報告書（事業主控）'!S1175</f>
        <v>0</v>
      </c>
      <c r="T1175" s="982" t="s">
        <v>40</v>
      </c>
      <c r="U1175" s="982"/>
      <c r="V1175" s="1103">
        <f>'報告書（事業主控）'!V1175</f>
        <v>0</v>
      </c>
      <c r="W1175" s="1104"/>
      <c r="X1175" s="1104"/>
      <c r="Y1175" s="737"/>
      <c r="Z1175" s="738"/>
      <c r="AA1175" s="739"/>
      <c r="AB1175" s="739"/>
      <c r="AC1175" s="737"/>
      <c r="AD1175" s="738"/>
      <c r="AE1175" s="739"/>
      <c r="AF1175" s="739"/>
      <c r="AG1175" s="737"/>
      <c r="AH1175" s="1100">
        <f>'報告書（事業主控）'!AH1175</f>
        <v>0</v>
      </c>
      <c r="AI1175" s="1101"/>
      <c r="AJ1175" s="1101"/>
      <c r="AK1175" s="1102"/>
      <c r="AL1175" s="738"/>
      <c r="AM1175" s="740"/>
      <c r="AN1175" s="1100">
        <f>'報告書（事業主控）'!AN1175</f>
        <v>0</v>
      </c>
      <c r="AO1175" s="1101"/>
      <c r="AP1175" s="1101"/>
      <c r="AQ1175" s="1101"/>
      <c r="AR1175" s="1101"/>
      <c r="AS1175" s="741"/>
    </row>
    <row r="1176" spans="2:45" ht="18" customHeight="1">
      <c r="B1176" s="1117"/>
      <c r="C1176" s="1118"/>
      <c r="D1176" s="1118"/>
      <c r="E1176" s="1118"/>
      <c r="F1176" s="1118"/>
      <c r="G1176" s="1118"/>
      <c r="H1176" s="1118"/>
      <c r="I1176" s="1119"/>
      <c r="J1176" s="1117"/>
      <c r="K1176" s="1118"/>
      <c r="L1176" s="1118"/>
      <c r="M1176" s="1118"/>
      <c r="N1176" s="1121"/>
      <c r="O1176" s="33">
        <f>'報告書（事業主控）'!O1176</f>
        <v>0</v>
      </c>
      <c r="P1176" s="684" t="s">
        <v>38</v>
      </c>
      <c r="Q1176" s="33">
        <f>'報告書（事業主控）'!Q1176</f>
        <v>0</v>
      </c>
      <c r="R1176" s="684" t="s">
        <v>39</v>
      </c>
      <c r="S1176" s="33">
        <f>'報告書（事業主控）'!S1176</f>
        <v>0</v>
      </c>
      <c r="T1176" s="1122" t="s">
        <v>41</v>
      </c>
      <c r="U1176" s="1122"/>
      <c r="V1176" s="1097">
        <f>'報告書（事業主控）'!V1176</f>
        <v>0</v>
      </c>
      <c r="W1176" s="1098"/>
      <c r="X1176" s="1098"/>
      <c r="Y1176" s="1098"/>
      <c r="Z1176" s="1097">
        <f>'報告書（事業主控）'!Z1176</f>
        <v>0</v>
      </c>
      <c r="AA1176" s="1098"/>
      <c r="AB1176" s="1098"/>
      <c r="AC1176" s="1098"/>
      <c r="AD1176" s="1097">
        <f>'報告書（事業主控）'!AD1176</f>
        <v>0</v>
      </c>
      <c r="AE1176" s="1098"/>
      <c r="AF1176" s="1098"/>
      <c r="AG1176" s="1098"/>
      <c r="AH1176" s="1097">
        <f>'報告書（事業主控）'!AH1176</f>
        <v>0</v>
      </c>
      <c r="AI1176" s="1098"/>
      <c r="AJ1176" s="1098"/>
      <c r="AK1176" s="1099"/>
      <c r="AL1176" s="964">
        <f>'報告書（事業主控）'!AL1176</f>
        <v>0</v>
      </c>
      <c r="AM1176" s="1095"/>
      <c r="AN1176" s="1093">
        <f>'報告書（事業主控）'!AN1176</f>
        <v>0</v>
      </c>
      <c r="AO1176" s="1094"/>
      <c r="AP1176" s="1094"/>
      <c r="AQ1176" s="1094"/>
      <c r="AR1176" s="1094"/>
      <c r="AS1176" s="687"/>
    </row>
    <row r="1177" spans="2:45" ht="18" customHeight="1">
      <c r="B1177" s="1114">
        <f>'報告書（事業主控）'!B1177</f>
        <v>0</v>
      </c>
      <c r="C1177" s="1115"/>
      <c r="D1177" s="1115"/>
      <c r="E1177" s="1115"/>
      <c r="F1177" s="1115"/>
      <c r="G1177" s="1115"/>
      <c r="H1177" s="1115"/>
      <c r="I1177" s="1116"/>
      <c r="J1177" s="1114">
        <f>'報告書（事業主控）'!J1177</f>
        <v>0</v>
      </c>
      <c r="K1177" s="1115"/>
      <c r="L1177" s="1115"/>
      <c r="M1177" s="1115"/>
      <c r="N1177" s="1120"/>
      <c r="O1177" s="32">
        <f>'報告書（事業主控）'!O1177</f>
        <v>0</v>
      </c>
      <c r="P1177" s="11" t="s">
        <v>38</v>
      </c>
      <c r="Q1177" s="32">
        <f>'報告書（事業主控）'!Q1177</f>
        <v>0</v>
      </c>
      <c r="R1177" s="11" t="s">
        <v>39</v>
      </c>
      <c r="S1177" s="32">
        <f>'報告書（事業主控）'!S1177</f>
        <v>0</v>
      </c>
      <c r="T1177" s="982" t="s">
        <v>40</v>
      </c>
      <c r="U1177" s="982"/>
      <c r="V1177" s="1103">
        <f>'報告書（事業主控）'!V1177</f>
        <v>0</v>
      </c>
      <c r="W1177" s="1104"/>
      <c r="X1177" s="1104"/>
      <c r="Y1177" s="737"/>
      <c r="Z1177" s="738"/>
      <c r="AA1177" s="739"/>
      <c r="AB1177" s="739"/>
      <c r="AC1177" s="737"/>
      <c r="AD1177" s="738"/>
      <c r="AE1177" s="739"/>
      <c r="AF1177" s="739"/>
      <c r="AG1177" s="737"/>
      <c r="AH1177" s="1100">
        <f>'報告書（事業主控）'!AH1177</f>
        <v>0</v>
      </c>
      <c r="AI1177" s="1101"/>
      <c r="AJ1177" s="1101"/>
      <c r="AK1177" s="1102"/>
      <c r="AL1177" s="738"/>
      <c r="AM1177" s="740"/>
      <c r="AN1177" s="1100">
        <f>'報告書（事業主控）'!AN1177</f>
        <v>0</v>
      </c>
      <c r="AO1177" s="1101"/>
      <c r="AP1177" s="1101"/>
      <c r="AQ1177" s="1101"/>
      <c r="AR1177" s="1101"/>
      <c r="AS1177" s="741"/>
    </row>
    <row r="1178" spans="2:45" ht="18" customHeight="1">
      <c r="B1178" s="1117"/>
      <c r="C1178" s="1118"/>
      <c r="D1178" s="1118"/>
      <c r="E1178" s="1118"/>
      <c r="F1178" s="1118"/>
      <c r="G1178" s="1118"/>
      <c r="H1178" s="1118"/>
      <c r="I1178" s="1119"/>
      <c r="J1178" s="1117"/>
      <c r="K1178" s="1118"/>
      <c r="L1178" s="1118"/>
      <c r="M1178" s="1118"/>
      <c r="N1178" s="1121"/>
      <c r="O1178" s="33">
        <f>'報告書（事業主控）'!O1178</f>
        <v>0</v>
      </c>
      <c r="P1178" s="684" t="s">
        <v>38</v>
      </c>
      <c r="Q1178" s="33">
        <f>'報告書（事業主控）'!Q1178</f>
        <v>0</v>
      </c>
      <c r="R1178" s="684" t="s">
        <v>39</v>
      </c>
      <c r="S1178" s="33">
        <f>'報告書（事業主控）'!S1178</f>
        <v>0</v>
      </c>
      <c r="T1178" s="1122" t="s">
        <v>41</v>
      </c>
      <c r="U1178" s="1122"/>
      <c r="V1178" s="1097">
        <f>'報告書（事業主控）'!V1178</f>
        <v>0</v>
      </c>
      <c r="W1178" s="1098"/>
      <c r="X1178" s="1098"/>
      <c r="Y1178" s="1098"/>
      <c r="Z1178" s="1097">
        <f>'報告書（事業主控）'!Z1178</f>
        <v>0</v>
      </c>
      <c r="AA1178" s="1098"/>
      <c r="AB1178" s="1098"/>
      <c r="AC1178" s="1098"/>
      <c r="AD1178" s="1097">
        <f>'報告書（事業主控）'!AD1178</f>
        <v>0</v>
      </c>
      <c r="AE1178" s="1098"/>
      <c r="AF1178" s="1098"/>
      <c r="AG1178" s="1098"/>
      <c r="AH1178" s="1097">
        <f>'報告書（事業主控）'!AH1178</f>
        <v>0</v>
      </c>
      <c r="AI1178" s="1098"/>
      <c r="AJ1178" s="1098"/>
      <c r="AK1178" s="1099"/>
      <c r="AL1178" s="964">
        <f>'報告書（事業主控）'!AL1178</f>
        <v>0</v>
      </c>
      <c r="AM1178" s="1095"/>
      <c r="AN1178" s="1093">
        <f>'報告書（事業主控）'!AN1178</f>
        <v>0</v>
      </c>
      <c r="AO1178" s="1094"/>
      <c r="AP1178" s="1094"/>
      <c r="AQ1178" s="1094"/>
      <c r="AR1178" s="1094"/>
      <c r="AS1178" s="687"/>
    </row>
    <row r="1179" spans="2:45" ht="18" customHeight="1">
      <c r="B1179" s="1114">
        <f>'報告書（事業主控）'!B1179</f>
        <v>0</v>
      </c>
      <c r="C1179" s="1115"/>
      <c r="D1179" s="1115"/>
      <c r="E1179" s="1115"/>
      <c r="F1179" s="1115"/>
      <c r="G1179" s="1115"/>
      <c r="H1179" s="1115"/>
      <c r="I1179" s="1116"/>
      <c r="J1179" s="1114">
        <f>'報告書（事業主控）'!J1179</f>
        <v>0</v>
      </c>
      <c r="K1179" s="1115"/>
      <c r="L1179" s="1115"/>
      <c r="M1179" s="1115"/>
      <c r="N1179" s="1120"/>
      <c r="O1179" s="32">
        <f>'報告書（事業主控）'!O1179</f>
        <v>0</v>
      </c>
      <c r="P1179" s="11" t="s">
        <v>38</v>
      </c>
      <c r="Q1179" s="32">
        <f>'報告書（事業主控）'!Q1179</f>
        <v>0</v>
      </c>
      <c r="R1179" s="11" t="s">
        <v>39</v>
      </c>
      <c r="S1179" s="32">
        <f>'報告書（事業主控）'!S1179</f>
        <v>0</v>
      </c>
      <c r="T1179" s="982" t="s">
        <v>40</v>
      </c>
      <c r="U1179" s="982"/>
      <c r="V1179" s="1103">
        <f>'報告書（事業主控）'!V1179</f>
        <v>0</v>
      </c>
      <c r="W1179" s="1104"/>
      <c r="X1179" s="1104"/>
      <c r="Y1179" s="737"/>
      <c r="Z1179" s="738"/>
      <c r="AA1179" s="739"/>
      <c r="AB1179" s="739"/>
      <c r="AC1179" s="737"/>
      <c r="AD1179" s="738"/>
      <c r="AE1179" s="739"/>
      <c r="AF1179" s="739"/>
      <c r="AG1179" s="737"/>
      <c r="AH1179" s="1100">
        <f>'報告書（事業主控）'!AH1179</f>
        <v>0</v>
      </c>
      <c r="AI1179" s="1101"/>
      <c r="AJ1179" s="1101"/>
      <c r="AK1179" s="1102"/>
      <c r="AL1179" s="738"/>
      <c r="AM1179" s="740"/>
      <c r="AN1179" s="1100">
        <f>'報告書（事業主控）'!AN1179</f>
        <v>0</v>
      </c>
      <c r="AO1179" s="1101"/>
      <c r="AP1179" s="1101"/>
      <c r="AQ1179" s="1101"/>
      <c r="AR1179" s="1101"/>
      <c r="AS1179" s="741"/>
    </row>
    <row r="1180" spans="2:45" ht="18" customHeight="1">
      <c r="B1180" s="1117"/>
      <c r="C1180" s="1118"/>
      <c r="D1180" s="1118"/>
      <c r="E1180" s="1118"/>
      <c r="F1180" s="1118"/>
      <c r="G1180" s="1118"/>
      <c r="H1180" s="1118"/>
      <c r="I1180" s="1119"/>
      <c r="J1180" s="1117"/>
      <c r="K1180" s="1118"/>
      <c r="L1180" s="1118"/>
      <c r="M1180" s="1118"/>
      <c r="N1180" s="1121"/>
      <c r="O1180" s="33">
        <f>'報告書（事業主控）'!O1180</f>
        <v>0</v>
      </c>
      <c r="P1180" s="684" t="s">
        <v>38</v>
      </c>
      <c r="Q1180" s="33">
        <f>'報告書（事業主控）'!Q1180</f>
        <v>0</v>
      </c>
      <c r="R1180" s="684" t="s">
        <v>39</v>
      </c>
      <c r="S1180" s="33">
        <f>'報告書（事業主控）'!S1180</f>
        <v>0</v>
      </c>
      <c r="T1180" s="1122" t="s">
        <v>41</v>
      </c>
      <c r="U1180" s="1122"/>
      <c r="V1180" s="1097">
        <f>'報告書（事業主控）'!V1180</f>
        <v>0</v>
      </c>
      <c r="W1180" s="1098"/>
      <c r="X1180" s="1098"/>
      <c r="Y1180" s="1098"/>
      <c r="Z1180" s="1097">
        <f>'報告書（事業主控）'!Z1180</f>
        <v>0</v>
      </c>
      <c r="AA1180" s="1098"/>
      <c r="AB1180" s="1098"/>
      <c r="AC1180" s="1098"/>
      <c r="AD1180" s="1097">
        <f>'報告書（事業主控）'!AD1180</f>
        <v>0</v>
      </c>
      <c r="AE1180" s="1098"/>
      <c r="AF1180" s="1098"/>
      <c r="AG1180" s="1098"/>
      <c r="AH1180" s="1097">
        <f>'報告書（事業主控）'!AH1180</f>
        <v>0</v>
      </c>
      <c r="AI1180" s="1098"/>
      <c r="AJ1180" s="1098"/>
      <c r="AK1180" s="1099"/>
      <c r="AL1180" s="964">
        <f>'報告書（事業主控）'!AL1180</f>
        <v>0</v>
      </c>
      <c r="AM1180" s="1095"/>
      <c r="AN1180" s="1093">
        <f>'報告書（事業主控）'!AN1180</f>
        <v>0</v>
      </c>
      <c r="AO1180" s="1094"/>
      <c r="AP1180" s="1094"/>
      <c r="AQ1180" s="1094"/>
      <c r="AR1180" s="1094"/>
      <c r="AS1180" s="687"/>
    </row>
    <row r="1181" spans="2:45" ht="18" customHeight="1">
      <c r="B1181" s="1114">
        <f>'報告書（事業主控）'!B1181</f>
        <v>0</v>
      </c>
      <c r="C1181" s="1115"/>
      <c r="D1181" s="1115"/>
      <c r="E1181" s="1115"/>
      <c r="F1181" s="1115"/>
      <c r="G1181" s="1115"/>
      <c r="H1181" s="1115"/>
      <c r="I1181" s="1116"/>
      <c r="J1181" s="1114">
        <f>'報告書（事業主控）'!J1181</f>
        <v>0</v>
      </c>
      <c r="K1181" s="1115"/>
      <c r="L1181" s="1115"/>
      <c r="M1181" s="1115"/>
      <c r="N1181" s="1120"/>
      <c r="O1181" s="32">
        <f>'報告書（事業主控）'!O1181</f>
        <v>0</v>
      </c>
      <c r="P1181" s="11" t="s">
        <v>38</v>
      </c>
      <c r="Q1181" s="32">
        <f>'報告書（事業主控）'!Q1181</f>
        <v>0</v>
      </c>
      <c r="R1181" s="11" t="s">
        <v>39</v>
      </c>
      <c r="S1181" s="32">
        <f>'報告書（事業主控）'!S1181</f>
        <v>0</v>
      </c>
      <c r="T1181" s="982" t="s">
        <v>40</v>
      </c>
      <c r="U1181" s="982"/>
      <c r="V1181" s="1103">
        <f>'報告書（事業主控）'!V1181</f>
        <v>0</v>
      </c>
      <c r="W1181" s="1104"/>
      <c r="X1181" s="1104"/>
      <c r="Y1181" s="737"/>
      <c r="Z1181" s="738"/>
      <c r="AA1181" s="739"/>
      <c r="AB1181" s="739"/>
      <c r="AC1181" s="737"/>
      <c r="AD1181" s="738"/>
      <c r="AE1181" s="739"/>
      <c r="AF1181" s="739"/>
      <c r="AG1181" s="737"/>
      <c r="AH1181" s="1100">
        <f>'報告書（事業主控）'!AH1181</f>
        <v>0</v>
      </c>
      <c r="AI1181" s="1101"/>
      <c r="AJ1181" s="1101"/>
      <c r="AK1181" s="1102"/>
      <c r="AL1181" s="738"/>
      <c r="AM1181" s="740"/>
      <c r="AN1181" s="1100">
        <f>'報告書（事業主控）'!AN1181</f>
        <v>0</v>
      </c>
      <c r="AO1181" s="1101"/>
      <c r="AP1181" s="1101"/>
      <c r="AQ1181" s="1101"/>
      <c r="AR1181" s="1101"/>
      <c r="AS1181" s="741"/>
    </row>
    <row r="1182" spans="2:45" ht="18" customHeight="1">
      <c r="B1182" s="1117"/>
      <c r="C1182" s="1118"/>
      <c r="D1182" s="1118"/>
      <c r="E1182" s="1118"/>
      <c r="F1182" s="1118"/>
      <c r="G1182" s="1118"/>
      <c r="H1182" s="1118"/>
      <c r="I1182" s="1119"/>
      <c r="J1182" s="1117"/>
      <c r="K1182" s="1118"/>
      <c r="L1182" s="1118"/>
      <c r="M1182" s="1118"/>
      <c r="N1182" s="1121"/>
      <c r="O1182" s="33">
        <f>'報告書（事業主控）'!O1182</f>
        <v>0</v>
      </c>
      <c r="P1182" s="684" t="s">
        <v>38</v>
      </c>
      <c r="Q1182" s="33">
        <f>'報告書（事業主控）'!Q1182</f>
        <v>0</v>
      </c>
      <c r="R1182" s="684" t="s">
        <v>39</v>
      </c>
      <c r="S1182" s="33">
        <f>'報告書（事業主控）'!S1182</f>
        <v>0</v>
      </c>
      <c r="T1182" s="1122" t="s">
        <v>41</v>
      </c>
      <c r="U1182" s="1122"/>
      <c r="V1182" s="1097">
        <f>'報告書（事業主控）'!V1182</f>
        <v>0</v>
      </c>
      <c r="W1182" s="1098"/>
      <c r="X1182" s="1098"/>
      <c r="Y1182" s="1098"/>
      <c r="Z1182" s="1097">
        <f>'報告書（事業主控）'!Z1182</f>
        <v>0</v>
      </c>
      <c r="AA1182" s="1098"/>
      <c r="AB1182" s="1098"/>
      <c r="AC1182" s="1098"/>
      <c r="AD1182" s="1097">
        <f>'報告書（事業主控）'!AD1182</f>
        <v>0</v>
      </c>
      <c r="AE1182" s="1098"/>
      <c r="AF1182" s="1098"/>
      <c r="AG1182" s="1098"/>
      <c r="AH1182" s="1097">
        <f>'報告書（事業主控）'!AH1182</f>
        <v>0</v>
      </c>
      <c r="AI1182" s="1098"/>
      <c r="AJ1182" s="1098"/>
      <c r="AK1182" s="1099"/>
      <c r="AL1182" s="964">
        <f>'報告書（事業主控）'!AL1182</f>
        <v>0</v>
      </c>
      <c r="AM1182" s="1095"/>
      <c r="AN1182" s="1093">
        <f>'報告書（事業主控）'!AN1182</f>
        <v>0</v>
      </c>
      <c r="AO1182" s="1094"/>
      <c r="AP1182" s="1094"/>
      <c r="AQ1182" s="1094"/>
      <c r="AR1182" s="1094"/>
      <c r="AS1182" s="687"/>
    </row>
    <row r="1183" spans="2:45" ht="18" customHeight="1">
      <c r="B1183" s="1114">
        <f>'報告書（事業主控）'!B1183</f>
        <v>0</v>
      </c>
      <c r="C1183" s="1115"/>
      <c r="D1183" s="1115"/>
      <c r="E1183" s="1115"/>
      <c r="F1183" s="1115"/>
      <c r="G1183" s="1115"/>
      <c r="H1183" s="1115"/>
      <c r="I1183" s="1116"/>
      <c r="J1183" s="1114">
        <f>'報告書（事業主控）'!J1183</f>
        <v>0</v>
      </c>
      <c r="K1183" s="1115"/>
      <c r="L1183" s="1115"/>
      <c r="M1183" s="1115"/>
      <c r="N1183" s="1120"/>
      <c r="O1183" s="32">
        <f>'報告書（事業主控）'!O1183</f>
        <v>0</v>
      </c>
      <c r="P1183" s="11" t="s">
        <v>38</v>
      </c>
      <c r="Q1183" s="32">
        <f>'報告書（事業主控）'!Q1183</f>
        <v>0</v>
      </c>
      <c r="R1183" s="11" t="s">
        <v>39</v>
      </c>
      <c r="S1183" s="32">
        <f>'報告書（事業主控）'!S1183</f>
        <v>0</v>
      </c>
      <c r="T1183" s="982" t="s">
        <v>40</v>
      </c>
      <c r="U1183" s="982"/>
      <c r="V1183" s="1103">
        <f>'報告書（事業主控）'!V1183</f>
        <v>0</v>
      </c>
      <c r="W1183" s="1104"/>
      <c r="X1183" s="1104"/>
      <c r="Y1183" s="737"/>
      <c r="Z1183" s="738"/>
      <c r="AA1183" s="739"/>
      <c r="AB1183" s="739"/>
      <c r="AC1183" s="737"/>
      <c r="AD1183" s="738"/>
      <c r="AE1183" s="739"/>
      <c r="AF1183" s="739"/>
      <c r="AG1183" s="737"/>
      <c r="AH1183" s="1100">
        <f>'報告書（事業主控）'!AH1183</f>
        <v>0</v>
      </c>
      <c r="AI1183" s="1101"/>
      <c r="AJ1183" s="1101"/>
      <c r="AK1183" s="1102"/>
      <c r="AL1183" s="738"/>
      <c r="AM1183" s="740"/>
      <c r="AN1183" s="1100">
        <f>'報告書（事業主控）'!AN1183</f>
        <v>0</v>
      </c>
      <c r="AO1183" s="1101"/>
      <c r="AP1183" s="1101"/>
      <c r="AQ1183" s="1101"/>
      <c r="AR1183" s="1101"/>
      <c r="AS1183" s="741"/>
    </row>
    <row r="1184" spans="2:45" ht="18" customHeight="1">
      <c r="B1184" s="1117"/>
      <c r="C1184" s="1118"/>
      <c r="D1184" s="1118"/>
      <c r="E1184" s="1118"/>
      <c r="F1184" s="1118"/>
      <c r="G1184" s="1118"/>
      <c r="H1184" s="1118"/>
      <c r="I1184" s="1119"/>
      <c r="J1184" s="1117"/>
      <c r="K1184" s="1118"/>
      <c r="L1184" s="1118"/>
      <c r="M1184" s="1118"/>
      <c r="N1184" s="1121"/>
      <c r="O1184" s="33">
        <f>'報告書（事業主控）'!O1184</f>
        <v>0</v>
      </c>
      <c r="P1184" s="684" t="s">
        <v>38</v>
      </c>
      <c r="Q1184" s="33">
        <f>'報告書（事業主控）'!Q1184</f>
        <v>0</v>
      </c>
      <c r="R1184" s="684" t="s">
        <v>39</v>
      </c>
      <c r="S1184" s="33">
        <f>'報告書（事業主控）'!S1184</f>
        <v>0</v>
      </c>
      <c r="T1184" s="1122" t="s">
        <v>41</v>
      </c>
      <c r="U1184" s="1122"/>
      <c r="V1184" s="1097">
        <f>'報告書（事業主控）'!V1184</f>
        <v>0</v>
      </c>
      <c r="W1184" s="1098"/>
      <c r="X1184" s="1098"/>
      <c r="Y1184" s="1098"/>
      <c r="Z1184" s="1097">
        <f>'報告書（事業主控）'!Z1184</f>
        <v>0</v>
      </c>
      <c r="AA1184" s="1098"/>
      <c r="AB1184" s="1098"/>
      <c r="AC1184" s="1098"/>
      <c r="AD1184" s="1097">
        <f>'報告書（事業主控）'!AD1184</f>
        <v>0</v>
      </c>
      <c r="AE1184" s="1098"/>
      <c r="AF1184" s="1098"/>
      <c r="AG1184" s="1098"/>
      <c r="AH1184" s="1097">
        <f>'報告書（事業主控）'!AH1184</f>
        <v>0</v>
      </c>
      <c r="AI1184" s="1098"/>
      <c r="AJ1184" s="1098"/>
      <c r="AK1184" s="1099"/>
      <c r="AL1184" s="964">
        <f>'報告書（事業主控）'!AL1184</f>
        <v>0</v>
      </c>
      <c r="AM1184" s="1095"/>
      <c r="AN1184" s="1093">
        <f>'報告書（事業主控）'!AN1184</f>
        <v>0</v>
      </c>
      <c r="AO1184" s="1094"/>
      <c r="AP1184" s="1094"/>
      <c r="AQ1184" s="1094"/>
      <c r="AR1184" s="1094"/>
      <c r="AS1184" s="687"/>
    </row>
    <row r="1185" spans="2:45" ht="18" customHeight="1">
      <c r="B1185" s="877" t="s">
        <v>832</v>
      </c>
      <c r="C1185" s="988"/>
      <c r="D1185" s="988"/>
      <c r="E1185" s="989"/>
      <c r="F1185" s="1105">
        <f>'報告書（事業主控）'!F1185</f>
        <v>0</v>
      </c>
      <c r="G1185" s="1106"/>
      <c r="H1185" s="1106"/>
      <c r="I1185" s="1106"/>
      <c r="J1185" s="1106"/>
      <c r="K1185" s="1106"/>
      <c r="L1185" s="1106"/>
      <c r="M1185" s="1106"/>
      <c r="N1185" s="1107"/>
      <c r="O1185" s="877" t="s">
        <v>833</v>
      </c>
      <c r="P1185" s="988"/>
      <c r="Q1185" s="988"/>
      <c r="R1185" s="988"/>
      <c r="S1185" s="988"/>
      <c r="T1185" s="988"/>
      <c r="U1185" s="989"/>
      <c r="V1185" s="1100">
        <f>'報告書（事業主控）'!V1185</f>
        <v>0</v>
      </c>
      <c r="W1185" s="1101"/>
      <c r="X1185" s="1101"/>
      <c r="Y1185" s="1102"/>
      <c r="Z1185" s="738"/>
      <c r="AA1185" s="739"/>
      <c r="AB1185" s="739"/>
      <c r="AC1185" s="737"/>
      <c r="AD1185" s="738"/>
      <c r="AE1185" s="739"/>
      <c r="AF1185" s="739"/>
      <c r="AG1185" s="737"/>
      <c r="AH1185" s="1100">
        <f>'報告書（事業主控）'!AH1185</f>
        <v>0</v>
      </c>
      <c r="AI1185" s="1101"/>
      <c r="AJ1185" s="1101"/>
      <c r="AK1185" s="1102"/>
      <c r="AL1185" s="738"/>
      <c r="AM1185" s="740"/>
      <c r="AN1185" s="1100">
        <f>'報告書（事業主控）'!AN1185</f>
        <v>0</v>
      </c>
      <c r="AO1185" s="1101"/>
      <c r="AP1185" s="1101"/>
      <c r="AQ1185" s="1101"/>
      <c r="AR1185" s="1101"/>
      <c r="AS1185" s="741"/>
    </row>
    <row r="1186" spans="2:45" ht="18" customHeight="1">
      <c r="B1186" s="990"/>
      <c r="C1186" s="991"/>
      <c r="D1186" s="991"/>
      <c r="E1186" s="992"/>
      <c r="F1186" s="1108"/>
      <c r="G1186" s="1109"/>
      <c r="H1186" s="1109"/>
      <c r="I1186" s="1109"/>
      <c r="J1186" s="1109"/>
      <c r="K1186" s="1109"/>
      <c r="L1186" s="1109"/>
      <c r="M1186" s="1109"/>
      <c r="N1186" s="1110"/>
      <c r="O1186" s="990"/>
      <c r="P1186" s="991"/>
      <c r="Q1186" s="991"/>
      <c r="R1186" s="991"/>
      <c r="S1186" s="991"/>
      <c r="T1186" s="991"/>
      <c r="U1186" s="992"/>
      <c r="V1186" s="983">
        <f>'報告書（事業主控）'!V1186</f>
        <v>0</v>
      </c>
      <c r="W1186" s="986"/>
      <c r="X1186" s="986"/>
      <c r="Y1186" s="1004"/>
      <c r="Z1186" s="983">
        <f>'報告書（事業主控）'!Z1186</f>
        <v>0</v>
      </c>
      <c r="AA1186" s="984"/>
      <c r="AB1186" s="984"/>
      <c r="AC1186" s="985"/>
      <c r="AD1186" s="983">
        <f>'報告書（事業主控）'!AD1186</f>
        <v>0</v>
      </c>
      <c r="AE1186" s="984"/>
      <c r="AF1186" s="984"/>
      <c r="AG1186" s="985"/>
      <c r="AH1186" s="983">
        <f>'報告書（事業主控）'!AH1186</f>
        <v>0</v>
      </c>
      <c r="AI1186" s="962"/>
      <c r="AJ1186" s="962"/>
      <c r="AK1186" s="962"/>
      <c r="AL1186" s="742"/>
      <c r="AM1186" s="743"/>
      <c r="AN1186" s="983">
        <f>'報告書（事業主控）'!AN1186</f>
        <v>0</v>
      </c>
      <c r="AO1186" s="986"/>
      <c r="AP1186" s="986"/>
      <c r="AQ1186" s="986"/>
      <c r="AR1186" s="986"/>
      <c r="AS1186" s="744"/>
    </row>
    <row r="1187" spans="2:45" ht="18" customHeight="1">
      <c r="B1187" s="993"/>
      <c r="C1187" s="994"/>
      <c r="D1187" s="994"/>
      <c r="E1187" s="995"/>
      <c r="F1187" s="1111"/>
      <c r="G1187" s="1112"/>
      <c r="H1187" s="1112"/>
      <c r="I1187" s="1112"/>
      <c r="J1187" s="1112"/>
      <c r="K1187" s="1112"/>
      <c r="L1187" s="1112"/>
      <c r="M1187" s="1112"/>
      <c r="N1187" s="1113"/>
      <c r="O1187" s="993"/>
      <c r="P1187" s="994"/>
      <c r="Q1187" s="994"/>
      <c r="R1187" s="994"/>
      <c r="S1187" s="994"/>
      <c r="T1187" s="994"/>
      <c r="U1187" s="995"/>
      <c r="V1187" s="1093">
        <f>'報告書（事業主控）'!V1187</f>
        <v>0</v>
      </c>
      <c r="W1187" s="1094"/>
      <c r="X1187" s="1094"/>
      <c r="Y1187" s="1096"/>
      <c r="Z1187" s="1093">
        <f>'報告書（事業主控）'!Z1187</f>
        <v>0</v>
      </c>
      <c r="AA1187" s="1094"/>
      <c r="AB1187" s="1094"/>
      <c r="AC1187" s="1096"/>
      <c r="AD1187" s="1093">
        <f>'報告書（事業主控）'!AD1187</f>
        <v>0</v>
      </c>
      <c r="AE1187" s="1094"/>
      <c r="AF1187" s="1094"/>
      <c r="AG1187" s="1096"/>
      <c r="AH1187" s="1093">
        <f>'報告書（事業主控）'!AH1187</f>
        <v>0</v>
      </c>
      <c r="AI1187" s="1094"/>
      <c r="AJ1187" s="1094"/>
      <c r="AK1187" s="1096"/>
      <c r="AL1187" s="686"/>
      <c r="AM1187" s="687"/>
      <c r="AN1187" s="1093">
        <f>'報告書（事業主控）'!AN1187</f>
        <v>0</v>
      </c>
      <c r="AO1187" s="1094"/>
      <c r="AP1187" s="1094"/>
      <c r="AQ1187" s="1094"/>
      <c r="AR1187" s="1094"/>
      <c r="AS1187" s="687"/>
    </row>
    <row r="1188" spans="2:45" ht="18" customHeight="1">
      <c r="AN1188" s="1092">
        <f>'報告書（事業主控）'!AN1188:AR1188</f>
        <v>0</v>
      </c>
      <c r="AO1188" s="1092"/>
      <c r="AP1188" s="1092"/>
      <c r="AQ1188" s="1092"/>
      <c r="AR1188" s="1092"/>
    </row>
    <row r="1189" spans="2:45" ht="31.95" customHeight="1">
      <c r="AN1189" s="38"/>
      <c r="AO1189" s="38"/>
      <c r="AP1189" s="38"/>
      <c r="AQ1189" s="38"/>
      <c r="AR1189" s="38"/>
    </row>
    <row r="1190" spans="2:45" ht="7.5" customHeight="1">
      <c r="X1190" s="3"/>
      <c r="Y1190" s="3"/>
    </row>
    <row r="1191" spans="2:45" ht="10.5" customHeight="1">
      <c r="X1191" s="3"/>
      <c r="Y1191" s="3"/>
    </row>
    <row r="1192" spans="2:45" ht="5.25" customHeight="1">
      <c r="X1192" s="3"/>
      <c r="Y1192" s="3"/>
    </row>
    <row r="1193" spans="2:45" ht="5.25" customHeight="1">
      <c r="X1193" s="3"/>
      <c r="Y1193" s="3"/>
    </row>
    <row r="1194" spans="2:45" ht="5.25" customHeight="1">
      <c r="X1194" s="3"/>
      <c r="Y1194" s="3"/>
    </row>
    <row r="1195" spans="2:45" ht="5.25" customHeight="1">
      <c r="X1195" s="3"/>
      <c r="Y1195" s="3"/>
    </row>
    <row r="1196" spans="2:45" ht="17.25" customHeight="1">
      <c r="B1196" s="2" t="s">
        <v>42</v>
      </c>
      <c r="S1196" s="9"/>
      <c r="T1196" s="9"/>
      <c r="U1196" s="9"/>
      <c r="V1196" s="9"/>
      <c r="W1196" s="9"/>
      <c r="AL1196" s="26"/>
      <c r="AM1196" s="26"/>
      <c r="AN1196" s="26"/>
      <c r="AO1196" s="26"/>
    </row>
    <row r="1197" spans="2:45" ht="12.75" customHeight="1">
      <c r="M1197" s="27"/>
      <c r="N1197" s="27"/>
      <c r="O1197" s="27"/>
      <c r="P1197" s="27"/>
      <c r="Q1197" s="27"/>
      <c r="R1197" s="27"/>
      <c r="S1197" s="27"/>
      <c r="T1197" s="28"/>
      <c r="U1197" s="28"/>
      <c r="V1197" s="28"/>
      <c r="W1197" s="28"/>
      <c r="X1197" s="28"/>
      <c r="Y1197" s="28"/>
      <c r="Z1197" s="28"/>
      <c r="AA1197" s="27"/>
      <c r="AB1197" s="27"/>
      <c r="AC1197" s="27"/>
      <c r="AL1197" s="26"/>
      <c r="AM1197" s="859" t="s">
        <v>712</v>
      </c>
      <c r="AN1197" s="1087"/>
      <c r="AO1197" s="1087"/>
      <c r="AP1197" s="1088"/>
    </row>
    <row r="1198" spans="2:45" ht="12.75" customHeight="1">
      <c r="M1198" s="27"/>
      <c r="N1198" s="27"/>
      <c r="O1198" s="27"/>
      <c r="P1198" s="27"/>
      <c r="Q1198" s="27"/>
      <c r="R1198" s="27"/>
      <c r="S1198" s="27"/>
      <c r="T1198" s="28"/>
      <c r="U1198" s="28"/>
      <c r="V1198" s="28"/>
      <c r="W1198" s="28"/>
      <c r="X1198" s="28"/>
      <c r="Y1198" s="28"/>
      <c r="Z1198" s="28"/>
      <c r="AA1198" s="27"/>
      <c r="AB1198" s="27"/>
      <c r="AC1198" s="27"/>
      <c r="AL1198" s="26"/>
      <c r="AM1198" s="1089"/>
      <c r="AN1198" s="1090"/>
      <c r="AO1198" s="1090"/>
      <c r="AP1198" s="1091"/>
    </row>
    <row r="1199" spans="2:45" ht="12.75" customHeight="1">
      <c r="M1199" s="27"/>
      <c r="N1199" s="27"/>
      <c r="O1199" s="27"/>
      <c r="P1199" s="27"/>
      <c r="Q1199" s="27"/>
      <c r="R1199" s="27"/>
      <c r="S1199" s="27"/>
      <c r="T1199" s="27"/>
      <c r="U1199" s="27"/>
      <c r="V1199" s="27"/>
      <c r="W1199" s="27"/>
      <c r="X1199" s="27"/>
      <c r="Y1199" s="27"/>
      <c r="Z1199" s="27"/>
      <c r="AA1199" s="27"/>
      <c r="AB1199" s="27"/>
      <c r="AC1199" s="27"/>
      <c r="AL1199" s="26"/>
      <c r="AM1199" s="26"/>
      <c r="AN1199" s="723"/>
      <c r="AO1199" s="723"/>
    </row>
    <row r="1200" spans="2:45" ht="6" customHeight="1">
      <c r="M1200" s="27"/>
      <c r="N1200" s="27"/>
      <c r="O1200" s="27"/>
      <c r="P1200" s="27"/>
      <c r="Q1200" s="27"/>
      <c r="R1200" s="27"/>
      <c r="S1200" s="27"/>
      <c r="T1200" s="27"/>
      <c r="U1200" s="27"/>
      <c r="V1200" s="27"/>
      <c r="W1200" s="27"/>
      <c r="X1200" s="27"/>
      <c r="Y1200" s="27"/>
      <c r="Z1200" s="27"/>
      <c r="AA1200" s="27"/>
      <c r="AB1200" s="27"/>
      <c r="AC1200" s="27"/>
      <c r="AL1200" s="26"/>
      <c r="AM1200" s="26"/>
    </row>
    <row r="1201" spans="2:45" ht="12.75" customHeight="1">
      <c r="B1201" s="873" t="s">
        <v>9</v>
      </c>
      <c r="C1201" s="874"/>
      <c r="D1201" s="874"/>
      <c r="E1201" s="874"/>
      <c r="F1201" s="874"/>
      <c r="G1201" s="874"/>
      <c r="H1201" s="874"/>
      <c r="I1201" s="874"/>
      <c r="J1201" s="878" t="s">
        <v>17</v>
      </c>
      <c r="K1201" s="878"/>
      <c r="L1201" s="724" t="s">
        <v>10</v>
      </c>
      <c r="M1201" s="878" t="s">
        <v>18</v>
      </c>
      <c r="N1201" s="878"/>
      <c r="O1201" s="879" t="s">
        <v>19</v>
      </c>
      <c r="P1201" s="878"/>
      <c r="Q1201" s="878"/>
      <c r="R1201" s="878"/>
      <c r="S1201" s="878"/>
      <c r="T1201" s="878"/>
      <c r="U1201" s="878" t="s">
        <v>20</v>
      </c>
      <c r="V1201" s="878"/>
      <c r="W1201" s="878"/>
      <c r="AD1201" s="11"/>
      <c r="AE1201" s="11"/>
      <c r="AF1201" s="11"/>
      <c r="AG1201" s="11"/>
      <c r="AH1201" s="11"/>
      <c r="AI1201" s="11"/>
      <c r="AJ1201" s="11"/>
      <c r="AL1201" s="1013">
        <f ca="1">$AL$9</f>
        <v>30</v>
      </c>
      <c r="AM1201" s="881"/>
      <c r="AN1201" s="948" t="s">
        <v>11</v>
      </c>
      <c r="AO1201" s="948"/>
      <c r="AP1201" s="881">
        <v>30</v>
      </c>
      <c r="AQ1201" s="881"/>
      <c r="AR1201" s="948" t="s">
        <v>12</v>
      </c>
      <c r="AS1201" s="951"/>
    </row>
    <row r="1202" spans="2:45" ht="13.95" customHeight="1">
      <c r="B1202" s="874"/>
      <c r="C1202" s="874"/>
      <c r="D1202" s="874"/>
      <c r="E1202" s="874"/>
      <c r="F1202" s="874"/>
      <c r="G1202" s="874"/>
      <c r="H1202" s="874"/>
      <c r="I1202" s="874"/>
      <c r="J1202" s="1061">
        <f>$J$10</f>
        <v>0</v>
      </c>
      <c r="K1202" s="1049">
        <f>$K$10</f>
        <v>0</v>
      </c>
      <c r="L1202" s="1063">
        <f>$L$10</f>
        <v>0</v>
      </c>
      <c r="M1202" s="1052">
        <f>$M$10</f>
        <v>0</v>
      </c>
      <c r="N1202" s="1049">
        <f>$N$10</f>
        <v>0</v>
      </c>
      <c r="O1202" s="1052">
        <f>$O$10</f>
        <v>0</v>
      </c>
      <c r="P1202" s="1014">
        <f>$P$10</f>
        <v>0</v>
      </c>
      <c r="Q1202" s="1014">
        <f>$Q$10</f>
        <v>0</v>
      </c>
      <c r="R1202" s="1014">
        <f>$R$10</f>
        <v>0</v>
      </c>
      <c r="S1202" s="1014">
        <f>$S$10</f>
        <v>0</v>
      </c>
      <c r="T1202" s="1049">
        <f>$T$10</f>
        <v>0</v>
      </c>
      <c r="U1202" s="1052">
        <f>$U$10</f>
        <v>0</v>
      </c>
      <c r="V1202" s="1014">
        <f>$V$10</f>
        <v>0</v>
      </c>
      <c r="W1202" s="1049">
        <f>$W$10</f>
        <v>0</v>
      </c>
      <c r="AD1202" s="11"/>
      <c r="AE1202" s="11"/>
      <c r="AF1202" s="11"/>
      <c r="AG1202" s="11"/>
      <c r="AH1202" s="11"/>
      <c r="AI1202" s="11"/>
      <c r="AJ1202" s="11"/>
      <c r="AL1202" s="882"/>
      <c r="AM1202" s="883"/>
      <c r="AN1202" s="949"/>
      <c r="AO1202" s="949"/>
      <c r="AP1202" s="883"/>
      <c r="AQ1202" s="883"/>
      <c r="AR1202" s="949"/>
      <c r="AS1202" s="952"/>
    </row>
    <row r="1203" spans="2:45" ht="9" customHeight="1">
      <c r="B1203" s="874"/>
      <c r="C1203" s="874"/>
      <c r="D1203" s="874"/>
      <c r="E1203" s="874"/>
      <c r="F1203" s="874"/>
      <c r="G1203" s="874"/>
      <c r="H1203" s="874"/>
      <c r="I1203" s="874"/>
      <c r="J1203" s="1062"/>
      <c r="K1203" s="1050"/>
      <c r="L1203" s="1064"/>
      <c r="M1203" s="1053"/>
      <c r="N1203" s="1050"/>
      <c r="O1203" s="1053"/>
      <c r="P1203" s="1015"/>
      <c r="Q1203" s="1015"/>
      <c r="R1203" s="1015"/>
      <c r="S1203" s="1015"/>
      <c r="T1203" s="1050"/>
      <c r="U1203" s="1053"/>
      <c r="V1203" s="1015"/>
      <c r="W1203" s="1050"/>
      <c r="AD1203" s="11"/>
      <c r="AE1203" s="11"/>
      <c r="AF1203" s="11"/>
      <c r="AG1203" s="11"/>
      <c r="AH1203" s="11"/>
      <c r="AI1203" s="11"/>
      <c r="AJ1203" s="11"/>
      <c r="AL1203" s="884"/>
      <c r="AM1203" s="885"/>
      <c r="AN1203" s="950"/>
      <c r="AO1203" s="950"/>
      <c r="AP1203" s="885"/>
      <c r="AQ1203" s="885"/>
      <c r="AR1203" s="950"/>
      <c r="AS1203" s="953"/>
    </row>
    <row r="1204" spans="2:45" ht="6" customHeight="1">
      <c r="B1204" s="876"/>
      <c r="C1204" s="876"/>
      <c r="D1204" s="876"/>
      <c r="E1204" s="876"/>
      <c r="F1204" s="876"/>
      <c r="G1204" s="876"/>
      <c r="H1204" s="876"/>
      <c r="I1204" s="876"/>
      <c r="J1204" s="1062"/>
      <c r="K1204" s="1051"/>
      <c r="L1204" s="1065"/>
      <c r="M1204" s="1054"/>
      <c r="N1204" s="1051"/>
      <c r="O1204" s="1054"/>
      <c r="P1204" s="1016"/>
      <c r="Q1204" s="1016"/>
      <c r="R1204" s="1016"/>
      <c r="S1204" s="1016"/>
      <c r="T1204" s="1051"/>
      <c r="U1204" s="1054"/>
      <c r="V1204" s="1016"/>
      <c r="W1204" s="1051"/>
    </row>
    <row r="1205" spans="2:45" ht="15" customHeight="1">
      <c r="B1205" s="927" t="s">
        <v>43</v>
      </c>
      <c r="C1205" s="928"/>
      <c r="D1205" s="928"/>
      <c r="E1205" s="928"/>
      <c r="F1205" s="928"/>
      <c r="G1205" s="928"/>
      <c r="H1205" s="928"/>
      <c r="I1205" s="929"/>
      <c r="J1205" s="927" t="s">
        <v>13</v>
      </c>
      <c r="K1205" s="928"/>
      <c r="L1205" s="928"/>
      <c r="M1205" s="928"/>
      <c r="N1205" s="936"/>
      <c r="O1205" s="939" t="s">
        <v>44</v>
      </c>
      <c r="P1205" s="928"/>
      <c r="Q1205" s="928"/>
      <c r="R1205" s="928"/>
      <c r="S1205" s="928"/>
      <c r="T1205" s="928"/>
      <c r="U1205" s="929"/>
      <c r="V1205" s="725" t="s">
        <v>843</v>
      </c>
      <c r="W1205" s="726"/>
      <c r="X1205" s="726"/>
      <c r="Y1205" s="942" t="s">
        <v>844</v>
      </c>
      <c r="Z1205" s="942"/>
      <c r="AA1205" s="942"/>
      <c r="AB1205" s="942"/>
      <c r="AC1205" s="942"/>
      <c r="AD1205" s="942"/>
      <c r="AE1205" s="942"/>
      <c r="AF1205" s="942"/>
      <c r="AG1205" s="942"/>
      <c r="AH1205" s="942"/>
      <c r="AI1205" s="726"/>
      <c r="AJ1205" s="726"/>
      <c r="AK1205" s="727"/>
      <c r="AL1205" s="1066" t="s">
        <v>803</v>
      </c>
      <c r="AM1205" s="1066"/>
      <c r="AN1205" s="943" t="s">
        <v>845</v>
      </c>
      <c r="AO1205" s="943"/>
      <c r="AP1205" s="943"/>
      <c r="AQ1205" s="943"/>
      <c r="AR1205" s="943"/>
      <c r="AS1205" s="944"/>
    </row>
    <row r="1206" spans="2:45" ht="13.95" customHeight="1">
      <c r="B1206" s="930"/>
      <c r="C1206" s="931"/>
      <c r="D1206" s="931"/>
      <c r="E1206" s="931"/>
      <c r="F1206" s="931"/>
      <c r="G1206" s="931"/>
      <c r="H1206" s="931"/>
      <c r="I1206" s="932"/>
      <c r="J1206" s="930"/>
      <c r="K1206" s="931"/>
      <c r="L1206" s="931"/>
      <c r="M1206" s="931"/>
      <c r="N1206" s="937"/>
      <c r="O1206" s="940"/>
      <c r="P1206" s="931"/>
      <c r="Q1206" s="931"/>
      <c r="R1206" s="931"/>
      <c r="S1206" s="931"/>
      <c r="T1206" s="931"/>
      <c r="U1206" s="932"/>
      <c r="V1206" s="890" t="s">
        <v>14</v>
      </c>
      <c r="W1206" s="891"/>
      <c r="X1206" s="891"/>
      <c r="Y1206" s="892"/>
      <c r="Z1206" s="896" t="s">
        <v>23</v>
      </c>
      <c r="AA1206" s="897"/>
      <c r="AB1206" s="897"/>
      <c r="AC1206" s="898"/>
      <c r="AD1206" s="902" t="s">
        <v>24</v>
      </c>
      <c r="AE1206" s="903"/>
      <c r="AF1206" s="903"/>
      <c r="AG1206" s="904"/>
      <c r="AH1206" s="1130" t="s">
        <v>170</v>
      </c>
      <c r="AI1206" s="948"/>
      <c r="AJ1206" s="948"/>
      <c r="AK1206" s="951"/>
      <c r="AL1206" s="1067" t="s">
        <v>45</v>
      </c>
      <c r="AM1206" s="1067"/>
      <c r="AN1206" s="918" t="s">
        <v>26</v>
      </c>
      <c r="AO1206" s="919"/>
      <c r="AP1206" s="919"/>
      <c r="AQ1206" s="919"/>
      <c r="AR1206" s="920"/>
      <c r="AS1206" s="921"/>
    </row>
    <row r="1207" spans="2:45" ht="13.95" customHeight="1">
      <c r="B1207" s="933"/>
      <c r="C1207" s="934"/>
      <c r="D1207" s="934"/>
      <c r="E1207" s="934"/>
      <c r="F1207" s="934"/>
      <c r="G1207" s="934"/>
      <c r="H1207" s="934"/>
      <c r="I1207" s="935"/>
      <c r="J1207" s="933"/>
      <c r="K1207" s="934"/>
      <c r="L1207" s="934"/>
      <c r="M1207" s="934"/>
      <c r="N1207" s="938"/>
      <c r="O1207" s="941"/>
      <c r="P1207" s="934"/>
      <c r="Q1207" s="934"/>
      <c r="R1207" s="934"/>
      <c r="S1207" s="934"/>
      <c r="T1207" s="934"/>
      <c r="U1207" s="935"/>
      <c r="V1207" s="893"/>
      <c r="W1207" s="894"/>
      <c r="X1207" s="894"/>
      <c r="Y1207" s="895"/>
      <c r="Z1207" s="899"/>
      <c r="AA1207" s="900"/>
      <c r="AB1207" s="900"/>
      <c r="AC1207" s="901"/>
      <c r="AD1207" s="905"/>
      <c r="AE1207" s="906"/>
      <c r="AF1207" s="906"/>
      <c r="AG1207" s="907"/>
      <c r="AH1207" s="1131"/>
      <c r="AI1207" s="950"/>
      <c r="AJ1207" s="950"/>
      <c r="AK1207" s="953"/>
      <c r="AL1207" s="1068"/>
      <c r="AM1207" s="1068"/>
      <c r="AN1207" s="924"/>
      <c r="AO1207" s="924"/>
      <c r="AP1207" s="924"/>
      <c r="AQ1207" s="924"/>
      <c r="AR1207" s="924"/>
      <c r="AS1207" s="925"/>
    </row>
    <row r="1208" spans="2:45" ht="18" customHeight="1">
      <c r="B1208" s="1123">
        <f>'報告書（事業主控）'!B1208</f>
        <v>0</v>
      </c>
      <c r="C1208" s="1124"/>
      <c r="D1208" s="1124"/>
      <c r="E1208" s="1124"/>
      <c r="F1208" s="1124"/>
      <c r="G1208" s="1124"/>
      <c r="H1208" s="1124"/>
      <c r="I1208" s="1125"/>
      <c r="J1208" s="1123">
        <f>'報告書（事業主控）'!J1208</f>
        <v>0</v>
      </c>
      <c r="K1208" s="1124"/>
      <c r="L1208" s="1124"/>
      <c r="M1208" s="1124"/>
      <c r="N1208" s="1126"/>
      <c r="O1208" s="730">
        <f>'報告書（事業主控）'!O1208</f>
        <v>0</v>
      </c>
      <c r="P1208" s="731" t="s">
        <v>38</v>
      </c>
      <c r="Q1208" s="730">
        <f>'報告書（事業主控）'!Q1208</f>
        <v>0</v>
      </c>
      <c r="R1208" s="731" t="s">
        <v>39</v>
      </c>
      <c r="S1208" s="730">
        <f>'報告書（事業主控）'!S1208</f>
        <v>0</v>
      </c>
      <c r="T1208" s="976" t="s">
        <v>40</v>
      </c>
      <c r="U1208" s="976"/>
      <c r="V1208" s="1103">
        <f>'報告書（事業主控）'!V1208</f>
        <v>0</v>
      </c>
      <c r="W1208" s="1104"/>
      <c r="X1208" s="1104"/>
      <c r="Y1208" s="732" t="s">
        <v>15</v>
      </c>
      <c r="Z1208" s="738"/>
      <c r="AA1208" s="739"/>
      <c r="AB1208" s="739"/>
      <c r="AC1208" s="732" t="s">
        <v>15</v>
      </c>
      <c r="AD1208" s="738"/>
      <c r="AE1208" s="739"/>
      <c r="AF1208" s="739"/>
      <c r="AG1208" s="732" t="s">
        <v>15</v>
      </c>
      <c r="AH1208" s="1127">
        <f>'報告書（事業主控）'!AH1208</f>
        <v>0</v>
      </c>
      <c r="AI1208" s="1128"/>
      <c r="AJ1208" s="1128"/>
      <c r="AK1208" s="1129"/>
      <c r="AL1208" s="738"/>
      <c r="AM1208" s="740"/>
      <c r="AN1208" s="1100">
        <f>'報告書（事業主控）'!AN1208</f>
        <v>0</v>
      </c>
      <c r="AO1208" s="1101"/>
      <c r="AP1208" s="1101"/>
      <c r="AQ1208" s="1101"/>
      <c r="AR1208" s="1101"/>
      <c r="AS1208" s="735" t="s">
        <v>15</v>
      </c>
    </row>
    <row r="1209" spans="2:45" ht="18" customHeight="1">
      <c r="B1209" s="1117"/>
      <c r="C1209" s="1118"/>
      <c r="D1209" s="1118"/>
      <c r="E1209" s="1118"/>
      <c r="F1209" s="1118"/>
      <c r="G1209" s="1118"/>
      <c r="H1209" s="1118"/>
      <c r="I1209" s="1119"/>
      <c r="J1209" s="1117"/>
      <c r="K1209" s="1118"/>
      <c r="L1209" s="1118"/>
      <c r="M1209" s="1118"/>
      <c r="N1209" s="1121"/>
      <c r="O1209" s="33">
        <f>'報告書（事業主控）'!O1209</f>
        <v>0</v>
      </c>
      <c r="P1209" s="684" t="s">
        <v>38</v>
      </c>
      <c r="Q1209" s="33">
        <f>'報告書（事業主控）'!Q1209</f>
        <v>0</v>
      </c>
      <c r="R1209" s="684" t="s">
        <v>39</v>
      </c>
      <c r="S1209" s="33">
        <f>'報告書（事業主控）'!S1209</f>
        <v>0</v>
      </c>
      <c r="T1209" s="1122" t="s">
        <v>41</v>
      </c>
      <c r="U1209" s="1122"/>
      <c r="V1209" s="1093">
        <f>'報告書（事業主控）'!V1209</f>
        <v>0</v>
      </c>
      <c r="W1209" s="1094"/>
      <c r="X1209" s="1094"/>
      <c r="Y1209" s="1094"/>
      <c r="Z1209" s="1093">
        <f>'報告書（事業主控）'!Z1209</f>
        <v>0</v>
      </c>
      <c r="AA1209" s="1094"/>
      <c r="AB1209" s="1094"/>
      <c r="AC1209" s="1094"/>
      <c r="AD1209" s="1093">
        <f>'報告書（事業主控）'!AD1209</f>
        <v>0</v>
      </c>
      <c r="AE1209" s="1094"/>
      <c r="AF1209" s="1094"/>
      <c r="AG1209" s="1094"/>
      <c r="AH1209" s="1093">
        <f>'報告書（事業主控）'!AH1209</f>
        <v>0</v>
      </c>
      <c r="AI1209" s="1094"/>
      <c r="AJ1209" s="1094"/>
      <c r="AK1209" s="1096"/>
      <c r="AL1209" s="964">
        <f>'報告書（事業主控）'!AL1209</f>
        <v>0</v>
      </c>
      <c r="AM1209" s="1095"/>
      <c r="AN1209" s="1093">
        <f>'報告書（事業主控）'!AN1209</f>
        <v>0</v>
      </c>
      <c r="AO1209" s="1094"/>
      <c r="AP1209" s="1094"/>
      <c r="AQ1209" s="1094"/>
      <c r="AR1209" s="1094"/>
      <c r="AS1209" s="687"/>
    </row>
    <row r="1210" spans="2:45" ht="18" customHeight="1">
      <c r="B1210" s="1114">
        <f>'報告書（事業主控）'!B1210</f>
        <v>0</v>
      </c>
      <c r="C1210" s="1115"/>
      <c r="D1210" s="1115"/>
      <c r="E1210" s="1115"/>
      <c r="F1210" s="1115"/>
      <c r="G1210" s="1115"/>
      <c r="H1210" s="1115"/>
      <c r="I1210" s="1116"/>
      <c r="J1210" s="1114">
        <f>'報告書（事業主控）'!J1210</f>
        <v>0</v>
      </c>
      <c r="K1210" s="1115"/>
      <c r="L1210" s="1115"/>
      <c r="M1210" s="1115"/>
      <c r="N1210" s="1120"/>
      <c r="O1210" s="32">
        <f>'報告書（事業主控）'!O1210</f>
        <v>0</v>
      </c>
      <c r="P1210" s="11" t="s">
        <v>38</v>
      </c>
      <c r="Q1210" s="32">
        <f>'報告書（事業主控）'!Q1210</f>
        <v>0</v>
      </c>
      <c r="R1210" s="11" t="s">
        <v>39</v>
      </c>
      <c r="S1210" s="32">
        <f>'報告書（事業主控）'!S1210</f>
        <v>0</v>
      </c>
      <c r="T1210" s="982" t="s">
        <v>40</v>
      </c>
      <c r="U1210" s="982"/>
      <c r="V1210" s="1103">
        <f>'報告書（事業主控）'!V1210</f>
        <v>0</v>
      </c>
      <c r="W1210" s="1104"/>
      <c r="X1210" s="1104"/>
      <c r="Y1210" s="737"/>
      <c r="Z1210" s="738"/>
      <c r="AA1210" s="739"/>
      <c r="AB1210" s="739"/>
      <c r="AC1210" s="737"/>
      <c r="AD1210" s="738"/>
      <c r="AE1210" s="739"/>
      <c r="AF1210" s="739"/>
      <c r="AG1210" s="737"/>
      <c r="AH1210" s="1100">
        <f>'報告書（事業主控）'!AH1210</f>
        <v>0</v>
      </c>
      <c r="AI1210" s="1101"/>
      <c r="AJ1210" s="1101"/>
      <c r="AK1210" s="1102"/>
      <c r="AL1210" s="738"/>
      <c r="AM1210" s="740"/>
      <c r="AN1210" s="1100">
        <f>'報告書（事業主控）'!AN1210</f>
        <v>0</v>
      </c>
      <c r="AO1210" s="1101"/>
      <c r="AP1210" s="1101"/>
      <c r="AQ1210" s="1101"/>
      <c r="AR1210" s="1101"/>
      <c r="AS1210" s="741"/>
    </row>
    <row r="1211" spans="2:45" ht="18" customHeight="1">
      <c r="B1211" s="1117"/>
      <c r="C1211" s="1118"/>
      <c r="D1211" s="1118"/>
      <c r="E1211" s="1118"/>
      <c r="F1211" s="1118"/>
      <c r="G1211" s="1118"/>
      <c r="H1211" s="1118"/>
      <c r="I1211" s="1119"/>
      <c r="J1211" s="1117"/>
      <c r="K1211" s="1118"/>
      <c r="L1211" s="1118"/>
      <c r="M1211" s="1118"/>
      <c r="N1211" s="1121"/>
      <c r="O1211" s="33">
        <f>'報告書（事業主控）'!O1211</f>
        <v>0</v>
      </c>
      <c r="P1211" s="684" t="s">
        <v>38</v>
      </c>
      <c r="Q1211" s="33">
        <f>'報告書（事業主控）'!Q1211</f>
        <v>0</v>
      </c>
      <c r="R1211" s="684" t="s">
        <v>39</v>
      </c>
      <c r="S1211" s="33">
        <f>'報告書（事業主控）'!S1211</f>
        <v>0</v>
      </c>
      <c r="T1211" s="1122" t="s">
        <v>41</v>
      </c>
      <c r="U1211" s="1122"/>
      <c r="V1211" s="1097">
        <f>'報告書（事業主控）'!V1211</f>
        <v>0</v>
      </c>
      <c r="W1211" s="1098"/>
      <c r="X1211" s="1098"/>
      <c r="Y1211" s="1098"/>
      <c r="Z1211" s="1097">
        <f>'報告書（事業主控）'!Z1211</f>
        <v>0</v>
      </c>
      <c r="AA1211" s="1098"/>
      <c r="AB1211" s="1098"/>
      <c r="AC1211" s="1098"/>
      <c r="AD1211" s="1097">
        <f>'報告書（事業主控）'!AD1211</f>
        <v>0</v>
      </c>
      <c r="AE1211" s="1098"/>
      <c r="AF1211" s="1098"/>
      <c r="AG1211" s="1098"/>
      <c r="AH1211" s="1097">
        <f>'報告書（事業主控）'!AH1211</f>
        <v>0</v>
      </c>
      <c r="AI1211" s="1098"/>
      <c r="AJ1211" s="1098"/>
      <c r="AK1211" s="1099"/>
      <c r="AL1211" s="964">
        <f>'報告書（事業主控）'!AL1211</f>
        <v>0</v>
      </c>
      <c r="AM1211" s="1095"/>
      <c r="AN1211" s="1093">
        <f>'報告書（事業主控）'!AN1211</f>
        <v>0</v>
      </c>
      <c r="AO1211" s="1094"/>
      <c r="AP1211" s="1094"/>
      <c r="AQ1211" s="1094"/>
      <c r="AR1211" s="1094"/>
      <c r="AS1211" s="687"/>
    </row>
    <row r="1212" spans="2:45" ht="18" customHeight="1">
      <c r="B1212" s="1114">
        <f>'報告書（事業主控）'!B1212</f>
        <v>0</v>
      </c>
      <c r="C1212" s="1115"/>
      <c r="D1212" s="1115"/>
      <c r="E1212" s="1115"/>
      <c r="F1212" s="1115"/>
      <c r="G1212" s="1115"/>
      <c r="H1212" s="1115"/>
      <c r="I1212" s="1116"/>
      <c r="J1212" s="1114">
        <f>'報告書（事業主控）'!J1212</f>
        <v>0</v>
      </c>
      <c r="K1212" s="1115"/>
      <c r="L1212" s="1115"/>
      <c r="M1212" s="1115"/>
      <c r="N1212" s="1120"/>
      <c r="O1212" s="32">
        <f>'報告書（事業主控）'!O1212</f>
        <v>0</v>
      </c>
      <c r="P1212" s="11" t="s">
        <v>38</v>
      </c>
      <c r="Q1212" s="32">
        <f>'報告書（事業主控）'!Q1212</f>
        <v>0</v>
      </c>
      <c r="R1212" s="11" t="s">
        <v>39</v>
      </c>
      <c r="S1212" s="32">
        <f>'報告書（事業主控）'!S1212</f>
        <v>0</v>
      </c>
      <c r="T1212" s="982" t="s">
        <v>40</v>
      </c>
      <c r="U1212" s="982"/>
      <c r="V1212" s="1103">
        <f>'報告書（事業主控）'!V1212</f>
        <v>0</v>
      </c>
      <c r="W1212" s="1104"/>
      <c r="X1212" s="1104"/>
      <c r="Y1212" s="737"/>
      <c r="Z1212" s="738"/>
      <c r="AA1212" s="739"/>
      <c r="AB1212" s="739"/>
      <c r="AC1212" s="737"/>
      <c r="AD1212" s="738"/>
      <c r="AE1212" s="739"/>
      <c r="AF1212" s="739"/>
      <c r="AG1212" s="737"/>
      <c r="AH1212" s="1100">
        <f>'報告書（事業主控）'!AH1212</f>
        <v>0</v>
      </c>
      <c r="AI1212" s="1101"/>
      <c r="AJ1212" s="1101"/>
      <c r="AK1212" s="1102"/>
      <c r="AL1212" s="738"/>
      <c r="AM1212" s="740"/>
      <c r="AN1212" s="1100">
        <f>'報告書（事業主控）'!AN1212</f>
        <v>0</v>
      </c>
      <c r="AO1212" s="1101"/>
      <c r="AP1212" s="1101"/>
      <c r="AQ1212" s="1101"/>
      <c r="AR1212" s="1101"/>
      <c r="AS1212" s="741"/>
    </row>
    <row r="1213" spans="2:45" ht="18" customHeight="1">
      <c r="B1213" s="1117"/>
      <c r="C1213" s="1118"/>
      <c r="D1213" s="1118"/>
      <c r="E1213" s="1118"/>
      <c r="F1213" s="1118"/>
      <c r="G1213" s="1118"/>
      <c r="H1213" s="1118"/>
      <c r="I1213" s="1119"/>
      <c r="J1213" s="1117"/>
      <c r="K1213" s="1118"/>
      <c r="L1213" s="1118"/>
      <c r="M1213" s="1118"/>
      <c r="N1213" s="1121"/>
      <c r="O1213" s="33">
        <f>'報告書（事業主控）'!O1213</f>
        <v>0</v>
      </c>
      <c r="P1213" s="684" t="s">
        <v>38</v>
      </c>
      <c r="Q1213" s="33">
        <f>'報告書（事業主控）'!Q1213</f>
        <v>0</v>
      </c>
      <c r="R1213" s="684" t="s">
        <v>39</v>
      </c>
      <c r="S1213" s="33">
        <f>'報告書（事業主控）'!S1213</f>
        <v>0</v>
      </c>
      <c r="T1213" s="1122" t="s">
        <v>41</v>
      </c>
      <c r="U1213" s="1122"/>
      <c r="V1213" s="1097">
        <f>'報告書（事業主控）'!V1213</f>
        <v>0</v>
      </c>
      <c r="W1213" s="1098"/>
      <c r="X1213" s="1098"/>
      <c r="Y1213" s="1098"/>
      <c r="Z1213" s="1097">
        <f>'報告書（事業主控）'!Z1213</f>
        <v>0</v>
      </c>
      <c r="AA1213" s="1098"/>
      <c r="AB1213" s="1098"/>
      <c r="AC1213" s="1098"/>
      <c r="AD1213" s="1097">
        <f>'報告書（事業主控）'!AD1213</f>
        <v>0</v>
      </c>
      <c r="AE1213" s="1098"/>
      <c r="AF1213" s="1098"/>
      <c r="AG1213" s="1098"/>
      <c r="AH1213" s="1097">
        <f>'報告書（事業主控）'!AH1213</f>
        <v>0</v>
      </c>
      <c r="AI1213" s="1098"/>
      <c r="AJ1213" s="1098"/>
      <c r="AK1213" s="1099"/>
      <c r="AL1213" s="964">
        <f>'報告書（事業主控）'!AL1213</f>
        <v>0</v>
      </c>
      <c r="AM1213" s="1095"/>
      <c r="AN1213" s="1093">
        <f>'報告書（事業主控）'!AN1213</f>
        <v>0</v>
      </c>
      <c r="AO1213" s="1094"/>
      <c r="AP1213" s="1094"/>
      <c r="AQ1213" s="1094"/>
      <c r="AR1213" s="1094"/>
      <c r="AS1213" s="687"/>
    </row>
    <row r="1214" spans="2:45" ht="18" customHeight="1">
      <c r="B1214" s="1114">
        <f>'報告書（事業主控）'!B1214</f>
        <v>0</v>
      </c>
      <c r="C1214" s="1115"/>
      <c r="D1214" s="1115"/>
      <c r="E1214" s="1115"/>
      <c r="F1214" s="1115"/>
      <c r="G1214" s="1115"/>
      <c r="H1214" s="1115"/>
      <c r="I1214" s="1116"/>
      <c r="J1214" s="1114">
        <f>'報告書（事業主控）'!J1214</f>
        <v>0</v>
      </c>
      <c r="K1214" s="1115"/>
      <c r="L1214" s="1115"/>
      <c r="M1214" s="1115"/>
      <c r="N1214" s="1120"/>
      <c r="O1214" s="32">
        <f>'報告書（事業主控）'!O1214</f>
        <v>0</v>
      </c>
      <c r="P1214" s="11" t="s">
        <v>38</v>
      </c>
      <c r="Q1214" s="32">
        <f>'報告書（事業主控）'!Q1214</f>
        <v>0</v>
      </c>
      <c r="R1214" s="11" t="s">
        <v>39</v>
      </c>
      <c r="S1214" s="32">
        <f>'報告書（事業主控）'!S1214</f>
        <v>0</v>
      </c>
      <c r="T1214" s="982" t="s">
        <v>40</v>
      </c>
      <c r="U1214" s="982"/>
      <c r="V1214" s="1103">
        <f>'報告書（事業主控）'!V1214</f>
        <v>0</v>
      </c>
      <c r="W1214" s="1104"/>
      <c r="X1214" s="1104"/>
      <c r="Y1214" s="737"/>
      <c r="Z1214" s="738"/>
      <c r="AA1214" s="739"/>
      <c r="AB1214" s="739"/>
      <c r="AC1214" s="737"/>
      <c r="AD1214" s="738"/>
      <c r="AE1214" s="739"/>
      <c r="AF1214" s="739"/>
      <c r="AG1214" s="737"/>
      <c r="AH1214" s="1100">
        <f>'報告書（事業主控）'!AH1214</f>
        <v>0</v>
      </c>
      <c r="AI1214" s="1101"/>
      <c r="AJ1214" s="1101"/>
      <c r="AK1214" s="1102"/>
      <c r="AL1214" s="738"/>
      <c r="AM1214" s="740"/>
      <c r="AN1214" s="1100">
        <f>'報告書（事業主控）'!AN1214</f>
        <v>0</v>
      </c>
      <c r="AO1214" s="1101"/>
      <c r="AP1214" s="1101"/>
      <c r="AQ1214" s="1101"/>
      <c r="AR1214" s="1101"/>
      <c r="AS1214" s="741"/>
    </row>
    <row r="1215" spans="2:45" ht="18" customHeight="1">
      <c r="B1215" s="1117"/>
      <c r="C1215" s="1118"/>
      <c r="D1215" s="1118"/>
      <c r="E1215" s="1118"/>
      <c r="F1215" s="1118"/>
      <c r="G1215" s="1118"/>
      <c r="H1215" s="1118"/>
      <c r="I1215" s="1119"/>
      <c r="J1215" s="1117"/>
      <c r="K1215" s="1118"/>
      <c r="L1215" s="1118"/>
      <c r="M1215" s="1118"/>
      <c r="N1215" s="1121"/>
      <c r="O1215" s="33">
        <f>'報告書（事業主控）'!O1215</f>
        <v>0</v>
      </c>
      <c r="P1215" s="684" t="s">
        <v>38</v>
      </c>
      <c r="Q1215" s="33">
        <f>'報告書（事業主控）'!Q1215</f>
        <v>0</v>
      </c>
      <c r="R1215" s="684" t="s">
        <v>39</v>
      </c>
      <c r="S1215" s="33">
        <f>'報告書（事業主控）'!S1215</f>
        <v>0</v>
      </c>
      <c r="T1215" s="1122" t="s">
        <v>41</v>
      </c>
      <c r="U1215" s="1122"/>
      <c r="V1215" s="1097">
        <f>'報告書（事業主控）'!V1215</f>
        <v>0</v>
      </c>
      <c r="W1215" s="1098"/>
      <c r="X1215" s="1098"/>
      <c r="Y1215" s="1098"/>
      <c r="Z1215" s="1097">
        <f>'報告書（事業主控）'!Z1215</f>
        <v>0</v>
      </c>
      <c r="AA1215" s="1098"/>
      <c r="AB1215" s="1098"/>
      <c r="AC1215" s="1098"/>
      <c r="AD1215" s="1097">
        <f>'報告書（事業主控）'!AD1215</f>
        <v>0</v>
      </c>
      <c r="AE1215" s="1098"/>
      <c r="AF1215" s="1098"/>
      <c r="AG1215" s="1098"/>
      <c r="AH1215" s="1097">
        <f>'報告書（事業主控）'!AH1215</f>
        <v>0</v>
      </c>
      <c r="AI1215" s="1098"/>
      <c r="AJ1215" s="1098"/>
      <c r="AK1215" s="1099"/>
      <c r="AL1215" s="964">
        <f>'報告書（事業主控）'!AL1215</f>
        <v>0</v>
      </c>
      <c r="AM1215" s="1095"/>
      <c r="AN1215" s="1093">
        <f>'報告書（事業主控）'!AN1215</f>
        <v>0</v>
      </c>
      <c r="AO1215" s="1094"/>
      <c r="AP1215" s="1094"/>
      <c r="AQ1215" s="1094"/>
      <c r="AR1215" s="1094"/>
      <c r="AS1215" s="687"/>
    </row>
    <row r="1216" spans="2:45" ht="18" customHeight="1">
      <c r="B1216" s="1114">
        <f>'報告書（事業主控）'!B1216</f>
        <v>0</v>
      </c>
      <c r="C1216" s="1115"/>
      <c r="D1216" s="1115"/>
      <c r="E1216" s="1115"/>
      <c r="F1216" s="1115"/>
      <c r="G1216" s="1115"/>
      <c r="H1216" s="1115"/>
      <c r="I1216" s="1116"/>
      <c r="J1216" s="1114">
        <f>'報告書（事業主控）'!J1216</f>
        <v>0</v>
      </c>
      <c r="K1216" s="1115"/>
      <c r="L1216" s="1115"/>
      <c r="M1216" s="1115"/>
      <c r="N1216" s="1120"/>
      <c r="O1216" s="32">
        <f>'報告書（事業主控）'!O1216</f>
        <v>0</v>
      </c>
      <c r="P1216" s="11" t="s">
        <v>38</v>
      </c>
      <c r="Q1216" s="32">
        <f>'報告書（事業主控）'!Q1216</f>
        <v>0</v>
      </c>
      <c r="R1216" s="11" t="s">
        <v>39</v>
      </c>
      <c r="S1216" s="32">
        <f>'報告書（事業主控）'!S1216</f>
        <v>0</v>
      </c>
      <c r="T1216" s="982" t="s">
        <v>40</v>
      </c>
      <c r="U1216" s="982"/>
      <c r="V1216" s="1103">
        <f>'報告書（事業主控）'!V1216</f>
        <v>0</v>
      </c>
      <c r="W1216" s="1104"/>
      <c r="X1216" s="1104"/>
      <c r="Y1216" s="737"/>
      <c r="Z1216" s="738"/>
      <c r="AA1216" s="739"/>
      <c r="AB1216" s="739"/>
      <c r="AC1216" s="737"/>
      <c r="AD1216" s="738"/>
      <c r="AE1216" s="739"/>
      <c r="AF1216" s="739"/>
      <c r="AG1216" s="737"/>
      <c r="AH1216" s="1100">
        <f>'報告書（事業主控）'!AH1216</f>
        <v>0</v>
      </c>
      <c r="AI1216" s="1101"/>
      <c r="AJ1216" s="1101"/>
      <c r="AK1216" s="1102"/>
      <c r="AL1216" s="738"/>
      <c r="AM1216" s="740"/>
      <c r="AN1216" s="1100">
        <f>'報告書（事業主控）'!AN1216</f>
        <v>0</v>
      </c>
      <c r="AO1216" s="1101"/>
      <c r="AP1216" s="1101"/>
      <c r="AQ1216" s="1101"/>
      <c r="AR1216" s="1101"/>
      <c r="AS1216" s="741"/>
    </row>
    <row r="1217" spans="2:45" ht="18" customHeight="1">
      <c r="B1217" s="1117"/>
      <c r="C1217" s="1118"/>
      <c r="D1217" s="1118"/>
      <c r="E1217" s="1118"/>
      <c r="F1217" s="1118"/>
      <c r="G1217" s="1118"/>
      <c r="H1217" s="1118"/>
      <c r="I1217" s="1119"/>
      <c r="J1217" s="1117"/>
      <c r="K1217" s="1118"/>
      <c r="L1217" s="1118"/>
      <c r="M1217" s="1118"/>
      <c r="N1217" s="1121"/>
      <c r="O1217" s="33">
        <f>'報告書（事業主控）'!O1217</f>
        <v>0</v>
      </c>
      <c r="P1217" s="684" t="s">
        <v>38</v>
      </c>
      <c r="Q1217" s="33">
        <f>'報告書（事業主控）'!Q1217</f>
        <v>0</v>
      </c>
      <c r="R1217" s="684" t="s">
        <v>39</v>
      </c>
      <c r="S1217" s="33">
        <f>'報告書（事業主控）'!S1217</f>
        <v>0</v>
      </c>
      <c r="T1217" s="1122" t="s">
        <v>41</v>
      </c>
      <c r="U1217" s="1122"/>
      <c r="V1217" s="1097">
        <f>'報告書（事業主控）'!V1217</f>
        <v>0</v>
      </c>
      <c r="W1217" s="1098"/>
      <c r="X1217" s="1098"/>
      <c r="Y1217" s="1098"/>
      <c r="Z1217" s="1097">
        <f>'報告書（事業主控）'!Z1217</f>
        <v>0</v>
      </c>
      <c r="AA1217" s="1098"/>
      <c r="AB1217" s="1098"/>
      <c r="AC1217" s="1098"/>
      <c r="AD1217" s="1097">
        <f>'報告書（事業主控）'!AD1217</f>
        <v>0</v>
      </c>
      <c r="AE1217" s="1098"/>
      <c r="AF1217" s="1098"/>
      <c r="AG1217" s="1098"/>
      <c r="AH1217" s="1097">
        <f>'報告書（事業主控）'!AH1217</f>
        <v>0</v>
      </c>
      <c r="AI1217" s="1098"/>
      <c r="AJ1217" s="1098"/>
      <c r="AK1217" s="1099"/>
      <c r="AL1217" s="964">
        <f>'報告書（事業主控）'!AL1217</f>
        <v>0</v>
      </c>
      <c r="AM1217" s="1095"/>
      <c r="AN1217" s="1093">
        <f>'報告書（事業主控）'!AN1217</f>
        <v>0</v>
      </c>
      <c r="AO1217" s="1094"/>
      <c r="AP1217" s="1094"/>
      <c r="AQ1217" s="1094"/>
      <c r="AR1217" s="1094"/>
      <c r="AS1217" s="687"/>
    </row>
    <row r="1218" spans="2:45" ht="18" customHeight="1">
      <c r="B1218" s="1114">
        <f>'報告書（事業主控）'!B1218</f>
        <v>0</v>
      </c>
      <c r="C1218" s="1115"/>
      <c r="D1218" s="1115"/>
      <c r="E1218" s="1115"/>
      <c r="F1218" s="1115"/>
      <c r="G1218" s="1115"/>
      <c r="H1218" s="1115"/>
      <c r="I1218" s="1116"/>
      <c r="J1218" s="1114">
        <f>'報告書（事業主控）'!J1218</f>
        <v>0</v>
      </c>
      <c r="K1218" s="1115"/>
      <c r="L1218" s="1115"/>
      <c r="M1218" s="1115"/>
      <c r="N1218" s="1120"/>
      <c r="O1218" s="32">
        <f>'報告書（事業主控）'!O1218</f>
        <v>0</v>
      </c>
      <c r="P1218" s="11" t="s">
        <v>38</v>
      </c>
      <c r="Q1218" s="32">
        <f>'報告書（事業主控）'!Q1218</f>
        <v>0</v>
      </c>
      <c r="R1218" s="11" t="s">
        <v>39</v>
      </c>
      <c r="S1218" s="32">
        <f>'報告書（事業主控）'!S1218</f>
        <v>0</v>
      </c>
      <c r="T1218" s="982" t="s">
        <v>40</v>
      </c>
      <c r="U1218" s="982"/>
      <c r="V1218" s="1103">
        <f>'報告書（事業主控）'!V1218</f>
        <v>0</v>
      </c>
      <c r="W1218" s="1104"/>
      <c r="X1218" s="1104"/>
      <c r="Y1218" s="737"/>
      <c r="Z1218" s="738"/>
      <c r="AA1218" s="739"/>
      <c r="AB1218" s="739"/>
      <c r="AC1218" s="737"/>
      <c r="AD1218" s="738"/>
      <c r="AE1218" s="739"/>
      <c r="AF1218" s="739"/>
      <c r="AG1218" s="737"/>
      <c r="AH1218" s="1100">
        <f>'報告書（事業主控）'!AH1218</f>
        <v>0</v>
      </c>
      <c r="AI1218" s="1101"/>
      <c r="AJ1218" s="1101"/>
      <c r="AK1218" s="1102"/>
      <c r="AL1218" s="738"/>
      <c r="AM1218" s="740"/>
      <c r="AN1218" s="1100">
        <f>'報告書（事業主控）'!AN1218</f>
        <v>0</v>
      </c>
      <c r="AO1218" s="1101"/>
      <c r="AP1218" s="1101"/>
      <c r="AQ1218" s="1101"/>
      <c r="AR1218" s="1101"/>
      <c r="AS1218" s="741"/>
    </row>
    <row r="1219" spans="2:45" ht="18" customHeight="1">
      <c r="B1219" s="1117"/>
      <c r="C1219" s="1118"/>
      <c r="D1219" s="1118"/>
      <c r="E1219" s="1118"/>
      <c r="F1219" s="1118"/>
      <c r="G1219" s="1118"/>
      <c r="H1219" s="1118"/>
      <c r="I1219" s="1119"/>
      <c r="J1219" s="1117"/>
      <c r="K1219" s="1118"/>
      <c r="L1219" s="1118"/>
      <c r="M1219" s="1118"/>
      <c r="N1219" s="1121"/>
      <c r="O1219" s="33">
        <f>'報告書（事業主控）'!O1219</f>
        <v>0</v>
      </c>
      <c r="P1219" s="684" t="s">
        <v>38</v>
      </c>
      <c r="Q1219" s="33">
        <f>'報告書（事業主控）'!Q1219</f>
        <v>0</v>
      </c>
      <c r="R1219" s="684" t="s">
        <v>39</v>
      </c>
      <c r="S1219" s="33">
        <f>'報告書（事業主控）'!S1219</f>
        <v>0</v>
      </c>
      <c r="T1219" s="1122" t="s">
        <v>41</v>
      </c>
      <c r="U1219" s="1122"/>
      <c r="V1219" s="1097">
        <f>'報告書（事業主控）'!V1219</f>
        <v>0</v>
      </c>
      <c r="W1219" s="1098"/>
      <c r="X1219" s="1098"/>
      <c r="Y1219" s="1098"/>
      <c r="Z1219" s="1097">
        <f>'報告書（事業主控）'!Z1219</f>
        <v>0</v>
      </c>
      <c r="AA1219" s="1098"/>
      <c r="AB1219" s="1098"/>
      <c r="AC1219" s="1098"/>
      <c r="AD1219" s="1097">
        <f>'報告書（事業主控）'!AD1219</f>
        <v>0</v>
      </c>
      <c r="AE1219" s="1098"/>
      <c r="AF1219" s="1098"/>
      <c r="AG1219" s="1098"/>
      <c r="AH1219" s="1097">
        <f>'報告書（事業主控）'!AH1219</f>
        <v>0</v>
      </c>
      <c r="AI1219" s="1098"/>
      <c r="AJ1219" s="1098"/>
      <c r="AK1219" s="1099"/>
      <c r="AL1219" s="964">
        <f>'報告書（事業主控）'!AL1219</f>
        <v>0</v>
      </c>
      <c r="AM1219" s="1095"/>
      <c r="AN1219" s="1093">
        <f>'報告書（事業主控）'!AN1219</f>
        <v>0</v>
      </c>
      <c r="AO1219" s="1094"/>
      <c r="AP1219" s="1094"/>
      <c r="AQ1219" s="1094"/>
      <c r="AR1219" s="1094"/>
      <c r="AS1219" s="687"/>
    </row>
    <row r="1220" spans="2:45" ht="18" customHeight="1">
      <c r="B1220" s="1114">
        <f>'報告書（事業主控）'!B1220</f>
        <v>0</v>
      </c>
      <c r="C1220" s="1115"/>
      <c r="D1220" s="1115"/>
      <c r="E1220" s="1115"/>
      <c r="F1220" s="1115"/>
      <c r="G1220" s="1115"/>
      <c r="H1220" s="1115"/>
      <c r="I1220" s="1116"/>
      <c r="J1220" s="1114">
        <f>'報告書（事業主控）'!J1220</f>
        <v>0</v>
      </c>
      <c r="K1220" s="1115"/>
      <c r="L1220" s="1115"/>
      <c r="M1220" s="1115"/>
      <c r="N1220" s="1120"/>
      <c r="O1220" s="32">
        <f>'報告書（事業主控）'!O1220</f>
        <v>0</v>
      </c>
      <c r="P1220" s="11" t="s">
        <v>38</v>
      </c>
      <c r="Q1220" s="32">
        <f>'報告書（事業主控）'!Q1220</f>
        <v>0</v>
      </c>
      <c r="R1220" s="11" t="s">
        <v>39</v>
      </c>
      <c r="S1220" s="32">
        <f>'報告書（事業主控）'!S1220</f>
        <v>0</v>
      </c>
      <c r="T1220" s="982" t="s">
        <v>40</v>
      </c>
      <c r="U1220" s="982"/>
      <c r="V1220" s="1103">
        <f>'報告書（事業主控）'!V1220</f>
        <v>0</v>
      </c>
      <c r="W1220" s="1104"/>
      <c r="X1220" s="1104"/>
      <c r="Y1220" s="737"/>
      <c r="Z1220" s="738"/>
      <c r="AA1220" s="739"/>
      <c r="AB1220" s="739"/>
      <c r="AC1220" s="737"/>
      <c r="AD1220" s="738"/>
      <c r="AE1220" s="739"/>
      <c r="AF1220" s="739"/>
      <c r="AG1220" s="737"/>
      <c r="AH1220" s="1100">
        <f>'報告書（事業主控）'!AH1220</f>
        <v>0</v>
      </c>
      <c r="AI1220" s="1101"/>
      <c r="AJ1220" s="1101"/>
      <c r="AK1220" s="1102"/>
      <c r="AL1220" s="738"/>
      <c r="AM1220" s="740"/>
      <c r="AN1220" s="1100">
        <f>'報告書（事業主控）'!AN1220</f>
        <v>0</v>
      </c>
      <c r="AO1220" s="1101"/>
      <c r="AP1220" s="1101"/>
      <c r="AQ1220" s="1101"/>
      <c r="AR1220" s="1101"/>
      <c r="AS1220" s="741"/>
    </row>
    <row r="1221" spans="2:45" ht="18" customHeight="1">
      <c r="B1221" s="1117"/>
      <c r="C1221" s="1118"/>
      <c r="D1221" s="1118"/>
      <c r="E1221" s="1118"/>
      <c r="F1221" s="1118"/>
      <c r="G1221" s="1118"/>
      <c r="H1221" s="1118"/>
      <c r="I1221" s="1119"/>
      <c r="J1221" s="1117"/>
      <c r="K1221" s="1118"/>
      <c r="L1221" s="1118"/>
      <c r="M1221" s="1118"/>
      <c r="N1221" s="1121"/>
      <c r="O1221" s="33">
        <f>'報告書（事業主控）'!O1221</f>
        <v>0</v>
      </c>
      <c r="P1221" s="684" t="s">
        <v>38</v>
      </c>
      <c r="Q1221" s="33">
        <f>'報告書（事業主控）'!Q1221</f>
        <v>0</v>
      </c>
      <c r="R1221" s="684" t="s">
        <v>39</v>
      </c>
      <c r="S1221" s="33">
        <f>'報告書（事業主控）'!S1221</f>
        <v>0</v>
      </c>
      <c r="T1221" s="1122" t="s">
        <v>41</v>
      </c>
      <c r="U1221" s="1122"/>
      <c r="V1221" s="1097">
        <f>'報告書（事業主控）'!V1221</f>
        <v>0</v>
      </c>
      <c r="W1221" s="1098"/>
      <c r="X1221" s="1098"/>
      <c r="Y1221" s="1098"/>
      <c r="Z1221" s="1097">
        <f>'報告書（事業主控）'!Z1221</f>
        <v>0</v>
      </c>
      <c r="AA1221" s="1098"/>
      <c r="AB1221" s="1098"/>
      <c r="AC1221" s="1098"/>
      <c r="AD1221" s="1097">
        <f>'報告書（事業主控）'!AD1221</f>
        <v>0</v>
      </c>
      <c r="AE1221" s="1098"/>
      <c r="AF1221" s="1098"/>
      <c r="AG1221" s="1098"/>
      <c r="AH1221" s="1097">
        <f>'報告書（事業主控）'!AH1221</f>
        <v>0</v>
      </c>
      <c r="AI1221" s="1098"/>
      <c r="AJ1221" s="1098"/>
      <c r="AK1221" s="1099"/>
      <c r="AL1221" s="964">
        <f>'報告書（事業主控）'!AL1221</f>
        <v>0</v>
      </c>
      <c r="AM1221" s="1095"/>
      <c r="AN1221" s="1093">
        <f>'報告書（事業主控）'!AN1221</f>
        <v>0</v>
      </c>
      <c r="AO1221" s="1094"/>
      <c r="AP1221" s="1094"/>
      <c r="AQ1221" s="1094"/>
      <c r="AR1221" s="1094"/>
      <c r="AS1221" s="687"/>
    </row>
    <row r="1222" spans="2:45" ht="18" customHeight="1">
      <c r="B1222" s="1114">
        <f>'報告書（事業主控）'!B1222</f>
        <v>0</v>
      </c>
      <c r="C1222" s="1115"/>
      <c r="D1222" s="1115"/>
      <c r="E1222" s="1115"/>
      <c r="F1222" s="1115"/>
      <c r="G1222" s="1115"/>
      <c r="H1222" s="1115"/>
      <c r="I1222" s="1116"/>
      <c r="J1222" s="1114">
        <f>'報告書（事業主控）'!J1222</f>
        <v>0</v>
      </c>
      <c r="K1222" s="1115"/>
      <c r="L1222" s="1115"/>
      <c r="M1222" s="1115"/>
      <c r="N1222" s="1120"/>
      <c r="O1222" s="32">
        <f>'報告書（事業主控）'!O1222</f>
        <v>0</v>
      </c>
      <c r="P1222" s="11" t="s">
        <v>38</v>
      </c>
      <c r="Q1222" s="32">
        <f>'報告書（事業主控）'!Q1222</f>
        <v>0</v>
      </c>
      <c r="R1222" s="11" t="s">
        <v>39</v>
      </c>
      <c r="S1222" s="32">
        <f>'報告書（事業主控）'!S1222</f>
        <v>0</v>
      </c>
      <c r="T1222" s="982" t="s">
        <v>40</v>
      </c>
      <c r="U1222" s="982"/>
      <c r="V1222" s="1103">
        <f>'報告書（事業主控）'!V1222</f>
        <v>0</v>
      </c>
      <c r="W1222" s="1104"/>
      <c r="X1222" s="1104"/>
      <c r="Y1222" s="737"/>
      <c r="Z1222" s="738"/>
      <c r="AA1222" s="739"/>
      <c r="AB1222" s="739"/>
      <c r="AC1222" s="737"/>
      <c r="AD1222" s="738"/>
      <c r="AE1222" s="739"/>
      <c r="AF1222" s="739"/>
      <c r="AG1222" s="737"/>
      <c r="AH1222" s="1100">
        <f>'報告書（事業主控）'!AH1222</f>
        <v>0</v>
      </c>
      <c r="AI1222" s="1101"/>
      <c r="AJ1222" s="1101"/>
      <c r="AK1222" s="1102"/>
      <c r="AL1222" s="738"/>
      <c r="AM1222" s="740"/>
      <c r="AN1222" s="1100">
        <f>'報告書（事業主控）'!AN1222</f>
        <v>0</v>
      </c>
      <c r="AO1222" s="1101"/>
      <c r="AP1222" s="1101"/>
      <c r="AQ1222" s="1101"/>
      <c r="AR1222" s="1101"/>
      <c r="AS1222" s="741"/>
    </row>
    <row r="1223" spans="2:45" ht="18" customHeight="1">
      <c r="B1223" s="1117"/>
      <c r="C1223" s="1118"/>
      <c r="D1223" s="1118"/>
      <c r="E1223" s="1118"/>
      <c r="F1223" s="1118"/>
      <c r="G1223" s="1118"/>
      <c r="H1223" s="1118"/>
      <c r="I1223" s="1119"/>
      <c r="J1223" s="1117"/>
      <c r="K1223" s="1118"/>
      <c r="L1223" s="1118"/>
      <c r="M1223" s="1118"/>
      <c r="N1223" s="1121"/>
      <c r="O1223" s="33">
        <f>'報告書（事業主控）'!O1223</f>
        <v>0</v>
      </c>
      <c r="P1223" s="684" t="s">
        <v>38</v>
      </c>
      <c r="Q1223" s="33">
        <f>'報告書（事業主控）'!Q1223</f>
        <v>0</v>
      </c>
      <c r="R1223" s="684" t="s">
        <v>39</v>
      </c>
      <c r="S1223" s="33">
        <f>'報告書（事業主控）'!S1223</f>
        <v>0</v>
      </c>
      <c r="T1223" s="1122" t="s">
        <v>41</v>
      </c>
      <c r="U1223" s="1122"/>
      <c r="V1223" s="1097">
        <f>'報告書（事業主控）'!V1223</f>
        <v>0</v>
      </c>
      <c r="W1223" s="1098"/>
      <c r="X1223" s="1098"/>
      <c r="Y1223" s="1098"/>
      <c r="Z1223" s="1097">
        <f>'報告書（事業主控）'!Z1223</f>
        <v>0</v>
      </c>
      <c r="AA1223" s="1098"/>
      <c r="AB1223" s="1098"/>
      <c r="AC1223" s="1098"/>
      <c r="AD1223" s="1097">
        <f>'報告書（事業主控）'!AD1223</f>
        <v>0</v>
      </c>
      <c r="AE1223" s="1098"/>
      <c r="AF1223" s="1098"/>
      <c r="AG1223" s="1098"/>
      <c r="AH1223" s="1097">
        <f>'報告書（事業主控）'!AH1223</f>
        <v>0</v>
      </c>
      <c r="AI1223" s="1098"/>
      <c r="AJ1223" s="1098"/>
      <c r="AK1223" s="1099"/>
      <c r="AL1223" s="964">
        <f>'報告書（事業主控）'!AL1223</f>
        <v>0</v>
      </c>
      <c r="AM1223" s="1095"/>
      <c r="AN1223" s="1093">
        <f>'報告書（事業主控）'!AN1223</f>
        <v>0</v>
      </c>
      <c r="AO1223" s="1094"/>
      <c r="AP1223" s="1094"/>
      <c r="AQ1223" s="1094"/>
      <c r="AR1223" s="1094"/>
      <c r="AS1223" s="687"/>
    </row>
    <row r="1224" spans="2:45" ht="18" customHeight="1">
      <c r="B1224" s="1114">
        <f>'報告書（事業主控）'!B1224</f>
        <v>0</v>
      </c>
      <c r="C1224" s="1115"/>
      <c r="D1224" s="1115"/>
      <c r="E1224" s="1115"/>
      <c r="F1224" s="1115"/>
      <c r="G1224" s="1115"/>
      <c r="H1224" s="1115"/>
      <c r="I1224" s="1116"/>
      <c r="J1224" s="1114">
        <f>'報告書（事業主控）'!J1224</f>
        <v>0</v>
      </c>
      <c r="K1224" s="1115"/>
      <c r="L1224" s="1115"/>
      <c r="M1224" s="1115"/>
      <c r="N1224" s="1120"/>
      <c r="O1224" s="32">
        <f>'報告書（事業主控）'!O1224</f>
        <v>0</v>
      </c>
      <c r="P1224" s="11" t="s">
        <v>38</v>
      </c>
      <c r="Q1224" s="32">
        <f>'報告書（事業主控）'!Q1224</f>
        <v>0</v>
      </c>
      <c r="R1224" s="11" t="s">
        <v>39</v>
      </c>
      <c r="S1224" s="32">
        <f>'報告書（事業主控）'!S1224</f>
        <v>0</v>
      </c>
      <c r="T1224" s="982" t="s">
        <v>40</v>
      </c>
      <c r="U1224" s="982"/>
      <c r="V1224" s="1103">
        <f>'報告書（事業主控）'!V1224</f>
        <v>0</v>
      </c>
      <c r="W1224" s="1104"/>
      <c r="X1224" s="1104"/>
      <c r="Y1224" s="737"/>
      <c r="Z1224" s="738"/>
      <c r="AA1224" s="739"/>
      <c r="AB1224" s="739"/>
      <c r="AC1224" s="737"/>
      <c r="AD1224" s="738"/>
      <c r="AE1224" s="739"/>
      <c r="AF1224" s="739"/>
      <c r="AG1224" s="737"/>
      <c r="AH1224" s="1100">
        <f>'報告書（事業主控）'!AH1224</f>
        <v>0</v>
      </c>
      <c r="AI1224" s="1101"/>
      <c r="AJ1224" s="1101"/>
      <c r="AK1224" s="1102"/>
      <c r="AL1224" s="738"/>
      <c r="AM1224" s="740"/>
      <c r="AN1224" s="1100">
        <f>'報告書（事業主控）'!AN1224</f>
        <v>0</v>
      </c>
      <c r="AO1224" s="1101"/>
      <c r="AP1224" s="1101"/>
      <c r="AQ1224" s="1101"/>
      <c r="AR1224" s="1101"/>
      <c r="AS1224" s="741"/>
    </row>
    <row r="1225" spans="2:45" ht="18" customHeight="1">
      <c r="B1225" s="1117"/>
      <c r="C1225" s="1118"/>
      <c r="D1225" s="1118"/>
      <c r="E1225" s="1118"/>
      <c r="F1225" s="1118"/>
      <c r="G1225" s="1118"/>
      <c r="H1225" s="1118"/>
      <c r="I1225" s="1119"/>
      <c r="J1225" s="1117"/>
      <c r="K1225" s="1118"/>
      <c r="L1225" s="1118"/>
      <c r="M1225" s="1118"/>
      <c r="N1225" s="1121"/>
      <c r="O1225" s="33">
        <f>'報告書（事業主控）'!O1225</f>
        <v>0</v>
      </c>
      <c r="P1225" s="684" t="s">
        <v>38</v>
      </c>
      <c r="Q1225" s="33">
        <f>'報告書（事業主控）'!Q1225</f>
        <v>0</v>
      </c>
      <c r="R1225" s="684" t="s">
        <v>39</v>
      </c>
      <c r="S1225" s="33">
        <f>'報告書（事業主控）'!S1225</f>
        <v>0</v>
      </c>
      <c r="T1225" s="1122" t="s">
        <v>41</v>
      </c>
      <c r="U1225" s="1122"/>
      <c r="V1225" s="1097">
        <f>'報告書（事業主控）'!V1225</f>
        <v>0</v>
      </c>
      <c r="W1225" s="1098"/>
      <c r="X1225" s="1098"/>
      <c r="Y1225" s="1098"/>
      <c r="Z1225" s="1097">
        <f>'報告書（事業主控）'!Z1225</f>
        <v>0</v>
      </c>
      <c r="AA1225" s="1098"/>
      <c r="AB1225" s="1098"/>
      <c r="AC1225" s="1098"/>
      <c r="AD1225" s="1097">
        <f>'報告書（事業主控）'!AD1225</f>
        <v>0</v>
      </c>
      <c r="AE1225" s="1098"/>
      <c r="AF1225" s="1098"/>
      <c r="AG1225" s="1098"/>
      <c r="AH1225" s="1097">
        <f>'報告書（事業主控）'!AH1225</f>
        <v>0</v>
      </c>
      <c r="AI1225" s="1098"/>
      <c r="AJ1225" s="1098"/>
      <c r="AK1225" s="1099"/>
      <c r="AL1225" s="964">
        <f>'報告書（事業主控）'!AL1225</f>
        <v>0</v>
      </c>
      <c r="AM1225" s="1095"/>
      <c r="AN1225" s="1093">
        <f>'報告書（事業主控）'!AN1225</f>
        <v>0</v>
      </c>
      <c r="AO1225" s="1094"/>
      <c r="AP1225" s="1094"/>
      <c r="AQ1225" s="1094"/>
      <c r="AR1225" s="1094"/>
      <c r="AS1225" s="687"/>
    </row>
    <row r="1226" spans="2:45" ht="18" customHeight="1">
      <c r="B1226" s="877" t="s">
        <v>832</v>
      </c>
      <c r="C1226" s="988"/>
      <c r="D1226" s="988"/>
      <c r="E1226" s="989"/>
      <c r="F1226" s="1105">
        <f>'報告書（事業主控）'!F1226</f>
        <v>0</v>
      </c>
      <c r="G1226" s="1106"/>
      <c r="H1226" s="1106"/>
      <c r="I1226" s="1106"/>
      <c r="J1226" s="1106"/>
      <c r="K1226" s="1106"/>
      <c r="L1226" s="1106"/>
      <c r="M1226" s="1106"/>
      <c r="N1226" s="1107"/>
      <c r="O1226" s="877" t="s">
        <v>833</v>
      </c>
      <c r="P1226" s="988"/>
      <c r="Q1226" s="988"/>
      <c r="R1226" s="988"/>
      <c r="S1226" s="988"/>
      <c r="T1226" s="988"/>
      <c r="U1226" s="989"/>
      <c r="V1226" s="1100">
        <f>'報告書（事業主控）'!V1226</f>
        <v>0</v>
      </c>
      <c r="W1226" s="1101"/>
      <c r="X1226" s="1101"/>
      <c r="Y1226" s="1102"/>
      <c r="Z1226" s="738"/>
      <c r="AA1226" s="739"/>
      <c r="AB1226" s="739"/>
      <c r="AC1226" s="737"/>
      <c r="AD1226" s="738"/>
      <c r="AE1226" s="739"/>
      <c r="AF1226" s="739"/>
      <c r="AG1226" s="737"/>
      <c r="AH1226" s="1100">
        <f>'報告書（事業主控）'!AH1226</f>
        <v>0</v>
      </c>
      <c r="AI1226" s="1101"/>
      <c r="AJ1226" s="1101"/>
      <c r="AK1226" s="1102"/>
      <c r="AL1226" s="738"/>
      <c r="AM1226" s="740"/>
      <c r="AN1226" s="1100">
        <f>'報告書（事業主控）'!AN1226</f>
        <v>0</v>
      </c>
      <c r="AO1226" s="1101"/>
      <c r="AP1226" s="1101"/>
      <c r="AQ1226" s="1101"/>
      <c r="AR1226" s="1101"/>
      <c r="AS1226" s="741"/>
    </row>
    <row r="1227" spans="2:45" ht="18" customHeight="1">
      <c r="B1227" s="990"/>
      <c r="C1227" s="991"/>
      <c r="D1227" s="991"/>
      <c r="E1227" s="992"/>
      <c r="F1227" s="1108"/>
      <c r="G1227" s="1109"/>
      <c r="H1227" s="1109"/>
      <c r="I1227" s="1109"/>
      <c r="J1227" s="1109"/>
      <c r="K1227" s="1109"/>
      <c r="L1227" s="1109"/>
      <c r="M1227" s="1109"/>
      <c r="N1227" s="1110"/>
      <c r="O1227" s="990"/>
      <c r="P1227" s="991"/>
      <c r="Q1227" s="991"/>
      <c r="R1227" s="991"/>
      <c r="S1227" s="991"/>
      <c r="T1227" s="991"/>
      <c r="U1227" s="992"/>
      <c r="V1227" s="983">
        <f>'報告書（事業主控）'!V1227</f>
        <v>0</v>
      </c>
      <c r="W1227" s="986"/>
      <c r="X1227" s="986"/>
      <c r="Y1227" s="1004"/>
      <c r="Z1227" s="983">
        <f>'報告書（事業主控）'!Z1227</f>
        <v>0</v>
      </c>
      <c r="AA1227" s="984"/>
      <c r="AB1227" s="984"/>
      <c r="AC1227" s="985"/>
      <c r="AD1227" s="983">
        <f>'報告書（事業主控）'!AD1227</f>
        <v>0</v>
      </c>
      <c r="AE1227" s="984"/>
      <c r="AF1227" s="984"/>
      <c r="AG1227" s="985"/>
      <c r="AH1227" s="983">
        <f>'報告書（事業主控）'!AH1227</f>
        <v>0</v>
      </c>
      <c r="AI1227" s="962"/>
      <c r="AJ1227" s="962"/>
      <c r="AK1227" s="962"/>
      <c r="AL1227" s="742"/>
      <c r="AM1227" s="743"/>
      <c r="AN1227" s="983">
        <f>'報告書（事業主控）'!AN1227</f>
        <v>0</v>
      </c>
      <c r="AO1227" s="986"/>
      <c r="AP1227" s="986"/>
      <c r="AQ1227" s="986"/>
      <c r="AR1227" s="986"/>
      <c r="AS1227" s="744"/>
    </row>
    <row r="1228" spans="2:45" ht="18" customHeight="1">
      <c r="B1228" s="993"/>
      <c r="C1228" s="994"/>
      <c r="D1228" s="994"/>
      <c r="E1228" s="995"/>
      <c r="F1228" s="1111"/>
      <c r="G1228" s="1112"/>
      <c r="H1228" s="1112"/>
      <c r="I1228" s="1112"/>
      <c r="J1228" s="1112"/>
      <c r="K1228" s="1112"/>
      <c r="L1228" s="1112"/>
      <c r="M1228" s="1112"/>
      <c r="N1228" s="1113"/>
      <c r="O1228" s="993"/>
      <c r="P1228" s="994"/>
      <c r="Q1228" s="994"/>
      <c r="R1228" s="994"/>
      <c r="S1228" s="994"/>
      <c r="T1228" s="994"/>
      <c r="U1228" s="995"/>
      <c r="V1228" s="1093">
        <f>'報告書（事業主控）'!V1228</f>
        <v>0</v>
      </c>
      <c r="W1228" s="1094"/>
      <c r="X1228" s="1094"/>
      <c r="Y1228" s="1096"/>
      <c r="Z1228" s="1093">
        <f>'報告書（事業主控）'!Z1228</f>
        <v>0</v>
      </c>
      <c r="AA1228" s="1094"/>
      <c r="AB1228" s="1094"/>
      <c r="AC1228" s="1096"/>
      <c r="AD1228" s="1093">
        <f>'報告書（事業主控）'!AD1228</f>
        <v>0</v>
      </c>
      <c r="AE1228" s="1094"/>
      <c r="AF1228" s="1094"/>
      <c r="AG1228" s="1096"/>
      <c r="AH1228" s="1093">
        <f>'報告書（事業主控）'!AH1228</f>
        <v>0</v>
      </c>
      <c r="AI1228" s="1094"/>
      <c r="AJ1228" s="1094"/>
      <c r="AK1228" s="1096"/>
      <c r="AL1228" s="686"/>
      <c r="AM1228" s="687"/>
      <c r="AN1228" s="1093">
        <f>'報告書（事業主控）'!AN1228</f>
        <v>0</v>
      </c>
      <c r="AO1228" s="1094"/>
      <c r="AP1228" s="1094"/>
      <c r="AQ1228" s="1094"/>
      <c r="AR1228" s="1094"/>
      <c r="AS1228" s="687"/>
    </row>
    <row r="1229" spans="2:45" ht="18" customHeight="1">
      <c r="AN1229" s="1092">
        <f>'報告書（事業主控）'!AN1229:AR1229</f>
        <v>0</v>
      </c>
      <c r="AO1229" s="1092"/>
      <c r="AP1229" s="1092"/>
      <c r="AQ1229" s="1092"/>
      <c r="AR1229" s="1092"/>
    </row>
    <row r="1230" spans="2:45" ht="31.95" customHeight="1">
      <c r="AN1230" s="38"/>
      <c r="AO1230" s="38"/>
      <c r="AP1230" s="38"/>
      <c r="AQ1230" s="38"/>
      <c r="AR1230" s="38"/>
    </row>
  </sheetData>
  <sheetProtection sheet="1" objects="1" scenarios="1" selectLockedCells="1"/>
  <dataConsolidate/>
  <mergeCells count="5102">
    <mergeCell ref="AR9:AS11"/>
    <mergeCell ref="AN16:AR16"/>
    <mergeCell ref="AN19:AR19"/>
    <mergeCell ref="V75:Y75"/>
    <mergeCell ref="Z75:AC75"/>
    <mergeCell ref="V74:X74"/>
    <mergeCell ref="AN81:AR81"/>
    <mergeCell ref="AN77:AR77"/>
    <mergeCell ref="V80:Y80"/>
    <mergeCell ref="Z80:AC80"/>
    <mergeCell ref="AD80:AG80"/>
    <mergeCell ref="AN29:AR29"/>
    <mergeCell ref="AH70:AK70"/>
    <mergeCell ref="AH72:AK72"/>
    <mergeCell ref="AH74:AK74"/>
    <mergeCell ref="AH76:AK76"/>
    <mergeCell ref="AH68:AK68"/>
    <mergeCell ref="AN71:AR71"/>
    <mergeCell ref="AN73:AR73"/>
    <mergeCell ref="AN72:AR72"/>
    <mergeCell ref="AL69:AM69"/>
    <mergeCell ref="AD73:AG73"/>
    <mergeCell ref="AH73:AK73"/>
    <mergeCell ref="V73:Y73"/>
    <mergeCell ref="AD63:AG63"/>
    <mergeCell ref="AL63:AM63"/>
    <mergeCell ref="AN69:AR69"/>
    <mergeCell ref="AH66:AK66"/>
    <mergeCell ref="AH67:AK67"/>
    <mergeCell ref="AL67:AM67"/>
    <mergeCell ref="AN67:AR67"/>
    <mergeCell ref="AD65:AG65"/>
    <mergeCell ref="AL75:AM75"/>
    <mergeCell ref="AN75:AR75"/>
    <mergeCell ref="B76:I77"/>
    <mergeCell ref="J76:N77"/>
    <mergeCell ref="T76:U76"/>
    <mergeCell ref="T77:U77"/>
    <mergeCell ref="B74:I75"/>
    <mergeCell ref="J74:N75"/>
    <mergeCell ref="AH80:AK80"/>
    <mergeCell ref="AN80:AR80"/>
    <mergeCell ref="AD77:AG77"/>
    <mergeCell ref="AH77:AK77"/>
    <mergeCell ref="T70:U70"/>
    <mergeCell ref="T71:U71"/>
    <mergeCell ref="V71:Y71"/>
    <mergeCell ref="Z71:AC71"/>
    <mergeCell ref="Z77:AC77"/>
    <mergeCell ref="AL77:AM77"/>
    <mergeCell ref="V77:Y77"/>
    <mergeCell ref="AL71:AM71"/>
    <mergeCell ref="AL73:AM73"/>
    <mergeCell ref="AD71:AG71"/>
    <mergeCell ref="AH71:AK71"/>
    <mergeCell ref="V76:X76"/>
    <mergeCell ref="J70:N71"/>
    <mergeCell ref="V72:X72"/>
    <mergeCell ref="AD75:AG75"/>
    <mergeCell ref="AH75:AK75"/>
    <mergeCell ref="T74:U74"/>
    <mergeCell ref="T75:U75"/>
    <mergeCell ref="Z73:AC73"/>
    <mergeCell ref="B72:I73"/>
    <mergeCell ref="J72:N73"/>
    <mergeCell ref="T72:U72"/>
    <mergeCell ref="T73:U73"/>
    <mergeCell ref="AD69:AG69"/>
    <mergeCell ref="B68:I69"/>
    <mergeCell ref="J68:N69"/>
    <mergeCell ref="T68:U68"/>
    <mergeCell ref="T69:U69"/>
    <mergeCell ref="V69:Y69"/>
    <mergeCell ref="Z69:AC69"/>
    <mergeCell ref="B70:I71"/>
    <mergeCell ref="Z67:AC67"/>
    <mergeCell ref="AD67:AG67"/>
    <mergeCell ref="B78:E80"/>
    <mergeCell ref="F78:N80"/>
    <mergeCell ref="AH69:AK69"/>
    <mergeCell ref="B62:I63"/>
    <mergeCell ref="J62:N63"/>
    <mergeCell ref="T62:U62"/>
    <mergeCell ref="T63:U63"/>
    <mergeCell ref="V63:Y63"/>
    <mergeCell ref="Z63:AC63"/>
    <mergeCell ref="AH79:AK79"/>
    <mergeCell ref="AH61:AK61"/>
    <mergeCell ref="AH63:AK63"/>
    <mergeCell ref="AD61:AG61"/>
    <mergeCell ref="AN63:AR63"/>
    <mergeCell ref="B64:I65"/>
    <mergeCell ref="J64:N65"/>
    <mergeCell ref="T64:U64"/>
    <mergeCell ref="T65:U65"/>
    <mergeCell ref="V65:Y65"/>
    <mergeCell ref="Z65:AC65"/>
    <mergeCell ref="AH62:AK62"/>
    <mergeCell ref="AH64:AK64"/>
    <mergeCell ref="AL65:AM65"/>
    <mergeCell ref="AN61:AR61"/>
    <mergeCell ref="B66:I67"/>
    <mergeCell ref="J66:N67"/>
    <mergeCell ref="T66:U66"/>
    <mergeCell ref="T67:U67"/>
    <mergeCell ref="V67:Y67"/>
    <mergeCell ref="J53:K53"/>
    <mergeCell ref="AH65:AK65"/>
    <mergeCell ref="AL58:AM59"/>
    <mergeCell ref="AN58:AS58"/>
    <mergeCell ref="J54:J56"/>
    <mergeCell ref="K54:K56"/>
    <mergeCell ref="L54:L56"/>
    <mergeCell ref="N54:N56"/>
    <mergeCell ref="M54:M56"/>
    <mergeCell ref="O54:O56"/>
    <mergeCell ref="AH60:AK60"/>
    <mergeCell ref="B57:I59"/>
    <mergeCell ref="J57:N59"/>
    <mergeCell ref="O57:U59"/>
    <mergeCell ref="Y57:AH57"/>
    <mergeCell ref="Q54:Q56"/>
    <mergeCell ref="U54:U56"/>
    <mergeCell ref="V54:V56"/>
    <mergeCell ref="W54:W56"/>
    <mergeCell ref="B53:I56"/>
    <mergeCell ref="V58:Y59"/>
    <mergeCell ref="Z58:AC59"/>
    <mergeCell ref="AD58:AG59"/>
    <mergeCell ref="AH58:AK59"/>
    <mergeCell ref="M53:N53"/>
    <mergeCell ref="P54:P56"/>
    <mergeCell ref="B60:I61"/>
    <mergeCell ref="J60:N61"/>
    <mergeCell ref="T60:U60"/>
    <mergeCell ref="T61:U61"/>
    <mergeCell ref="V61:Y61"/>
    <mergeCell ref="Z61:AC61"/>
    <mergeCell ref="AA36:AB39"/>
    <mergeCell ref="AC34:AN34"/>
    <mergeCell ref="AC33:AN33"/>
    <mergeCell ref="AO38:AO39"/>
    <mergeCell ref="AN60:AR60"/>
    <mergeCell ref="AP53:AQ55"/>
    <mergeCell ref="AN57:AS57"/>
    <mergeCell ref="AP38:AS39"/>
    <mergeCell ref="AL57:AM57"/>
    <mergeCell ref="R54:R56"/>
    <mergeCell ref="U53:W53"/>
    <mergeCell ref="AL53:AM55"/>
    <mergeCell ref="AN53:AO55"/>
    <mergeCell ref="AI38:AN39"/>
    <mergeCell ref="O53:T53"/>
    <mergeCell ref="S54:S56"/>
    <mergeCell ref="T54:T56"/>
    <mergeCell ref="AR53:AS55"/>
    <mergeCell ref="AN23:AR23"/>
    <mergeCell ref="AN22:AR22"/>
    <mergeCell ref="AN17:AR17"/>
    <mergeCell ref="AM31:AN31"/>
    <mergeCell ref="O78:U80"/>
    <mergeCell ref="V78:Y78"/>
    <mergeCell ref="AH78:AK78"/>
    <mergeCell ref="AN78:AR78"/>
    <mergeCell ref="V62:X62"/>
    <mergeCell ref="V64:X64"/>
    <mergeCell ref="V66:X66"/>
    <mergeCell ref="V68:X68"/>
    <mergeCell ref="V70:X70"/>
    <mergeCell ref="AN65:AR65"/>
    <mergeCell ref="AN74:AR74"/>
    <mergeCell ref="AN76:AR76"/>
    <mergeCell ref="AN62:AR62"/>
    <mergeCell ref="AN64:AR64"/>
    <mergeCell ref="AN66:AR66"/>
    <mergeCell ref="AN68:AR68"/>
    <mergeCell ref="AN70:AR70"/>
    <mergeCell ref="T19:U19"/>
    <mergeCell ref="Z27:AC27"/>
    <mergeCell ref="AD27:AG27"/>
    <mergeCell ref="AH27:AK27"/>
    <mergeCell ref="AN27:AR27"/>
    <mergeCell ref="V79:Y79"/>
    <mergeCell ref="Z79:AC79"/>
    <mergeCell ref="AD79:AG79"/>
    <mergeCell ref="V60:X60"/>
    <mergeCell ref="AL61:AM61"/>
    <mergeCell ref="AC38:AH39"/>
    <mergeCell ref="Z14:AC15"/>
    <mergeCell ref="AD19:AG19"/>
    <mergeCell ref="AD17:AG17"/>
    <mergeCell ref="V16:X16"/>
    <mergeCell ref="V17:Y17"/>
    <mergeCell ref="V28:Y28"/>
    <mergeCell ref="X33:Z33"/>
    <mergeCell ref="AM30:AN30"/>
    <mergeCell ref="V20:X20"/>
    <mergeCell ref="V22:X22"/>
    <mergeCell ref="V24:X24"/>
    <mergeCell ref="AN18:AR18"/>
    <mergeCell ref="AN21:AR21"/>
    <mergeCell ref="V21:Y21"/>
    <mergeCell ref="Z21:AC21"/>
    <mergeCell ref="AD21:AG21"/>
    <mergeCell ref="AO30:AQ30"/>
    <mergeCell ref="V26:Y26"/>
    <mergeCell ref="AH26:AK26"/>
    <mergeCell ref="AH20:AK20"/>
    <mergeCell ref="AH22:AK22"/>
    <mergeCell ref="Z23:AC23"/>
    <mergeCell ref="AN28:AR28"/>
    <mergeCell ref="AN25:AR25"/>
    <mergeCell ref="AH24:AK24"/>
    <mergeCell ref="AH21:AK21"/>
    <mergeCell ref="AH17:AK17"/>
    <mergeCell ref="AL17:AM17"/>
    <mergeCell ref="AD23:AG23"/>
    <mergeCell ref="V27:Y27"/>
    <mergeCell ref="AN20:AR20"/>
    <mergeCell ref="AP31:AQ31"/>
    <mergeCell ref="M9:N9"/>
    <mergeCell ref="M10:M12"/>
    <mergeCell ref="N10:N12"/>
    <mergeCell ref="O9:T9"/>
    <mergeCell ref="O10:O12"/>
    <mergeCell ref="P10:P12"/>
    <mergeCell ref="Q10:Q12"/>
    <mergeCell ref="U9:W9"/>
    <mergeCell ref="U10:U12"/>
    <mergeCell ref="B9:I12"/>
    <mergeCell ref="J10:J12"/>
    <mergeCell ref="K10:K12"/>
    <mergeCell ref="L10:L12"/>
    <mergeCell ref="J9:K9"/>
    <mergeCell ref="S10:S12"/>
    <mergeCell ref="B13:I15"/>
    <mergeCell ref="J13:N15"/>
    <mergeCell ref="V14:Y15"/>
    <mergeCell ref="J18:N19"/>
    <mergeCell ref="AH19:AK19"/>
    <mergeCell ref="AN15:AS15"/>
    <mergeCell ref="Z25:AC25"/>
    <mergeCell ref="AL21:AM21"/>
    <mergeCell ref="AD25:AG25"/>
    <mergeCell ref="AH18:AK18"/>
    <mergeCell ref="AH16:AK16"/>
    <mergeCell ref="Z19:AC19"/>
    <mergeCell ref="J31:K31"/>
    <mergeCell ref="T25:U25"/>
    <mergeCell ref="B26:E28"/>
    <mergeCell ref="F26:N28"/>
    <mergeCell ref="O26:U28"/>
    <mergeCell ref="T16:U16"/>
    <mergeCell ref="B20:I21"/>
    <mergeCell ref="B22:I23"/>
    <mergeCell ref="B24:I25"/>
    <mergeCell ref="B16:I17"/>
    <mergeCell ref="J22:N23"/>
    <mergeCell ref="J24:N25"/>
    <mergeCell ref="T20:U20"/>
    <mergeCell ref="T21:U21"/>
    <mergeCell ref="T22:U22"/>
    <mergeCell ref="T23:U23"/>
    <mergeCell ref="AJ30:AL30"/>
    <mergeCell ref="AH23:AK23"/>
    <mergeCell ref="AL19:AM19"/>
    <mergeCell ref="AN24:AR24"/>
    <mergeCell ref="O13:U15"/>
    <mergeCell ref="Z17:AC17"/>
    <mergeCell ref="AN26:AR26"/>
    <mergeCell ref="D34:G34"/>
    <mergeCell ref="AC36:AH37"/>
    <mergeCell ref="AP36:AS37"/>
    <mergeCell ref="AA32:AB32"/>
    <mergeCell ref="AA34:AB34"/>
    <mergeCell ref="AC32:AS32"/>
    <mergeCell ref="N5:AE6"/>
    <mergeCell ref="Y13:AH13"/>
    <mergeCell ref="AD14:AG15"/>
    <mergeCell ref="V23:Y23"/>
    <mergeCell ref="T17:U17"/>
    <mergeCell ref="AN13:AS13"/>
    <mergeCell ref="AH14:AK15"/>
    <mergeCell ref="AP9:AQ11"/>
    <mergeCell ref="R10:R12"/>
    <mergeCell ref="J20:N21"/>
    <mergeCell ref="V10:V12"/>
    <mergeCell ref="W10:W12"/>
    <mergeCell ref="T10:T12"/>
    <mergeCell ref="Z28:AC28"/>
    <mergeCell ref="AD28:AG28"/>
    <mergeCell ref="AH25:AK25"/>
    <mergeCell ref="V25:Y25"/>
    <mergeCell ref="T24:U24"/>
    <mergeCell ref="V19:Y19"/>
    <mergeCell ref="V18:X18"/>
    <mergeCell ref="AL9:AM11"/>
    <mergeCell ref="AN9:AO11"/>
    <mergeCell ref="AL23:AM23"/>
    <mergeCell ref="T18:U18"/>
    <mergeCell ref="B18:I19"/>
    <mergeCell ref="J16:N17"/>
    <mergeCell ref="AN99:AS99"/>
    <mergeCell ref="AN100:AS100"/>
    <mergeCell ref="AR94:AS96"/>
    <mergeCell ref="AN14:AS14"/>
    <mergeCell ref="AL14:AM15"/>
    <mergeCell ref="AJ36:AN37"/>
    <mergeCell ref="D31:E31"/>
    <mergeCell ref="G31:H31"/>
    <mergeCell ref="Y98:AH98"/>
    <mergeCell ref="AL98:AM98"/>
    <mergeCell ref="AN98:AS98"/>
    <mergeCell ref="T95:T97"/>
    <mergeCell ref="U95:U97"/>
    <mergeCell ref="J95:J97"/>
    <mergeCell ref="K95:K97"/>
    <mergeCell ref="L95:L97"/>
    <mergeCell ref="M95:M97"/>
    <mergeCell ref="N95:N97"/>
    <mergeCell ref="V99:Y100"/>
    <mergeCell ref="V95:V97"/>
    <mergeCell ref="W95:W97"/>
    <mergeCell ref="AN94:AO96"/>
    <mergeCell ref="Q95:Q97"/>
    <mergeCell ref="AL99:AM100"/>
    <mergeCell ref="B94:I97"/>
    <mergeCell ref="J94:K94"/>
    <mergeCell ref="M94:N94"/>
    <mergeCell ref="O94:T94"/>
    <mergeCell ref="U94:W94"/>
    <mergeCell ref="AL94:AM96"/>
    <mergeCell ref="R95:R97"/>
    <mergeCell ref="S95:S97"/>
    <mergeCell ref="O95:O97"/>
    <mergeCell ref="P95:P97"/>
    <mergeCell ref="AJ31:AK31"/>
    <mergeCell ref="AL25:AM25"/>
    <mergeCell ref="AH28:AK28"/>
    <mergeCell ref="AN59:AS59"/>
    <mergeCell ref="V104:Y104"/>
    <mergeCell ref="Z104:AC104"/>
    <mergeCell ref="AD104:AG104"/>
    <mergeCell ref="AL102:AM102"/>
    <mergeCell ref="AN102:AR102"/>
    <mergeCell ref="AP94:AQ96"/>
    <mergeCell ref="B98:I100"/>
    <mergeCell ref="J98:N100"/>
    <mergeCell ref="O98:U100"/>
    <mergeCell ref="Z99:AC100"/>
    <mergeCell ref="AD99:AG100"/>
    <mergeCell ref="AH102:AK102"/>
    <mergeCell ref="AH99:AK100"/>
    <mergeCell ref="B101:I102"/>
    <mergeCell ref="J101:N102"/>
    <mergeCell ref="T101:U101"/>
    <mergeCell ref="B103:I104"/>
    <mergeCell ref="J103:N104"/>
    <mergeCell ref="T103:U103"/>
    <mergeCell ref="V103:X103"/>
    <mergeCell ref="AH103:AK103"/>
    <mergeCell ref="AN103:AR103"/>
    <mergeCell ref="T104:U104"/>
    <mergeCell ref="AH104:AK104"/>
    <mergeCell ref="AL104:AM104"/>
    <mergeCell ref="AN104:AR104"/>
    <mergeCell ref="V101:X101"/>
    <mergeCell ref="AH101:AK101"/>
    <mergeCell ref="AN101:AR101"/>
    <mergeCell ref="T102:U102"/>
    <mergeCell ref="V102:Y102"/>
    <mergeCell ref="Z102:AC102"/>
    <mergeCell ref="AD102:AG102"/>
    <mergeCell ref="V108:Y108"/>
    <mergeCell ref="Z108:AC108"/>
    <mergeCell ref="AD108:AG108"/>
    <mergeCell ref="AH108:AK108"/>
    <mergeCell ref="AL108:AM108"/>
    <mergeCell ref="AN108:AR108"/>
    <mergeCell ref="AH106:AK106"/>
    <mergeCell ref="AL106:AM106"/>
    <mergeCell ref="AN106:AR106"/>
    <mergeCell ref="B107:I108"/>
    <mergeCell ref="J107:N108"/>
    <mergeCell ref="T107:U107"/>
    <mergeCell ref="V107:X107"/>
    <mergeCell ref="AH107:AK107"/>
    <mergeCell ref="AN107:AR107"/>
    <mergeCell ref="T108:U108"/>
    <mergeCell ref="B105:I106"/>
    <mergeCell ref="J105:N106"/>
    <mergeCell ref="T105:U105"/>
    <mergeCell ref="V105:X105"/>
    <mergeCell ref="AH105:AK105"/>
    <mergeCell ref="AN105:AR105"/>
    <mergeCell ref="T106:U106"/>
    <mergeCell ref="V106:Y106"/>
    <mergeCell ref="Z106:AC106"/>
    <mergeCell ref="AD106:AG106"/>
    <mergeCell ref="V112:Y112"/>
    <mergeCell ref="Z112:AC112"/>
    <mergeCell ref="AD112:AG112"/>
    <mergeCell ref="AH112:AK112"/>
    <mergeCell ref="AL112:AM112"/>
    <mergeCell ref="AN112:AR112"/>
    <mergeCell ref="AH110:AK110"/>
    <mergeCell ref="AL110:AM110"/>
    <mergeCell ref="AN110:AR110"/>
    <mergeCell ref="B111:I112"/>
    <mergeCell ref="J111:N112"/>
    <mergeCell ref="T111:U111"/>
    <mergeCell ref="V111:X111"/>
    <mergeCell ref="AH111:AK111"/>
    <mergeCell ref="AN111:AR111"/>
    <mergeCell ref="T112:U112"/>
    <mergeCell ref="B109:I110"/>
    <mergeCell ref="J109:N110"/>
    <mergeCell ref="T109:U109"/>
    <mergeCell ref="V109:X109"/>
    <mergeCell ref="AH109:AK109"/>
    <mergeCell ref="AN109:AR109"/>
    <mergeCell ref="T110:U110"/>
    <mergeCell ref="V110:Y110"/>
    <mergeCell ref="Z110:AC110"/>
    <mergeCell ref="AD110:AG110"/>
    <mergeCell ref="V116:Y116"/>
    <mergeCell ref="Z116:AC116"/>
    <mergeCell ref="AD116:AG116"/>
    <mergeCell ref="AH116:AK116"/>
    <mergeCell ref="AL116:AM116"/>
    <mergeCell ref="AN116:AR116"/>
    <mergeCell ref="AH114:AK114"/>
    <mergeCell ref="AL114:AM114"/>
    <mergeCell ref="AN114:AR114"/>
    <mergeCell ref="B115:I116"/>
    <mergeCell ref="J115:N116"/>
    <mergeCell ref="T115:U115"/>
    <mergeCell ref="V115:X115"/>
    <mergeCell ref="AH115:AK115"/>
    <mergeCell ref="AN115:AR115"/>
    <mergeCell ref="T116:U116"/>
    <mergeCell ref="B113:I114"/>
    <mergeCell ref="J113:N114"/>
    <mergeCell ref="T113:U113"/>
    <mergeCell ref="V113:X113"/>
    <mergeCell ref="AH113:AK113"/>
    <mergeCell ref="AN113:AR113"/>
    <mergeCell ref="T114:U114"/>
    <mergeCell ref="V114:Y114"/>
    <mergeCell ref="Z114:AC114"/>
    <mergeCell ref="AD114:AG114"/>
    <mergeCell ref="B119:E121"/>
    <mergeCell ref="F119:N121"/>
    <mergeCell ref="O119:U121"/>
    <mergeCell ref="V119:Y119"/>
    <mergeCell ref="AH119:AK119"/>
    <mergeCell ref="AN119:AR119"/>
    <mergeCell ref="V121:Y121"/>
    <mergeCell ref="AH121:AK121"/>
    <mergeCell ref="AN121:AR121"/>
    <mergeCell ref="AD121:AG121"/>
    <mergeCell ref="B117:I118"/>
    <mergeCell ref="J117:N118"/>
    <mergeCell ref="T117:U117"/>
    <mergeCell ref="V117:X117"/>
    <mergeCell ref="AH117:AK117"/>
    <mergeCell ref="AN117:AR117"/>
    <mergeCell ref="T118:U118"/>
    <mergeCell ref="V118:Y118"/>
    <mergeCell ref="Z118:AC118"/>
    <mergeCell ref="AD118:AG118"/>
    <mergeCell ref="M135:N135"/>
    <mergeCell ref="O135:T135"/>
    <mergeCell ref="AN135:AO137"/>
    <mergeCell ref="AP135:AQ137"/>
    <mergeCell ref="AR135:AS137"/>
    <mergeCell ref="J136:J138"/>
    <mergeCell ref="K136:K138"/>
    <mergeCell ref="L136:L138"/>
    <mergeCell ref="M136:M138"/>
    <mergeCell ref="N136:N138"/>
    <mergeCell ref="O136:O138"/>
    <mergeCell ref="P136:P138"/>
    <mergeCell ref="AL135:AM137"/>
    <mergeCell ref="AN122:AR122"/>
    <mergeCell ref="AH118:AK118"/>
    <mergeCell ref="AL118:AM118"/>
    <mergeCell ref="AN118:AR118"/>
    <mergeCell ref="Q136:Q138"/>
    <mergeCell ref="R136:R138"/>
    <mergeCell ref="W136:W138"/>
    <mergeCell ref="V136:V138"/>
    <mergeCell ref="Z121:AC121"/>
    <mergeCell ref="Y139:AH139"/>
    <mergeCell ref="AL139:AM139"/>
    <mergeCell ref="U135:W135"/>
    <mergeCell ref="T145:U145"/>
    <mergeCell ref="B144:I145"/>
    <mergeCell ref="J144:N145"/>
    <mergeCell ref="T144:U144"/>
    <mergeCell ref="V144:X144"/>
    <mergeCell ref="AH144:AK144"/>
    <mergeCell ref="AN144:AR144"/>
    <mergeCell ref="AN142:AR142"/>
    <mergeCell ref="T143:U143"/>
    <mergeCell ref="V143:Y143"/>
    <mergeCell ref="Z143:AC143"/>
    <mergeCell ref="AD143:AG143"/>
    <mergeCell ref="AN145:AR145"/>
    <mergeCell ref="AH143:AK143"/>
    <mergeCell ref="AL143:AM143"/>
    <mergeCell ref="AN143:AR143"/>
    <mergeCell ref="AN140:AS140"/>
    <mergeCell ref="AN141:AS141"/>
    <mergeCell ref="B139:I141"/>
    <mergeCell ref="J139:N141"/>
    <mergeCell ref="O139:U141"/>
    <mergeCell ref="AN139:AS139"/>
    <mergeCell ref="V140:Y141"/>
    <mergeCell ref="Z140:AC141"/>
    <mergeCell ref="S136:S138"/>
    <mergeCell ref="T136:T138"/>
    <mergeCell ref="U136:U138"/>
    <mergeCell ref="B135:I138"/>
    <mergeCell ref="J135:K135"/>
    <mergeCell ref="AD140:AG141"/>
    <mergeCell ref="AH140:AK141"/>
    <mergeCell ref="AL140:AM141"/>
    <mergeCell ref="B142:I143"/>
    <mergeCell ref="J142:N143"/>
    <mergeCell ref="T142:U142"/>
    <mergeCell ref="V142:X142"/>
    <mergeCell ref="AH142:AK142"/>
    <mergeCell ref="AN147:AR147"/>
    <mergeCell ref="B148:I149"/>
    <mergeCell ref="J148:N149"/>
    <mergeCell ref="T148:U148"/>
    <mergeCell ref="V148:X148"/>
    <mergeCell ref="AH148:AK148"/>
    <mergeCell ref="AN148:AR148"/>
    <mergeCell ref="V149:Y149"/>
    <mergeCell ref="Z149:AC149"/>
    <mergeCell ref="AD149:AG149"/>
    <mergeCell ref="V145:Y145"/>
    <mergeCell ref="Z145:AC145"/>
    <mergeCell ref="AD145:AG145"/>
    <mergeCell ref="AH145:AK145"/>
    <mergeCell ref="AL145:AM145"/>
    <mergeCell ref="T149:U149"/>
    <mergeCell ref="B146:I147"/>
    <mergeCell ref="J146:N147"/>
    <mergeCell ref="T146:U146"/>
    <mergeCell ref="V146:X146"/>
    <mergeCell ref="AH146:AK146"/>
    <mergeCell ref="AN146:AR146"/>
    <mergeCell ref="T147:U147"/>
    <mergeCell ref="V147:Y147"/>
    <mergeCell ref="AN150:AR150"/>
    <mergeCell ref="T151:U151"/>
    <mergeCell ref="V151:Y151"/>
    <mergeCell ref="Z151:AC151"/>
    <mergeCell ref="AD151:AG151"/>
    <mergeCell ref="AL153:AM153"/>
    <mergeCell ref="J152:N153"/>
    <mergeCell ref="T152:U152"/>
    <mergeCell ref="V152:X152"/>
    <mergeCell ref="AH152:AK152"/>
    <mergeCell ref="AN152:AR152"/>
    <mergeCell ref="Z147:AC147"/>
    <mergeCell ref="AD147:AG147"/>
    <mergeCell ref="AN149:AR149"/>
    <mergeCell ref="AH147:AK147"/>
    <mergeCell ref="AL147:AM147"/>
    <mergeCell ref="B150:I151"/>
    <mergeCell ref="J150:N151"/>
    <mergeCell ref="T150:U150"/>
    <mergeCell ref="V150:X150"/>
    <mergeCell ref="AH150:AK150"/>
    <mergeCell ref="AN153:AR153"/>
    <mergeCell ref="AH151:AK151"/>
    <mergeCell ref="AL151:AM151"/>
    <mergeCell ref="AN151:AR151"/>
    <mergeCell ref="B152:I153"/>
    <mergeCell ref="AH149:AK149"/>
    <mergeCell ref="AL149:AM149"/>
    <mergeCell ref="AN160:AR160"/>
    <mergeCell ref="B158:I159"/>
    <mergeCell ref="AH157:AK157"/>
    <mergeCell ref="AL157:AM157"/>
    <mergeCell ref="T153:U153"/>
    <mergeCell ref="V153:Y153"/>
    <mergeCell ref="Z153:AC153"/>
    <mergeCell ref="AD153:AG153"/>
    <mergeCell ref="AH153:AK153"/>
    <mergeCell ref="J156:N157"/>
    <mergeCell ref="T156:U156"/>
    <mergeCell ref="V156:X156"/>
    <mergeCell ref="AH156:AK156"/>
    <mergeCell ref="AN156:AR156"/>
    <mergeCell ref="AH158:AK158"/>
    <mergeCell ref="AN158:AR158"/>
    <mergeCell ref="T159:U159"/>
    <mergeCell ref="V159:Y159"/>
    <mergeCell ref="Z159:AC159"/>
    <mergeCell ref="AD159:AG159"/>
    <mergeCell ref="AL176:AM178"/>
    <mergeCell ref="B154:I155"/>
    <mergeCell ref="J154:N155"/>
    <mergeCell ref="T154:U154"/>
    <mergeCell ref="V154:X154"/>
    <mergeCell ref="AH154:AK154"/>
    <mergeCell ref="AN157:AR157"/>
    <mergeCell ref="AH155:AK155"/>
    <mergeCell ref="AL155:AM155"/>
    <mergeCell ref="AN155:AR155"/>
    <mergeCell ref="B156:I157"/>
    <mergeCell ref="T155:U155"/>
    <mergeCell ref="V155:Y155"/>
    <mergeCell ref="Z155:AC155"/>
    <mergeCell ref="AD155:AG155"/>
    <mergeCell ref="Q177:Q179"/>
    <mergeCell ref="R177:R179"/>
    <mergeCell ref="W177:W179"/>
    <mergeCell ref="S177:S179"/>
    <mergeCell ref="T177:T179"/>
    <mergeCell ref="U177:U179"/>
    <mergeCell ref="B176:I179"/>
    <mergeCell ref="J176:K176"/>
    <mergeCell ref="M176:N176"/>
    <mergeCell ref="Z162:AC162"/>
    <mergeCell ref="T157:U157"/>
    <mergeCell ref="AN163:AR163"/>
    <mergeCell ref="AH159:AK159"/>
    <mergeCell ref="AL159:AM159"/>
    <mergeCell ref="AN159:AR159"/>
    <mergeCell ref="AN154:AR154"/>
    <mergeCell ref="B160:E162"/>
    <mergeCell ref="O176:T176"/>
    <mergeCell ref="J177:J179"/>
    <mergeCell ref="K177:K179"/>
    <mergeCell ref="L177:L179"/>
    <mergeCell ref="M177:M179"/>
    <mergeCell ref="N177:N179"/>
    <mergeCell ref="O177:O179"/>
    <mergeCell ref="P177:P179"/>
    <mergeCell ref="U176:W176"/>
    <mergeCell ref="J158:N159"/>
    <mergeCell ref="T158:U158"/>
    <mergeCell ref="V158:X158"/>
    <mergeCell ref="V177:V179"/>
    <mergeCell ref="V186:Y186"/>
    <mergeCell ref="Z186:AC186"/>
    <mergeCell ref="AD186:AG186"/>
    <mergeCell ref="AH186:AK186"/>
    <mergeCell ref="V181:Y182"/>
    <mergeCell ref="Z181:AC182"/>
    <mergeCell ref="AD181:AG182"/>
    <mergeCell ref="AH181:AK182"/>
    <mergeCell ref="F160:N162"/>
    <mergeCell ref="O160:U162"/>
    <mergeCell ref="V160:Y160"/>
    <mergeCell ref="AH160:AK160"/>
    <mergeCell ref="AL186:AM186"/>
    <mergeCell ref="T186:U186"/>
    <mergeCell ref="Y180:AH180"/>
    <mergeCell ref="AL180:AM180"/>
    <mergeCell ref="AH184:AK184"/>
    <mergeCell ref="AL184:AM184"/>
    <mergeCell ref="B185:I186"/>
    <mergeCell ref="J185:N186"/>
    <mergeCell ref="T185:U185"/>
    <mergeCell ref="V185:X185"/>
    <mergeCell ref="AH185:AK185"/>
    <mergeCell ref="AN185:AR185"/>
    <mergeCell ref="B183:I184"/>
    <mergeCell ref="J183:N184"/>
    <mergeCell ref="T183:U183"/>
    <mergeCell ref="V183:X183"/>
    <mergeCell ref="AH183:AK183"/>
    <mergeCell ref="AN183:AR183"/>
    <mergeCell ref="T184:U184"/>
    <mergeCell ref="V184:Y184"/>
    <mergeCell ref="Z184:AC184"/>
    <mergeCell ref="AD184:AG184"/>
    <mergeCell ref="B180:I182"/>
    <mergeCell ref="J180:N182"/>
    <mergeCell ref="O180:U182"/>
    <mergeCell ref="AN180:AS180"/>
    <mergeCell ref="AL181:AM182"/>
    <mergeCell ref="AN181:AS181"/>
    <mergeCell ref="AN182:AS182"/>
    <mergeCell ref="V190:Y190"/>
    <mergeCell ref="Z190:AC190"/>
    <mergeCell ref="AD190:AG190"/>
    <mergeCell ref="AH190:AK190"/>
    <mergeCell ref="AL190:AM190"/>
    <mergeCell ref="AN190:AR190"/>
    <mergeCell ref="AH188:AK188"/>
    <mergeCell ref="AL188:AM188"/>
    <mergeCell ref="AN188:AR188"/>
    <mergeCell ref="B189:I190"/>
    <mergeCell ref="J189:N190"/>
    <mergeCell ref="T189:U189"/>
    <mergeCell ref="V189:X189"/>
    <mergeCell ref="AH189:AK189"/>
    <mergeCell ref="AN189:AR189"/>
    <mergeCell ref="T190:U190"/>
    <mergeCell ref="B187:I188"/>
    <mergeCell ref="J187:N188"/>
    <mergeCell ref="T187:U187"/>
    <mergeCell ref="V187:X187"/>
    <mergeCell ref="AH187:AK187"/>
    <mergeCell ref="AN187:AR187"/>
    <mergeCell ref="T188:U188"/>
    <mergeCell ref="V188:Y188"/>
    <mergeCell ref="Z188:AC188"/>
    <mergeCell ref="AD188:AG188"/>
    <mergeCell ref="V194:Y194"/>
    <mergeCell ref="Z194:AC194"/>
    <mergeCell ref="AD194:AG194"/>
    <mergeCell ref="AH194:AK194"/>
    <mergeCell ref="AL194:AM194"/>
    <mergeCell ref="AN194:AR194"/>
    <mergeCell ref="AH192:AK192"/>
    <mergeCell ref="AL192:AM192"/>
    <mergeCell ref="AN192:AR192"/>
    <mergeCell ref="B193:I194"/>
    <mergeCell ref="J193:N194"/>
    <mergeCell ref="T193:U193"/>
    <mergeCell ref="V193:X193"/>
    <mergeCell ref="AH193:AK193"/>
    <mergeCell ref="AN193:AR193"/>
    <mergeCell ref="T194:U194"/>
    <mergeCell ref="B191:I192"/>
    <mergeCell ref="J191:N192"/>
    <mergeCell ref="T191:U191"/>
    <mergeCell ref="V191:X191"/>
    <mergeCell ref="AH191:AK191"/>
    <mergeCell ref="AN191:AR191"/>
    <mergeCell ref="T192:U192"/>
    <mergeCell ref="V192:Y192"/>
    <mergeCell ref="Z192:AC192"/>
    <mergeCell ref="AD192:AG192"/>
    <mergeCell ref="AL198:AM198"/>
    <mergeCell ref="AN198:AR198"/>
    <mergeCell ref="AH196:AK196"/>
    <mergeCell ref="AL196:AM196"/>
    <mergeCell ref="AN196:AR196"/>
    <mergeCell ref="B197:I198"/>
    <mergeCell ref="J197:N198"/>
    <mergeCell ref="T197:U197"/>
    <mergeCell ref="V197:X197"/>
    <mergeCell ref="AH197:AK197"/>
    <mergeCell ref="AN197:AR197"/>
    <mergeCell ref="T198:U198"/>
    <mergeCell ref="B195:I196"/>
    <mergeCell ref="J195:N196"/>
    <mergeCell ref="T195:U195"/>
    <mergeCell ref="V195:X195"/>
    <mergeCell ref="AH195:AK195"/>
    <mergeCell ref="AN195:AR195"/>
    <mergeCell ref="T196:U196"/>
    <mergeCell ref="V196:Y196"/>
    <mergeCell ref="Z196:AC196"/>
    <mergeCell ref="AD196:AG196"/>
    <mergeCell ref="B201:E203"/>
    <mergeCell ref="F201:N203"/>
    <mergeCell ref="O201:U203"/>
    <mergeCell ref="V201:Y201"/>
    <mergeCell ref="AH201:AK201"/>
    <mergeCell ref="AN201:AR201"/>
    <mergeCell ref="V203:Y203"/>
    <mergeCell ref="AH203:AK203"/>
    <mergeCell ref="AN203:AR203"/>
    <mergeCell ref="AD203:AG203"/>
    <mergeCell ref="B199:I200"/>
    <mergeCell ref="J199:N200"/>
    <mergeCell ref="T199:U199"/>
    <mergeCell ref="V199:X199"/>
    <mergeCell ref="AH199:AK199"/>
    <mergeCell ref="AN199:AR199"/>
    <mergeCell ref="T200:U200"/>
    <mergeCell ref="V200:Y200"/>
    <mergeCell ref="Z200:AC200"/>
    <mergeCell ref="AD200:AG200"/>
    <mergeCell ref="M217:N217"/>
    <mergeCell ref="O217:T217"/>
    <mergeCell ref="AN217:AO219"/>
    <mergeCell ref="AP217:AQ219"/>
    <mergeCell ref="AR217:AS219"/>
    <mergeCell ref="J218:J220"/>
    <mergeCell ref="K218:K220"/>
    <mergeCell ref="L218:L220"/>
    <mergeCell ref="M218:M220"/>
    <mergeCell ref="N218:N220"/>
    <mergeCell ref="O218:O220"/>
    <mergeCell ref="P218:P220"/>
    <mergeCell ref="AL217:AM219"/>
    <mergeCell ref="AN204:AR204"/>
    <mergeCell ref="AH200:AK200"/>
    <mergeCell ref="AL200:AM200"/>
    <mergeCell ref="AN200:AR200"/>
    <mergeCell ref="Q218:Q220"/>
    <mergeCell ref="R218:R220"/>
    <mergeCell ref="W218:W220"/>
    <mergeCell ref="V218:V220"/>
    <mergeCell ref="Z203:AC203"/>
    <mergeCell ref="Y221:AH221"/>
    <mergeCell ref="AL221:AM221"/>
    <mergeCell ref="U217:W217"/>
    <mergeCell ref="T227:U227"/>
    <mergeCell ref="B226:I227"/>
    <mergeCell ref="J226:N227"/>
    <mergeCell ref="T226:U226"/>
    <mergeCell ref="V226:X226"/>
    <mergeCell ref="AH226:AK226"/>
    <mergeCell ref="AN226:AR226"/>
    <mergeCell ref="AN224:AR224"/>
    <mergeCell ref="T225:U225"/>
    <mergeCell ref="V225:Y225"/>
    <mergeCell ref="Z225:AC225"/>
    <mergeCell ref="AD225:AG225"/>
    <mergeCell ref="AN227:AR227"/>
    <mergeCell ref="AH225:AK225"/>
    <mergeCell ref="AL225:AM225"/>
    <mergeCell ref="AN225:AR225"/>
    <mergeCell ref="AN222:AS222"/>
    <mergeCell ref="AN223:AS223"/>
    <mergeCell ref="B221:I223"/>
    <mergeCell ref="J221:N223"/>
    <mergeCell ref="O221:U223"/>
    <mergeCell ref="AN221:AS221"/>
    <mergeCell ref="V222:Y223"/>
    <mergeCell ref="Z222:AC223"/>
    <mergeCell ref="S218:S220"/>
    <mergeCell ref="T218:T220"/>
    <mergeCell ref="U218:U220"/>
    <mergeCell ref="B217:I220"/>
    <mergeCell ref="J217:K217"/>
    <mergeCell ref="AD222:AG223"/>
    <mergeCell ref="AH222:AK223"/>
    <mergeCell ref="AL222:AM223"/>
    <mergeCell ref="B224:I225"/>
    <mergeCell ref="J224:N225"/>
    <mergeCell ref="T224:U224"/>
    <mergeCell ref="V224:X224"/>
    <mergeCell ref="AH224:AK224"/>
    <mergeCell ref="AN229:AR229"/>
    <mergeCell ref="B230:I231"/>
    <mergeCell ref="J230:N231"/>
    <mergeCell ref="T230:U230"/>
    <mergeCell ref="V230:X230"/>
    <mergeCell ref="AH230:AK230"/>
    <mergeCell ref="AN230:AR230"/>
    <mergeCell ref="V231:Y231"/>
    <mergeCell ref="Z231:AC231"/>
    <mergeCell ref="AD231:AG231"/>
    <mergeCell ref="V227:Y227"/>
    <mergeCell ref="Z227:AC227"/>
    <mergeCell ref="AD227:AG227"/>
    <mergeCell ref="AH227:AK227"/>
    <mergeCell ref="AL227:AM227"/>
    <mergeCell ref="T231:U231"/>
    <mergeCell ref="B228:I229"/>
    <mergeCell ref="J228:N229"/>
    <mergeCell ref="T228:U228"/>
    <mergeCell ref="V228:X228"/>
    <mergeCell ref="AH228:AK228"/>
    <mergeCell ref="AN228:AR228"/>
    <mergeCell ref="T229:U229"/>
    <mergeCell ref="V229:Y229"/>
    <mergeCell ref="Z229:AC229"/>
    <mergeCell ref="AD229:AG229"/>
    <mergeCell ref="AN231:AR231"/>
    <mergeCell ref="AH229:AK229"/>
    <mergeCell ref="AL229:AM229"/>
    <mergeCell ref="B232:I233"/>
    <mergeCell ref="J232:N233"/>
    <mergeCell ref="T232:U232"/>
    <mergeCell ref="V232:X232"/>
    <mergeCell ref="AH232:AK232"/>
    <mergeCell ref="AN235:AR235"/>
    <mergeCell ref="AH233:AK233"/>
    <mergeCell ref="AL233:AM233"/>
    <mergeCell ref="AN233:AR233"/>
    <mergeCell ref="B234:I235"/>
    <mergeCell ref="AH231:AK231"/>
    <mergeCell ref="AL231:AM231"/>
    <mergeCell ref="V239:Y239"/>
    <mergeCell ref="Z239:AC239"/>
    <mergeCell ref="AD239:AG239"/>
    <mergeCell ref="AH239:AK239"/>
    <mergeCell ref="AL239:AM239"/>
    <mergeCell ref="T235:U235"/>
    <mergeCell ref="V235:Y235"/>
    <mergeCell ref="Z235:AC235"/>
    <mergeCell ref="AD235:AG235"/>
    <mergeCell ref="AH235:AK235"/>
    <mergeCell ref="J238:N239"/>
    <mergeCell ref="T238:U238"/>
    <mergeCell ref="V238:X238"/>
    <mergeCell ref="AH238:AK238"/>
    <mergeCell ref="AN238:AR238"/>
    <mergeCell ref="AN232:AR232"/>
    <mergeCell ref="T233:U233"/>
    <mergeCell ref="V233:Y233"/>
    <mergeCell ref="Z233:AC233"/>
    <mergeCell ref="AD233:AG233"/>
    <mergeCell ref="AL235:AM235"/>
    <mergeCell ref="J234:N235"/>
    <mergeCell ref="T234:U234"/>
    <mergeCell ref="V234:X234"/>
    <mergeCell ref="AH234:AK234"/>
    <mergeCell ref="AN234:AR234"/>
    <mergeCell ref="B236:I237"/>
    <mergeCell ref="J236:N237"/>
    <mergeCell ref="T236:U236"/>
    <mergeCell ref="V236:X236"/>
    <mergeCell ref="AH236:AK236"/>
    <mergeCell ref="AN239:AR239"/>
    <mergeCell ref="AH237:AK237"/>
    <mergeCell ref="AL237:AM237"/>
    <mergeCell ref="AN237:AR237"/>
    <mergeCell ref="B238:I239"/>
    <mergeCell ref="T237:U237"/>
    <mergeCell ref="V237:Y237"/>
    <mergeCell ref="Z237:AC237"/>
    <mergeCell ref="AD237:AG237"/>
    <mergeCell ref="Q259:Q261"/>
    <mergeCell ref="R259:R261"/>
    <mergeCell ref="W259:W261"/>
    <mergeCell ref="V259:V261"/>
    <mergeCell ref="Z244:AC244"/>
    <mergeCell ref="T239:U239"/>
    <mergeCell ref="AN245:AR245"/>
    <mergeCell ref="AH241:AK241"/>
    <mergeCell ref="AL241:AM241"/>
    <mergeCell ref="AN241:AR241"/>
    <mergeCell ref="AN236:AR236"/>
    <mergeCell ref="B242:E244"/>
    <mergeCell ref="F242:N244"/>
    <mergeCell ref="O242:U244"/>
    <mergeCell ref="V242:Y242"/>
    <mergeCell ref="AH242:AK242"/>
    <mergeCell ref="AN242:AR242"/>
    <mergeCell ref="V244:Y244"/>
    <mergeCell ref="AD244:AG244"/>
    <mergeCell ref="AH244:AK244"/>
    <mergeCell ref="AN244:AR244"/>
    <mergeCell ref="B240:I241"/>
    <mergeCell ref="J240:N241"/>
    <mergeCell ref="T240:U240"/>
    <mergeCell ref="V240:X240"/>
    <mergeCell ref="AH240:AK240"/>
    <mergeCell ref="AN240:AR240"/>
    <mergeCell ref="T241:U241"/>
    <mergeCell ref="V241:Y241"/>
    <mergeCell ref="Z241:AC241"/>
    <mergeCell ref="AD241:AG241"/>
    <mergeCell ref="AN262:AS262"/>
    <mergeCell ref="V263:Y264"/>
    <mergeCell ref="Z263:AC264"/>
    <mergeCell ref="AD263:AG264"/>
    <mergeCell ref="AH263:AK264"/>
    <mergeCell ref="AL263:AM264"/>
    <mergeCell ref="AN263:AS263"/>
    <mergeCell ref="AN264:AS264"/>
    <mergeCell ref="B262:I264"/>
    <mergeCell ref="J262:N264"/>
    <mergeCell ref="O262:U264"/>
    <mergeCell ref="S259:S261"/>
    <mergeCell ref="T259:T261"/>
    <mergeCell ref="U259:U261"/>
    <mergeCell ref="B258:I261"/>
    <mergeCell ref="J258:K258"/>
    <mergeCell ref="M258:N258"/>
    <mergeCell ref="O258:T258"/>
    <mergeCell ref="AN258:AO260"/>
    <mergeCell ref="AP258:AQ260"/>
    <mergeCell ref="AR258:AS260"/>
    <mergeCell ref="J259:J261"/>
    <mergeCell ref="K259:K261"/>
    <mergeCell ref="L259:L261"/>
    <mergeCell ref="M259:M261"/>
    <mergeCell ref="N259:N261"/>
    <mergeCell ref="O259:O261"/>
    <mergeCell ref="P259:P261"/>
    <mergeCell ref="U258:W258"/>
    <mergeCell ref="AL258:AM260"/>
    <mergeCell ref="V268:Y268"/>
    <mergeCell ref="Z268:AC268"/>
    <mergeCell ref="AD268:AG268"/>
    <mergeCell ref="AH268:AK268"/>
    <mergeCell ref="AL268:AM268"/>
    <mergeCell ref="T268:U268"/>
    <mergeCell ref="Y262:AH262"/>
    <mergeCell ref="AL262:AM262"/>
    <mergeCell ref="AN268:AR268"/>
    <mergeCell ref="AH266:AK266"/>
    <mergeCell ref="AL266:AM266"/>
    <mergeCell ref="AN266:AR266"/>
    <mergeCell ref="B267:I268"/>
    <mergeCell ref="J267:N268"/>
    <mergeCell ref="T267:U267"/>
    <mergeCell ref="V267:X267"/>
    <mergeCell ref="AH267:AK267"/>
    <mergeCell ref="AN267:AR267"/>
    <mergeCell ref="B265:I266"/>
    <mergeCell ref="J265:N266"/>
    <mergeCell ref="T265:U265"/>
    <mergeCell ref="V265:X265"/>
    <mergeCell ref="AH265:AK265"/>
    <mergeCell ref="AN265:AR265"/>
    <mergeCell ref="T266:U266"/>
    <mergeCell ref="V266:Y266"/>
    <mergeCell ref="Z266:AC266"/>
    <mergeCell ref="AD266:AG266"/>
    <mergeCell ref="V272:Y272"/>
    <mergeCell ref="Z272:AC272"/>
    <mergeCell ref="AD272:AG272"/>
    <mergeCell ref="AH272:AK272"/>
    <mergeCell ref="AL272:AM272"/>
    <mergeCell ref="AN272:AR272"/>
    <mergeCell ref="AH270:AK270"/>
    <mergeCell ref="AL270:AM270"/>
    <mergeCell ref="AN270:AR270"/>
    <mergeCell ref="B271:I272"/>
    <mergeCell ref="J271:N272"/>
    <mergeCell ref="T271:U271"/>
    <mergeCell ref="V271:X271"/>
    <mergeCell ref="AH271:AK271"/>
    <mergeCell ref="AN271:AR271"/>
    <mergeCell ref="T272:U272"/>
    <mergeCell ref="B269:I270"/>
    <mergeCell ref="J269:N270"/>
    <mergeCell ref="T269:U269"/>
    <mergeCell ref="V269:X269"/>
    <mergeCell ref="AH269:AK269"/>
    <mergeCell ref="AN269:AR269"/>
    <mergeCell ref="T270:U270"/>
    <mergeCell ref="V270:Y270"/>
    <mergeCell ref="Z270:AC270"/>
    <mergeCell ref="AD270:AG270"/>
    <mergeCell ref="V276:Y276"/>
    <mergeCell ref="Z276:AC276"/>
    <mergeCell ref="AD276:AG276"/>
    <mergeCell ref="AH276:AK276"/>
    <mergeCell ref="AL276:AM276"/>
    <mergeCell ref="AN276:AR276"/>
    <mergeCell ref="AH274:AK274"/>
    <mergeCell ref="AL274:AM274"/>
    <mergeCell ref="AN274:AR274"/>
    <mergeCell ref="B275:I276"/>
    <mergeCell ref="J275:N276"/>
    <mergeCell ref="T275:U275"/>
    <mergeCell ref="V275:X275"/>
    <mergeCell ref="AH275:AK275"/>
    <mergeCell ref="AN275:AR275"/>
    <mergeCell ref="T276:U276"/>
    <mergeCell ref="B273:I274"/>
    <mergeCell ref="J273:N274"/>
    <mergeCell ref="T273:U273"/>
    <mergeCell ref="V273:X273"/>
    <mergeCell ref="AH273:AK273"/>
    <mergeCell ref="AN273:AR273"/>
    <mergeCell ref="T274:U274"/>
    <mergeCell ref="V274:Y274"/>
    <mergeCell ref="Z274:AC274"/>
    <mergeCell ref="AD274:AG274"/>
    <mergeCell ref="V280:Y280"/>
    <mergeCell ref="Z280:AC280"/>
    <mergeCell ref="AD280:AG280"/>
    <mergeCell ref="AH280:AK280"/>
    <mergeCell ref="AL280:AM280"/>
    <mergeCell ref="AN280:AR280"/>
    <mergeCell ref="AH278:AK278"/>
    <mergeCell ref="AL278:AM278"/>
    <mergeCell ref="AN278:AR278"/>
    <mergeCell ref="B279:I280"/>
    <mergeCell ref="J279:N280"/>
    <mergeCell ref="T279:U279"/>
    <mergeCell ref="V279:X279"/>
    <mergeCell ref="AH279:AK279"/>
    <mergeCell ref="AN279:AR279"/>
    <mergeCell ref="T280:U280"/>
    <mergeCell ref="B277:I278"/>
    <mergeCell ref="J277:N278"/>
    <mergeCell ref="T277:U277"/>
    <mergeCell ref="V277:X277"/>
    <mergeCell ref="AH277:AK277"/>
    <mergeCell ref="AN277:AR277"/>
    <mergeCell ref="T278:U278"/>
    <mergeCell ref="V278:Y278"/>
    <mergeCell ref="Z278:AC278"/>
    <mergeCell ref="AD278:AG278"/>
    <mergeCell ref="B283:E285"/>
    <mergeCell ref="F283:N285"/>
    <mergeCell ref="O283:U285"/>
    <mergeCell ref="V283:Y283"/>
    <mergeCell ref="AH283:AK283"/>
    <mergeCell ref="AN283:AR283"/>
    <mergeCell ref="V285:Y285"/>
    <mergeCell ref="AH285:AK285"/>
    <mergeCell ref="AN285:AR285"/>
    <mergeCell ref="AD285:AG285"/>
    <mergeCell ref="B281:I282"/>
    <mergeCell ref="J281:N282"/>
    <mergeCell ref="T281:U281"/>
    <mergeCell ref="V281:X281"/>
    <mergeCell ref="AH281:AK281"/>
    <mergeCell ref="AN281:AR281"/>
    <mergeCell ref="T282:U282"/>
    <mergeCell ref="V282:Y282"/>
    <mergeCell ref="Z282:AC282"/>
    <mergeCell ref="AD282:AG282"/>
    <mergeCell ref="M299:N299"/>
    <mergeCell ref="O299:T299"/>
    <mergeCell ref="AN299:AO301"/>
    <mergeCell ref="AP299:AQ301"/>
    <mergeCell ref="AR299:AS301"/>
    <mergeCell ref="J300:J302"/>
    <mergeCell ref="K300:K302"/>
    <mergeCell ref="L300:L302"/>
    <mergeCell ref="M300:M302"/>
    <mergeCell ref="N300:N302"/>
    <mergeCell ref="O300:O302"/>
    <mergeCell ref="P300:P302"/>
    <mergeCell ref="AL299:AM301"/>
    <mergeCell ref="AN286:AR286"/>
    <mergeCell ref="AH282:AK282"/>
    <mergeCell ref="AL282:AM282"/>
    <mergeCell ref="AN282:AR282"/>
    <mergeCell ref="Q300:Q302"/>
    <mergeCell ref="R300:R302"/>
    <mergeCell ref="W300:W302"/>
    <mergeCell ref="V300:V302"/>
    <mergeCell ref="Z285:AC285"/>
    <mergeCell ref="Y303:AH303"/>
    <mergeCell ref="AL303:AM303"/>
    <mergeCell ref="U299:W299"/>
    <mergeCell ref="T309:U309"/>
    <mergeCell ref="B308:I309"/>
    <mergeCell ref="J308:N309"/>
    <mergeCell ref="T308:U308"/>
    <mergeCell ref="V308:X308"/>
    <mergeCell ref="AH308:AK308"/>
    <mergeCell ref="AN308:AR308"/>
    <mergeCell ref="AN306:AR306"/>
    <mergeCell ref="T307:U307"/>
    <mergeCell ref="V307:Y307"/>
    <mergeCell ref="Z307:AC307"/>
    <mergeCell ref="AD307:AG307"/>
    <mergeCell ref="AN309:AR309"/>
    <mergeCell ref="AH307:AK307"/>
    <mergeCell ref="AL307:AM307"/>
    <mergeCell ref="AN307:AR307"/>
    <mergeCell ref="AN304:AS304"/>
    <mergeCell ref="AN305:AS305"/>
    <mergeCell ref="B303:I305"/>
    <mergeCell ref="J303:N305"/>
    <mergeCell ref="O303:U305"/>
    <mergeCell ref="AN303:AS303"/>
    <mergeCell ref="V304:Y305"/>
    <mergeCell ref="Z304:AC305"/>
    <mergeCell ref="S300:S302"/>
    <mergeCell ref="T300:T302"/>
    <mergeCell ref="U300:U302"/>
    <mergeCell ref="B299:I302"/>
    <mergeCell ref="J299:K299"/>
    <mergeCell ref="AD304:AG305"/>
    <mergeCell ref="AH304:AK305"/>
    <mergeCell ref="AL304:AM305"/>
    <mergeCell ref="B306:I307"/>
    <mergeCell ref="J306:N307"/>
    <mergeCell ref="T306:U306"/>
    <mergeCell ref="V306:X306"/>
    <mergeCell ref="AH306:AK306"/>
    <mergeCell ref="AN311:AR311"/>
    <mergeCell ref="B312:I313"/>
    <mergeCell ref="J312:N313"/>
    <mergeCell ref="T312:U312"/>
    <mergeCell ref="V312:X312"/>
    <mergeCell ref="AH312:AK312"/>
    <mergeCell ref="AN312:AR312"/>
    <mergeCell ref="V313:Y313"/>
    <mergeCell ref="Z313:AC313"/>
    <mergeCell ref="AD313:AG313"/>
    <mergeCell ref="V309:Y309"/>
    <mergeCell ref="Z309:AC309"/>
    <mergeCell ref="AD309:AG309"/>
    <mergeCell ref="AH309:AK309"/>
    <mergeCell ref="AL309:AM309"/>
    <mergeCell ref="T313:U313"/>
    <mergeCell ref="B310:I311"/>
    <mergeCell ref="J310:N311"/>
    <mergeCell ref="T310:U310"/>
    <mergeCell ref="V310:X310"/>
    <mergeCell ref="AH310:AK310"/>
    <mergeCell ref="AN310:AR310"/>
    <mergeCell ref="T311:U311"/>
    <mergeCell ref="V311:Y311"/>
    <mergeCell ref="AN314:AR314"/>
    <mergeCell ref="T315:U315"/>
    <mergeCell ref="V315:Y315"/>
    <mergeCell ref="Z315:AC315"/>
    <mergeCell ref="AD315:AG315"/>
    <mergeCell ref="AL317:AM317"/>
    <mergeCell ref="J316:N317"/>
    <mergeCell ref="T316:U316"/>
    <mergeCell ref="V316:X316"/>
    <mergeCell ref="AH316:AK316"/>
    <mergeCell ref="AN316:AR316"/>
    <mergeCell ref="Z311:AC311"/>
    <mergeCell ref="AD311:AG311"/>
    <mergeCell ref="AN313:AR313"/>
    <mergeCell ref="AH311:AK311"/>
    <mergeCell ref="AL311:AM311"/>
    <mergeCell ref="B314:I315"/>
    <mergeCell ref="J314:N315"/>
    <mergeCell ref="T314:U314"/>
    <mergeCell ref="V314:X314"/>
    <mergeCell ref="AH314:AK314"/>
    <mergeCell ref="AN317:AR317"/>
    <mergeCell ref="AH315:AK315"/>
    <mergeCell ref="AL315:AM315"/>
    <mergeCell ref="AN315:AR315"/>
    <mergeCell ref="B316:I317"/>
    <mergeCell ref="AH313:AK313"/>
    <mergeCell ref="AL313:AM313"/>
    <mergeCell ref="AN324:AR324"/>
    <mergeCell ref="B322:I323"/>
    <mergeCell ref="AH321:AK321"/>
    <mergeCell ref="AL321:AM321"/>
    <mergeCell ref="T317:U317"/>
    <mergeCell ref="V317:Y317"/>
    <mergeCell ref="Z317:AC317"/>
    <mergeCell ref="AD317:AG317"/>
    <mergeCell ref="AH317:AK317"/>
    <mergeCell ref="J320:N321"/>
    <mergeCell ref="T320:U320"/>
    <mergeCell ref="V320:X320"/>
    <mergeCell ref="AH320:AK320"/>
    <mergeCell ref="AN320:AR320"/>
    <mergeCell ref="AH322:AK322"/>
    <mergeCell ref="AN322:AR322"/>
    <mergeCell ref="T323:U323"/>
    <mergeCell ref="V323:Y323"/>
    <mergeCell ref="Z323:AC323"/>
    <mergeCell ref="AD323:AG323"/>
    <mergeCell ref="AL340:AM342"/>
    <mergeCell ref="B318:I319"/>
    <mergeCell ref="J318:N319"/>
    <mergeCell ref="T318:U318"/>
    <mergeCell ref="V318:X318"/>
    <mergeCell ref="AH318:AK318"/>
    <mergeCell ref="AN321:AR321"/>
    <mergeCell ref="AH319:AK319"/>
    <mergeCell ref="AL319:AM319"/>
    <mergeCell ref="AN319:AR319"/>
    <mergeCell ref="B320:I321"/>
    <mergeCell ref="T319:U319"/>
    <mergeCell ref="V319:Y319"/>
    <mergeCell ref="Z319:AC319"/>
    <mergeCell ref="AD319:AG319"/>
    <mergeCell ref="Q341:Q343"/>
    <mergeCell ref="R341:R343"/>
    <mergeCell ref="W341:W343"/>
    <mergeCell ref="S341:S343"/>
    <mergeCell ref="T341:T343"/>
    <mergeCell ref="U341:U343"/>
    <mergeCell ref="B340:I343"/>
    <mergeCell ref="J340:K340"/>
    <mergeCell ref="M340:N340"/>
    <mergeCell ref="Z326:AC326"/>
    <mergeCell ref="T321:U321"/>
    <mergeCell ref="AN327:AR327"/>
    <mergeCell ref="AH323:AK323"/>
    <mergeCell ref="AL323:AM323"/>
    <mergeCell ref="AN323:AR323"/>
    <mergeCell ref="AN318:AR318"/>
    <mergeCell ref="B324:E326"/>
    <mergeCell ref="O340:T340"/>
    <mergeCell ref="J341:J343"/>
    <mergeCell ref="K341:K343"/>
    <mergeCell ref="L341:L343"/>
    <mergeCell ref="M341:M343"/>
    <mergeCell ref="N341:N343"/>
    <mergeCell ref="O341:O343"/>
    <mergeCell ref="P341:P343"/>
    <mergeCell ref="U340:W340"/>
    <mergeCell ref="J322:N323"/>
    <mergeCell ref="T322:U322"/>
    <mergeCell ref="V322:X322"/>
    <mergeCell ref="V341:V343"/>
    <mergeCell ref="V350:Y350"/>
    <mergeCell ref="Z350:AC350"/>
    <mergeCell ref="AD350:AG350"/>
    <mergeCell ref="AH350:AK350"/>
    <mergeCell ref="V345:Y346"/>
    <mergeCell ref="Z345:AC346"/>
    <mergeCell ref="AD345:AG346"/>
    <mergeCell ref="AH345:AK346"/>
    <mergeCell ref="F324:N326"/>
    <mergeCell ref="O324:U326"/>
    <mergeCell ref="V324:Y324"/>
    <mergeCell ref="AH324:AK324"/>
    <mergeCell ref="AL350:AM350"/>
    <mergeCell ref="T350:U350"/>
    <mergeCell ref="Y344:AH344"/>
    <mergeCell ref="AL344:AM344"/>
    <mergeCell ref="AH348:AK348"/>
    <mergeCell ref="AL348:AM348"/>
    <mergeCell ref="B349:I350"/>
    <mergeCell ref="J349:N350"/>
    <mergeCell ref="T349:U349"/>
    <mergeCell ref="V349:X349"/>
    <mergeCell ref="AH349:AK349"/>
    <mergeCell ref="AN349:AR349"/>
    <mergeCell ref="B347:I348"/>
    <mergeCell ref="J347:N348"/>
    <mergeCell ref="T347:U347"/>
    <mergeCell ref="V347:X347"/>
    <mergeCell ref="AH347:AK347"/>
    <mergeCell ref="AN347:AR347"/>
    <mergeCell ref="T348:U348"/>
    <mergeCell ref="V348:Y348"/>
    <mergeCell ref="Z348:AC348"/>
    <mergeCell ref="AD348:AG348"/>
    <mergeCell ref="B344:I346"/>
    <mergeCell ref="J344:N346"/>
    <mergeCell ref="O344:U346"/>
    <mergeCell ref="AN344:AS344"/>
    <mergeCell ref="AL345:AM346"/>
    <mergeCell ref="AN345:AS345"/>
    <mergeCell ref="AN346:AS346"/>
    <mergeCell ref="V354:Y354"/>
    <mergeCell ref="Z354:AC354"/>
    <mergeCell ref="AD354:AG354"/>
    <mergeCell ref="AH354:AK354"/>
    <mergeCell ref="AL354:AM354"/>
    <mergeCell ref="AN354:AR354"/>
    <mergeCell ref="AH352:AK352"/>
    <mergeCell ref="AL352:AM352"/>
    <mergeCell ref="AN352:AR352"/>
    <mergeCell ref="B353:I354"/>
    <mergeCell ref="J353:N354"/>
    <mergeCell ref="T353:U353"/>
    <mergeCell ref="V353:X353"/>
    <mergeCell ref="AH353:AK353"/>
    <mergeCell ref="AN353:AR353"/>
    <mergeCell ref="T354:U354"/>
    <mergeCell ref="B351:I352"/>
    <mergeCell ref="J351:N352"/>
    <mergeCell ref="T351:U351"/>
    <mergeCell ref="V351:X351"/>
    <mergeCell ref="AH351:AK351"/>
    <mergeCell ref="AN351:AR351"/>
    <mergeCell ref="T352:U352"/>
    <mergeCell ref="V352:Y352"/>
    <mergeCell ref="Z352:AC352"/>
    <mergeCell ref="AD352:AG352"/>
    <mergeCell ref="V358:Y358"/>
    <mergeCell ref="Z358:AC358"/>
    <mergeCell ref="AD358:AG358"/>
    <mergeCell ref="AH358:AK358"/>
    <mergeCell ref="AL358:AM358"/>
    <mergeCell ref="AN358:AR358"/>
    <mergeCell ref="AH356:AK356"/>
    <mergeCell ref="AL356:AM356"/>
    <mergeCell ref="AN356:AR356"/>
    <mergeCell ref="B357:I358"/>
    <mergeCell ref="J357:N358"/>
    <mergeCell ref="T357:U357"/>
    <mergeCell ref="V357:X357"/>
    <mergeCell ref="AH357:AK357"/>
    <mergeCell ref="AN357:AR357"/>
    <mergeCell ref="T358:U358"/>
    <mergeCell ref="B355:I356"/>
    <mergeCell ref="J355:N356"/>
    <mergeCell ref="T355:U355"/>
    <mergeCell ref="V355:X355"/>
    <mergeCell ref="AH355:AK355"/>
    <mergeCell ref="AN355:AR355"/>
    <mergeCell ref="T356:U356"/>
    <mergeCell ref="V356:Y356"/>
    <mergeCell ref="Z356:AC356"/>
    <mergeCell ref="AD356:AG356"/>
    <mergeCell ref="V362:Y362"/>
    <mergeCell ref="Z362:AC362"/>
    <mergeCell ref="AD362:AG362"/>
    <mergeCell ref="AH362:AK362"/>
    <mergeCell ref="AL362:AM362"/>
    <mergeCell ref="AN362:AR362"/>
    <mergeCell ref="AH360:AK360"/>
    <mergeCell ref="AL360:AM360"/>
    <mergeCell ref="AN360:AR360"/>
    <mergeCell ref="B361:I362"/>
    <mergeCell ref="J361:N362"/>
    <mergeCell ref="T361:U361"/>
    <mergeCell ref="V361:X361"/>
    <mergeCell ref="AH361:AK361"/>
    <mergeCell ref="AN361:AR361"/>
    <mergeCell ref="T362:U362"/>
    <mergeCell ref="B359:I360"/>
    <mergeCell ref="J359:N360"/>
    <mergeCell ref="T359:U359"/>
    <mergeCell ref="V359:X359"/>
    <mergeCell ref="AH359:AK359"/>
    <mergeCell ref="AN359:AR359"/>
    <mergeCell ref="T360:U360"/>
    <mergeCell ref="V360:Y360"/>
    <mergeCell ref="Z360:AC360"/>
    <mergeCell ref="AD360:AG360"/>
    <mergeCell ref="B365:E367"/>
    <mergeCell ref="F365:N367"/>
    <mergeCell ref="O365:U367"/>
    <mergeCell ref="V365:Y365"/>
    <mergeCell ref="AH365:AK365"/>
    <mergeCell ref="AN365:AR365"/>
    <mergeCell ref="V367:Y367"/>
    <mergeCell ref="AH367:AK367"/>
    <mergeCell ref="AN367:AR367"/>
    <mergeCell ref="AD367:AG367"/>
    <mergeCell ref="B363:I364"/>
    <mergeCell ref="J363:N364"/>
    <mergeCell ref="T363:U363"/>
    <mergeCell ref="V363:X363"/>
    <mergeCell ref="AH363:AK363"/>
    <mergeCell ref="AN363:AR363"/>
    <mergeCell ref="T364:U364"/>
    <mergeCell ref="V364:Y364"/>
    <mergeCell ref="Z364:AC364"/>
    <mergeCell ref="AD364:AG364"/>
    <mergeCell ref="M381:N381"/>
    <mergeCell ref="O381:T381"/>
    <mergeCell ref="AN381:AO383"/>
    <mergeCell ref="AP381:AQ383"/>
    <mergeCell ref="AR381:AS383"/>
    <mergeCell ref="J382:J384"/>
    <mergeCell ref="K382:K384"/>
    <mergeCell ref="L382:L384"/>
    <mergeCell ref="M382:M384"/>
    <mergeCell ref="N382:N384"/>
    <mergeCell ref="O382:O384"/>
    <mergeCell ref="P382:P384"/>
    <mergeCell ref="AL381:AM383"/>
    <mergeCell ref="AN368:AR368"/>
    <mergeCell ref="AH364:AK364"/>
    <mergeCell ref="AL364:AM364"/>
    <mergeCell ref="AN364:AR364"/>
    <mergeCell ref="Q382:Q384"/>
    <mergeCell ref="R382:R384"/>
    <mergeCell ref="W382:W384"/>
    <mergeCell ref="V382:V384"/>
    <mergeCell ref="Z367:AC367"/>
    <mergeCell ref="Y385:AH385"/>
    <mergeCell ref="AL385:AM385"/>
    <mergeCell ref="U381:W381"/>
    <mergeCell ref="T391:U391"/>
    <mergeCell ref="B390:I391"/>
    <mergeCell ref="J390:N391"/>
    <mergeCell ref="T390:U390"/>
    <mergeCell ref="V390:X390"/>
    <mergeCell ref="AH390:AK390"/>
    <mergeCell ref="AN390:AR390"/>
    <mergeCell ref="AN388:AR388"/>
    <mergeCell ref="T389:U389"/>
    <mergeCell ref="V389:Y389"/>
    <mergeCell ref="Z389:AC389"/>
    <mergeCell ref="AD389:AG389"/>
    <mergeCell ref="AN391:AR391"/>
    <mergeCell ref="AH389:AK389"/>
    <mergeCell ref="AL389:AM389"/>
    <mergeCell ref="AN389:AR389"/>
    <mergeCell ref="AN386:AS386"/>
    <mergeCell ref="AN387:AS387"/>
    <mergeCell ref="B385:I387"/>
    <mergeCell ref="J385:N387"/>
    <mergeCell ref="O385:U387"/>
    <mergeCell ref="AN385:AS385"/>
    <mergeCell ref="V386:Y387"/>
    <mergeCell ref="Z386:AC387"/>
    <mergeCell ref="S382:S384"/>
    <mergeCell ref="T382:T384"/>
    <mergeCell ref="U382:U384"/>
    <mergeCell ref="B381:I384"/>
    <mergeCell ref="J381:K381"/>
    <mergeCell ref="AD386:AG387"/>
    <mergeCell ref="AH386:AK387"/>
    <mergeCell ref="AL386:AM387"/>
    <mergeCell ref="B388:I389"/>
    <mergeCell ref="J388:N389"/>
    <mergeCell ref="T388:U388"/>
    <mergeCell ref="V388:X388"/>
    <mergeCell ref="AH388:AK388"/>
    <mergeCell ref="AN393:AR393"/>
    <mergeCell ref="B394:I395"/>
    <mergeCell ref="J394:N395"/>
    <mergeCell ref="T394:U394"/>
    <mergeCell ref="V394:X394"/>
    <mergeCell ref="AH394:AK394"/>
    <mergeCell ref="AN394:AR394"/>
    <mergeCell ref="V395:Y395"/>
    <mergeCell ref="Z395:AC395"/>
    <mergeCell ref="AD395:AG395"/>
    <mergeCell ref="V391:Y391"/>
    <mergeCell ref="Z391:AC391"/>
    <mergeCell ref="AD391:AG391"/>
    <mergeCell ref="AH391:AK391"/>
    <mergeCell ref="AL391:AM391"/>
    <mergeCell ref="T395:U395"/>
    <mergeCell ref="B392:I393"/>
    <mergeCell ref="J392:N393"/>
    <mergeCell ref="T392:U392"/>
    <mergeCell ref="V392:X392"/>
    <mergeCell ref="AH392:AK392"/>
    <mergeCell ref="AN392:AR392"/>
    <mergeCell ref="T393:U393"/>
    <mergeCell ref="V393:Y393"/>
    <mergeCell ref="Z393:AC393"/>
    <mergeCell ref="AD393:AG393"/>
    <mergeCell ref="AN395:AR395"/>
    <mergeCell ref="AH393:AK393"/>
    <mergeCell ref="AL393:AM393"/>
    <mergeCell ref="B396:I397"/>
    <mergeCell ref="J396:N397"/>
    <mergeCell ref="T396:U396"/>
    <mergeCell ref="V396:X396"/>
    <mergeCell ref="AH396:AK396"/>
    <mergeCell ref="AN399:AR399"/>
    <mergeCell ref="AH397:AK397"/>
    <mergeCell ref="AL397:AM397"/>
    <mergeCell ref="AN397:AR397"/>
    <mergeCell ref="B398:I399"/>
    <mergeCell ref="AH395:AK395"/>
    <mergeCell ref="AL395:AM395"/>
    <mergeCell ref="V403:Y403"/>
    <mergeCell ref="Z403:AC403"/>
    <mergeCell ref="AD403:AG403"/>
    <mergeCell ref="AH403:AK403"/>
    <mergeCell ref="AL403:AM403"/>
    <mergeCell ref="T399:U399"/>
    <mergeCell ref="V399:Y399"/>
    <mergeCell ref="Z399:AC399"/>
    <mergeCell ref="AD399:AG399"/>
    <mergeCell ref="AH399:AK399"/>
    <mergeCell ref="J402:N403"/>
    <mergeCell ref="T402:U402"/>
    <mergeCell ref="V402:X402"/>
    <mergeCell ref="AH402:AK402"/>
    <mergeCell ref="AN402:AR402"/>
    <mergeCell ref="AN396:AR396"/>
    <mergeCell ref="T397:U397"/>
    <mergeCell ref="V397:Y397"/>
    <mergeCell ref="Z397:AC397"/>
    <mergeCell ref="AD397:AG397"/>
    <mergeCell ref="AL399:AM399"/>
    <mergeCell ref="J398:N399"/>
    <mergeCell ref="T398:U398"/>
    <mergeCell ref="V398:X398"/>
    <mergeCell ref="AH398:AK398"/>
    <mergeCell ref="AN398:AR398"/>
    <mergeCell ref="B400:I401"/>
    <mergeCell ref="J400:N401"/>
    <mergeCell ref="T400:U400"/>
    <mergeCell ref="V400:X400"/>
    <mergeCell ref="AH400:AK400"/>
    <mergeCell ref="AN403:AR403"/>
    <mergeCell ref="AH401:AK401"/>
    <mergeCell ref="AL401:AM401"/>
    <mergeCell ref="AN401:AR401"/>
    <mergeCell ref="B402:I403"/>
    <mergeCell ref="T401:U401"/>
    <mergeCell ref="V401:Y401"/>
    <mergeCell ref="Z401:AC401"/>
    <mergeCell ref="AD401:AG401"/>
    <mergeCell ref="Q423:Q425"/>
    <mergeCell ref="R423:R425"/>
    <mergeCell ref="W423:W425"/>
    <mergeCell ref="V423:V425"/>
    <mergeCell ref="Z408:AC408"/>
    <mergeCell ref="T403:U403"/>
    <mergeCell ref="AN409:AR409"/>
    <mergeCell ref="AH405:AK405"/>
    <mergeCell ref="AL405:AM405"/>
    <mergeCell ref="AN405:AR405"/>
    <mergeCell ref="AN400:AR400"/>
    <mergeCell ref="B406:E408"/>
    <mergeCell ref="F406:N408"/>
    <mergeCell ref="O406:U408"/>
    <mergeCell ref="V406:Y406"/>
    <mergeCell ref="AH406:AK406"/>
    <mergeCell ref="AN406:AR406"/>
    <mergeCell ref="V408:Y408"/>
    <mergeCell ref="AD408:AG408"/>
    <mergeCell ref="AH408:AK408"/>
    <mergeCell ref="AN408:AR408"/>
    <mergeCell ref="B404:I405"/>
    <mergeCell ref="J404:N405"/>
    <mergeCell ref="T404:U404"/>
    <mergeCell ref="V404:X404"/>
    <mergeCell ref="AH404:AK404"/>
    <mergeCell ref="AN404:AR404"/>
    <mergeCell ref="T405:U405"/>
    <mergeCell ref="V405:Y405"/>
    <mergeCell ref="Z405:AC405"/>
    <mergeCell ref="AD405:AG405"/>
    <mergeCell ref="AN426:AS426"/>
    <mergeCell ref="V427:Y428"/>
    <mergeCell ref="Z427:AC428"/>
    <mergeCell ref="AD427:AG428"/>
    <mergeCell ref="AH427:AK428"/>
    <mergeCell ref="AL427:AM428"/>
    <mergeCell ref="AN427:AS427"/>
    <mergeCell ref="AN428:AS428"/>
    <mergeCell ref="B426:I428"/>
    <mergeCell ref="J426:N428"/>
    <mergeCell ref="O426:U428"/>
    <mergeCell ref="S423:S425"/>
    <mergeCell ref="T423:T425"/>
    <mergeCell ref="U423:U425"/>
    <mergeCell ref="B422:I425"/>
    <mergeCell ref="J422:K422"/>
    <mergeCell ref="M422:N422"/>
    <mergeCell ref="O422:T422"/>
    <mergeCell ref="AN422:AO424"/>
    <mergeCell ref="AP422:AQ424"/>
    <mergeCell ref="AR422:AS424"/>
    <mergeCell ref="J423:J425"/>
    <mergeCell ref="K423:K425"/>
    <mergeCell ref="L423:L425"/>
    <mergeCell ref="M423:M425"/>
    <mergeCell ref="N423:N425"/>
    <mergeCell ref="O423:O425"/>
    <mergeCell ref="P423:P425"/>
    <mergeCell ref="U422:W422"/>
    <mergeCell ref="AL422:AM424"/>
    <mergeCell ref="V432:Y432"/>
    <mergeCell ref="Z432:AC432"/>
    <mergeCell ref="AD432:AG432"/>
    <mergeCell ref="AH432:AK432"/>
    <mergeCell ref="AL432:AM432"/>
    <mergeCell ref="T432:U432"/>
    <mergeCell ref="Y426:AH426"/>
    <mergeCell ref="AL426:AM426"/>
    <mergeCell ref="AN432:AR432"/>
    <mergeCell ref="AH430:AK430"/>
    <mergeCell ref="AL430:AM430"/>
    <mergeCell ref="AN430:AR430"/>
    <mergeCell ref="B431:I432"/>
    <mergeCell ref="J431:N432"/>
    <mergeCell ref="T431:U431"/>
    <mergeCell ref="V431:X431"/>
    <mergeCell ref="AH431:AK431"/>
    <mergeCell ref="AN431:AR431"/>
    <mergeCell ref="B429:I430"/>
    <mergeCell ref="J429:N430"/>
    <mergeCell ref="T429:U429"/>
    <mergeCell ref="V429:X429"/>
    <mergeCell ref="AH429:AK429"/>
    <mergeCell ref="AN429:AR429"/>
    <mergeCell ref="T430:U430"/>
    <mergeCell ref="V430:Y430"/>
    <mergeCell ref="Z430:AC430"/>
    <mergeCell ref="AD430:AG430"/>
    <mergeCell ref="V436:Y436"/>
    <mergeCell ref="Z436:AC436"/>
    <mergeCell ref="AD436:AG436"/>
    <mergeCell ref="AH436:AK436"/>
    <mergeCell ref="AL436:AM436"/>
    <mergeCell ref="AN436:AR436"/>
    <mergeCell ref="AH434:AK434"/>
    <mergeCell ref="AL434:AM434"/>
    <mergeCell ref="AN434:AR434"/>
    <mergeCell ref="B435:I436"/>
    <mergeCell ref="J435:N436"/>
    <mergeCell ref="T435:U435"/>
    <mergeCell ref="V435:X435"/>
    <mergeCell ref="AH435:AK435"/>
    <mergeCell ref="AN435:AR435"/>
    <mergeCell ref="T436:U436"/>
    <mergeCell ref="B433:I434"/>
    <mergeCell ref="J433:N434"/>
    <mergeCell ref="T433:U433"/>
    <mergeCell ref="V433:X433"/>
    <mergeCell ref="AH433:AK433"/>
    <mergeCell ref="AN433:AR433"/>
    <mergeCell ref="T434:U434"/>
    <mergeCell ref="V434:Y434"/>
    <mergeCell ref="Z434:AC434"/>
    <mergeCell ref="AD434:AG434"/>
    <mergeCell ref="V440:Y440"/>
    <mergeCell ref="Z440:AC440"/>
    <mergeCell ref="AD440:AG440"/>
    <mergeCell ref="AH440:AK440"/>
    <mergeCell ref="AL440:AM440"/>
    <mergeCell ref="AN440:AR440"/>
    <mergeCell ref="AH438:AK438"/>
    <mergeCell ref="AL438:AM438"/>
    <mergeCell ref="AN438:AR438"/>
    <mergeCell ref="B439:I440"/>
    <mergeCell ref="J439:N440"/>
    <mergeCell ref="T439:U439"/>
    <mergeCell ref="V439:X439"/>
    <mergeCell ref="AH439:AK439"/>
    <mergeCell ref="AN439:AR439"/>
    <mergeCell ref="T440:U440"/>
    <mergeCell ref="B437:I438"/>
    <mergeCell ref="J437:N438"/>
    <mergeCell ref="T437:U437"/>
    <mergeCell ref="V437:X437"/>
    <mergeCell ref="AH437:AK437"/>
    <mergeCell ref="AN437:AR437"/>
    <mergeCell ref="T438:U438"/>
    <mergeCell ref="V438:Y438"/>
    <mergeCell ref="Z438:AC438"/>
    <mergeCell ref="AD438:AG438"/>
    <mergeCell ref="V444:Y444"/>
    <mergeCell ref="Z444:AC444"/>
    <mergeCell ref="AD444:AG444"/>
    <mergeCell ref="AH444:AK444"/>
    <mergeCell ref="AL444:AM444"/>
    <mergeCell ref="AN444:AR444"/>
    <mergeCell ref="AH442:AK442"/>
    <mergeCell ref="AL442:AM442"/>
    <mergeCell ref="AN442:AR442"/>
    <mergeCell ref="B443:I444"/>
    <mergeCell ref="J443:N444"/>
    <mergeCell ref="T443:U443"/>
    <mergeCell ref="V443:X443"/>
    <mergeCell ref="AH443:AK443"/>
    <mergeCell ref="AN443:AR443"/>
    <mergeCell ref="T444:U444"/>
    <mergeCell ref="B441:I442"/>
    <mergeCell ref="J441:N442"/>
    <mergeCell ref="T441:U441"/>
    <mergeCell ref="V441:X441"/>
    <mergeCell ref="AH441:AK441"/>
    <mergeCell ref="AN441:AR441"/>
    <mergeCell ref="T442:U442"/>
    <mergeCell ref="V442:Y442"/>
    <mergeCell ref="Z442:AC442"/>
    <mergeCell ref="AD442:AG442"/>
    <mergeCell ref="AN450:AR450"/>
    <mergeCell ref="AH446:AK446"/>
    <mergeCell ref="AL446:AM446"/>
    <mergeCell ref="AN446:AR446"/>
    <mergeCell ref="Q464:Q466"/>
    <mergeCell ref="R464:R466"/>
    <mergeCell ref="W464:W466"/>
    <mergeCell ref="V464:V466"/>
    <mergeCell ref="Z449:AC449"/>
    <mergeCell ref="B447:E449"/>
    <mergeCell ref="F447:N449"/>
    <mergeCell ref="O447:U449"/>
    <mergeCell ref="V447:Y447"/>
    <mergeCell ref="AH447:AK447"/>
    <mergeCell ref="AN447:AR447"/>
    <mergeCell ref="V449:Y449"/>
    <mergeCell ref="AH449:AK449"/>
    <mergeCell ref="AN449:AR449"/>
    <mergeCell ref="AD449:AG449"/>
    <mergeCell ref="B445:I446"/>
    <mergeCell ref="J445:N446"/>
    <mergeCell ref="T445:U445"/>
    <mergeCell ref="V445:X445"/>
    <mergeCell ref="AH445:AK445"/>
    <mergeCell ref="AN445:AR445"/>
    <mergeCell ref="T446:U446"/>
    <mergeCell ref="V446:Y446"/>
    <mergeCell ref="Z446:AC446"/>
    <mergeCell ref="AD446:AG446"/>
    <mergeCell ref="O467:U469"/>
    <mergeCell ref="S464:S466"/>
    <mergeCell ref="T464:T466"/>
    <mergeCell ref="U464:U466"/>
    <mergeCell ref="B463:I466"/>
    <mergeCell ref="J463:K463"/>
    <mergeCell ref="M463:N463"/>
    <mergeCell ref="O463:T463"/>
    <mergeCell ref="AN463:AO465"/>
    <mergeCell ref="AP463:AQ465"/>
    <mergeCell ref="AR463:AS465"/>
    <mergeCell ref="J464:J466"/>
    <mergeCell ref="K464:K466"/>
    <mergeCell ref="L464:L466"/>
    <mergeCell ref="M464:M466"/>
    <mergeCell ref="N464:N466"/>
    <mergeCell ref="O464:O466"/>
    <mergeCell ref="P464:P466"/>
    <mergeCell ref="AL463:AM465"/>
    <mergeCell ref="Y467:AH467"/>
    <mergeCell ref="U463:W463"/>
    <mergeCell ref="AN467:AS467"/>
    <mergeCell ref="V468:Y469"/>
    <mergeCell ref="Z468:AC469"/>
    <mergeCell ref="AD468:AG469"/>
    <mergeCell ref="AH468:AK469"/>
    <mergeCell ref="AL468:AM469"/>
    <mergeCell ref="AN468:AS468"/>
    <mergeCell ref="AN469:AS469"/>
    <mergeCell ref="AL467:AM467"/>
    <mergeCell ref="B467:I469"/>
    <mergeCell ref="J467:N469"/>
    <mergeCell ref="AL475:AM475"/>
    <mergeCell ref="AH471:AK471"/>
    <mergeCell ref="AL471:AM471"/>
    <mergeCell ref="AN471:AR471"/>
    <mergeCell ref="B472:I473"/>
    <mergeCell ref="J472:N473"/>
    <mergeCell ref="T472:U472"/>
    <mergeCell ref="V472:X472"/>
    <mergeCell ref="AH472:AK472"/>
    <mergeCell ref="AN472:AR472"/>
    <mergeCell ref="T473:U473"/>
    <mergeCell ref="B470:I471"/>
    <mergeCell ref="J470:N471"/>
    <mergeCell ref="T470:U470"/>
    <mergeCell ref="V470:X470"/>
    <mergeCell ref="AH470:AK470"/>
    <mergeCell ref="AN470:AR470"/>
    <mergeCell ref="T471:U471"/>
    <mergeCell ref="V471:Y471"/>
    <mergeCell ref="Z471:AC471"/>
    <mergeCell ref="AD471:AG471"/>
    <mergeCell ref="J484:N485"/>
    <mergeCell ref="B478:I479"/>
    <mergeCell ref="J478:N479"/>
    <mergeCell ref="T478:U478"/>
    <mergeCell ref="V473:Y473"/>
    <mergeCell ref="Z473:AC473"/>
    <mergeCell ref="AD473:AG473"/>
    <mergeCell ref="AH473:AK473"/>
    <mergeCell ref="AL473:AM473"/>
    <mergeCell ref="B476:I477"/>
    <mergeCell ref="J476:N477"/>
    <mergeCell ref="T476:U476"/>
    <mergeCell ref="AN476:AR476"/>
    <mergeCell ref="T477:U477"/>
    <mergeCell ref="B474:I475"/>
    <mergeCell ref="J474:N475"/>
    <mergeCell ref="T474:U474"/>
    <mergeCell ref="V474:X474"/>
    <mergeCell ref="AH474:AK474"/>
    <mergeCell ref="AN474:AR474"/>
    <mergeCell ref="AN473:AR473"/>
    <mergeCell ref="V478:X478"/>
    <mergeCell ref="AH478:AK478"/>
    <mergeCell ref="AN479:AR479"/>
    <mergeCell ref="V477:Y477"/>
    <mergeCell ref="Z477:AC477"/>
    <mergeCell ref="AD477:AG477"/>
    <mergeCell ref="T475:U475"/>
    <mergeCell ref="V475:Y475"/>
    <mergeCell ref="AL477:AM477"/>
    <mergeCell ref="AN477:AR477"/>
    <mergeCell ref="AH475:AK475"/>
    <mergeCell ref="AH476:AK476"/>
    <mergeCell ref="AN478:AR478"/>
    <mergeCell ref="T479:U479"/>
    <mergeCell ref="V479:Y479"/>
    <mergeCell ref="Z479:AC479"/>
    <mergeCell ref="AD479:AG479"/>
    <mergeCell ref="AH479:AK479"/>
    <mergeCell ref="AL479:AM479"/>
    <mergeCell ref="B488:E490"/>
    <mergeCell ref="F488:N490"/>
    <mergeCell ref="O488:U490"/>
    <mergeCell ref="V488:Y488"/>
    <mergeCell ref="AH488:AK488"/>
    <mergeCell ref="AN488:AR488"/>
    <mergeCell ref="V490:Y490"/>
    <mergeCell ref="Z490:AC490"/>
    <mergeCell ref="AD490:AG490"/>
    <mergeCell ref="B486:I487"/>
    <mergeCell ref="J486:N487"/>
    <mergeCell ref="T486:U486"/>
    <mergeCell ref="V486:X486"/>
    <mergeCell ref="AH486:AK486"/>
    <mergeCell ref="J482:N483"/>
    <mergeCell ref="T482:U482"/>
    <mergeCell ref="V482:X482"/>
    <mergeCell ref="AH482:AK482"/>
    <mergeCell ref="AH487:AK487"/>
    <mergeCell ref="AH484:AK484"/>
    <mergeCell ref="AN484:AR484"/>
    <mergeCell ref="T484:U484"/>
    <mergeCell ref="B484:I485"/>
    <mergeCell ref="B482:I483"/>
    <mergeCell ref="B480:I481"/>
    <mergeCell ref="AN486:AR486"/>
    <mergeCell ref="T487:U487"/>
    <mergeCell ref="AN914:AO916"/>
    <mergeCell ref="V915:V917"/>
    <mergeCell ref="W915:W917"/>
    <mergeCell ref="AN901:AR901"/>
    <mergeCell ref="AR504:AS506"/>
    <mergeCell ref="Y508:AH508"/>
    <mergeCell ref="AL508:AM508"/>
    <mergeCell ref="AN508:AS508"/>
    <mergeCell ref="V509:Y510"/>
    <mergeCell ref="Z509:AC510"/>
    <mergeCell ref="AN511:AR511"/>
    <mergeCell ref="T512:U512"/>
    <mergeCell ref="V512:Y512"/>
    <mergeCell ref="Z512:AC512"/>
    <mergeCell ref="AD512:AG512"/>
    <mergeCell ref="AD509:AG510"/>
    <mergeCell ref="AN510:AS510"/>
    <mergeCell ref="AN512:AR512"/>
    <mergeCell ref="T514:U514"/>
    <mergeCell ref="V514:Y514"/>
    <mergeCell ref="AN513:AR513"/>
    <mergeCell ref="AN522:AR522"/>
    <mergeCell ref="AH520:AK520"/>
    <mergeCell ref="AL520:AM520"/>
    <mergeCell ref="AN520:AR520"/>
    <mergeCell ref="V526:Y526"/>
    <mergeCell ref="J513:N514"/>
    <mergeCell ref="T513:U513"/>
    <mergeCell ref="V513:X513"/>
    <mergeCell ref="J480:N481"/>
    <mergeCell ref="T480:U480"/>
    <mergeCell ref="V480:X480"/>
    <mergeCell ref="AH480:AK480"/>
    <mergeCell ref="AN480:AR480"/>
    <mergeCell ref="T481:U481"/>
    <mergeCell ref="V481:Y481"/>
    <mergeCell ref="Z481:AC481"/>
    <mergeCell ref="AD481:AG481"/>
    <mergeCell ref="AN490:AR490"/>
    <mergeCell ref="AH490:AK490"/>
    <mergeCell ref="AL487:AM487"/>
    <mergeCell ref="AN487:AR487"/>
    <mergeCell ref="T485:U485"/>
    <mergeCell ref="V485:Y485"/>
    <mergeCell ref="Z485:AC485"/>
    <mergeCell ref="AD485:AG485"/>
    <mergeCell ref="AH485:AK485"/>
    <mergeCell ref="AL485:AM485"/>
    <mergeCell ref="AN485:AR485"/>
    <mergeCell ref="V487:Y487"/>
    <mergeCell ref="Z487:AC487"/>
    <mergeCell ref="AD487:AG487"/>
    <mergeCell ref="AH483:AK483"/>
    <mergeCell ref="AL483:AM483"/>
    <mergeCell ref="AN483:AR483"/>
    <mergeCell ref="V484:X484"/>
    <mergeCell ref="AH481:AK481"/>
    <mergeCell ref="AL481:AM481"/>
    <mergeCell ref="AN481:AR481"/>
    <mergeCell ref="AN482:AR482"/>
    <mergeCell ref="T483:U483"/>
    <mergeCell ref="L505:L507"/>
    <mergeCell ref="M505:M507"/>
    <mergeCell ref="AH509:AK510"/>
    <mergeCell ref="AL509:AM510"/>
    <mergeCell ref="AP504:AQ506"/>
    <mergeCell ref="N505:N507"/>
    <mergeCell ref="AN504:AO506"/>
    <mergeCell ref="B508:I510"/>
    <mergeCell ref="J508:N510"/>
    <mergeCell ref="O508:U510"/>
    <mergeCell ref="AH512:AK512"/>
    <mergeCell ref="AL512:AM512"/>
    <mergeCell ref="O505:O507"/>
    <mergeCell ref="T505:T507"/>
    <mergeCell ref="U505:U507"/>
    <mergeCell ref="AN509:AS509"/>
    <mergeCell ref="B504:I507"/>
    <mergeCell ref="J504:K504"/>
    <mergeCell ref="M504:N504"/>
    <mergeCell ref="B511:I512"/>
    <mergeCell ref="J511:N512"/>
    <mergeCell ref="T511:U511"/>
    <mergeCell ref="V511:X511"/>
    <mergeCell ref="AH511:AK511"/>
    <mergeCell ref="P505:P507"/>
    <mergeCell ref="Q505:Q507"/>
    <mergeCell ref="R505:R507"/>
    <mergeCell ref="S505:S507"/>
    <mergeCell ref="J505:J507"/>
    <mergeCell ref="K505:K507"/>
    <mergeCell ref="B515:I516"/>
    <mergeCell ref="J515:N516"/>
    <mergeCell ref="AL514:AM514"/>
    <mergeCell ref="AN514:AR514"/>
    <mergeCell ref="V518:Y518"/>
    <mergeCell ref="Z518:AC518"/>
    <mergeCell ref="AD518:AG518"/>
    <mergeCell ref="AH518:AK518"/>
    <mergeCell ref="AL518:AM518"/>
    <mergeCell ref="AN518:AR518"/>
    <mergeCell ref="B517:I518"/>
    <mergeCell ref="J517:N518"/>
    <mergeCell ref="T517:U517"/>
    <mergeCell ref="V517:X517"/>
    <mergeCell ref="AH517:AK517"/>
    <mergeCell ref="AN517:AR517"/>
    <mergeCell ref="T518:U518"/>
    <mergeCell ref="T515:U515"/>
    <mergeCell ref="V515:X515"/>
    <mergeCell ref="AH515:AK515"/>
    <mergeCell ref="AN515:AR515"/>
    <mergeCell ref="T516:U516"/>
    <mergeCell ref="V516:Y516"/>
    <mergeCell ref="Z516:AC516"/>
    <mergeCell ref="AD516:AG516"/>
    <mergeCell ref="AN516:AR516"/>
    <mergeCell ref="Z514:AC514"/>
    <mergeCell ref="AD514:AG514"/>
    <mergeCell ref="AH514:AK514"/>
    <mergeCell ref="AL516:AM516"/>
    <mergeCell ref="AH516:AK516"/>
    <mergeCell ref="B513:I514"/>
    <mergeCell ref="B521:I522"/>
    <mergeCell ref="J521:N522"/>
    <mergeCell ref="T521:U521"/>
    <mergeCell ref="V521:X521"/>
    <mergeCell ref="AH521:AK521"/>
    <mergeCell ref="AN521:AR521"/>
    <mergeCell ref="T522:U522"/>
    <mergeCell ref="B519:I520"/>
    <mergeCell ref="J519:N520"/>
    <mergeCell ref="T519:U519"/>
    <mergeCell ref="V519:X519"/>
    <mergeCell ref="AH519:AK519"/>
    <mergeCell ref="AN519:AR519"/>
    <mergeCell ref="T520:U520"/>
    <mergeCell ref="V520:Y520"/>
    <mergeCell ref="Z520:AC520"/>
    <mergeCell ref="AD520:AG520"/>
    <mergeCell ref="V522:Y522"/>
    <mergeCell ref="Z522:AC522"/>
    <mergeCell ref="AD522:AG522"/>
    <mergeCell ref="AH522:AK522"/>
    <mergeCell ref="AL522:AM522"/>
    <mergeCell ref="B525:I526"/>
    <mergeCell ref="J525:N526"/>
    <mergeCell ref="T525:U525"/>
    <mergeCell ref="V525:X525"/>
    <mergeCell ref="AH525:AK525"/>
    <mergeCell ref="AN525:AR525"/>
    <mergeCell ref="T526:U526"/>
    <mergeCell ref="B523:I524"/>
    <mergeCell ref="J523:N524"/>
    <mergeCell ref="T523:U523"/>
    <mergeCell ref="V523:X523"/>
    <mergeCell ref="AH523:AK523"/>
    <mergeCell ref="AN523:AR523"/>
    <mergeCell ref="T524:U524"/>
    <mergeCell ref="V524:Y524"/>
    <mergeCell ref="Z524:AC524"/>
    <mergeCell ref="AD524:AG524"/>
    <mergeCell ref="Z526:AC526"/>
    <mergeCell ref="AD526:AG526"/>
    <mergeCell ref="AH526:AK526"/>
    <mergeCell ref="AL526:AM526"/>
    <mergeCell ref="AN526:AR526"/>
    <mergeCell ref="AH524:AK524"/>
    <mergeCell ref="B529:E531"/>
    <mergeCell ref="F529:N531"/>
    <mergeCell ref="O529:U531"/>
    <mergeCell ref="V529:Y529"/>
    <mergeCell ref="AH529:AK529"/>
    <mergeCell ref="AN529:AR529"/>
    <mergeCell ref="V531:Y531"/>
    <mergeCell ref="AH531:AK531"/>
    <mergeCell ref="AN531:AR531"/>
    <mergeCell ref="AD531:AG531"/>
    <mergeCell ref="B527:I528"/>
    <mergeCell ref="J527:N528"/>
    <mergeCell ref="T527:U527"/>
    <mergeCell ref="V527:X527"/>
    <mergeCell ref="AH527:AK527"/>
    <mergeCell ref="AN527:AR527"/>
    <mergeCell ref="T528:U528"/>
    <mergeCell ref="V528:Y528"/>
    <mergeCell ref="Z528:AC528"/>
    <mergeCell ref="AD528:AG528"/>
    <mergeCell ref="M545:N545"/>
    <mergeCell ref="O545:T545"/>
    <mergeCell ref="AN545:AO547"/>
    <mergeCell ref="AP545:AQ547"/>
    <mergeCell ref="AR545:AS547"/>
    <mergeCell ref="J546:J548"/>
    <mergeCell ref="K546:K548"/>
    <mergeCell ref="L546:L548"/>
    <mergeCell ref="M546:M548"/>
    <mergeCell ref="N546:N548"/>
    <mergeCell ref="O546:O548"/>
    <mergeCell ref="P546:P548"/>
    <mergeCell ref="AL545:AM547"/>
    <mergeCell ref="AN532:AR532"/>
    <mergeCell ref="AH528:AK528"/>
    <mergeCell ref="AL528:AM528"/>
    <mergeCell ref="AN528:AR528"/>
    <mergeCell ref="Q546:Q548"/>
    <mergeCell ref="R546:R548"/>
    <mergeCell ref="W546:W548"/>
    <mergeCell ref="V546:V548"/>
    <mergeCell ref="Z531:AC531"/>
    <mergeCell ref="Y549:AH549"/>
    <mergeCell ref="AL549:AM549"/>
    <mergeCell ref="U545:W545"/>
    <mergeCell ref="T555:U555"/>
    <mergeCell ref="B554:I555"/>
    <mergeCell ref="J554:N555"/>
    <mergeCell ref="T554:U554"/>
    <mergeCell ref="V554:X554"/>
    <mergeCell ref="AH554:AK554"/>
    <mergeCell ref="AN554:AR554"/>
    <mergeCell ref="AN552:AR552"/>
    <mergeCell ref="T553:U553"/>
    <mergeCell ref="V553:Y553"/>
    <mergeCell ref="Z553:AC553"/>
    <mergeCell ref="AD553:AG553"/>
    <mergeCell ref="AN555:AR555"/>
    <mergeCell ref="AH553:AK553"/>
    <mergeCell ref="AL553:AM553"/>
    <mergeCell ref="AN553:AR553"/>
    <mergeCell ref="AN550:AS550"/>
    <mergeCell ref="AN551:AS551"/>
    <mergeCell ref="B549:I551"/>
    <mergeCell ref="J549:N551"/>
    <mergeCell ref="O549:U551"/>
    <mergeCell ref="AN549:AS549"/>
    <mergeCell ref="V550:Y551"/>
    <mergeCell ref="Z550:AC551"/>
    <mergeCell ref="S546:S548"/>
    <mergeCell ref="T546:T548"/>
    <mergeCell ref="U546:U548"/>
    <mergeCell ref="B545:I548"/>
    <mergeCell ref="J545:K545"/>
    <mergeCell ref="AD550:AG551"/>
    <mergeCell ref="AH550:AK551"/>
    <mergeCell ref="AL550:AM551"/>
    <mergeCell ref="B552:I553"/>
    <mergeCell ref="J552:N553"/>
    <mergeCell ref="T552:U552"/>
    <mergeCell ref="V552:X552"/>
    <mergeCell ref="AH552:AK552"/>
    <mergeCell ref="AN557:AR557"/>
    <mergeCell ref="B558:I559"/>
    <mergeCell ref="J558:N559"/>
    <mergeCell ref="T558:U558"/>
    <mergeCell ref="V558:X558"/>
    <mergeCell ref="AH558:AK558"/>
    <mergeCell ref="AN558:AR558"/>
    <mergeCell ref="V559:Y559"/>
    <mergeCell ref="Z559:AC559"/>
    <mergeCell ref="AD559:AG559"/>
    <mergeCell ref="V555:Y555"/>
    <mergeCell ref="Z555:AC555"/>
    <mergeCell ref="AD555:AG555"/>
    <mergeCell ref="AH555:AK555"/>
    <mergeCell ref="AL555:AM555"/>
    <mergeCell ref="T559:U559"/>
    <mergeCell ref="B556:I557"/>
    <mergeCell ref="J556:N557"/>
    <mergeCell ref="T556:U556"/>
    <mergeCell ref="V556:X556"/>
    <mergeCell ref="AH556:AK556"/>
    <mergeCell ref="AN556:AR556"/>
    <mergeCell ref="T557:U557"/>
    <mergeCell ref="V557:Y557"/>
    <mergeCell ref="Z557:AC557"/>
    <mergeCell ref="AD557:AG557"/>
    <mergeCell ref="AN559:AR559"/>
    <mergeCell ref="AH557:AK557"/>
    <mergeCell ref="AL557:AM557"/>
    <mergeCell ref="B560:I561"/>
    <mergeCell ref="J560:N561"/>
    <mergeCell ref="T560:U560"/>
    <mergeCell ref="V560:X560"/>
    <mergeCell ref="AH560:AK560"/>
    <mergeCell ref="AN563:AR563"/>
    <mergeCell ref="AH561:AK561"/>
    <mergeCell ref="AL561:AM561"/>
    <mergeCell ref="AN561:AR561"/>
    <mergeCell ref="B562:I563"/>
    <mergeCell ref="AH559:AK559"/>
    <mergeCell ref="AL559:AM559"/>
    <mergeCell ref="V567:Y567"/>
    <mergeCell ref="Z567:AC567"/>
    <mergeCell ref="AD567:AG567"/>
    <mergeCell ref="AH567:AK567"/>
    <mergeCell ref="AL567:AM567"/>
    <mergeCell ref="T563:U563"/>
    <mergeCell ref="V563:Y563"/>
    <mergeCell ref="Z563:AC563"/>
    <mergeCell ref="AD563:AG563"/>
    <mergeCell ref="AH563:AK563"/>
    <mergeCell ref="J566:N567"/>
    <mergeCell ref="T566:U566"/>
    <mergeCell ref="V566:X566"/>
    <mergeCell ref="AH566:AK566"/>
    <mergeCell ref="AN566:AR566"/>
    <mergeCell ref="AN560:AR560"/>
    <mergeCell ref="T561:U561"/>
    <mergeCell ref="V561:Y561"/>
    <mergeCell ref="Z561:AC561"/>
    <mergeCell ref="AD561:AG561"/>
    <mergeCell ref="AL563:AM563"/>
    <mergeCell ref="J562:N563"/>
    <mergeCell ref="T562:U562"/>
    <mergeCell ref="V562:X562"/>
    <mergeCell ref="AH562:AK562"/>
    <mergeCell ref="AN562:AR562"/>
    <mergeCell ref="B564:I565"/>
    <mergeCell ref="J564:N565"/>
    <mergeCell ref="T564:U564"/>
    <mergeCell ref="V564:X564"/>
    <mergeCell ref="AH564:AK564"/>
    <mergeCell ref="AN567:AR567"/>
    <mergeCell ref="AH565:AK565"/>
    <mergeCell ref="AL565:AM565"/>
    <mergeCell ref="AN565:AR565"/>
    <mergeCell ref="B566:I567"/>
    <mergeCell ref="T565:U565"/>
    <mergeCell ref="V565:Y565"/>
    <mergeCell ref="Z565:AC565"/>
    <mergeCell ref="AD565:AG565"/>
    <mergeCell ref="Q587:Q589"/>
    <mergeCell ref="R587:R589"/>
    <mergeCell ref="W587:W589"/>
    <mergeCell ref="V587:V589"/>
    <mergeCell ref="Z572:AC572"/>
    <mergeCell ref="T567:U567"/>
    <mergeCell ref="AN573:AR573"/>
    <mergeCell ref="AH569:AK569"/>
    <mergeCell ref="AL569:AM569"/>
    <mergeCell ref="AN569:AR569"/>
    <mergeCell ref="AN564:AR564"/>
    <mergeCell ref="B570:E572"/>
    <mergeCell ref="F570:N572"/>
    <mergeCell ref="O570:U572"/>
    <mergeCell ref="V570:Y570"/>
    <mergeCell ref="AH570:AK570"/>
    <mergeCell ref="AN570:AR570"/>
    <mergeCell ref="V572:Y572"/>
    <mergeCell ref="AD572:AG572"/>
    <mergeCell ref="AH572:AK572"/>
    <mergeCell ref="AN572:AR572"/>
    <mergeCell ref="B568:I569"/>
    <mergeCell ref="J568:N569"/>
    <mergeCell ref="T568:U568"/>
    <mergeCell ref="V568:X568"/>
    <mergeCell ref="AH568:AK568"/>
    <mergeCell ref="AN568:AR568"/>
    <mergeCell ref="T569:U569"/>
    <mergeCell ref="V569:Y569"/>
    <mergeCell ref="Z569:AC569"/>
    <mergeCell ref="AD569:AG569"/>
    <mergeCell ref="AN590:AS590"/>
    <mergeCell ref="V591:Y592"/>
    <mergeCell ref="Z591:AC592"/>
    <mergeCell ref="AD591:AG592"/>
    <mergeCell ref="AH591:AK592"/>
    <mergeCell ref="AL591:AM592"/>
    <mergeCell ref="AN591:AS591"/>
    <mergeCell ref="AN592:AS592"/>
    <mergeCell ref="B590:I592"/>
    <mergeCell ref="J590:N592"/>
    <mergeCell ref="O590:U592"/>
    <mergeCell ref="S587:S589"/>
    <mergeCell ref="T587:T589"/>
    <mergeCell ref="U587:U589"/>
    <mergeCell ref="B586:I589"/>
    <mergeCell ref="J586:K586"/>
    <mergeCell ref="M586:N586"/>
    <mergeCell ref="O586:T586"/>
    <mergeCell ref="AN586:AO588"/>
    <mergeCell ref="AP586:AQ588"/>
    <mergeCell ref="AR586:AS588"/>
    <mergeCell ref="J587:J589"/>
    <mergeCell ref="K587:K589"/>
    <mergeCell ref="L587:L589"/>
    <mergeCell ref="M587:M589"/>
    <mergeCell ref="N587:N589"/>
    <mergeCell ref="O587:O589"/>
    <mergeCell ref="P587:P589"/>
    <mergeCell ref="U586:W586"/>
    <mergeCell ref="AL586:AM588"/>
    <mergeCell ref="V596:Y596"/>
    <mergeCell ref="Z596:AC596"/>
    <mergeCell ref="AD596:AG596"/>
    <mergeCell ref="AH596:AK596"/>
    <mergeCell ref="AL596:AM596"/>
    <mergeCell ref="T596:U596"/>
    <mergeCell ref="Y590:AH590"/>
    <mergeCell ref="AL590:AM590"/>
    <mergeCell ref="AN596:AR596"/>
    <mergeCell ref="AH594:AK594"/>
    <mergeCell ref="AL594:AM594"/>
    <mergeCell ref="AN594:AR594"/>
    <mergeCell ref="B595:I596"/>
    <mergeCell ref="J595:N596"/>
    <mergeCell ref="T595:U595"/>
    <mergeCell ref="V595:X595"/>
    <mergeCell ref="AH595:AK595"/>
    <mergeCell ref="AN595:AR595"/>
    <mergeCell ref="B593:I594"/>
    <mergeCell ref="J593:N594"/>
    <mergeCell ref="T593:U593"/>
    <mergeCell ref="V593:X593"/>
    <mergeCell ref="AH593:AK593"/>
    <mergeCell ref="AN593:AR593"/>
    <mergeCell ref="T594:U594"/>
    <mergeCell ref="V594:Y594"/>
    <mergeCell ref="Z594:AC594"/>
    <mergeCell ref="AD594:AG594"/>
    <mergeCell ref="V600:Y600"/>
    <mergeCell ref="Z600:AC600"/>
    <mergeCell ref="AD600:AG600"/>
    <mergeCell ref="AH600:AK600"/>
    <mergeCell ref="AL600:AM600"/>
    <mergeCell ref="AN600:AR600"/>
    <mergeCell ref="AH598:AK598"/>
    <mergeCell ref="AL598:AM598"/>
    <mergeCell ref="AN598:AR598"/>
    <mergeCell ref="B599:I600"/>
    <mergeCell ref="J599:N600"/>
    <mergeCell ref="T599:U599"/>
    <mergeCell ref="V599:X599"/>
    <mergeCell ref="AH599:AK599"/>
    <mergeCell ref="AN599:AR599"/>
    <mergeCell ref="T600:U600"/>
    <mergeCell ref="B597:I598"/>
    <mergeCell ref="J597:N598"/>
    <mergeCell ref="T597:U597"/>
    <mergeCell ref="V597:X597"/>
    <mergeCell ref="AH597:AK597"/>
    <mergeCell ref="AN597:AR597"/>
    <mergeCell ref="T598:U598"/>
    <mergeCell ref="V598:Y598"/>
    <mergeCell ref="Z598:AC598"/>
    <mergeCell ref="AD598:AG598"/>
    <mergeCell ref="V604:Y604"/>
    <mergeCell ref="Z604:AC604"/>
    <mergeCell ref="AD604:AG604"/>
    <mergeCell ref="AH604:AK604"/>
    <mergeCell ref="AL604:AM604"/>
    <mergeCell ref="AN604:AR604"/>
    <mergeCell ref="AH602:AK602"/>
    <mergeCell ref="AL602:AM602"/>
    <mergeCell ref="AN602:AR602"/>
    <mergeCell ref="B603:I604"/>
    <mergeCell ref="J603:N604"/>
    <mergeCell ref="T603:U603"/>
    <mergeCell ref="V603:X603"/>
    <mergeCell ref="AH603:AK603"/>
    <mergeCell ref="AN603:AR603"/>
    <mergeCell ref="T604:U604"/>
    <mergeCell ref="B601:I602"/>
    <mergeCell ref="J601:N602"/>
    <mergeCell ref="T601:U601"/>
    <mergeCell ref="V601:X601"/>
    <mergeCell ref="AH601:AK601"/>
    <mergeCell ref="AN601:AR601"/>
    <mergeCell ref="T602:U602"/>
    <mergeCell ref="V602:Y602"/>
    <mergeCell ref="Z602:AC602"/>
    <mergeCell ref="AD602:AG602"/>
    <mergeCell ref="V608:Y608"/>
    <mergeCell ref="Z608:AC608"/>
    <mergeCell ref="AD608:AG608"/>
    <mergeCell ref="AH608:AK608"/>
    <mergeCell ref="AL608:AM608"/>
    <mergeCell ref="AN608:AR608"/>
    <mergeCell ref="AH606:AK606"/>
    <mergeCell ref="AL606:AM606"/>
    <mergeCell ref="AN606:AR606"/>
    <mergeCell ref="B607:I608"/>
    <mergeCell ref="J607:N608"/>
    <mergeCell ref="T607:U607"/>
    <mergeCell ref="V607:X607"/>
    <mergeCell ref="AH607:AK607"/>
    <mergeCell ref="AN607:AR607"/>
    <mergeCell ref="T608:U608"/>
    <mergeCell ref="B605:I606"/>
    <mergeCell ref="J605:N606"/>
    <mergeCell ref="T605:U605"/>
    <mergeCell ref="V605:X605"/>
    <mergeCell ref="AH605:AK605"/>
    <mergeCell ref="AN605:AR605"/>
    <mergeCell ref="T606:U606"/>
    <mergeCell ref="V606:Y606"/>
    <mergeCell ref="Z606:AC606"/>
    <mergeCell ref="AD606:AG606"/>
    <mergeCell ref="B611:E613"/>
    <mergeCell ref="F611:N613"/>
    <mergeCell ref="O611:U613"/>
    <mergeCell ref="V611:Y611"/>
    <mergeCell ref="AH611:AK611"/>
    <mergeCell ref="AN611:AR611"/>
    <mergeCell ref="V613:Y613"/>
    <mergeCell ref="AH613:AK613"/>
    <mergeCell ref="AN613:AR613"/>
    <mergeCell ref="AD613:AG613"/>
    <mergeCell ref="B609:I610"/>
    <mergeCell ref="J609:N610"/>
    <mergeCell ref="T609:U609"/>
    <mergeCell ref="V609:X609"/>
    <mergeCell ref="AH609:AK609"/>
    <mergeCell ref="AN609:AR609"/>
    <mergeCell ref="T610:U610"/>
    <mergeCell ref="V610:Y610"/>
    <mergeCell ref="Z610:AC610"/>
    <mergeCell ref="AD610:AG610"/>
    <mergeCell ref="M627:N627"/>
    <mergeCell ref="O627:T627"/>
    <mergeCell ref="AN627:AO629"/>
    <mergeCell ref="AP627:AQ629"/>
    <mergeCell ref="AR627:AS629"/>
    <mergeCell ref="J628:J630"/>
    <mergeCell ref="K628:K630"/>
    <mergeCell ref="L628:L630"/>
    <mergeCell ref="M628:M630"/>
    <mergeCell ref="N628:N630"/>
    <mergeCell ref="O628:O630"/>
    <mergeCell ref="P628:P630"/>
    <mergeCell ref="AL627:AM629"/>
    <mergeCell ref="AN614:AR614"/>
    <mergeCell ref="AH610:AK610"/>
    <mergeCell ref="AL610:AM610"/>
    <mergeCell ref="AN610:AR610"/>
    <mergeCell ref="Q628:Q630"/>
    <mergeCell ref="R628:R630"/>
    <mergeCell ref="W628:W630"/>
    <mergeCell ref="V628:V630"/>
    <mergeCell ref="Z613:AC613"/>
    <mergeCell ref="Y631:AH631"/>
    <mergeCell ref="AL631:AM631"/>
    <mergeCell ref="U627:W627"/>
    <mergeCell ref="T637:U637"/>
    <mergeCell ref="B636:I637"/>
    <mergeCell ref="J636:N637"/>
    <mergeCell ref="T636:U636"/>
    <mergeCell ref="V636:X636"/>
    <mergeCell ref="AH636:AK636"/>
    <mergeCell ref="AN636:AR636"/>
    <mergeCell ref="AN634:AR634"/>
    <mergeCell ref="T635:U635"/>
    <mergeCell ref="V635:Y635"/>
    <mergeCell ref="Z635:AC635"/>
    <mergeCell ref="AD635:AG635"/>
    <mergeCell ref="AN637:AR637"/>
    <mergeCell ref="AH635:AK635"/>
    <mergeCell ref="AL635:AM635"/>
    <mergeCell ref="AN635:AR635"/>
    <mergeCell ref="AN632:AS632"/>
    <mergeCell ref="AN633:AS633"/>
    <mergeCell ref="B631:I633"/>
    <mergeCell ref="J631:N633"/>
    <mergeCell ref="O631:U633"/>
    <mergeCell ref="AN631:AS631"/>
    <mergeCell ref="V632:Y633"/>
    <mergeCell ref="Z632:AC633"/>
    <mergeCell ref="S628:S630"/>
    <mergeCell ref="T628:T630"/>
    <mergeCell ref="U628:U630"/>
    <mergeCell ref="B627:I630"/>
    <mergeCell ref="J627:K627"/>
    <mergeCell ref="AD632:AG633"/>
    <mergeCell ref="AH632:AK633"/>
    <mergeCell ref="AL632:AM633"/>
    <mergeCell ref="B634:I635"/>
    <mergeCell ref="J634:N635"/>
    <mergeCell ref="T634:U634"/>
    <mergeCell ref="V634:X634"/>
    <mergeCell ref="AH634:AK634"/>
    <mergeCell ref="AN639:AR639"/>
    <mergeCell ref="B640:I641"/>
    <mergeCell ref="J640:N641"/>
    <mergeCell ref="T640:U640"/>
    <mergeCell ref="V640:X640"/>
    <mergeCell ref="AH640:AK640"/>
    <mergeCell ref="AN640:AR640"/>
    <mergeCell ref="V641:Y641"/>
    <mergeCell ref="Z641:AC641"/>
    <mergeCell ref="AD641:AG641"/>
    <mergeCell ref="V637:Y637"/>
    <mergeCell ref="Z637:AC637"/>
    <mergeCell ref="AD637:AG637"/>
    <mergeCell ref="AH637:AK637"/>
    <mergeCell ref="AL637:AM637"/>
    <mergeCell ref="T641:U641"/>
    <mergeCell ref="B638:I639"/>
    <mergeCell ref="J638:N639"/>
    <mergeCell ref="T638:U638"/>
    <mergeCell ref="V638:X638"/>
    <mergeCell ref="AH638:AK638"/>
    <mergeCell ref="AN638:AR638"/>
    <mergeCell ref="T639:U639"/>
    <mergeCell ref="V639:Y639"/>
    <mergeCell ref="AN642:AR642"/>
    <mergeCell ref="T643:U643"/>
    <mergeCell ref="V643:Y643"/>
    <mergeCell ref="Z643:AC643"/>
    <mergeCell ref="AD643:AG643"/>
    <mergeCell ref="AL645:AM645"/>
    <mergeCell ref="J644:N645"/>
    <mergeCell ref="T644:U644"/>
    <mergeCell ref="V644:X644"/>
    <mergeCell ref="AH644:AK644"/>
    <mergeCell ref="AN644:AR644"/>
    <mergeCell ref="Z639:AC639"/>
    <mergeCell ref="AD639:AG639"/>
    <mergeCell ref="AN641:AR641"/>
    <mergeCell ref="AH639:AK639"/>
    <mergeCell ref="AL639:AM639"/>
    <mergeCell ref="B642:I643"/>
    <mergeCell ref="J642:N643"/>
    <mergeCell ref="T642:U642"/>
    <mergeCell ref="V642:X642"/>
    <mergeCell ref="AH642:AK642"/>
    <mergeCell ref="AN645:AR645"/>
    <mergeCell ref="AH643:AK643"/>
    <mergeCell ref="AL643:AM643"/>
    <mergeCell ref="AN643:AR643"/>
    <mergeCell ref="B644:I645"/>
    <mergeCell ref="AH641:AK641"/>
    <mergeCell ref="AL641:AM641"/>
    <mergeCell ref="AN652:AR652"/>
    <mergeCell ref="B650:I651"/>
    <mergeCell ref="AH649:AK649"/>
    <mergeCell ref="AL649:AM649"/>
    <mergeCell ref="T645:U645"/>
    <mergeCell ref="V645:Y645"/>
    <mergeCell ref="Z645:AC645"/>
    <mergeCell ref="AD645:AG645"/>
    <mergeCell ref="AH645:AK645"/>
    <mergeCell ref="J648:N649"/>
    <mergeCell ref="T648:U648"/>
    <mergeCell ref="V648:X648"/>
    <mergeCell ref="AH648:AK648"/>
    <mergeCell ref="AN648:AR648"/>
    <mergeCell ref="AH650:AK650"/>
    <mergeCell ref="AN650:AR650"/>
    <mergeCell ref="T651:U651"/>
    <mergeCell ref="V651:Y651"/>
    <mergeCell ref="Z651:AC651"/>
    <mergeCell ref="AD651:AG651"/>
    <mergeCell ref="AL668:AM670"/>
    <mergeCell ref="B646:I647"/>
    <mergeCell ref="J646:N647"/>
    <mergeCell ref="T646:U646"/>
    <mergeCell ref="V646:X646"/>
    <mergeCell ref="AH646:AK646"/>
    <mergeCell ref="AN649:AR649"/>
    <mergeCell ref="AH647:AK647"/>
    <mergeCell ref="AL647:AM647"/>
    <mergeCell ref="AN647:AR647"/>
    <mergeCell ref="B648:I649"/>
    <mergeCell ref="T647:U647"/>
    <mergeCell ref="V647:Y647"/>
    <mergeCell ref="Z647:AC647"/>
    <mergeCell ref="AD647:AG647"/>
    <mergeCell ref="Q669:Q671"/>
    <mergeCell ref="R669:R671"/>
    <mergeCell ref="W669:W671"/>
    <mergeCell ref="S669:S671"/>
    <mergeCell ref="T669:T671"/>
    <mergeCell ref="U669:U671"/>
    <mergeCell ref="B668:I671"/>
    <mergeCell ref="J668:K668"/>
    <mergeCell ref="M668:N668"/>
    <mergeCell ref="Z654:AC654"/>
    <mergeCell ref="T649:U649"/>
    <mergeCell ref="AN655:AR655"/>
    <mergeCell ref="AH651:AK651"/>
    <mergeCell ref="AL651:AM651"/>
    <mergeCell ref="AN651:AR651"/>
    <mergeCell ref="AN646:AR646"/>
    <mergeCell ref="B652:E654"/>
    <mergeCell ref="O668:T668"/>
    <mergeCell ref="J669:J671"/>
    <mergeCell ref="K669:K671"/>
    <mergeCell ref="L669:L671"/>
    <mergeCell ref="M669:M671"/>
    <mergeCell ref="N669:N671"/>
    <mergeCell ref="O669:O671"/>
    <mergeCell ref="P669:P671"/>
    <mergeCell ref="U668:W668"/>
    <mergeCell ref="J650:N651"/>
    <mergeCell ref="T650:U650"/>
    <mergeCell ref="V650:X650"/>
    <mergeCell ref="V669:V671"/>
    <mergeCell ref="V678:Y678"/>
    <mergeCell ref="Z678:AC678"/>
    <mergeCell ref="AD678:AG678"/>
    <mergeCell ref="AH678:AK678"/>
    <mergeCell ref="V673:Y674"/>
    <mergeCell ref="Z673:AC674"/>
    <mergeCell ref="AD673:AG674"/>
    <mergeCell ref="AH673:AK674"/>
    <mergeCell ref="F652:N654"/>
    <mergeCell ref="O652:U654"/>
    <mergeCell ref="V652:Y652"/>
    <mergeCell ref="AH652:AK652"/>
    <mergeCell ref="AL678:AM678"/>
    <mergeCell ref="T678:U678"/>
    <mergeCell ref="Y672:AH672"/>
    <mergeCell ref="AL672:AM672"/>
    <mergeCell ref="AH676:AK676"/>
    <mergeCell ref="AL676:AM676"/>
    <mergeCell ref="B677:I678"/>
    <mergeCell ref="J677:N678"/>
    <mergeCell ref="T677:U677"/>
    <mergeCell ref="V677:X677"/>
    <mergeCell ref="AH677:AK677"/>
    <mergeCell ref="AN677:AR677"/>
    <mergeCell ref="B675:I676"/>
    <mergeCell ref="J675:N676"/>
    <mergeCell ref="T675:U675"/>
    <mergeCell ref="V675:X675"/>
    <mergeCell ref="AH675:AK675"/>
    <mergeCell ref="AN675:AR675"/>
    <mergeCell ref="T676:U676"/>
    <mergeCell ref="V676:Y676"/>
    <mergeCell ref="Z676:AC676"/>
    <mergeCell ref="AD676:AG676"/>
    <mergeCell ref="B672:I674"/>
    <mergeCell ref="J672:N674"/>
    <mergeCell ref="O672:U674"/>
    <mergeCell ref="AN672:AS672"/>
    <mergeCell ref="AL673:AM674"/>
    <mergeCell ref="AN673:AS673"/>
    <mergeCell ref="AN674:AS674"/>
    <mergeCell ref="V682:Y682"/>
    <mergeCell ref="Z682:AC682"/>
    <mergeCell ref="AD682:AG682"/>
    <mergeCell ref="AH682:AK682"/>
    <mergeCell ref="AL682:AM682"/>
    <mergeCell ref="AN682:AR682"/>
    <mergeCell ref="AH680:AK680"/>
    <mergeCell ref="AL680:AM680"/>
    <mergeCell ref="AN680:AR680"/>
    <mergeCell ref="B681:I682"/>
    <mergeCell ref="J681:N682"/>
    <mergeCell ref="T681:U681"/>
    <mergeCell ref="V681:X681"/>
    <mergeCell ref="AH681:AK681"/>
    <mergeCell ref="AN681:AR681"/>
    <mergeCell ref="T682:U682"/>
    <mergeCell ref="B679:I680"/>
    <mergeCell ref="J679:N680"/>
    <mergeCell ref="T679:U679"/>
    <mergeCell ref="V679:X679"/>
    <mergeCell ref="AH679:AK679"/>
    <mergeCell ref="AN679:AR679"/>
    <mergeCell ref="T680:U680"/>
    <mergeCell ref="V680:Y680"/>
    <mergeCell ref="Z680:AC680"/>
    <mergeCell ref="AD680:AG680"/>
    <mergeCell ref="V686:Y686"/>
    <mergeCell ref="Z686:AC686"/>
    <mergeCell ref="AD686:AG686"/>
    <mergeCell ref="AH686:AK686"/>
    <mergeCell ref="AL686:AM686"/>
    <mergeCell ref="AN686:AR686"/>
    <mergeCell ref="AH684:AK684"/>
    <mergeCell ref="AL684:AM684"/>
    <mergeCell ref="AN684:AR684"/>
    <mergeCell ref="B685:I686"/>
    <mergeCell ref="J685:N686"/>
    <mergeCell ref="T685:U685"/>
    <mergeCell ref="V685:X685"/>
    <mergeCell ref="AH685:AK685"/>
    <mergeCell ref="AN685:AR685"/>
    <mergeCell ref="T686:U686"/>
    <mergeCell ref="B683:I684"/>
    <mergeCell ref="J683:N684"/>
    <mergeCell ref="T683:U683"/>
    <mergeCell ref="V683:X683"/>
    <mergeCell ref="AH683:AK683"/>
    <mergeCell ref="AN683:AR683"/>
    <mergeCell ref="T684:U684"/>
    <mergeCell ref="V684:Y684"/>
    <mergeCell ref="Z684:AC684"/>
    <mergeCell ref="AD684:AG684"/>
    <mergeCell ref="V690:Y690"/>
    <mergeCell ref="Z690:AC690"/>
    <mergeCell ref="AD690:AG690"/>
    <mergeCell ref="AH690:AK690"/>
    <mergeCell ref="AL690:AM690"/>
    <mergeCell ref="AN690:AR690"/>
    <mergeCell ref="AH688:AK688"/>
    <mergeCell ref="AL688:AM688"/>
    <mergeCell ref="AN688:AR688"/>
    <mergeCell ref="B689:I690"/>
    <mergeCell ref="J689:N690"/>
    <mergeCell ref="T689:U689"/>
    <mergeCell ref="V689:X689"/>
    <mergeCell ref="AH689:AK689"/>
    <mergeCell ref="AN689:AR689"/>
    <mergeCell ref="T690:U690"/>
    <mergeCell ref="B687:I688"/>
    <mergeCell ref="J687:N688"/>
    <mergeCell ref="T687:U687"/>
    <mergeCell ref="V687:X687"/>
    <mergeCell ref="AH687:AK687"/>
    <mergeCell ref="AN687:AR687"/>
    <mergeCell ref="T688:U688"/>
    <mergeCell ref="V688:Y688"/>
    <mergeCell ref="Z688:AC688"/>
    <mergeCell ref="AD688:AG688"/>
    <mergeCell ref="B693:E695"/>
    <mergeCell ref="F693:N695"/>
    <mergeCell ref="O693:U695"/>
    <mergeCell ref="V693:Y693"/>
    <mergeCell ref="AH693:AK693"/>
    <mergeCell ref="AN693:AR693"/>
    <mergeCell ref="V695:Y695"/>
    <mergeCell ref="AH695:AK695"/>
    <mergeCell ref="AN695:AR695"/>
    <mergeCell ref="AD695:AG695"/>
    <mergeCell ref="B691:I692"/>
    <mergeCell ref="J691:N692"/>
    <mergeCell ref="T691:U691"/>
    <mergeCell ref="V691:X691"/>
    <mergeCell ref="AH691:AK691"/>
    <mergeCell ref="AN691:AR691"/>
    <mergeCell ref="T692:U692"/>
    <mergeCell ref="V692:Y692"/>
    <mergeCell ref="Z692:AC692"/>
    <mergeCell ref="AD692:AG692"/>
    <mergeCell ref="M709:N709"/>
    <mergeCell ref="O709:T709"/>
    <mergeCell ref="AN709:AO711"/>
    <mergeCell ref="AP709:AQ711"/>
    <mergeCell ref="AR709:AS711"/>
    <mergeCell ref="J710:J712"/>
    <mergeCell ref="K710:K712"/>
    <mergeCell ref="L710:L712"/>
    <mergeCell ref="M710:M712"/>
    <mergeCell ref="N710:N712"/>
    <mergeCell ref="O710:O712"/>
    <mergeCell ref="P710:P712"/>
    <mergeCell ref="AL709:AM711"/>
    <mergeCell ref="AN696:AR696"/>
    <mergeCell ref="AH692:AK692"/>
    <mergeCell ref="AL692:AM692"/>
    <mergeCell ref="AN692:AR692"/>
    <mergeCell ref="Q710:Q712"/>
    <mergeCell ref="R710:R712"/>
    <mergeCell ref="W710:W712"/>
    <mergeCell ref="V710:V712"/>
    <mergeCell ref="Z695:AC695"/>
    <mergeCell ref="AM705:AP706"/>
    <mergeCell ref="Y713:AH713"/>
    <mergeCell ref="AL713:AM713"/>
    <mergeCell ref="U709:W709"/>
    <mergeCell ref="T719:U719"/>
    <mergeCell ref="B718:I719"/>
    <mergeCell ref="J718:N719"/>
    <mergeCell ref="T718:U718"/>
    <mergeCell ref="V718:X718"/>
    <mergeCell ref="AH718:AK718"/>
    <mergeCell ref="AN718:AR718"/>
    <mergeCell ref="AN716:AR716"/>
    <mergeCell ref="T717:U717"/>
    <mergeCell ref="V717:Y717"/>
    <mergeCell ref="Z717:AC717"/>
    <mergeCell ref="AD717:AG717"/>
    <mergeCell ref="AN719:AR719"/>
    <mergeCell ref="AH717:AK717"/>
    <mergeCell ref="AL717:AM717"/>
    <mergeCell ref="AN717:AR717"/>
    <mergeCell ref="AN714:AS714"/>
    <mergeCell ref="AN715:AS715"/>
    <mergeCell ref="B713:I715"/>
    <mergeCell ref="J713:N715"/>
    <mergeCell ref="O713:U715"/>
    <mergeCell ref="AN713:AS713"/>
    <mergeCell ref="V714:Y715"/>
    <mergeCell ref="Z714:AC715"/>
    <mergeCell ref="S710:S712"/>
    <mergeCell ref="T710:T712"/>
    <mergeCell ref="U710:U712"/>
    <mergeCell ref="B709:I712"/>
    <mergeCell ref="J709:K709"/>
    <mergeCell ref="AD714:AG715"/>
    <mergeCell ref="AH714:AK715"/>
    <mergeCell ref="AL714:AM715"/>
    <mergeCell ref="B716:I717"/>
    <mergeCell ref="J716:N717"/>
    <mergeCell ref="T716:U716"/>
    <mergeCell ref="V716:X716"/>
    <mergeCell ref="AH716:AK716"/>
    <mergeCell ref="AN721:AR721"/>
    <mergeCell ref="B722:I723"/>
    <mergeCell ref="J722:N723"/>
    <mergeCell ref="T722:U722"/>
    <mergeCell ref="V722:X722"/>
    <mergeCell ref="AH722:AK722"/>
    <mergeCell ref="AN722:AR722"/>
    <mergeCell ref="V723:Y723"/>
    <mergeCell ref="Z723:AC723"/>
    <mergeCell ref="AD723:AG723"/>
    <mergeCell ref="V719:Y719"/>
    <mergeCell ref="Z719:AC719"/>
    <mergeCell ref="AD719:AG719"/>
    <mergeCell ref="AH719:AK719"/>
    <mergeCell ref="AL719:AM719"/>
    <mergeCell ref="T723:U723"/>
    <mergeCell ref="B720:I721"/>
    <mergeCell ref="J720:N721"/>
    <mergeCell ref="T720:U720"/>
    <mergeCell ref="V720:X720"/>
    <mergeCell ref="AH720:AK720"/>
    <mergeCell ref="AN720:AR720"/>
    <mergeCell ref="T721:U721"/>
    <mergeCell ref="V721:Y721"/>
    <mergeCell ref="Z721:AC721"/>
    <mergeCell ref="AD721:AG721"/>
    <mergeCell ref="AN723:AR723"/>
    <mergeCell ref="AH721:AK721"/>
    <mergeCell ref="AL721:AM721"/>
    <mergeCell ref="B724:I725"/>
    <mergeCell ref="J724:N725"/>
    <mergeCell ref="T724:U724"/>
    <mergeCell ref="V724:X724"/>
    <mergeCell ref="AH724:AK724"/>
    <mergeCell ref="AN727:AR727"/>
    <mergeCell ref="AH725:AK725"/>
    <mergeCell ref="AL725:AM725"/>
    <mergeCell ref="AN725:AR725"/>
    <mergeCell ref="B726:I727"/>
    <mergeCell ref="AH723:AK723"/>
    <mergeCell ref="AL723:AM723"/>
    <mergeCell ref="AH731:AK731"/>
    <mergeCell ref="AL731:AM731"/>
    <mergeCell ref="T727:U727"/>
    <mergeCell ref="V727:Y727"/>
    <mergeCell ref="Z727:AC727"/>
    <mergeCell ref="AD727:AG727"/>
    <mergeCell ref="AH727:AK727"/>
    <mergeCell ref="J730:N731"/>
    <mergeCell ref="T730:U730"/>
    <mergeCell ref="V730:X730"/>
    <mergeCell ref="AH730:AK730"/>
    <mergeCell ref="AN730:AR730"/>
    <mergeCell ref="AN724:AR724"/>
    <mergeCell ref="T725:U725"/>
    <mergeCell ref="V725:Y725"/>
    <mergeCell ref="Z725:AC725"/>
    <mergeCell ref="AD725:AG725"/>
    <mergeCell ref="AL727:AM727"/>
    <mergeCell ref="J726:N727"/>
    <mergeCell ref="T726:U726"/>
    <mergeCell ref="V726:X726"/>
    <mergeCell ref="AH726:AK726"/>
    <mergeCell ref="AN726:AR726"/>
    <mergeCell ref="B728:I729"/>
    <mergeCell ref="J728:N729"/>
    <mergeCell ref="T728:U728"/>
    <mergeCell ref="V728:X728"/>
    <mergeCell ref="AH728:AK728"/>
    <mergeCell ref="AN731:AR731"/>
    <mergeCell ref="AH729:AK729"/>
    <mergeCell ref="AL729:AM729"/>
    <mergeCell ref="AN729:AR729"/>
    <mergeCell ref="B730:I731"/>
    <mergeCell ref="T729:U729"/>
    <mergeCell ref="V729:Y729"/>
    <mergeCell ref="Z729:AC729"/>
    <mergeCell ref="AD729:AG729"/>
    <mergeCell ref="Q751:Q753"/>
    <mergeCell ref="R751:R753"/>
    <mergeCell ref="W751:W753"/>
    <mergeCell ref="V751:V753"/>
    <mergeCell ref="Z736:AC736"/>
    <mergeCell ref="T731:U731"/>
    <mergeCell ref="AN737:AR737"/>
    <mergeCell ref="AH733:AK733"/>
    <mergeCell ref="AL733:AM733"/>
    <mergeCell ref="AN733:AR733"/>
    <mergeCell ref="AN728:AR728"/>
    <mergeCell ref="B734:E736"/>
    <mergeCell ref="F734:N736"/>
    <mergeCell ref="O734:U736"/>
    <mergeCell ref="V734:Y734"/>
    <mergeCell ref="AH734:AK734"/>
    <mergeCell ref="AN734:AR734"/>
    <mergeCell ref="AN736:AR736"/>
    <mergeCell ref="B732:I733"/>
    <mergeCell ref="J732:N733"/>
    <mergeCell ref="T732:U732"/>
    <mergeCell ref="V732:X732"/>
    <mergeCell ref="AH732:AK732"/>
    <mergeCell ref="AN732:AR732"/>
    <mergeCell ref="T733:U733"/>
    <mergeCell ref="V733:Y733"/>
    <mergeCell ref="Z733:AC733"/>
    <mergeCell ref="AD733:AG733"/>
    <mergeCell ref="AN754:AS754"/>
    <mergeCell ref="V755:Y756"/>
    <mergeCell ref="Z755:AC756"/>
    <mergeCell ref="AD755:AG756"/>
    <mergeCell ref="AH755:AK756"/>
    <mergeCell ref="AL755:AM756"/>
    <mergeCell ref="AN755:AS755"/>
    <mergeCell ref="AN756:AS756"/>
    <mergeCell ref="B754:I756"/>
    <mergeCell ref="J754:N756"/>
    <mergeCell ref="O754:U756"/>
    <mergeCell ref="S751:S753"/>
    <mergeCell ref="T751:T753"/>
    <mergeCell ref="U751:U753"/>
    <mergeCell ref="B750:I753"/>
    <mergeCell ref="J750:K750"/>
    <mergeCell ref="M750:N750"/>
    <mergeCell ref="O750:T750"/>
    <mergeCell ref="AN750:AO752"/>
    <mergeCell ref="AP750:AQ752"/>
    <mergeCell ref="AR750:AS752"/>
    <mergeCell ref="J751:J753"/>
    <mergeCell ref="K751:K753"/>
    <mergeCell ref="L751:L753"/>
    <mergeCell ref="M751:M753"/>
    <mergeCell ref="N751:N753"/>
    <mergeCell ref="O751:O753"/>
    <mergeCell ref="P751:P753"/>
    <mergeCell ref="U750:W750"/>
    <mergeCell ref="AL750:AM752"/>
    <mergeCell ref="V760:Y760"/>
    <mergeCell ref="Z760:AC760"/>
    <mergeCell ref="AD760:AG760"/>
    <mergeCell ref="AH760:AK760"/>
    <mergeCell ref="AL760:AM760"/>
    <mergeCell ref="T760:U760"/>
    <mergeCell ref="Y754:AH754"/>
    <mergeCell ref="AL754:AM754"/>
    <mergeCell ref="AN760:AR760"/>
    <mergeCell ref="AH758:AK758"/>
    <mergeCell ref="AL758:AM758"/>
    <mergeCell ref="AN758:AR758"/>
    <mergeCell ref="B759:I760"/>
    <mergeCell ref="J759:N760"/>
    <mergeCell ref="T759:U759"/>
    <mergeCell ref="V759:X759"/>
    <mergeCell ref="AH759:AK759"/>
    <mergeCell ref="AN759:AR759"/>
    <mergeCell ref="B757:I758"/>
    <mergeCell ref="J757:N758"/>
    <mergeCell ref="T757:U757"/>
    <mergeCell ref="V757:X757"/>
    <mergeCell ref="AH757:AK757"/>
    <mergeCell ref="AN757:AR757"/>
    <mergeCell ref="T758:U758"/>
    <mergeCell ref="V758:Y758"/>
    <mergeCell ref="Z758:AC758"/>
    <mergeCell ref="AD758:AG758"/>
    <mergeCell ref="V764:Y764"/>
    <mergeCell ref="Z764:AC764"/>
    <mergeCell ref="AD764:AG764"/>
    <mergeCell ref="AH764:AK764"/>
    <mergeCell ref="AL764:AM764"/>
    <mergeCell ref="AN764:AR764"/>
    <mergeCell ref="AH762:AK762"/>
    <mergeCell ref="AL762:AM762"/>
    <mergeCell ref="AN762:AR762"/>
    <mergeCell ref="B763:I764"/>
    <mergeCell ref="J763:N764"/>
    <mergeCell ref="T763:U763"/>
    <mergeCell ref="V763:X763"/>
    <mergeCell ref="AH763:AK763"/>
    <mergeCell ref="AN763:AR763"/>
    <mergeCell ref="T764:U764"/>
    <mergeCell ref="B761:I762"/>
    <mergeCell ref="J761:N762"/>
    <mergeCell ref="T761:U761"/>
    <mergeCell ref="V761:X761"/>
    <mergeCell ref="AH761:AK761"/>
    <mergeCell ref="AN761:AR761"/>
    <mergeCell ref="T762:U762"/>
    <mergeCell ref="V762:Y762"/>
    <mergeCell ref="Z762:AC762"/>
    <mergeCell ref="AD762:AG762"/>
    <mergeCell ref="T774:U774"/>
    <mergeCell ref="B769:I770"/>
    <mergeCell ref="J769:N770"/>
    <mergeCell ref="T769:U769"/>
    <mergeCell ref="AN772:AR772"/>
    <mergeCell ref="AN771:AR771"/>
    <mergeCell ref="AN774:AR774"/>
    <mergeCell ref="T766:U766"/>
    <mergeCell ref="V766:Y766"/>
    <mergeCell ref="Z766:AC766"/>
    <mergeCell ref="AD766:AG766"/>
    <mergeCell ref="AH771:AK771"/>
    <mergeCell ref="V769:X769"/>
    <mergeCell ref="AH769:AK769"/>
    <mergeCell ref="AN769:AR769"/>
    <mergeCell ref="T770:U770"/>
    <mergeCell ref="V770:Y770"/>
    <mergeCell ref="AH766:AK766"/>
    <mergeCell ref="AL766:AM766"/>
    <mergeCell ref="AN766:AR766"/>
    <mergeCell ref="B765:I766"/>
    <mergeCell ref="J765:N766"/>
    <mergeCell ref="AN775:AR775"/>
    <mergeCell ref="B775:E777"/>
    <mergeCell ref="F775:N777"/>
    <mergeCell ref="V775:Y775"/>
    <mergeCell ref="V768:Y768"/>
    <mergeCell ref="Z768:AC768"/>
    <mergeCell ref="AD768:AG768"/>
    <mergeCell ref="AH768:AK768"/>
    <mergeCell ref="AL768:AM768"/>
    <mergeCell ref="AN768:AR768"/>
    <mergeCell ref="B767:I768"/>
    <mergeCell ref="J767:N768"/>
    <mergeCell ref="T767:U767"/>
    <mergeCell ref="V767:X767"/>
    <mergeCell ref="AH767:AK767"/>
    <mergeCell ref="AN767:AR767"/>
    <mergeCell ref="T768:U768"/>
    <mergeCell ref="B773:I774"/>
    <mergeCell ref="J773:N774"/>
    <mergeCell ref="T773:U773"/>
    <mergeCell ref="V773:X773"/>
    <mergeCell ref="AN777:AR777"/>
    <mergeCell ref="AN773:AR773"/>
    <mergeCell ref="Z770:AC770"/>
    <mergeCell ref="AD770:AG770"/>
    <mergeCell ref="AH770:AK770"/>
    <mergeCell ref="AL770:AM770"/>
    <mergeCell ref="AN770:AR770"/>
    <mergeCell ref="B771:I772"/>
    <mergeCell ref="J771:N772"/>
    <mergeCell ref="T771:U771"/>
    <mergeCell ref="V771:X771"/>
    <mergeCell ref="T765:U765"/>
    <mergeCell ref="V765:X765"/>
    <mergeCell ref="AH765:AK765"/>
    <mergeCell ref="AN765:AR765"/>
    <mergeCell ref="B898:E900"/>
    <mergeCell ref="F898:N900"/>
    <mergeCell ref="O898:U900"/>
    <mergeCell ref="V898:Y898"/>
    <mergeCell ref="V900:Y900"/>
    <mergeCell ref="AD897:AG897"/>
    <mergeCell ref="B896:I897"/>
    <mergeCell ref="J896:N897"/>
    <mergeCell ref="T896:U896"/>
    <mergeCell ref="V896:X896"/>
    <mergeCell ref="Z900:AC900"/>
    <mergeCell ref="AD900:AG900"/>
    <mergeCell ref="AH900:AK900"/>
    <mergeCell ref="T897:U897"/>
    <mergeCell ref="V897:Y897"/>
    <mergeCell ref="AN900:AR900"/>
    <mergeCell ref="AH898:AK898"/>
    <mergeCell ref="AN898:AR898"/>
    <mergeCell ref="AH896:AK896"/>
    <mergeCell ref="AN896:AR896"/>
    <mergeCell ref="Z897:AC897"/>
    <mergeCell ref="AH897:AK897"/>
    <mergeCell ref="AL897:AM897"/>
    <mergeCell ref="AN897:AR897"/>
    <mergeCell ref="V899:Y899"/>
    <mergeCell ref="Z899:AC899"/>
    <mergeCell ref="AH899:AK899"/>
    <mergeCell ref="AN899:AR899"/>
    <mergeCell ref="B892:I893"/>
    <mergeCell ref="J892:N893"/>
    <mergeCell ref="T892:U892"/>
    <mergeCell ref="V892:X892"/>
    <mergeCell ref="T893:U893"/>
    <mergeCell ref="V893:Y893"/>
    <mergeCell ref="B894:I895"/>
    <mergeCell ref="J894:N895"/>
    <mergeCell ref="T894:U894"/>
    <mergeCell ref="V894:X894"/>
    <mergeCell ref="T895:U895"/>
    <mergeCell ref="V895:Y895"/>
    <mergeCell ref="AH894:AK894"/>
    <mergeCell ref="AN894:AR894"/>
    <mergeCell ref="Z895:AC895"/>
    <mergeCell ref="AD895:AG895"/>
    <mergeCell ref="AH895:AK895"/>
    <mergeCell ref="AL895:AM895"/>
    <mergeCell ref="AN895:AR895"/>
    <mergeCell ref="AH892:AK892"/>
    <mergeCell ref="AN892:AR892"/>
    <mergeCell ref="Z893:AC893"/>
    <mergeCell ref="B888:I889"/>
    <mergeCell ref="J888:N889"/>
    <mergeCell ref="T888:U888"/>
    <mergeCell ref="V888:X888"/>
    <mergeCell ref="T889:U889"/>
    <mergeCell ref="V889:Y889"/>
    <mergeCell ref="AH888:AK888"/>
    <mergeCell ref="AN888:AR888"/>
    <mergeCell ref="Z889:AC889"/>
    <mergeCell ref="AD889:AG889"/>
    <mergeCell ref="AH889:AK889"/>
    <mergeCell ref="AL889:AM889"/>
    <mergeCell ref="AN889:AR889"/>
    <mergeCell ref="B890:I891"/>
    <mergeCell ref="J890:N891"/>
    <mergeCell ref="T890:U890"/>
    <mergeCell ref="V890:X890"/>
    <mergeCell ref="T891:U891"/>
    <mergeCell ref="V891:Y891"/>
    <mergeCell ref="AH890:AK890"/>
    <mergeCell ref="AN890:AR890"/>
    <mergeCell ref="Z891:AC891"/>
    <mergeCell ref="AD891:AG891"/>
    <mergeCell ref="AH891:AK891"/>
    <mergeCell ref="AL891:AM891"/>
    <mergeCell ref="AN891:AR891"/>
    <mergeCell ref="B884:I885"/>
    <mergeCell ref="J884:N885"/>
    <mergeCell ref="T884:U884"/>
    <mergeCell ref="V884:X884"/>
    <mergeCell ref="T885:U885"/>
    <mergeCell ref="V885:Y885"/>
    <mergeCell ref="AH884:AK884"/>
    <mergeCell ref="AN884:AR884"/>
    <mergeCell ref="Z885:AC885"/>
    <mergeCell ref="AD885:AG885"/>
    <mergeCell ref="AH885:AK885"/>
    <mergeCell ref="AL885:AM885"/>
    <mergeCell ref="AN885:AR885"/>
    <mergeCell ref="B886:I887"/>
    <mergeCell ref="J886:N887"/>
    <mergeCell ref="T886:U886"/>
    <mergeCell ref="V886:X886"/>
    <mergeCell ref="T887:U887"/>
    <mergeCell ref="V887:Y887"/>
    <mergeCell ref="AH886:AK886"/>
    <mergeCell ref="AN886:AR886"/>
    <mergeCell ref="Z887:AC887"/>
    <mergeCell ref="AD887:AG887"/>
    <mergeCell ref="AH887:AK887"/>
    <mergeCell ref="AL887:AM887"/>
    <mergeCell ref="AN887:AR887"/>
    <mergeCell ref="B880:I881"/>
    <mergeCell ref="J880:N881"/>
    <mergeCell ref="T880:U880"/>
    <mergeCell ref="V880:X880"/>
    <mergeCell ref="T881:U881"/>
    <mergeCell ref="V881:Y881"/>
    <mergeCell ref="AH880:AK880"/>
    <mergeCell ref="AN880:AR880"/>
    <mergeCell ref="Z881:AC881"/>
    <mergeCell ref="AD881:AG881"/>
    <mergeCell ref="AH881:AK881"/>
    <mergeCell ref="AL881:AM881"/>
    <mergeCell ref="AN881:AR881"/>
    <mergeCell ref="B882:I883"/>
    <mergeCell ref="J882:N883"/>
    <mergeCell ref="T882:U882"/>
    <mergeCell ref="V882:X882"/>
    <mergeCell ref="T883:U883"/>
    <mergeCell ref="V883:Y883"/>
    <mergeCell ref="AH882:AK882"/>
    <mergeCell ref="AN882:AR882"/>
    <mergeCell ref="Z883:AC883"/>
    <mergeCell ref="AD883:AG883"/>
    <mergeCell ref="AH883:AK883"/>
    <mergeCell ref="AL883:AM883"/>
    <mergeCell ref="AN883:AR883"/>
    <mergeCell ref="B877:I879"/>
    <mergeCell ref="J877:N879"/>
    <mergeCell ref="O877:U879"/>
    <mergeCell ref="V878:Y879"/>
    <mergeCell ref="Y877:AH877"/>
    <mergeCell ref="S874:S876"/>
    <mergeCell ref="T874:T876"/>
    <mergeCell ref="U874:U876"/>
    <mergeCell ref="V874:V876"/>
    <mergeCell ref="Z878:AC879"/>
    <mergeCell ref="AD878:AG879"/>
    <mergeCell ref="AH878:AK879"/>
    <mergeCell ref="AL878:AM879"/>
    <mergeCell ref="AN878:AS878"/>
    <mergeCell ref="AN879:AS879"/>
    <mergeCell ref="B873:I876"/>
    <mergeCell ref="J873:K873"/>
    <mergeCell ref="M873:N873"/>
    <mergeCell ref="O873:T873"/>
    <mergeCell ref="U873:W873"/>
    <mergeCell ref="Q874:Q876"/>
    <mergeCell ref="W874:W876"/>
    <mergeCell ref="J874:J876"/>
    <mergeCell ref="K874:K876"/>
    <mergeCell ref="L874:L876"/>
    <mergeCell ref="M874:M876"/>
    <mergeCell ref="N874:N876"/>
    <mergeCell ref="O874:O876"/>
    <mergeCell ref="P874:P876"/>
    <mergeCell ref="R874:R876"/>
    <mergeCell ref="AR873:AS875"/>
    <mergeCell ref="B853:I854"/>
    <mergeCell ref="J853:N854"/>
    <mergeCell ref="T853:U853"/>
    <mergeCell ref="V853:X853"/>
    <mergeCell ref="T854:U854"/>
    <mergeCell ref="V854:Y854"/>
    <mergeCell ref="AH853:AK853"/>
    <mergeCell ref="AN853:AR853"/>
    <mergeCell ref="Z854:AC854"/>
    <mergeCell ref="AD854:AG854"/>
    <mergeCell ref="AH854:AK854"/>
    <mergeCell ref="AL854:AM854"/>
    <mergeCell ref="AN854:AR854"/>
    <mergeCell ref="F857:N859"/>
    <mergeCell ref="O857:U859"/>
    <mergeCell ref="V857:Y857"/>
    <mergeCell ref="V859:Y859"/>
    <mergeCell ref="T856:U856"/>
    <mergeCell ref="V856:Y856"/>
    <mergeCell ref="AH855:AK855"/>
    <mergeCell ref="B855:I856"/>
    <mergeCell ref="J855:N856"/>
    <mergeCell ref="T855:U855"/>
    <mergeCell ref="V855:X855"/>
    <mergeCell ref="AH857:AK857"/>
    <mergeCell ref="Z856:AC856"/>
    <mergeCell ref="AD856:AG856"/>
    <mergeCell ref="AH856:AK856"/>
    <mergeCell ref="B857:E859"/>
    <mergeCell ref="Z859:AC859"/>
    <mergeCell ref="AD859:AG859"/>
    <mergeCell ref="AH859:AK859"/>
    <mergeCell ref="B849:I850"/>
    <mergeCell ref="J849:N850"/>
    <mergeCell ref="T849:U849"/>
    <mergeCell ref="V849:X849"/>
    <mergeCell ref="T850:U850"/>
    <mergeCell ref="V850:Y850"/>
    <mergeCell ref="AH849:AK849"/>
    <mergeCell ref="AN849:AR849"/>
    <mergeCell ref="Z850:AC850"/>
    <mergeCell ref="AD850:AG850"/>
    <mergeCell ref="AH850:AK850"/>
    <mergeCell ref="AL850:AM850"/>
    <mergeCell ref="AN850:AR850"/>
    <mergeCell ref="B851:I852"/>
    <mergeCell ref="J851:N852"/>
    <mergeCell ref="T851:U851"/>
    <mergeCell ref="V851:X851"/>
    <mergeCell ref="T852:U852"/>
    <mergeCell ref="V852:Y852"/>
    <mergeCell ref="AH851:AK851"/>
    <mergeCell ref="AN851:AR851"/>
    <mergeCell ref="Z852:AC852"/>
    <mergeCell ref="AD852:AG852"/>
    <mergeCell ref="AH852:AK852"/>
    <mergeCell ref="AL852:AM852"/>
    <mergeCell ref="AN852:AR852"/>
    <mergeCell ref="B845:I846"/>
    <mergeCell ref="J845:N846"/>
    <mergeCell ref="T845:U845"/>
    <mergeCell ref="V845:X845"/>
    <mergeCell ref="T846:U846"/>
    <mergeCell ref="V846:Y846"/>
    <mergeCell ref="AH845:AK845"/>
    <mergeCell ref="AN845:AR845"/>
    <mergeCell ref="Z846:AC846"/>
    <mergeCell ref="AD846:AG846"/>
    <mergeCell ref="AH846:AK846"/>
    <mergeCell ref="AL846:AM846"/>
    <mergeCell ref="AN846:AR846"/>
    <mergeCell ref="B847:I848"/>
    <mergeCell ref="J847:N848"/>
    <mergeCell ref="T847:U847"/>
    <mergeCell ref="V847:X847"/>
    <mergeCell ref="T848:U848"/>
    <mergeCell ref="V848:Y848"/>
    <mergeCell ref="AH847:AK847"/>
    <mergeCell ref="AN847:AR847"/>
    <mergeCell ref="Z848:AC848"/>
    <mergeCell ref="AD848:AG848"/>
    <mergeCell ref="AH848:AK848"/>
    <mergeCell ref="AL848:AM848"/>
    <mergeCell ref="AN848:AR848"/>
    <mergeCell ref="B841:I842"/>
    <mergeCell ref="J841:N842"/>
    <mergeCell ref="T841:U841"/>
    <mergeCell ref="V841:X841"/>
    <mergeCell ref="T842:U842"/>
    <mergeCell ref="V842:Y842"/>
    <mergeCell ref="AH841:AK841"/>
    <mergeCell ref="AN841:AR841"/>
    <mergeCell ref="Z842:AC842"/>
    <mergeCell ref="AD842:AG842"/>
    <mergeCell ref="AH842:AK842"/>
    <mergeCell ref="AL842:AM842"/>
    <mergeCell ref="AN842:AR842"/>
    <mergeCell ref="B843:I844"/>
    <mergeCell ref="J843:N844"/>
    <mergeCell ref="T843:U843"/>
    <mergeCell ref="V843:X843"/>
    <mergeCell ref="T844:U844"/>
    <mergeCell ref="V844:Y844"/>
    <mergeCell ref="AH843:AK843"/>
    <mergeCell ref="AN843:AR843"/>
    <mergeCell ref="Z844:AC844"/>
    <mergeCell ref="AD844:AG844"/>
    <mergeCell ref="AH844:AK844"/>
    <mergeCell ref="AL844:AM844"/>
    <mergeCell ref="AN844:AR844"/>
    <mergeCell ref="J833:J835"/>
    <mergeCell ref="K833:K835"/>
    <mergeCell ref="L833:L835"/>
    <mergeCell ref="M833:M835"/>
    <mergeCell ref="B839:I840"/>
    <mergeCell ref="J839:N840"/>
    <mergeCell ref="T839:U839"/>
    <mergeCell ref="V839:X839"/>
    <mergeCell ref="T840:U840"/>
    <mergeCell ref="V840:Y840"/>
    <mergeCell ref="AH839:AK839"/>
    <mergeCell ref="AN839:AR839"/>
    <mergeCell ref="Z840:AC840"/>
    <mergeCell ref="AD840:AG840"/>
    <mergeCell ref="AH840:AK840"/>
    <mergeCell ref="AL840:AM840"/>
    <mergeCell ref="AN840:AR840"/>
    <mergeCell ref="V815:Y815"/>
    <mergeCell ref="AN814:AR814"/>
    <mergeCell ref="Z815:AC815"/>
    <mergeCell ref="AD815:AG815"/>
    <mergeCell ref="B836:I838"/>
    <mergeCell ref="J836:N838"/>
    <mergeCell ref="O836:U838"/>
    <mergeCell ref="V837:Y838"/>
    <mergeCell ref="Y836:AH836"/>
    <mergeCell ref="S833:S835"/>
    <mergeCell ref="T833:T835"/>
    <mergeCell ref="U833:U835"/>
    <mergeCell ref="V833:V835"/>
    <mergeCell ref="B832:I835"/>
    <mergeCell ref="AL836:AM836"/>
    <mergeCell ref="AN836:AS836"/>
    <mergeCell ref="Z837:AC838"/>
    <mergeCell ref="AD837:AG838"/>
    <mergeCell ref="AH837:AK838"/>
    <mergeCell ref="AL837:AM838"/>
    <mergeCell ref="AN837:AS837"/>
    <mergeCell ref="AN838:AS838"/>
    <mergeCell ref="J832:K832"/>
    <mergeCell ref="M832:N832"/>
    <mergeCell ref="O832:T832"/>
    <mergeCell ref="U832:W832"/>
    <mergeCell ref="AL832:AM834"/>
    <mergeCell ref="AN832:AO834"/>
    <mergeCell ref="R833:R835"/>
    <mergeCell ref="W833:W835"/>
    <mergeCell ref="AP832:AQ834"/>
    <mergeCell ref="AR832:AS834"/>
    <mergeCell ref="B812:I813"/>
    <mergeCell ref="J812:N813"/>
    <mergeCell ref="T812:U812"/>
    <mergeCell ref="V812:X812"/>
    <mergeCell ref="T813:U813"/>
    <mergeCell ref="V813:Y813"/>
    <mergeCell ref="AH812:AK812"/>
    <mergeCell ref="AN812:AR812"/>
    <mergeCell ref="Z813:AC813"/>
    <mergeCell ref="AD813:AG813"/>
    <mergeCell ref="AH813:AK813"/>
    <mergeCell ref="AL813:AM813"/>
    <mergeCell ref="AN813:AR813"/>
    <mergeCell ref="O833:O835"/>
    <mergeCell ref="P833:P835"/>
    <mergeCell ref="Q833:Q835"/>
    <mergeCell ref="B816:E818"/>
    <mergeCell ref="F816:N818"/>
    <mergeCell ref="O816:U818"/>
    <mergeCell ref="V816:Y816"/>
    <mergeCell ref="V818:Y818"/>
    <mergeCell ref="AH814:AK814"/>
    <mergeCell ref="B814:I815"/>
    <mergeCell ref="J814:N815"/>
    <mergeCell ref="T814:U814"/>
    <mergeCell ref="V814:X814"/>
    <mergeCell ref="AH816:AK816"/>
    <mergeCell ref="AN816:AR816"/>
    <mergeCell ref="Z818:AC818"/>
    <mergeCell ref="AD818:AG818"/>
    <mergeCell ref="AH818:AK818"/>
    <mergeCell ref="AN818:AR818"/>
    <mergeCell ref="B808:I809"/>
    <mergeCell ref="J808:N809"/>
    <mergeCell ref="T808:U808"/>
    <mergeCell ref="V808:X808"/>
    <mergeCell ref="T809:U809"/>
    <mergeCell ref="V809:Y809"/>
    <mergeCell ref="AH808:AK808"/>
    <mergeCell ref="AN808:AR808"/>
    <mergeCell ref="Z809:AC809"/>
    <mergeCell ref="AD809:AG809"/>
    <mergeCell ref="AH809:AK809"/>
    <mergeCell ref="AL809:AM809"/>
    <mergeCell ref="AN809:AR809"/>
    <mergeCell ref="AH806:AK806"/>
    <mergeCell ref="B810:I811"/>
    <mergeCell ref="J810:N811"/>
    <mergeCell ref="T810:U810"/>
    <mergeCell ref="V810:X810"/>
    <mergeCell ref="T811:U811"/>
    <mergeCell ref="V811:Y811"/>
    <mergeCell ref="AH810:AK810"/>
    <mergeCell ref="AN810:AR810"/>
    <mergeCell ref="Z811:AC811"/>
    <mergeCell ref="AD811:AG811"/>
    <mergeCell ref="AH811:AK811"/>
    <mergeCell ref="AL811:AM811"/>
    <mergeCell ref="AN811:AR811"/>
    <mergeCell ref="T802:U802"/>
    <mergeCell ref="V802:X802"/>
    <mergeCell ref="T803:U803"/>
    <mergeCell ref="V803:Y803"/>
    <mergeCell ref="AN802:AR802"/>
    <mergeCell ref="Z803:AC803"/>
    <mergeCell ref="AD803:AG803"/>
    <mergeCell ref="AH803:AK803"/>
    <mergeCell ref="AL803:AM803"/>
    <mergeCell ref="AN803:AR803"/>
    <mergeCell ref="B804:I805"/>
    <mergeCell ref="J804:N805"/>
    <mergeCell ref="T804:U804"/>
    <mergeCell ref="V804:X804"/>
    <mergeCell ref="T805:U805"/>
    <mergeCell ref="V805:Y805"/>
    <mergeCell ref="AN804:AR804"/>
    <mergeCell ref="Z805:AC805"/>
    <mergeCell ref="AD805:AG805"/>
    <mergeCell ref="AH805:AK805"/>
    <mergeCell ref="AL805:AM805"/>
    <mergeCell ref="AN805:AR805"/>
    <mergeCell ref="AH802:AK802"/>
    <mergeCell ref="AH804:AK804"/>
    <mergeCell ref="AH736:AK736"/>
    <mergeCell ref="V731:Y731"/>
    <mergeCell ref="Z731:AC731"/>
    <mergeCell ref="AD731:AG731"/>
    <mergeCell ref="J798:N799"/>
    <mergeCell ref="N833:N835"/>
    <mergeCell ref="B795:I797"/>
    <mergeCell ref="J795:N797"/>
    <mergeCell ref="O795:U797"/>
    <mergeCell ref="S792:S794"/>
    <mergeCell ref="T792:T794"/>
    <mergeCell ref="U792:U794"/>
    <mergeCell ref="L792:L794"/>
    <mergeCell ref="M792:M794"/>
    <mergeCell ref="W505:W507"/>
    <mergeCell ref="V505:V507"/>
    <mergeCell ref="Y795:AH795"/>
    <mergeCell ref="B800:I801"/>
    <mergeCell ref="J800:N801"/>
    <mergeCell ref="T800:U800"/>
    <mergeCell ref="V800:X800"/>
    <mergeCell ref="T801:U801"/>
    <mergeCell ref="V801:Y801"/>
    <mergeCell ref="B791:I794"/>
    <mergeCell ref="Z801:AC801"/>
    <mergeCell ref="AD801:AG801"/>
    <mergeCell ref="AH801:AK801"/>
    <mergeCell ref="V777:Y777"/>
    <mergeCell ref="V772:Y772"/>
    <mergeCell ref="Z772:AC772"/>
    <mergeCell ref="AD772:AG772"/>
    <mergeCell ref="AH772:AK772"/>
    <mergeCell ref="J792:J794"/>
    <mergeCell ref="K792:K794"/>
    <mergeCell ref="B798:I799"/>
    <mergeCell ref="AN798:AR798"/>
    <mergeCell ref="V792:V794"/>
    <mergeCell ref="O504:T504"/>
    <mergeCell ref="U504:W504"/>
    <mergeCell ref="AL504:AM506"/>
    <mergeCell ref="J791:K791"/>
    <mergeCell ref="M791:N791"/>
    <mergeCell ref="O791:T791"/>
    <mergeCell ref="U791:W791"/>
    <mergeCell ref="AL791:AM793"/>
    <mergeCell ref="N792:N794"/>
    <mergeCell ref="O792:O794"/>
    <mergeCell ref="R792:R794"/>
    <mergeCell ref="W792:W794"/>
    <mergeCell ref="AH773:AK773"/>
    <mergeCell ref="V774:Y774"/>
    <mergeCell ref="Z774:AC774"/>
    <mergeCell ref="AD774:AG774"/>
    <mergeCell ref="AL772:AM772"/>
    <mergeCell ref="T772:U772"/>
    <mergeCell ref="AH774:AK774"/>
    <mergeCell ref="AL774:AM774"/>
    <mergeCell ref="AH775:AK775"/>
    <mergeCell ref="O775:U777"/>
    <mergeCell ref="Z777:AC777"/>
    <mergeCell ref="AD777:AG777"/>
    <mergeCell ref="AH777:AK777"/>
    <mergeCell ref="V736:Y736"/>
    <mergeCell ref="AD736:AG736"/>
    <mergeCell ref="J915:J917"/>
    <mergeCell ref="K915:K917"/>
    <mergeCell ref="L915:L917"/>
    <mergeCell ref="M915:M917"/>
    <mergeCell ref="N915:N917"/>
    <mergeCell ref="B914:I917"/>
    <mergeCell ref="J914:K914"/>
    <mergeCell ref="M914:N914"/>
    <mergeCell ref="AN918:AS918"/>
    <mergeCell ref="O918:U920"/>
    <mergeCell ref="R915:R917"/>
    <mergeCell ref="V796:Y797"/>
    <mergeCell ref="Z796:AC797"/>
    <mergeCell ref="AD796:AG797"/>
    <mergeCell ref="AH796:AK797"/>
    <mergeCell ref="V919:Y920"/>
    <mergeCell ref="Z919:AC920"/>
    <mergeCell ref="AN920:AS920"/>
    <mergeCell ref="Y918:AH918"/>
    <mergeCell ref="AL918:AM918"/>
    <mergeCell ref="AL799:AM799"/>
    <mergeCell ref="AD919:AG920"/>
    <mergeCell ref="S915:S917"/>
    <mergeCell ref="B806:I807"/>
    <mergeCell ref="J806:N807"/>
    <mergeCell ref="T806:U806"/>
    <mergeCell ref="V806:X806"/>
    <mergeCell ref="T807:U807"/>
    <mergeCell ref="V807:Y807"/>
    <mergeCell ref="AN806:AR806"/>
    <mergeCell ref="B802:I803"/>
    <mergeCell ref="J802:N803"/>
    <mergeCell ref="Z799:AC799"/>
    <mergeCell ref="AD799:AG799"/>
    <mergeCell ref="AH799:AK799"/>
    <mergeCell ref="O915:O917"/>
    <mergeCell ref="P915:P917"/>
    <mergeCell ref="Q915:Q917"/>
    <mergeCell ref="AP914:AQ916"/>
    <mergeCell ref="AR914:AS916"/>
    <mergeCell ref="AN860:AR860"/>
    <mergeCell ref="T798:U798"/>
    <mergeCell ref="V798:X798"/>
    <mergeCell ref="T799:U799"/>
    <mergeCell ref="V799:Y799"/>
    <mergeCell ref="AP791:AQ793"/>
    <mergeCell ref="AR791:AS793"/>
    <mergeCell ref="AN800:AR800"/>
    <mergeCell ref="AL801:AM801"/>
    <mergeCell ref="AN801:AR801"/>
    <mergeCell ref="T815:U815"/>
    <mergeCell ref="U914:W914"/>
    <mergeCell ref="AL914:AM916"/>
    <mergeCell ref="P792:P794"/>
    <mergeCell ref="Q792:Q794"/>
    <mergeCell ref="AN859:AR859"/>
    <mergeCell ref="AL873:AM875"/>
    <mergeCell ref="O914:T914"/>
    <mergeCell ref="T915:T917"/>
    <mergeCell ref="U915:U917"/>
    <mergeCell ref="AH798:AK798"/>
    <mergeCell ref="AL795:AM795"/>
    <mergeCell ref="AN791:AO793"/>
    <mergeCell ref="Z807:AC807"/>
    <mergeCell ref="AN778:AR778"/>
    <mergeCell ref="AN795:AS795"/>
    <mergeCell ref="AL796:AM797"/>
    <mergeCell ref="AN796:AS796"/>
    <mergeCell ref="AN797:AS797"/>
    <mergeCell ref="AL856:AM856"/>
    <mergeCell ref="AN856:AR856"/>
    <mergeCell ref="AD893:AG893"/>
    <mergeCell ref="AH893:AK893"/>
    <mergeCell ref="AL893:AM893"/>
    <mergeCell ref="AN893:AR893"/>
    <mergeCell ref="AN873:AO875"/>
    <mergeCell ref="AP873:AQ875"/>
    <mergeCell ref="AL877:AM877"/>
    <mergeCell ref="AN877:AS877"/>
    <mergeCell ref="AN857:AR857"/>
    <mergeCell ref="AN799:AR799"/>
    <mergeCell ref="AH815:AK815"/>
    <mergeCell ref="AL815:AM815"/>
    <mergeCell ref="AN815:AR815"/>
    <mergeCell ref="AN855:AR855"/>
    <mergeCell ref="AH800:AK800"/>
    <mergeCell ref="AD807:AG807"/>
    <mergeCell ref="AH807:AK807"/>
    <mergeCell ref="AL807:AM807"/>
    <mergeCell ref="AN807:AR807"/>
    <mergeCell ref="AN819:AR819"/>
    <mergeCell ref="AD899:AG899"/>
    <mergeCell ref="V923:X923"/>
    <mergeCell ref="AH923:AK923"/>
    <mergeCell ref="AN923:AR923"/>
    <mergeCell ref="T924:U924"/>
    <mergeCell ref="AH924:AK924"/>
    <mergeCell ref="AL924:AM924"/>
    <mergeCell ref="AN924:AR924"/>
    <mergeCell ref="B921:I922"/>
    <mergeCell ref="J921:N922"/>
    <mergeCell ref="T921:U921"/>
    <mergeCell ref="V921:X921"/>
    <mergeCell ref="AH921:AK921"/>
    <mergeCell ref="AN921:AR921"/>
    <mergeCell ref="T922:U922"/>
    <mergeCell ref="V922:Y922"/>
    <mergeCell ref="Z922:AC922"/>
    <mergeCell ref="AD922:AG922"/>
    <mergeCell ref="V924:Y924"/>
    <mergeCell ref="Z924:AC924"/>
    <mergeCell ref="AD924:AG924"/>
    <mergeCell ref="AH922:AK922"/>
    <mergeCell ref="AL922:AM922"/>
    <mergeCell ref="AN922:AR922"/>
    <mergeCell ref="AH919:AK920"/>
    <mergeCell ref="AL919:AM920"/>
    <mergeCell ref="AN919:AS919"/>
    <mergeCell ref="B923:I924"/>
    <mergeCell ref="J923:N924"/>
    <mergeCell ref="T923:U923"/>
    <mergeCell ref="B918:I920"/>
    <mergeCell ref="J918:N920"/>
    <mergeCell ref="V928:Y928"/>
    <mergeCell ref="Z928:AC928"/>
    <mergeCell ref="AD928:AG928"/>
    <mergeCell ref="AH928:AK928"/>
    <mergeCell ref="AL928:AM928"/>
    <mergeCell ref="AN928:AR928"/>
    <mergeCell ref="AH926:AK926"/>
    <mergeCell ref="AL926:AM926"/>
    <mergeCell ref="AN926:AR926"/>
    <mergeCell ref="B927:I928"/>
    <mergeCell ref="J927:N928"/>
    <mergeCell ref="T927:U927"/>
    <mergeCell ref="V927:X927"/>
    <mergeCell ref="AH927:AK927"/>
    <mergeCell ref="AN927:AR927"/>
    <mergeCell ref="T928:U928"/>
    <mergeCell ref="B925:I926"/>
    <mergeCell ref="J925:N926"/>
    <mergeCell ref="T925:U925"/>
    <mergeCell ref="V925:X925"/>
    <mergeCell ref="AH925:AK925"/>
    <mergeCell ref="AN925:AR925"/>
    <mergeCell ref="T926:U926"/>
    <mergeCell ref="V926:Y926"/>
    <mergeCell ref="Z926:AC926"/>
    <mergeCell ref="AD926:AG926"/>
    <mergeCell ref="V932:Y932"/>
    <mergeCell ref="Z932:AC932"/>
    <mergeCell ref="AD932:AG932"/>
    <mergeCell ref="AH932:AK932"/>
    <mergeCell ref="AL932:AM932"/>
    <mergeCell ref="AN932:AR932"/>
    <mergeCell ref="AH930:AK930"/>
    <mergeCell ref="AL930:AM930"/>
    <mergeCell ref="AN930:AR930"/>
    <mergeCell ref="B931:I932"/>
    <mergeCell ref="J931:N932"/>
    <mergeCell ref="T931:U931"/>
    <mergeCell ref="V931:X931"/>
    <mergeCell ref="AH931:AK931"/>
    <mergeCell ref="AN931:AR931"/>
    <mergeCell ref="T932:U932"/>
    <mergeCell ref="B929:I930"/>
    <mergeCell ref="J929:N930"/>
    <mergeCell ref="T929:U929"/>
    <mergeCell ref="V929:X929"/>
    <mergeCell ref="AH929:AK929"/>
    <mergeCell ref="AN929:AR929"/>
    <mergeCell ref="T930:U930"/>
    <mergeCell ref="V930:Y930"/>
    <mergeCell ref="Z930:AC930"/>
    <mergeCell ref="AD930:AG930"/>
    <mergeCell ref="V936:Y936"/>
    <mergeCell ref="Z936:AC936"/>
    <mergeCell ref="AD936:AG936"/>
    <mergeCell ref="AH936:AK936"/>
    <mergeCell ref="AL936:AM936"/>
    <mergeCell ref="AN936:AR936"/>
    <mergeCell ref="AH934:AK934"/>
    <mergeCell ref="AL934:AM934"/>
    <mergeCell ref="AN934:AR934"/>
    <mergeCell ref="B935:I936"/>
    <mergeCell ref="J935:N936"/>
    <mergeCell ref="T935:U935"/>
    <mergeCell ref="V935:X935"/>
    <mergeCell ref="AH935:AK935"/>
    <mergeCell ref="AN935:AR935"/>
    <mergeCell ref="T936:U936"/>
    <mergeCell ref="B933:I934"/>
    <mergeCell ref="J933:N934"/>
    <mergeCell ref="T933:U933"/>
    <mergeCell ref="V933:X933"/>
    <mergeCell ref="AH933:AK933"/>
    <mergeCell ref="AN933:AR933"/>
    <mergeCell ref="T934:U934"/>
    <mergeCell ref="V934:Y934"/>
    <mergeCell ref="Z934:AC934"/>
    <mergeCell ref="AD934:AG934"/>
    <mergeCell ref="B939:E941"/>
    <mergeCell ref="F939:N941"/>
    <mergeCell ref="O939:U941"/>
    <mergeCell ref="V939:Y939"/>
    <mergeCell ref="AH939:AK939"/>
    <mergeCell ref="AN939:AR939"/>
    <mergeCell ref="V941:Y941"/>
    <mergeCell ref="AH941:AK941"/>
    <mergeCell ref="AN941:AR941"/>
    <mergeCell ref="AD941:AG941"/>
    <mergeCell ref="B937:I938"/>
    <mergeCell ref="J937:N938"/>
    <mergeCell ref="T937:U937"/>
    <mergeCell ref="V937:X937"/>
    <mergeCell ref="AH937:AK937"/>
    <mergeCell ref="AN937:AR937"/>
    <mergeCell ref="T938:U938"/>
    <mergeCell ref="V938:Y938"/>
    <mergeCell ref="Z938:AC938"/>
    <mergeCell ref="AD938:AG938"/>
    <mergeCell ref="M955:N955"/>
    <mergeCell ref="O955:T955"/>
    <mergeCell ref="AN955:AO957"/>
    <mergeCell ref="AP955:AQ957"/>
    <mergeCell ref="AR955:AS957"/>
    <mergeCell ref="J956:J958"/>
    <mergeCell ref="K956:K958"/>
    <mergeCell ref="L956:L958"/>
    <mergeCell ref="M956:M958"/>
    <mergeCell ref="N956:N958"/>
    <mergeCell ref="O956:O958"/>
    <mergeCell ref="P956:P958"/>
    <mergeCell ref="AL955:AM957"/>
    <mergeCell ref="AN942:AR942"/>
    <mergeCell ref="AH938:AK938"/>
    <mergeCell ref="AL938:AM938"/>
    <mergeCell ref="AN938:AR938"/>
    <mergeCell ref="Q956:Q958"/>
    <mergeCell ref="R956:R958"/>
    <mergeCell ref="W956:W958"/>
    <mergeCell ref="V956:V958"/>
    <mergeCell ref="Z941:AC941"/>
    <mergeCell ref="V940:Y940"/>
    <mergeCell ref="Z940:AC940"/>
    <mergeCell ref="AD940:AG940"/>
    <mergeCell ref="AH940:AK940"/>
    <mergeCell ref="AN940:AR940"/>
    <mergeCell ref="Y959:AH959"/>
    <mergeCell ref="AL959:AM959"/>
    <mergeCell ref="U955:W955"/>
    <mergeCell ref="T965:U965"/>
    <mergeCell ref="B964:I965"/>
    <mergeCell ref="J964:N965"/>
    <mergeCell ref="T964:U964"/>
    <mergeCell ref="V964:X964"/>
    <mergeCell ref="AH964:AK964"/>
    <mergeCell ref="AN964:AR964"/>
    <mergeCell ref="AN962:AR962"/>
    <mergeCell ref="T963:U963"/>
    <mergeCell ref="V963:Y963"/>
    <mergeCell ref="Z963:AC963"/>
    <mergeCell ref="AD963:AG963"/>
    <mergeCell ref="AN965:AR965"/>
    <mergeCell ref="AH963:AK963"/>
    <mergeCell ref="AL963:AM963"/>
    <mergeCell ref="AN963:AR963"/>
    <mergeCell ref="AN960:AS960"/>
    <mergeCell ref="AN961:AS961"/>
    <mergeCell ref="B959:I961"/>
    <mergeCell ref="J959:N961"/>
    <mergeCell ref="O959:U961"/>
    <mergeCell ref="AN959:AS959"/>
    <mergeCell ref="V960:Y961"/>
    <mergeCell ref="Z960:AC961"/>
    <mergeCell ref="S956:S958"/>
    <mergeCell ref="T956:T958"/>
    <mergeCell ref="U956:U958"/>
    <mergeCell ref="B955:I958"/>
    <mergeCell ref="J955:K955"/>
    <mergeCell ref="AD960:AG961"/>
    <mergeCell ref="AH960:AK961"/>
    <mergeCell ref="AL960:AM961"/>
    <mergeCell ref="B962:I963"/>
    <mergeCell ref="J962:N963"/>
    <mergeCell ref="T962:U962"/>
    <mergeCell ref="V962:X962"/>
    <mergeCell ref="AH962:AK962"/>
    <mergeCell ref="AN967:AR967"/>
    <mergeCell ref="B968:I969"/>
    <mergeCell ref="J968:N969"/>
    <mergeCell ref="T968:U968"/>
    <mergeCell ref="V968:X968"/>
    <mergeCell ref="AH968:AK968"/>
    <mergeCell ref="AN968:AR968"/>
    <mergeCell ref="V969:Y969"/>
    <mergeCell ref="Z969:AC969"/>
    <mergeCell ref="AD969:AG969"/>
    <mergeCell ref="V965:Y965"/>
    <mergeCell ref="Z965:AC965"/>
    <mergeCell ref="AD965:AG965"/>
    <mergeCell ref="AH965:AK965"/>
    <mergeCell ref="AL965:AM965"/>
    <mergeCell ref="T969:U969"/>
    <mergeCell ref="B966:I967"/>
    <mergeCell ref="J966:N967"/>
    <mergeCell ref="T966:U966"/>
    <mergeCell ref="V966:X966"/>
    <mergeCell ref="AH966:AK966"/>
    <mergeCell ref="AN966:AR966"/>
    <mergeCell ref="T967:U967"/>
    <mergeCell ref="V967:Y967"/>
    <mergeCell ref="Z967:AC967"/>
    <mergeCell ref="AD967:AG967"/>
    <mergeCell ref="AN969:AR969"/>
    <mergeCell ref="AH967:AK967"/>
    <mergeCell ref="AL967:AM967"/>
    <mergeCell ref="B970:I971"/>
    <mergeCell ref="J970:N971"/>
    <mergeCell ref="T970:U970"/>
    <mergeCell ref="V970:X970"/>
    <mergeCell ref="AH970:AK970"/>
    <mergeCell ref="AN973:AR973"/>
    <mergeCell ref="AH971:AK971"/>
    <mergeCell ref="AL971:AM971"/>
    <mergeCell ref="AN971:AR971"/>
    <mergeCell ref="B972:I973"/>
    <mergeCell ref="AH969:AK969"/>
    <mergeCell ref="AL969:AM969"/>
    <mergeCell ref="V977:Y977"/>
    <mergeCell ref="Z977:AC977"/>
    <mergeCell ref="AD977:AG977"/>
    <mergeCell ref="AH977:AK977"/>
    <mergeCell ref="AL977:AM977"/>
    <mergeCell ref="T973:U973"/>
    <mergeCell ref="V973:Y973"/>
    <mergeCell ref="Z973:AC973"/>
    <mergeCell ref="AD973:AG973"/>
    <mergeCell ref="AH973:AK973"/>
    <mergeCell ref="J976:N977"/>
    <mergeCell ref="T976:U976"/>
    <mergeCell ref="V976:X976"/>
    <mergeCell ref="AH976:AK976"/>
    <mergeCell ref="AN976:AR976"/>
    <mergeCell ref="AN970:AR970"/>
    <mergeCell ref="T971:U971"/>
    <mergeCell ref="V971:Y971"/>
    <mergeCell ref="Z971:AC971"/>
    <mergeCell ref="AD971:AG971"/>
    <mergeCell ref="AL973:AM973"/>
    <mergeCell ref="J972:N973"/>
    <mergeCell ref="T972:U972"/>
    <mergeCell ref="V972:X972"/>
    <mergeCell ref="AH972:AK972"/>
    <mergeCell ref="AN972:AR972"/>
    <mergeCell ref="B974:I975"/>
    <mergeCell ref="J974:N975"/>
    <mergeCell ref="T974:U974"/>
    <mergeCell ref="V974:X974"/>
    <mergeCell ref="AH974:AK974"/>
    <mergeCell ref="AN977:AR977"/>
    <mergeCell ref="AH975:AK975"/>
    <mergeCell ref="AL975:AM975"/>
    <mergeCell ref="AN975:AR975"/>
    <mergeCell ref="B976:I977"/>
    <mergeCell ref="T975:U975"/>
    <mergeCell ref="V975:Y975"/>
    <mergeCell ref="Z975:AC975"/>
    <mergeCell ref="AD975:AG975"/>
    <mergeCell ref="Q997:Q999"/>
    <mergeCell ref="R997:R999"/>
    <mergeCell ref="W997:W999"/>
    <mergeCell ref="V997:V999"/>
    <mergeCell ref="Z982:AC982"/>
    <mergeCell ref="T977:U977"/>
    <mergeCell ref="AN983:AR983"/>
    <mergeCell ref="AH979:AK979"/>
    <mergeCell ref="AL979:AM979"/>
    <mergeCell ref="AN979:AR979"/>
    <mergeCell ref="AN974:AR974"/>
    <mergeCell ref="B980:E982"/>
    <mergeCell ref="F980:N982"/>
    <mergeCell ref="O980:U982"/>
    <mergeCell ref="V980:Y980"/>
    <mergeCell ref="AH980:AK980"/>
    <mergeCell ref="AN980:AR980"/>
    <mergeCell ref="V982:Y982"/>
    <mergeCell ref="AD982:AG982"/>
    <mergeCell ref="AH982:AK982"/>
    <mergeCell ref="AN982:AR982"/>
    <mergeCell ref="B978:I979"/>
    <mergeCell ref="J978:N979"/>
    <mergeCell ref="T978:U978"/>
    <mergeCell ref="V978:X978"/>
    <mergeCell ref="AH978:AK978"/>
    <mergeCell ref="AN978:AR978"/>
    <mergeCell ref="T979:U979"/>
    <mergeCell ref="V979:Y979"/>
    <mergeCell ref="Z979:AC979"/>
    <mergeCell ref="AD979:AG979"/>
    <mergeCell ref="AN1000:AS1000"/>
    <mergeCell ref="V1001:Y1002"/>
    <mergeCell ref="Z1001:AC1002"/>
    <mergeCell ref="AD1001:AG1002"/>
    <mergeCell ref="AH1001:AK1002"/>
    <mergeCell ref="AL1001:AM1002"/>
    <mergeCell ref="AN1001:AS1001"/>
    <mergeCell ref="AN1002:AS1002"/>
    <mergeCell ref="B1000:I1002"/>
    <mergeCell ref="J1000:N1002"/>
    <mergeCell ref="O1000:U1002"/>
    <mergeCell ref="S997:S999"/>
    <mergeCell ref="T997:T999"/>
    <mergeCell ref="U997:U999"/>
    <mergeCell ref="B996:I999"/>
    <mergeCell ref="J996:K996"/>
    <mergeCell ref="M996:N996"/>
    <mergeCell ref="O996:T996"/>
    <mergeCell ref="AN996:AO998"/>
    <mergeCell ref="AP996:AQ998"/>
    <mergeCell ref="AR996:AS998"/>
    <mergeCell ref="J997:J999"/>
    <mergeCell ref="K997:K999"/>
    <mergeCell ref="L997:L999"/>
    <mergeCell ref="M997:M999"/>
    <mergeCell ref="N997:N999"/>
    <mergeCell ref="O997:O999"/>
    <mergeCell ref="P997:P999"/>
    <mergeCell ref="U996:W996"/>
    <mergeCell ref="AL996:AM998"/>
    <mergeCell ref="V1006:Y1006"/>
    <mergeCell ref="Z1006:AC1006"/>
    <mergeCell ref="AD1006:AG1006"/>
    <mergeCell ref="AH1006:AK1006"/>
    <mergeCell ref="AL1006:AM1006"/>
    <mergeCell ref="T1006:U1006"/>
    <mergeCell ref="Y1000:AH1000"/>
    <mergeCell ref="AL1000:AM1000"/>
    <mergeCell ref="AN1006:AR1006"/>
    <mergeCell ref="AH1004:AK1004"/>
    <mergeCell ref="AL1004:AM1004"/>
    <mergeCell ref="AN1004:AR1004"/>
    <mergeCell ref="B1005:I1006"/>
    <mergeCell ref="J1005:N1006"/>
    <mergeCell ref="T1005:U1005"/>
    <mergeCell ref="V1005:X1005"/>
    <mergeCell ref="AH1005:AK1005"/>
    <mergeCell ref="AN1005:AR1005"/>
    <mergeCell ref="B1003:I1004"/>
    <mergeCell ref="J1003:N1004"/>
    <mergeCell ref="T1003:U1003"/>
    <mergeCell ref="V1003:X1003"/>
    <mergeCell ref="AH1003:AK1003"/>
    <mergeCell ref="AN1003:AR1003"/>
    <mergeCell ref="T1004:U1004"/>
    <mergeCell ref="V1004:Y1004"/>
    <mergeCell ref="Z1004:AC1004"/>
    <mergeCell ref="AD1004:AG1004"/>
    <mergeCell ref="V1010:Y1010"/>
    <mergeCell ref="Z1010:AC1010"/>
    <mergeCell ref="AD1010:AG1010"/>
    <mergeCell ref="AH1010:AK1010"/>
    <mergeCell ref="AL1010:AM1010"/>
    <mergeCell ref="AN1010:AR1010"/>
    <mergeCell ref="AH1008:AK1008"/>
    <mergeCell ref="AL1008:AM1008"/>
    <mergeCell ref="AN1008:AR1008"/>
    <mergeCell ref="B1009:I1010"/>
    <mergeCell ref="J1009:N1010"/>
    <mergeCell ref="T1009:U1009"/>
    <mergeCell ref="V1009:X1009"/>
    <mergeCell ref="AH1009:AK1009"/>
    <mergeCell ref="AN1009:AR1009"/>
    <mergeCell ref="T1010:U1010"/>
    <mergeCell ref="B1007:I1008"/>
    <mergeCell ref="J1007:N1008"/>
    <mergeCell ref="T1007:U1007"/>
    <mergeCell ref="V1007:X1007"/>
    <mergeCell ref="AH1007:AK1007"/>
    <mergeCell ref="AN1007:AR1007"/>
    <mergeCell ref="T1008:U1008"/>
    <mergeCell ref="V1008:Y1008"/>
    <mergeCell ref="Z1008:AC1008"/>
    <mergeCell ref="AD1008:AG1008"/>
    <mergeCell ref="V1014:Y1014"/>
    <mergeCell ref="Z1014:AC1014"/>
    <mergeCell ref="AD1014:AG1014"/>
    <mergeCell ref="AH1014:AK1014"/>
    <mergeCell ref="AL1014:AM1014"/>
    <mergeCell ref="AN1014:AR1014"/>
    <mergeCell ref="AH1012:AK1012"/>
    <mergeCell ref="AL1012:AM1012"/>
    <mergeCell ref="AN1012:AR1012"/>
    <mergeCell ref="B1013:I1014"/>
    <mergeCell ref="J1013:N1014"/>
    <mergeCell ref="T1013:U1013"/>
    <mergeCell ref="V1013:X1013"/>
    <mergeCell ref="AH1013:AK1013"/>
    <mergeCell ref="AN1013:AR1013"/>
    <mergeCell ref="T1014:U1014"/>
    <mergeCell ref="B1011:I1012"/>
    <mergeCell ref="J1011:N1012"/>
    <mergeCell ref="T1011:U1011"/>
    <mergeCell ref="V1011:X1011"/>
    <mergeCell ref="AH1011:AK1011"/>
    <mergeCell ref="AN1011:AR1011"/>
    <mergeCell ref="T1012:U1012"/>
    <mergeCell ref="V1012:Y1012"/>
    <mergeCell ref="Z1012:AC1012"/>
    <mergeCell ref="AD1012:AG1012"/>
    <mergeCell ref="V1018:Y1018"/>
    <mergeCell ref="Z1018:AC1018"/>
    <mergeCell ref="AD1018:AG1018"/>
    <mergeCell ref="AH1018:AK1018"/>
    <mergeCell ref="AL1018:AM1018"/>
    <mergeCell ref="AN1018:AR1018"/>
    <mergeCell ref="AH1016:AK1016"/>
    <mergeCell ref="AL1016:AM1016"/>
    <mergeCell ref="AN1016:AR1016"/>
    <mergeCell ref="B1017:I1018"/>
    <mergeCell ref="J1017:N1018"/>
    <mergeCell ref="T1017:U1017"/>
    <mergeCell ref="V1017:X1017"/>
    <mergeCell ref="AH1017:AK1017"/>
    <mergeCell ref="AN1017:AR1017"/>
    <mergeCell ref="T1018:U1018"/>
    <mergeCell ref="B1015:I1016"/>
    <mergeCell ref="J1015:N1016"/>
    <mergeCell ref="T1015:U1015"/>
    <mergeCell ref="V1015:X1015"/>
    <mergeCell ref="AH1015:AK1015"/>
    <mergeCell ref="AN1015:AR1015"/>
    <mergeCell ref="T1016:U1016"/>
    <mergeCell ref="V1016:Y1016"/>
    <mergeCell ref="Z1016:AC1016"/>
    <mergeCell ref="AD1016:AG1016"/>
    <mergeCell ref="B1021:E1023"/>
    <mergeCell ref="F1021:N1023"/>
    <mergeCell ref="O1021:U1023"/>
    <mergeCell ref="V1021:Y1021"/>
    <mergeCell ref="AH1021:AK1021"/>
    <mergeCell ref="AN1021:AR1021"/>
    <mergeCell ref="V1023:Y1023"/>
    <mergeCell ref="AH1023:AK1023"/>
    <mergeCell ref="AN1023:AR1023"/>
    <mergeCell ref="AD1023:AG1023"/>
    <mergeCell ref="B1019:I1020"/>
    <mergeCell ref="J1019:N1020"/>
    <mergeCell ref="T1019:U1019"/>
    <mergeCell ref="V1019:X1019"/>
    <mergeCell ref="AH1019:AK1019"/>
    <mergeCell ref="AN1019:AR1019"/>
    <mergeCell ref="T1020:U1020"/>
    <mergeCell ref="V1020:Y1020"/>
    <mergeCell ref="Z1020:AC1020"/>
    <mergeCell ref="AD1020:AG1020"/>
    <mergeCell ref="M1037:N1037"/>
    <mergeCell ref="O1037:T1037"/>
    <mergeCell ref="AN1037:AO1039"/>
    <mergeCell ref="AP1037:AQ1039"/>
    <mergeCell ref="AR1037:AS1039"/>
    <mergeCell ref="J1038:J1040"/>
    <mergeCell ref="K1038:K1040"/>
    <mergeCell ref="L1038:L1040"/>
    <mergeCell ref="M1038:M1040"/>
    <mergeCell ref="N1038:N1040"/>
    <mergeCell ref="O1038:O1040"/>
    <mergeCell ref="P1038:P1040"/>
    <mergeCell ref="AL1037:AM1039"/>
    <mergeCell ref="AN1024:AR1024"/>
    <mergeCell ref="AH1020:AK1020"/>
    <mergeCell ref="AL1020:AM1020"/>
    <mergeCell ref="AN1020:AR1020"/>
    <mergeCell ref="Q1038:Q1040"/>
    <mergeCell ref="R1038:R1040"/>
    <mergeCell ref="W1038:W1040"/>
    <mergeCell ref="V1038:V1040"/>
    <mergeCell ref="Z1023:AC1023"/>
    <mergeCell ref="Y1041:AH1041"/>
    <mergeCell ref="AL1041:AM1041"/>
    <mergeCell ref="U1037:W1037"/>
    <mergeCell ref="T1047:U1047"/>
    <mergeCell ref="B1046:I1047"/>
    <mergeCell ref="J1046:N1047"/>
    <mergeCell ref="T1046:U1046"/>
    <mergeCell ref="V1046:X1046"/>
    <mergeCell ref="AH1046:AK1046"/>
    <mergeCell ref="AN1046:AR1046"/>
    <mergeCell ref="AN1044:AR1044"/>
    <mergeCell ref="T1045:U1045"/>
    <mergeCell ref="V1045:Y1045"/>
    <mergeCell ref="Z1045:AC1045"/>
    <mergeCell ref="AD1045:AG1045"/>
    <mergeCell ref="AN1047:AR1047"/>
    <mergeCell ref="AH1045:AK1045"/>
    <mergeCell ref="AL1045:AM1045"/>
    <mergeCell ref="AN1045:AR1045"/>
    <mergeCell ref="AN1042:AS1042"/>
    <mergeCell ref="AN1043:AS1043"/>
    <mergeCell ref="B1041:I1043"/>
    <mergeCell ref="J1041:N1043"/>
    <mergeCell ref="O1041:U1043"/>
    <mergeCell ref="AN1041:AS1041"/>
    <mergeCell ref="V1042:Y1043"/>
    <mergeCell ref="Z1042:AC1043"/>
    <mergeCell ref="S1038:S1040"/>
    <mergeCell ref="T1038:T1040"/>
    <mergeCell ref="U1038:U1040"/>
    <mergeCell ref="B1037:I1040"/>
    <mergeCell ref="J1037:K1037"/>
    <mergeCell ref="AD1042:AG1043"/>
    <mergeCell ref="AH1042:AK1043"/>
    <mergeCell ref="AL1042:AM1043"/>
    <mergeCell ref="B1044:I1045"/>
    <mergeCell ref="J1044:N1045"/>
    <mergeCell ref="T1044:U1044"/>
    <mergeCell ref="V1044:X1044"/>
    <mergeCell ref="AH1044:AK1044"/>
    <mergeCell ref="AN1049:AR1049"/>
    <mergeCell ref="B1050:I1051"/>
    <mergeCell ref="J1050:N1051"/>
    <mergeCell ref="T1050:U1050"/>
    <mergeCell ref="V1050:X1050"/>
    <mergeCell ref="AH1050:AK1050"/>
    <mergeCell ref="AN1050:AR1050"/>
    <mergeCell ref="V1051:Y1051"/>
    <mergeCell ref="Z1051:AC1051"/>
    <mergeCell ref="AD1051:AG1051"/>
    <mergeCell ref="V1047:Y1047"/>
    <mergeCell ref="Z1047:AC1047"/>
    <mergeCell ref="AD1047:AG1047"/>
    <mergeCell ref="AH1047:AK1047"/>
    <mergeCell ref="AL1047:AM1047"/>
    <mergeCell ref="T1051:U1051"/>
    <mergeCell ref="B1048:I1049"/>
    <mergeCell ref="J1048:N1049"/>
    <mergeCell ref="T1048:U1048"/>
    <mergeCell ref="V1048:X1048"/>
    <mergeCell ref="AH1048:AK1048"/>
    <mergeCell ref="AN1048:AR1048"/>
    <mergeCell ref="T1049:U1049"/>
    <mergeCell ref="V1049:Y1049"/>
    <mergeCell ref="AN1053:AR1053"/>
    <mergeCell ref="B1054:I1055"/>
    <mergeCell ref="AH1051:AK1051"/>
    <mergeCell ref="AL1051:AM1051"/>
    <mergeCell ref="T1055:U1055"/>
    <mergeCell ref="V1055:Y1055"/>
    <mergeCell ref="Z1055:AC1055"/>
    <mergeCell ref="AD1055:AG1055"/>
    <mergeCell ref="AH1055:AK1055"/>
    <mergeCell ref="AN1052:AR1052"/>
    <mergeCell ref="T1053:U1053"/>
    <mergeCell ref="V1053:Y1053"/>
    <mergeCell ref="Z1053:AC1053"/>
    <mergeCell ref="AD1053:AG1053"/>
    <mergeCell ref="AL1055:AM1055"/>
    <mergeCell ref="J1054:N1055"/>
    <mergeCell ref="T1054:U1054"/>
    <mergeCell ref="V1054:X1054"/>
    <mergeCell ref="AH1054:AK1054"/>
    <mergeCell ref="AN1054:AR1054"/>
    <mergeCell ref="T1059:U1059"/>
    <mergeCell ref="Z1049:AC1049"/>
    <mergeCell ref="AD1049:AG1049"/>
    <mergeCell ref="AN1051:AR1051"/>
    <mergeCell ref="AH1049:AK1049"/>
    <mergeCell ref="AL1049:AM1049"/>
    <mergeCell ref="AN1062:AR1062"/>
    <mergeCell ref="B1060:I1061"/>
    <mergeCell ref="V1059:Y1059"/>
    <mergeCell ref="Z1059:AC1059"/>
    <mergeCell ref="AD1059:AG1059"/>
    <mergeCell ref="AH1059:AK1059"/>
    <mergeCell ref="AL1059:AM1059"/>
    <mergeCell ref="AH1060:AK1060"/>
    <mergeCell ref="AN1060:AR1060"/>
    <mergeCell ref="T1061:U1061"/>
    <mergeCell ref="V1061:Y1061"/>
    <mergeCell ref="Z1061:AC1061"/>
    <mergeCell ref="AD1061:AG1061"/>
    <mergeCell ref="J1058:N1059"/>
    <mergeCell ref="T1058:U1058"/>
    <mergeCell ref="V1058:X1058"/>
    <mergeCell ref="AH1058:AK1058"/>
    <mergeCell ref="AN1058:AR1058"/>
    <mergeCell ref="B1052:I1053"/>
    <mergeCell ref="J1052:N1053"/>
    <mergeCell ref="T1052:U1052"/>
    <mergeCell ref="V1052:X1052"/>
    <mergeCell ref="AH1052:AK1052"/>
    <mergeCell ref="AN1055:AR1055"/>
    <mergeCell ref="AH1053:AK1053"/>
    <mergeCell ref="AL1053:AM1053"/>
    <mergeCell ref="AL1078:AM1080"/>
    <mergeCell ref="B1056:I1057"/>
    <mergeCell ref="J1056:N1057"/>
    <mergeCell ref="T1056:U1056"/>
    <mergeCell ref="V1056:X1056"/>
    <mergeCell ref="AH1056:AK1056"/>
    <mergeCell ref="AN1059:AR1059"/>
    <mergeCell ref="AH1057:AK1057"/>
    <mergeCell ref="AL1057:AM1057"/>
    <mergeCell ref="AN1057:AR1057"/>
    <mergeCell ref="B1058:I1059"/>
    <mergeCell ref="T1057:U1057"/>
    <mergeCell ref="V1057:Y1057"/>
    <mergeCell ref="Z1057:AC1057"/>
    <mergeCell ref="AD1057:AG1057"/>
    <mergeCell ref="Q1079:Q1081"/>
    <mergeCell ref="R1079:R1081"/>
    <mergeCell ref="W1079:W1081"/>
    <mergeCell ref="S1079:S1081"/>
    <mergeCell ref="T1079:T1081"/>
    <mergeCell ref="U1079:U1081"/>
    <mergeCell ref="B1078:I1081"/>
    <mergeCell ref="J1078:K1078"/>
    <mergeCell ref="M1078:N1078"/>
    <mergeCell ref="AN1065:AR1065"/>
    <mergeCell ref="AH1061:AK1061"/>
    <mergeCell ref="AL1061:AM1061"/>
    <mergeCell ref="AN1061:AR1061"/>
    <mergeCell ref="AN1056:AR1056"/>
    <mergeCell ref="B1062:E1064"/>
    <mergeCell ref="F1062:N1064"/>
    <mergeCell ref="O1062:U1064"/>
    <mergeCell ref="O1078:T1078"/>
    <mergeCell ref="J1079:J1081"/>
    <mergeCell ref="K1079:K1081"/>
    <mergeCell ref="L1079:L1081"/>
    <mergeCell ref="M1079:M1081"/>
    <mergeCell ref="N1079:N1081"/>
    <mergeCell ref="O1079:O1081"/>
    <mergeCell ref="P1079:P1081"/>
    <mergeCell ref="U1078:W1078"/>
    <mergeCell ref="J1060:N1061"/>
    <mergeCell ref="T1060:U1060"/>
    <mergeCell ref="V1060:X1060"/>
    <mergeCell ref="V1079:V1081"/>
    <mergeCell ref="V1088:Y1088"/>
    <mergeCell ref="Z1088:AC1088"/>
    <mergeCell ref="AD1088:AG1088"/>
    <mergeCell ref="AH1088:AK1088"/>
    <mergeCell ref="V1083:Y1084"/>
    <mergeCell ref="Z1083:AC1084"/>
    <mergeCell ref="AD1083:AG1084"/>
    <mergeCell ref="AH1083:AK1084"/>
    <mergeCell ref="V1062:Y1062"/>
    <mergeCell ref="AH1062:AK1062"/>
    <mergeCell ref="Z1064:AC1064"/>
    <mergeCell ref="T1088:U1088"/>
    <mergeCell ref="Y1082:AH1082"/>
    <mergeCell ref="AL1082:AM1082"/>
    <mergeCell ref="AH1086:AK1086"/>
    <mergeCell ref="AL1086:AM1086"/>
    <mergeCell ref="B1087:I1088"/>
    <mergeCell ref="J1087:N1088"/>
    <mergeCell ref="T1087:U1087"/>
    <mergeCell ref="V1087:X1087"/>
    <mergeCell ref="AH1087:AK1087"/>
    <mergeCell ref="AN1087:AR1087"/>
    <mergeCell ref="B1085:I1086"/>
    <mergeCell ref="J1085:N1086"/>
    <mergeCell ref="T1085:U1085"/>
    <mergeCell ref="V1085:X1085"/>
    <mergeCell ref="AH1085:AK1085"/>
    <mergeCell ref="AN1085:AR1085"/>
    <mergeCell ref="T1086:U1086"/>
    <mergeCell ref="V1086:Y1086"/>
    <mergeCell ref="Z1086:AC1086"/>
    <mergeCell ref="AD1086:AG1086"/>
    <mergeCell ref="B1082:I1084"/>
    <mergeCell ref="J1082:N1084"/>
    <mergeCell ref="O1082:U1084"/>
    <mergeCell ref="AN1082:AS1082"/>
    <mergeCell ref="AL1083:AM1084"/>
    <mergeCell ref="AN1083:AS1083"/>
    <mergeCell ref="AN1084:AS1084"/>
    <mergeCell ref="V1092:Y1092"/>
    <mergeCell ref="Z1092:AC1092"/>
    <mergeCell ref="AD1092:AG1092"/>
    <mergeCell ref="AH1092:AK1092"/>
    <mergeCell ref="AL1092:AM1092"/>
    <mergeCell ref="AN1092:AR1092"/>
    <mergeCell ref="AH1090:AK1090"/>
    <mergeCell ref="AL1090:AM1090"/>
    <mergeCell ref="AN1090:AR1090"/>
    <mergeCell ref="B1091:I1092"/>
    <mergeCell ref="J1091:N1092"/>
    <mergeCell ref="T1091:U1091"/>
    <mergeCell ref="V1091:X1091"/>
    <mergeCell ref="AH1091:AK1091"/>
    <mergeCell ref="AN1091:AR1091"/>
    <mergeCell ref="T1092:U1092"/>
    <mergeCell ref="B1089:I1090"/>
    <mergeCell ref="J1089:N1090"/>
    <mergeCell ref="T1089:U1089"/>
    <mergeCell ref="V1089:X1089"/>
    <mergeCell ref="AH1089:AK1089"/>
    <mergeCell ref="AN1089:AR1089"/>
    <mergeCell ref="T1090:U1090"/>
    <mergeCell ref="V1090:Y1090"/>
    <mergeCell ref="Z1090:AC1090"/>
    <mergeCell ref="AD1090:AG1090"/>
    <mergeCell ref="V1096:Y1096"/>
    <mergeCell ref="Z1096:AC1096"/>
    <mergeCell ref="AD1096:AG1096"/>
    <mergeCell ref="AH1096:AK1096"/>
    <mergeCell ref="AL1096:AM1096"/>
    <mergeCell ref="AN1096:AR1096"/>
    <mergeCell ref="AH1094:AK1094"/>
    <mergeCell ref="AL1094:AM1094"/>
    <mergeCell ref="AN1094:AR1094"/>
    <mergeCell ref="B1095:I1096"/>
    <mergeCell ref="J1095:N1096"/>
    <mergeCell ref="T1095:U1095"/>
    <mergeCell ref="V1095:X1095"/>
    <mergeCell ref="AH1095:AK1095"/>
    <mergeCell ref="AN1095:AR1095"/>
    <mergeCell ref="T1096:U1096"/>
    <mergeCell ref="B1093:I1094"/>
    <mergeCell ref="J1093:N1094"/>
    <mergeCell ref="T1093:U1093"/>
    <mergeCell ref="V1093:X1093"/>
    <mergeCell ref="AH1093:AK1093"/>
    <mergeCell ref="AN1093:AR1093"/>
    <mergeCell ref="T1094:U1094"/>
    <mergeCell ref="V1094:Y1094"/>
    <mergeCell ref="Z1094:AC1094"/>
    <mergeCell ref="AD1094:AG1094"/>
    <mergeCell ref="AH1098:AK1098"/>
    <mergeCell ref="AL1098:AM1098"/>
    <mergeCell ref="AN1098:AR1098"/>
    <mergeCell ref="B1099:I1100"/>
    <mergeCell ref="J1099:N1100"/>
    <mergeCell ref="T1099:U1099"/>
    <mergeCell ref="V1099:X1099"/>
    <mergeCell ref="AH1099:AK1099"/>
    <mergeCell ref="AN1099:AR1099"/>
    <mergeCell ref="T1100:U1100"/>
    <mergeCell ref="B1097:I1098"/>
    <mergeCell ref="J1097:N1098"/>
    <mergeCell ref="T1097:U1097"/>
    <mergeCell ref="V1097:X1097"/>
    <mergeCell ref="AH1097:AK1097"/>
    <mergeCell ref="AN1097:AR1097"/>
    <mergeCell ref="T1098:U1098"/>
    <mergeCell ref="V1098:Y1098"/>
    <mergeCell ref="Z1098:AC1098"/>
    <mergeCell ref="AD1098:AG1098"/>
    <mergeCell ref="B1103:E1105"/>
    <mergeCell ref="F1103:N1105"/>
    <mergeCell ref="O1103:U1105"/>
    <mergeCell ref="V1103:Y1103"/>
    <mergeCell ref="AH1103:AK1103"/>
    <mergeCell ref="AN1103:AR1103"/>
    <mergeCell ref="V1105:Y1105"/>
    <mergeCell ref="AH1105:AK1105"/>
    <mergeCell ref="AN1105:AR1105"/>
    <mergeCell ref="AD1105:AG1105"/>
    <mergeCell ref="B1101:I1102"/>
    <mergeCell ref="J1101:N1102"/>
    <mergeCell ref="T1101:U1101"/>
    <mergeCell ref="V1101:X1101"/>
    <mergeCell ref="AH1101:AK1101"/>
    <mergeCell ref="AN1101:AR1101"/>
    <mergeCell ref="T1102:U1102"/>
    <mergeCell ref="V1102:Y1102"/>
    <mergeCell ref="Z1102:AC1102"/>
    <mergeCell ref="AD1102:AG1102"/>
    <mergeCell ref="M1119:N1119"/>
    <mergeCell ref="O1119:T1119"/>
    <mergeCell ref="AN1119:AO1121"/>
    <mergeCell ref="AP1119:AQ1121"/>
    <mergeCell ref="AR1119:AS1121"/>
    <mergeCell ref="J1120:J1122"/>
    <mergeCell ref="K1120:K1122"/>
    <mergeCell ref="L1120:L1122"/>
    <mergeCell ref="M1120:M1122"/>
    <mergeCell ref="N1120:N1122"/>
    <mergeCell ref="O1120:O1122"/>
    <mergeCell ref="P1120:P1122"/>
    <mergeCell ref="AL1119:AM1121"/>
    <mergeCell ref="AN1106:AR1106"/>
    <mergeCell ref="AH1102:AK1102"/>
    <mergeCell ref="AL1102:AM1102"/>
    <mergeCell ref="AN1102:AR1102"/>
    <mergeCell ref="Q1120:Q1122"/>
    <mergeCell ref="R1120:R1122"/>
    <mergeCell ref="W1120:W1122"/>
    <mergeCell ref="V1120:V1122"/>
    <mergeCell ref="Z1105:AC1105"/>
    <mergeCell ref="AD1104:AG1104"/>
    <mergeCell ref="AH1104:AK1104"/>
    <mergeCell ref="AN1104:AR1104"/>
    <mergeCell ref="Y1123:AH1123"/>
    <mergeCell ref="AL1123:AM1123"/>
    <mergeCell ref="U1119:W1119"/>
    <mergeCell ref="T1129:U1129"/>
    <mergeCell ref="B1128:I1129"/>
    <mergeCell ref="J1128:N1129"/>
    <mergeCell ref="T1128:U1128"/>
    <mergeCell ref="V1128:X1128"/>
    <mergeCell ref="AH1128:AK1128"/>
    <mergeCell ref="AN1128:AR1128"/>
    <mergeCell ref="AN1126:AR1126"/>
    <mergeCell ref="T1127:U1127"/>
    <mergeCell ref="V1127:Y1127"/>
    <mergeCell ref="Z1127:AC1127"/>
    <mergeCell ref="AD1127:AG1127"/>
    <mergeCell ref="AN1129:AR1129"/>
    <mergeCell ref="AH1127:AK1127"/>
    <mergeCell ref="AL1127:AM1127"/>
    <mergeCell ref="AN1127:AR1127"/>
    <mergeCell ref="AN1124:AS1124"/>
    <mergeCell ref="AN1125:AS1125"/>
    <mergeCell ref="B1123:I1125"/>
    <mergeCell ref="J1123:N1125"/>
    <mergeCell ref="O1123:U1125"/>
    <mergeCell ref="AN1123:AS1123"/>
    <mergeCell ref="V1124:Y1125"/>
    <mergeCell ref="Z1124:AC1125"/>
    <mergeCell ref="S1120:S1122"/>
    <mergeCell ref="T1120:T1122"/>
    <mergeCell ref="U1120:U1122"/>
    <mergeCell ref="B1119:I1122"/>
    <mergeCell ref="J1119:K1119"/>
    <mergeCell ref="AD1124:AG1125"/>
    <mergeCell ref="AH1124:AK1125"/>
    <mergeCell ref="AL1124:AM1125"/>
    <mergeCell ref="B1126:I1127"/>
    <mergeCell ref="J1126:N1127"/>
    <mergeCell ref="T1126:U1126"/>
    <mergeCell ref="V1126:X1126"/>
    <mergeCell ref="AH1126:AK1126"/>
    <mergeCell ref="AN1131:AR1131"/>
    <mergeCell ref="B1132:I1133"/>
    <mergeCell ref="J1132:N1133"/>
    <mergeCell ref="T1132:U1132"/>
    <mergeCell ref="V1132:X1132"/>
    <mergeCell ref="AH1132:AK1132"/>
    <mergeCell ref="AN1132:AR1132"/>
    <mergeCell ref="V1133:Y1133"/>
    <mergeCell ref="Z1133:AC1133"/>
    <mergeCell ref="AD1133:AG1133"/>
    <mergeCell ref="V1129:Y1129"/>
    <mergeCell ref="Z1129:AC1129"/>
    <mergeCell ref="AD1129:AG1129"/>
    <mergeCell ref="AH1129:AK1129"/>
    <mergeCell ref="AL1129:AM1129"/>
    <mergeCell ref="T1133:U1133"/>
    <mergeCell ref="B1130:I1131"/>
    <mergeCell ref="J1130:N1131"/>
    <mergeCell ref="T1130:U1130"/>
    <mergeCell ref="V1130:X1130"/>
    <mergeCell ref="AH1130:AK1130"/>
    <mergeCell ref="AN1130:AR1130"/>
    <mergeCell ref="T1131:U1131"/>
    <mergeCell ref="V1131:Y1131"/>
    <mergeCell ref="Z1131:AC1131"/>
    <mergeCell ref="AD1131:AG1131"/>
    <mergeCell ref="AN1133:AR1133"/>
    <mergeCell ref="AH1131:AK1131"/>
    <mergeCell ref="AL1131:AM1131"/>
    <mergeCell ref="B1134:I1135"/>
    <mergeCell ref="J1134:N1135"/>
    <mergeCell ref="T1134:U1134"/>
    <mergeCell ref="V1134:X1134"/>
    <mergeCell ref="AH1134:AK1134"/>
    <mergeCell ref="AN1137:AR1137"/>
    <mergeCell ref="AH1135:AK1135"/>
    <mergeCell ref="AL1135:AM1135"/>
    <mergeCell ref="AN1135:AR1135"/>
    <mergeCell ref="B1136:I1137"/>
    <mergeCell ref="AH1133:AK1133"/>
    <mergeCell ref="AL1133:AM1133"/>
    <mergeCell ref="V1141:Y1141"/>
    <mergeCell ref="Z1141:AC1141"/>
    <mergeCell ref="AD1141:AG1141"/>
    <mergeCell ref="AH1141:AK1141"/>
    <mergeCell ref="AL1141:AM1141"/>
    <mergeCell ref="T1137:U1137"/>
    <mergeCell ref="V1137:Y1137"/>
    <mergeCell ref="Z1137:AC1137"/>
    <mergeCell ref="AD1137:AG1137"/>
    <mergeCell ref="AH1137:AK1137"/>
    <mergeCell ref="J1140:N1141"/>
    <mergeCell ref="T1140:U1140"/>
    <mergeCell ref="V1140:X1140"/>
    <mergeCell ref="AH1140:AK1140"/>
    <mergeCell ref="AN1140:AR1140"/>
    <mergeCell ref="AN1134:AR1134"/>
    <mergeCell ref="T1135:U1135"/>
    <mergeCell ref="V1135:Y1135"/>
    <mergeCell ref="Z1135:AC1135"/>
    <mergeCell ref="AD1135:AG1135"/>
    <mergeCell ref="AL1137:AM1137"/>
    <mergeCell ref="J1136:N1137"/>
    <mergeCell ref="T1136:U1136"/>
    <mergeCell ref="V1136:X1136"/>
    <mergeCell ref="AH1136:AK1136"/>
    <mergeCell ref="AN1136:AR1136"/>
    <mergeCell ref="B1138:I1139"/>
    <mergeCell ref="J1138:N1139"/>
    <mergeCell ref="T1138:U1138"/>
    <mergeCell ref="V1138:X1138"/>
    <mergeCell ref="AH1138:AK1138"/>
    <mergeCell ref="AN1141:AR1141"/>
    <mergeCell ref="AH1139:AK1139"/>
    <mergeCell ref="AL1139:AM1139"/>
    <mergeCell ref="AN1139:AR1139"/>
    <mergeCell ref="B1140:I1141"/>
    <mergeCell ref="T1139:U1139"/>
    <mergeCell ref="V1139:Y1139"/>
    <mergeCell ref="Z1139:AC1139"/>
    <mergeCell ref="AD1139:AG1139"/>
    <mergeCell ref="Q1161:Q1163"/>
    <mergeCell ref="R1161:R1163"/>
    <mergeCell ref="W1161:W1163"/>
    <mergeCell ref="V1161:V1163"/>
    <mergeCell ref="Z1146:AC1146"/>
    <mergeCell ref="T1141:U1141"/>
    <mergeCell ref="AN1147:AR1147"/>
    <mergeCell ref="AH1143:AK1143"/>
    <mergeCell ref="AL1143:AM1143"/>
    <mergeCell ref="AN1143:AR1143"/>
    <mergeCell ref="AN1138:AR1138"/>
    <mergeCell ref="B1144:E1146"/>
    <mergeCell ref="F1144:N1146"/>
    <mergeCell ref="O1144:U1146"/>
    <mergeCell ref="V1144:Y1144"/>
    <mergeCell ref="AH1144:AK1144"/>
    <mergeCell ref="AN1144:AR1144"/>
    <mergeCell ref="V1146:Y1146"/>
    <mergeCell ref="AD1146:AG1146"/>
    <mergeCell ref="AH1146:AK1146"/>
    <mergeCell ref="AN1146:AR1146"/>
    <mergeCell ref="B1142:I1143"/>
    <mergeCell ref="J1142:N1143"/>
    <mergeCell ref="T1142:U1142"/>
    <mergeCell ref="V1142:X1142"/>
    <mergeCell ref="AH1142:AK1142"/>
    <mergeCell ref="AN1142:AR1142"/>
    <mergeCell ref="T1143:U1143"/>
    <mergeCell ref="V1143:Y1143"/>
    <mergeCell ref="Z1143:AC1143"/>
    <mergeCell ref="AD1143:AG1143"/>
    <mergeCell ref="AN1164:AS1164"/>
    <mergeCell ref="V1165:Y1166"/>
    <mergeCell ref="Z1165:AC1166"/>
    <mergeCell ref="AD1165:AG1166"/>
    <mergeCell ref="AH1165:AK1166"/>
    <mergeCell ref="AL1165:AM1166"/>
    <mergeCell ref="AN1165:AS1165"/>
    <mergeCell ref="AN1166:AS1166"/>
    <mergeCell ref="B1164:I1166"/>
    <mergeCell ref="J1164:N1166"/>
    <mergeCell ref="O1164:U1166"/>
    <mergeCell ref="S1161:S1163"/>
    <mergeCell ref="T1161:T1163"/>
    <mergeCell ref="U1161:U1163"/>
    <mergeCell ref="B1160:I1163"/>
    <mergeCell ref="J1160:K1160"/>
    <mergeCell ref="M1160:N1160"/>
    <mergeCell ref="O1160:T1160"/>
    <mergeCell ref="AR1160:AS1162"/>
    <mergeCell ref="J1161:J1163"/>
    <mergeCell ref="K1161:K1163"/>
    <mergeCell ref="L1161:L1163"/>
    <mergeCell ref="M1161:M1163"/>
    <mergeCell ref="N1161:N1163"/>
    <mergeCell ref="O1161:O1163"/>
    <mergeCell ref="P1161:P1163"/>
    <mergeCell ref="U1160:W1160"/>
    <mergeCell ref="AL1160:AM1162"/>
    <mergeCell ref="V1170:Y1170"/>
    <mergeCell ref="Z1170:AC1170"/>
    <mergeCell ref="AD1170:AG1170"/>
    <mergeCell ref="AH1170:AK1170"/>
    <mergeCell ref="AL1170:AM1170"/>
    <mergeCell ref="T1170:U1170"/>
    <mergeCell ref="Y1164:AH1164"/>
    <mergeCell ref="AL1164:AM1164"/>
    <mergeCell ref="AH1168:AK1168"/>
    <mergeCell ref="AL1168:AM1168"/>
    <mergeCell ref="AN1168:AR1168"/>
    <mergeCell ref="B1169:I1170"/>
    <mergeCell ref="J1169:N1170"/>
    <mergeCell ref="T1169:U1169"/>
    <mergeCell ref="V1169:X1169"/>
    <mergeCell ref="AH1169:AK1169"/>
    <mergeCell ref="AN1169:AR1169"/>
    <mergeCell ref="B1167:I1168"/>
    <mergeCell ref="J1167:N1168"/>
    <mergeCell ref="T1167:U1167"/>
    <mergeCell ref="V1167:X1167"/>
    <mergeCell ref="AH1167:AK1167"/>
    <mergeCell ref="AN1167:AR1167"/>
    <mergeCell ref="T1168:U1168"/>
    <mergeCell ref="V1168:Y1168"/>
    <mergeCell ref="Z1168:AC1168"/>
    <mergeCell ref="AD1168:AG1168"/>
    <mergeCell ref="V1174:Y1174"/>
    <mergeCell ref="Z1174:AC1174"/>
    <mergeCell ref="AD1174:AG1174"/>
    <mergeCell ref="AH1174:AK1174"/>
    <mergeCell ref="AL1174:AM1174"/>
    <mergeCell ref="AN1174:AR1174"/>
    <mergeCell ref="AH1172:AK1172"/>
    <mergeCell ref="AL1172:AM1172"/>
    <mergeCell ref="AN1172:AR1172"/>
    <mergeCell ref="B1173:I1174"/>
    <mergeCell ref="J1173:N1174"/>
    <mergeCell ref="T1173:U1173"/>
    <mergeCell ref="V1173:X1173"/>
    <mergeCell ref="AH1173:AK1173"/>
    <mergeCell ref="AN1173:AR1173"/>
    <mergeCell ref="T1174:U1174"/>
    <mergeCell ref="B1171:I1172"/>
    <mergeCell ref="J1171:N1172"/>
    <mergeCell ref="T1171:U1171"/>
    <mergeCell ref="V1171:X1171"/>
    <mergeCell ref="AH1171:AK1171"/>
    <mergeCell ref="AN1171:AR1171"/>
    <mergeCell ref="T1172:U1172"/>
    <mergeCell ref="V1172:Y1172"/>
    <mergeCell ref="Z1172:AC1172"/>
    <mergeCell ref="AD1172:AG1172"/>
    <mergeCell ref="V1178:Y1178"/>
    <mergeCell ref="Z1178:AC1178"/>
    <mergeCell ref="AD1178:AG1178"/>
    <mergeCell ref="AH1178:AK1178"/>
    <mergeCell ref="AL1178:AM1178"/>
    <mergeCell ref="AN1178:AR1178"/>
    <mergeCell ref="AH1176:AK1176"/>
    <mergeCell ref="AL1176:AM1176"/>
    <mergeCell ref="AN1176:AR1176"/>
    <mergeCell ref="B1177:I1178"/>
    <mergeCell ref="J1177:N1178"/>
    <mergeCell ref="T1177:U1177"/>
    <mergeCell ref="V1177:X1177"/>
    <mergeCell ref="AH1177:AK1177"/>
    <mergeCell ref="AN1177:AR1177"/>
    <mergeCell ref="T1178:U1178"/>
    <mergeCell ref="B1175:I1176"/>
    <mergeCell ref="J1175:N1176"/>
    <mergeCell ref="T1175:U1175"/>
    <mergeCell ref="V1175:X1175"/>
    <mergeCell ref="AH1175:AK1175"/>
    <mergeCell ref="AN1175:AR1175"/>
    <mergeCell ref="T1176:U1176"/>
    <mergeCell ref="V1176:Y1176"/>
    <mergeCell ref="Z1176:AC1176"/>
    <mergeCell ref="AD1176:AG1176"/>
    <mergeCell ref="V1182:Y1182"/>
    <mergeCell ref="Z1182:AC1182"/>
    <mergeCell ref="AD1182:AG1182"/>
    <mergeCell ref="AH1182:AK1182"/>
    <mergeCell ref="AL1182:AM1182"/>
    <mergeCell ref="AN1182:AR1182"/>
    <mergeCell ref="AH1180:AK1180"/>
    <mergeCell ref="AL1180:AM1180"/>
    <mergeCell ref="AN1180:AR1180"/>
    <mergeCell ref="B1181:I1182"/>
    <mergeCell ref="J1181:N1182"/>
    <mergeCell ref="T1181:U1181"/>
    <mergeCell ref="V1181:X1181"/>
    <mergeCell ref="AH1181:AK1181"/>
    <mergeCell ref="AN1181:AR1181"/>
    <mergeCell ref="T1182:U1182"/>
    <mergeCell ref="B1179:I1180"/>
    <mergeCell ref="J1179:N1180"/>
    <mergeCell ref="T1179:U1179"/>
    <mergeCell ref="V1179:X1179"/>
    <mergeCell ref="AH1179:AK1179"/>
    <mergeCell ref="AN1179:AR1179"/>
    <mergeCell ref="T1180:U1180"/>
    <mergeCell ref="V1180:Y1180"/>
    <mergeCell ref="Z1180:AC1180"/>
    <mergeCell ref="AD1180:AG1180"/>
    <mergeCell ref="AH1184:AK1184"/>
    <mergeCell ref="AL1184:AM1184"/>
    <mergeCell ref="AN1184:AR1184"/>
    <mergeCell ref="Q1202:Q1204"/>
    <mergeCell ref="R1202:R1204"/>
    <mergeCell ref="W1202:W1204"/>
    <mergeCell ref="V1202:V1204"/>
    <mergeCell ref="Z1187:AC1187"/>
    <mergeCell ref="B1185:E1187"/>
    <mergeCell ref="F1185:N1187"/>
    <mergeCell ref="O1185:U1187"/>
    <mergeCell ref="V1185:Y1185"/>
    <mergeCell ref="AH1185:AK1185"/>
    <mergeCell ref="AN1185:AR1185"/>
    <mergeCell ref="V1187:Y1187"/>
    <mergeCell ref="AH1187:AK1187"/>
    <mergeCell ref="AN1187:AR1187"/>
    <mergeCell ref="AD1187:AG1187"/>
    <mergeCell ref="B1183:I1184"/>
    <mergeCell ref="J1183:N1184"/>
    <mergeCell ref="T1183:U1183"/>
    <mergeCell ref="V1183:X1183"/>
    <mergeCell ref="AH1183:AK1183"/>
    <mergeCell ref="AN1183:AR1183"/>
    <mergeCell ref="T1184:U1184"/>
    <mergeCell ref="V1184:Y1184"/>
    <mergeCell ref="Z1184:AC1184"/>
    <mergeCell ref="AD1184:AG1184"/>
    <mergeCell ref="B1201:I1204"/>
    <mergeCell ref="J1201:K1201"/>
    <mergeCell ref="B1205:I1207"/>
    <mergeCell ref="J1205:N1207"/>
    <mergeCell ref="O1205:U1207"/>
    <mergeCell ref="AN1205:AS1205"/>
    <mergeCell ref="AR1201:AS1203"/>
    <mergeCell ref="J1202:J1204"/>
    <mergeCell ref="K1202:K1204"/>
    <mergeCell ref="L1202:L1204"/>
    <mergeCell ref="M1202:M1204"/>
    <mergeCell ref="N1202:N1204"/>
    <mergeCell ref="O1202:O1204"/>
    <mergeCell ref="P1202:P1204"/>
    <mergeCell ref="S1202:S1204"/>
    <mergeCell ref="T1202:T1204"/>
    <mergeCell ref="Y1205:AH1205"/>
    <mergeCell ref="AL1205:AM1205"/>
    <mergeCell ref="U1201:W1201"/>
    <mergeCell ref="AN1201:AO1203"/>
    <mergeCell ref="AP1201:AQ1203"/>
    <mergeCell ref="U1202:U1204"/>
    <mergeCell ref="V1206:Y1207"/>
    <mergeCell ref="Z1206:AC1207"/>
    <mergeCell ref="AN1208:AR1208"/>
    <mergeCell ref="J1210:N1211"/>
    <mergeCell ref="T1210:U1210"/>
    <mergeCell ref="V1210:X1210"/>
    <mergeCell ref="AH1210:AK1210"/>
    <mergeCell ref="AN1210:AR1210"/>
    <mergeCell ref="AL1201:AM1203"/>
    <mergeCell ref="V1211:Y1211"/>
    <mergeCell ref="Z1211:AC1211"/>
    <mergeCell ref="AD1211:AG1211"/>
    <mergeCell ref="AH1211:AK1211"/>
    <mergeCell ref="T1209:U1209"/>
    <mergeCell ref="V1209:Y1209"/>
    <mergeCell ref="Z1209:AC1209"/>
    <mergeCell ref="AD1209:AG1209"/>
    <mergeCell ref="AN1211:AR1211"/>
    <mergeCell ref="AH1209:AK1209"/>
    <mergeCell ref="AL1209:AM1209"/>
    <mergeCell ref="AN1209:AR1209"/>
    <mergeCell ref="AL1211:AM1211"/>
    <mergeCell ref="M1201:N1201"/>
    <mergeCell ref="O1201:T1201"/>
    <mergeCell ref="AN1206:AS1206"/>
    <mergeCell ref="AN1207:AS1207"/>
    <mergeCell ref="AD1206:AG1207"/>
    <mergeCell ref="AH1206:AK1207"/>
    <mergeCell ref="AL1206:AM1207"/>
    <mergeCell ref="B1208:I1209"/>
    <mergeCell ref="J1208:N1209"/>
    <mergeCell ref="T1208:U1208"/>
    <mergeCell ref="V1208:X1208"/>
    <mergeCell ref="AH1208:AK1208"/>
    <mergeCell ref="B1210:I1211"/>
    <mergeCell ref="AN1215:AR1215"/>
    <mergeCell ref="AH1213:AK1213"/>
    <mergeCell ref="AL1213:AM1213"/>
    <mergeCell ref="AN1213:AR1213"/>
    <mergeCell ref="B1214:I1215"/>
    <mergeCell ref="J1214:N1215"/>
    <mergeCell ref="T1214:U1214"/>
    <mergeCell ref="V1214:X1214"/>
    <mergeCell ref="AH1214:AK1214"/>
    <mergeCell ref="AN1214:AR1214"/>
    <mergeCell ref="T1215:U1215"/>
    <mergeCell ref="B1212:I1213"/>
    <mergeCell ref="J1212:N1213"/>
    <mergeCell ref="T1212:U1212"/>
    <mergeCell ref="V1212:X1212"/>
    <mergeCell ref="AH1212:AK1212"/>
    <mergeCell ref="V1215:Y1215"/>
    <mergeCell ref="Z1215:AC1215"/>
    <mergeCell ref="AD1215:AG1215"/>
    <mergeCell ref="AH1215:AK1215"/>
    <mergeCell ref="AN1212:AR1212"/>
    <mergeCell ref="T1213:U1213"/>
    <mergeCell ref="T1211:U1211"/>
    <mergeCell ref="V1213:Y1213"/>
    <mergeCell ref="Z1213:AC1213"/>
    <mergeCell ref="AD1213:AG1213"/>
    <mergeCell ref="AN1219:AR1219"/>
    <mergeCell ref="AH1217:AK1217"/>
    <mergeCell ref="AL1217:AM1217"/>
    <mergeCell ref="AN1217:AR1217"/>
    <mergeCell ref="B1218:I1219"/>
    <mergeCell ref="J1218:N1219"/>
    <mergeCell ref="T1218:U1218"/>
    <mergeCell ref="V1218:X1218"/>
    <mergeCell ref="AH1218:AK1218"/>
    <mergeCell ref="AN1218:AR1218"/>
    <mergeCell ref="T1219:U1219"/>
    <mergeCell ref="B1216:I1217"/>
    <mergeCell ref="J1216:N1217"/>
    <mergeCell ref="T1216:U1216"/>
    <mergeCell ref="V1216:X1216"/>
    <mergeCell ref="AH1216:AK1216"/>
    <mergeCell ref="AN1216:AR1216"/>
    <mergeCell ref="T1217:U1217"/>
    <mergeCell ref="V1217:Y1217"/>
    <mergeCell ref="Z1217:AC1217"/>
    <mergeCell ref="AD1217:AG1217"/>
    <mergeCell ref="AL1215:AM1215"/>
    <mergeCell ref="V1223:Y1223"/>
    <mergeCell ref="Z1223:AC1223"/>
    <mergeCell ref="AD1223:AG1223"/>
    <mergeCell ref="AH1223:AK1223"/>
    <mergeCell ref="AL1223:AM1223"/>
    <mergeCell ref="AN1223:AR1223"/>
    <mergeCell ref="AH1221:AK1221"/>
    <mergeCell ref="AL1221:AM1221"/>
    <mergeCell ref="AN1221:AR1221"/>
    <mergeCell ref="B1222:I1223"/>
    <mergeCell ref="J1222:N1223"/>
    <mergeCell ref="T1222:U1222"/>
    <mergeCell ref="V1222:X1222"/>
    <mergeCell ref="AH1222:AK1222"/>
    <mergeCell ref="AN1222:AR1222"/>
    <mergeCell ref="T1223:U1223"/>
    <mergeCell ref="B1220:I1221"/>
    <mergeCell ref="J1220:N1221"/>
    <mergeCell ref="T1220:U1220"/>
    <mergeCell ref="V1220:X1220"/>
    <mergeCell ref="AH1220:AK1220"/>
    <mergeCell ref="AN1220:AR1220"/>
    <mergeCell ref="T1221:U1221"/>
    <mergeCell ref="V1221:Y1221"/>
    <mergeCell ref="Z1221:AC1221"/>
    <mergeCell ref="AD1221:AG1221"/>
    <mergeCell ref="V1219:Y1219"/>
    <mergeCell ref="Z1219:AC1219"/>
    <mergeCell ref="AD1219:AG1219"/>
    <mergeCell ref="AH1219:AK1219"/>
    <mergeCell ref="AL1219:AM1219"/>
    <mergeCell ref="AN1229:AR1229"/>
    <mergeCell ref="AH1226:AK1226"/>
    <mergeCell ref="AN1226:AR1226"/>
    <mergeCell ref="V1228:Y1228"/>
    <mergeCell ref="Z1228:AC1228"/>
    <mergeCell ref="AD1228:AG1228"/>
    <mergeCell ref="AH1228:AK1228"/>
    <mergeCell ref="AN1228:AR1228"/>
    <mergeCell ref="AH1225:AK1225"/>
    <mergeCell ref="AL1225:AM1225"/>
    <mergeCell ref="AN1225:AR1225"/>
    <mergeCell ref="B1226:E1228"/>
    <mergeCell ref="F1226:N1228"/>
    <mergeCell ref="O1226:U1228"/>
    <mergeCell ref="V1226:Y1226"/>
    <mergeCell ref="B1224:I1225"/>
    <mergeCell ref="J1224:N1225"/>
    <mergeCell ref="T1224:U1224"/>
    <mergeCell ref="V1224:X1224"/>
    <mergeCell ref="AH1224:AK1224"/>
    <mergeCell ref="AN1224:AR1224"/>
    <mergeCell ref="T1225:U1225"/>
    <mergeCell ref="V1225:Y1225"/>
    <mergeCell ref="Z1225:AC1225"/>
    <mergeCell ref="AD1225:AG1225"/>
    <mergeCell ref="V1227:Y1227"/>
    <mergeCell ref="Z1227:AC1227"/>
    <mergeCell ref="AD1227:AG1227"/>
    <mergeCell ref="AH1227:AK1227"/>
    <mergeCell ref="AN1227:AR1227"/>
    <mergeCell ref="AN79:AR79"/>
    <mergeCell ref="V120:Y120"/>
    <mergeCell ref="Z120:AC120"/>
    <mergeCell ref="AD120:AG120"/>
    <mergeCell ref="AH120:AK120"/>
    <mergeCell ref="AN120:AR120"/>
    <mergeCell ref="V161:Y161"/>
    <mergeCell ref="Z161:AC161"/>
    <mergeCell ref="AD161:AG161"/>
    <mergeCell ref="AH161:AK161"/>
    <mergeCell ref="AN161:AR161"/>
    <mergeCell ref="V202:Y202"/>
    <mergeCell ref="Z202:AC202"/>
    <mergeCell ref="AD202:AG202"/>
    <mergeCell ref="AH202:AK202"/>
    <mergeCell ref="AN202:AR202"/>
    <mergeCell ref="AN176:AO178"/>
    <mergeCell ref="AP176:AQ178"/>
    <mergeCell ref="AR176:AS178"/>
    <mergeCell ref="AN186:AR186"/>
    <mergeCell ref="AN184:AR184"/>
    <mergeCell ref="V162:Y162"/>
    <mergeCell ref="AD162:AG162"/>
    <mergeCell ref="AH162:AK162"/>
    <mergeCell ref="AN162:AR162"/>
    <mergeCell ref="V157:Y157"/>
    <mergeCell ref="Z157:AC157"/>
    <mergeCell ref="AD157:AG157"/>
    <mergeCell ref="V198:Y198"/>
    <mergeCell ref="Z198:AC198"/>
    <mergeCell ref="AD198:AG198"/>
    <mergeCell ref="AH198:AK198"/>
    <mergeCell ref="V243:Y243"/>
    <mergeCell ref="Z243:AC243"/>
    <mergeCell ref="AD243:AG243"/>
    <mergeCell ref="AH243:AK243"/>
    <mergeCell ref="AN243:AR243"/>
    <mergeCell ref="V284:Y284"/>
    <mergeCell ref="Z284:AC284"/>
    <mergeCell ref="AD284:AG284"/>
    <mergeCell ref="AH284:AK284"/>
    <mergeCell ref="AN284:AR284"/>
    <mergeCell ref="V325:Y325"/>
    <mergeCell ref="Z325:AC325"/>
    <mergeCell ref="AD325:AG325"/>
    <mergeCell ref="AH325:AK325"/>
    <mergeCell ref="AN325:AR325"/>
    <mergeCell ref="V366:Y366"/>
    <mergeCell ref="Z366:AC366"/>
    <mergeCell ref="AD366:AG366"/>
    <mergeCell ref="AH366:AK366"/>
    <mergeCell ref="AN366:AR366"/>
    <mergeCell ref="AN340:AO342"/>
    <mergeCell ref="AP340:AQ342"/>
    <mergeCell ref="AR340:AS342"/>
    <mergeCell ref="AN350:AR350"/>
    <mergeCell ref="AN348:AR348"/>
    <mergeCell ref="V326:Y326"/>
    <mergeCell ref="AD326:AG326"/>
    <mergeCell ref="AH326:AK326"/>
    <mergeCell ref="AN326:AR326"/>
    <mergeCell ref="V321:Y321"/>
    <mergeCell ref="Z321:AC321"/>
    <mergeCell ref="AD321:AG321"/>
    <mergeCell ref="V407:Y407"/>
    <mergeCell ref="Z407:AC407"/>
    <mergeCell ref="AD407:AG407"/>
    <mergeCell ref="AH407:AK407"/>
    <mergeCell ref="AN407:AR407"/>
    <mergeCell ref="V448:Y448"/>
    <mergeCell ref="Z448:AC448"/>
    <mergeCell ref="AD448:AG448"/>
    <mergeCell ref="AH448:AK448"/>
    <mergeCell ref="AN448:AR448"/>
    <mergeCell ref="V489:Y489"/>
    <mergeCell ref="Z489:AC489"/>
    <mergeCell ref="AD489:AG489"/>
    <mergeCell ref="AH489:AK489"/>
    <mergeCell ref="AN489:AR489"/>
    <mergeCell ref="V530:Y530"/>
    <mergeCell ref="Z530:AC530"/>
    <mergeCell ref="AD530:AG530"/>
    <mergeCell ref="AH530:AK530"/>
    <mergeCell ref="AN530:AR530"/>
    <mergeCell ref="AL524:AM524"/>
    <mergeCell ref="AN524:AR524"/>
    <mergeCell ref="AH513:AK513"/>
    <mergeCell ref="AD483:AG483"/>
    <mergeCell ref="AN491:AR491"/>
    <mergeCell ref="V483:Y483"/>
    <mergeCell ref="Z483:AC483"/>
    <mergeCell ref="AN475:AR475"/>
    <mergeCell ref="AH477:AK477"/>
    <mergeCell ref="Z475:AC475"/>
    <mergeCell ref="AD475:AG475"/>
    <mergeCell ref="V476:X476"/>
    <mergeCell ref="V571:Y571"/>
    <mergeCell ref="Z571:AC571"/>
    <mergeCell ref="AD571:AG571"/>
    <mergeCell ref="AH571:AK571"/>
    <mergeCell ref="AN571:AR571"/>
    <mergeCell ref="V612:Y612"/>
    <mergeCell ref="Z612:AC612"/>
    <mergeCell ref="AD612:AG612"/>
    <mergeCell ref="AH612:AK612"/>
    <mergeCell ref="AN612:AR612"/>
    <mergeCell ref="V653:Y653"/>
    <mergeCell ref="Z653:AC653"/>
    <mergeCell ref="AD653:AG653"/>
    <mergeCell ref="AH653:AK653"/>
    <mergeCell ref="AN653:AR653"/>
    <mergeCell ref="V694:Y694"/>
    <mergeCell ref="Z694:AC694"/>
    <mergeCell ref="AD694:AG694"/>
    <mergeCell ref="AH694:AK694"/>
    <mergeCell ref="AN694:AR694"/>
    <mergeCell ref="AN668:AO670"/>
    <mergeCell ref="AP668:AQ670"/>
    <mergeCell ref="AR668:AS670"/>
    <mergeCell ref="AN678:AR678"/>
    <mergeCell ref="AN676:AR676"/>
    <mergeCell ref="V654:Y654"/>
    <mergeCell ref="AD654:AG654"/>
    <mergeCell ref="AH654:AK654"/>
    <mergeCell ref="AN654:AR654"/>
    <mergeCell ref="V649:Y649"/>
    <mergeCell ref="Z649:AC649"/>
    <mergeCell ref="AD649:AG649"/>
    <mergeCell ref="V1145:Y1145"/>
    <mergeCell ref="Z1145:AC1145"/>
    <mergeCell ref="AD1145:AG1145"/>
    <mergeCell ref="AH1145:AK1145"/>
    <mergeCell ref="AN1145:AR1145"/>
    <mergeCell ref="V1186:Y1186"/>
    <mergeCell ref="Z1186:AC1186"/>
    <mergeCell ref="AD1186:AG1186"/>
    <mergeCell ref="AH1186:AK1186"/>
    <mergeCell ref="AN1186:AR1186"/>
    <mergeCell ref="V735:Y735"/>
    <mergeCell ref="Z735:AC735"/>
    <mergeCell ref="AD735:AG735"/>
    <mergeCell ref="AH735:AK735"/>
    <mergeCell ref="AN735:AR735"/>
    <mergeCell ref="V776:Y776"/>
    <mergeCell ref="Z776:AC776"/>
    <mergeCell ref="AD776:AG776"/>
    <mergeCell ref="AH776:AK776"/>
    <mergeCell ref="AN776:AR776"/>
    <mergeCell ref="V817:Y817"/>
    <mergeCell ref="Z817:AC817"/>
    <mergeCell ref="AD817:AG817"/>
    <mergeCell ref="AH817:AK817"/>
    <mergeCell ref="AN817:AR817"/>
    <mergeCell ref="V858:Y858"/>
    <mergeCell ref="Z858:AC858"/>
    <mergeCell ref="AD858:AG858"/>
    <mergeCell ref="AH858:AK858"/>
    <mergeCell ref="AN858:AR858"/>
    <mergeCell ref="AN1160:AO1162"/>
    <mergeCell ref="AP1160:AQ1162"/>
    <mergeCell ref="V981:Y981"/>
    <mergeCell ref="Z981:AC981"/>
    <mergeCell ref="AD981:AG981"/>
    <mergeCell ref="AH981:AK981"/>
    <mergeCell ref="AN981:AR981"/>
    <mergeCell ref="V1022:Y1022"/>
    <mergeCell ref="Z1022:AC1022"/>
    <mergeCell ref="AD1022:AG1022"/>
    <mergeCell ref="AH1022:AK1022"/>
    <mergeCell ref="AN1022:AR1022"/>
    <mergeCell ref="V1063:Y1063"/>
    <mergeCell ref="Z1063:AC1063"/>
    <mergeCell ref="AD1063:AG1063"/>
    <mergeCell ref="AH1063:AK1063"/>
    <mergeCell ref="AN1063:AR1063"/>
    <mergeCell ref="V1104:Y1104"/>
    <mergeCell ref="Z1104:AC1104"/>
    <mergeCell ref="AN1078:AO1080"/>
    <mergeCell ref="AP1078:AQ1080"/>
    <mergeCell ref="AR1078:AS1080"/>
    <mergeCell ref="AN1088:AR1088"/>
    <mergeCell ref="AN1086:AR1086"/>
    <mergeCell ref="V1064:Y1064"/>
    <mergeCell ref="AD1064:AG1064"/>
    <mergeCell ref="AH1064:AK1064"/>
    <mergeCell ref="AN1064:AR1064"/>
    <mergeCell ref="V1100:Y1100"/>
    <mergeCell ref="Z1100:AC1100"/>
    <mergeCell ref="AD1100:AG1100"/>
    <mergeCell ref="AH1100:AK1100"/>
    <mergeCell ref="AL1100:AM1100"/>
    <mergeCell ref="AN1100:AR1100"/>
    <mergeCell ref="AM746:AP747"/>
    <mergeCell ref="AM787:AP788"/>
    <mergeCell ref="AM828:AP829"/>
    <mergeCell ref="AM869:AP870"/>
    <mergeCell ref="AM910:AP911"/>
    <mergeCell ref="AM951:AP952"/>
    <mergeCell ref="AM992:AP993"/>
    <mergeCell ref="AM1033:AP1034"/>
    <mergeCell ref="AM1074:AP1075"/>
    <mergeCell ref="AM1115:AP1116"/>
    <mergeCell ref="AM1156:AP1157"/>
    <mergeCell ref="AM1197:AP1198"/>
    <mergeCell ref="AM5:AP6"/>
    <mergeCell ref="AM49:AP50"/>
    <mergeCell ref="AM90:AP91"/>
    <mergeCell ref="AM131:AP132"/>
    <mergeCell ref="AM172:AP173"/>
    <mergeCell ref="AM213:AP214"/>
    <mergeCell ref="AM254:AP255"/>
    <mergeCell ref="AM295:AP296"/>
    <mergeCell ref="AM336:AP337"/>
    <mergeCell ref="AM377:AP378"/>
    <mergeCell ref="AM418:AP419"/>
    <mergeCell ref="AM459:AP460"/>
    <mergeCell ref="AM500:AP501"/>
    <mergeCell ref="AM541:AP542"/>
    <mergeCell ref="AM582:AP583"/>
    <mergeCell ref="AM623:AP624"/>
    <mergeCell ref="AM664:AP665"/>
    <mergeCell ref="AN1188:AR1188"/>
    <mergeCell ref="AN1170:AR1170"/>
    <mergeCell ref="AL1088:AM1088"/>
  </mergeCells>
  <phoneticPr fontId="2"/>
  <conditionalFormatting sqref="V17:Y17 V19:Y19 V21:Y21 V23:Y23 V25:Y25 V61:Y61 V63:Y63 V65:Y65 V67:Y67 V69:Y69 V71:Y71 V73:Y73 V75:Y75 V77:Y77 V102:Y102 V104:Y104 V106:Y106 V108:Y108 V110:Y110 V112:Y112 V114:Y114 V116:Y116 V118:Y118 V143:Y143 V145:Y145 V147:Y147 V149:Y149 V151:Y151 V153:Y153 V155:Y155 V157:Y157 V159:Y159 V184:Y184 V186:Y186 V188:Y188 V190:Y190 V192:Y192 V194:Y194 V196:Y196 V198:Y198 V200:Y200 V225:Y225 V227:Y227 V229:Y229 V231:Y231 V233:Y233 V235:Y235 V237:Y237 V239:Y239 V241:Y241 V266:Y266 V268:Y268 V270:Y270 V272:Y272 V274:Y274 V276:Y276 V278:Y278 V280:Y280 V282:Y282 V307:Y307 V309:Y309 V311:Y311 V313:Y313 V315:Y315 V317:Y317 V319:Y319 V321:Y321 V323:Y323 V348:Y348 V350:Y350 V352:Y352 V354:Y354 V356:Y356 V358:Y358 V360:Y360 V362:Y362 V364:Y364 V389:Y389 V391:Y391 V393:Y393 V395:Y395 V397:Y397 V399:Y399 V401:Y401 V403:Y403 V405:Y405 V430:Y430 V432:Y432 V434:Y434 V436:Y436 V438:Y438 V440:Y440 V442:Y442 V444:Y444 V446:Y446 V471:Y471 V473:Y473 V475:Y475 V477:Y477 V479:Y479 V481:Y481 V483:Y483 V485:Y485 V487:Y487 V512:Y512 V514:Y514 V516:Y516 V518:Y518 V520:Y520 V522:Y522 V524:Y524 V526:Y526 V528:Y528 V553:Y553 V555:Y555 V557:Y557 V559:Y559 V561:Y561 V563:Y563 V565:Y565 V567:Y567 V569:Y569 V594:Y594 V596:Y596 V598:Y598 V600:Y600 V602:Y602 V604:Y604 V606:Y606 V608:Y608 V610:Y610 V635:Y635 V637:Y637 V639:Y639 V641:Y641 V643:Y643 V645:Y645 V647:Y647 V649:Y649 V651:Y651 V676:Y676 V678:Y678 V680:Y680 V682:Y682 V684:Y684 V686:Y686 V688:Y688 V690:Y690 V692:Y692 V717:Y717 V719:Y719 V721:Y721 V723:Y723 V725:Y725 V727:Y727 V729:Y729 V731:Y731 V733:Y733 V758:Y758 V760:Y760 V762:Y762 V764:Y764 V766:Y766 V768:Y768 V770:Y770 V772:Y772 V774:Y774 V799:Y799 V801:Y801 V803:Y803 V805:Y805 V807:Y807 V809:Y809 V811:Y811 V813:Y813 V815:Y815 V840:Y840 V842:Y842 V844:Y844 V846:Y846 V848:Y848 V850:Y850 V852:Y852 V854:Y854 V856:Y856 V881:Y881 V883:Y883 V885:Y885 V887:Y887 V889:Y889 V891:Y891 V893:Y893 V895:Y895 V897:Y897 V922:Y922 V924:Y924 V926:Y926 V928:Y928 V930:Y930 V932:Y932 V934:Y934 V936:Y936 V938:Y938 V963:Y963 V965:Y965 V967:Y967 V969:Y969 V971:Y971 V973:Y973 V975:Y975 V977:Y977 V979:Y979 V1004:Y1004 V1006:Y1006 V1008:Y1008 V1010:Y1010 V1012:Y1012 V1014:Y1014 V1016:Y1016 V1018:Y1018 V1020:Y1020 V1045:Y1045 V1047:Y1047 V1049:Y1049 V1051:Y1051 V1053:Y1053 V1055:Y1055 V1057:Y1057 V1059:Y1059 V1061:Y1061 V1086:Y1086 V1088:Y1088 V1090:Y1090 V1092:Y1092 V1094:Y1094 V1096:Y1096 V1098:Y1098 V1100:Y1100 V1102:Y1102 V1127:Y1127 V1129:Y1129 V1131:Y1131 V1133:Y1133 V1135:Y1135 V1137:Y1137 V1139:Y1139 V1141:Y1141 V1143:Y1143 V1168:Y1168 V1170:Y1170 V1172:Y1172 V1174:Y1174 V1176:Y1176 V1178:Y1178 V1180:Y1180 V1182:Y1182 V1184:Y1184 V1209:Y1209 V1211:Y1211 V1213:Y1213 V1215:Y1215 V1217:Y1217 V1219:Y1219 V1221:Y1221 V1223:Y1223 V1225:Y1225">
    <cfRule type="expression" priority="1" stopIfTrue="1">
      <formula>V16="賃金で算定"</formula>
    </cfRule>
  </conditionalFormatting>
  <dataValidations count="1">
    <dataValidation showInputMessage="1" showErrorMessage="1" sqref="V16:X16 V18:X18 V20:X20 V22:X22 V24:X24 V62:X62 V60:X60 V64:X64 V66:X66 V68:X68 V70:X70 V72:X72 V74:X74 V76:X76 V431:X431 V388:X388 V433:X433 V435:X435 V437:X437 V439:X439 V441:X441 V443:X443 V445:X445 V103:X103 V1224:X1224 V105:X105 V107:X107 V109:X109 V111:X111 V113:X113 V115:X115 V117:X117 V144:X144 V101:X101 V146:X146 V148:X148 V150:X150 V152:X152 V154:X154 V156:X156 V158:X158 V185:X185 V142:X142 V187:X187 V189:X189 V191:X191 V193:X193 V195:X195 V197:X197 V199:X199 V226:X226 V183:X183 V228:X228 V230:X230 V232:X232 V234:X234 V236:X236 V238:X238 V240:X240 V267:X267 V224:X224 V269:X269 V271:X271 V273:X273 V275:X275 V277:X277 V279:X279 V281:X281 V308:X308 V265:X265 V310:X310 V312:X312 V314:X314 V316:X316 V318:X318 V320:X320 V322:X322 V349:X349 V306:X306 V351:X351 V353:X353 V355:X355 V357:X357 V359:X359 V361:X361 V363:X363 V390:X390 V347:X347 V392:X392 V394:X394 V396:X396 V398:X398 V400:X400 V402:X402 V404:X404 V472:X472 V429:X429 V474:X474 V476:X476 V478:X478 V480:X480 V482:X482 V484:X484 V486:X486 V513:X513 V470:X470 V515:X515 V517:X517 V519:X519 V521:X521 V523:X523 V525:X525 V527:X527 V554:X554 V511:X511 V556:X556 V558:X558 V560:X560 V562:X562 V564:X564 V566:X566 V568:X568 V595:X595 V552:X552 V597:X597 V599:X599 V601:X601 V603:X603 V605:X605 V607:X607 V609:X609 V636:X636 V593:X593 V638:X638 V640:X640 V642:X642 V644:X644 V646:X646 V648:X648 V650:X650 V677:X677 V634:X634 V679:X679 V681:X681 V683:X683 V685:X685 V687:X687 V689:X689 V691:X691 V718:X718 V675:X675 V720:X720 V722:X722 V724:X724 V726:X726 V728:X728 V730:X730 V732:X732 V759:X759 V716:X716 V761:X761 V763:X763 V765:X765 V767:X767 V769:X769 V771:X771 V773:X773 V800:X800 V757:X757 V802:X802 V804:X804 V806:X806 V808:X808 V810:X810 V812:X812 V814:X814 V841:X841 V839:X839 V843:X843 V845:X845 V847:X847 V849:X849 V851:X851 V853:X853 V855:X855 V882:X882 V880:X880 V884:X884 V886:X886 V888:X888 V890:X890 V892:X892 V894:X894 V896:X896 V923:X923 V921:X921 V925:X925 V927:X927 V929:X929 V931:X931 V933:X933 V935:X935 V937:X937 V964:X964 V962:X962 V966:X966 V968:X968 V970:X970 V972:X972 V974:X974 V976:X976 V978:X978 V1005:X1005 V1003:X1003 V1007:X1007 V1009:X1009 V1011:X1011 V1013:X1013 V1015:X1015 V1017:X1017 V1019:X1019 V1046:X1046 V1044:X1044 V1048:X1048 V1050:X1050 V1052:X1052 V1054:X1054 V1056:X1056 V1058:X1058 V1060:X1060 V1087:X1087 V1085:X1085 V1089:X1089 V1091:X1091 V1093:X1093 V1095:X1095 V1097:X1097 V1099:X1099 V1101:X1101 V1128:X1128 V1126:X1126 V1130:X1130 V1132:X1132 V1134:X1134 V1136:X1136 V1138:X1138 V1140:X1140 V1142:X1142 V1169:X1169 V1167:X1167 V1171:X1171 V1173:X1173 V1175:X1175 V1177:X1177 V1179:X1179 V1181:X1181 V1183:X1183 V1210:X1210 V1208:X1208 V1212:X1212 V1214:X1214 V1216:X1216 V1218:X1218 V1220:X1220 V1222:X1222 V798:X798" xr:uid="{00000000-0002-0000-0200-000000000000}"/>
  </dataValidations>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rowBreaks count="29" manualBreakCount="29">
    <brk id="41" max="46" man="1"/>
    <brk id="82" max="46" man="1"/>
    <brk id="123" max="46" man="1"/>
    <brk id="164" max="46" man="1"/>
    <brk id="205" max="46" man="1"/>
    <brk id="246" max="46" man="1"/>
    <brk id="287" max="46" man="1"/>
    <brk id="328" max="46" man="1"/>
    <brk id="369" max="46" man="1"/>
    <brk id="410" max="46" man="1"/>
    <brk id="451" max="46" man="1"/>
    <brk id="492" max="46" man="1"/>
    <brk id="533" max="46" man="1"/>
    <brk id="574" max="46" man="1"/>
    <brk id="615" max="46" man="1"/>
    <brk id="656" max="46" man="1"/>
    <brk id="697" max="46" man="1"/>
    <brk id="738" max="46" man="1"/>
    <brk id="779" max="46" man="1"/>
    <brk id="820" max="46" man="1"/>
    <brk id="861" max="46" man="1"/>
    <brk id="902" max="46" man="1"/>
    <brk id="943" max="46" man="1"/>
    <brk id="984" max="46" man="1"/>
    <brk id="1025" max="46" man="1"/>
    <brk id="1066" max="46" man="1"/>
    <brk id="1107" max="46" man="1"/>
    <brk id="1148" max="46" man="1"/>
    <brk id="1189" max="4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indexed="17"/>
  </sheetPr>
  <dimension ref="A1:BI197"/>
  <sheetViews>
    <sheetView showGridLines="0" showZeros="0" zoomScale="125" zoomScaleNormal="125" zoomScaleSheetLayoutView="115" workbookViewId="0">
      <selection activeCell="L2" sqref="L2:O2"/>
    </sheetView>
  </sheetViews>
  <sheetFormatPr defaultColWidth="0" defaultRowHeight="0" customHeight="1" zeroHeight="1"/>
  <cols>
    <col min="1" max="61" width="1.77734375" style="40" customWidth="1"/>
    <col min="62" max="16384" width="9" style="40" hidden="1"/>
  </cols>
  <sheetData>
    <row r="1" spans="2:57" ht="10.199999999999999" customHeight="1" thickBot="1"/>
    <row r="2" spans="2:57" ht="21" customHeight="1" thickBot="1">
      <c r="B2" s="1396" t="s">
        <v>173</v>
      </c>
      <c r="C2" s="1396"/>
      <c r="D2" s="1396"/>
      <c r="E2" s="1396"/>
      <c r="F2" s="1396"/>
      <c r="G2" s="1396"/>
      <c r="H2" s="1396"/>
      <c r="I2" s="1396"/>
      <c r="J2" s="1396"/>
      <c r="K2" s="1396"/>
      <c r="L2" s="1399"/>
      <c r="M2" s="1400"/>
      <c r="N2" s="1400"/>
      <c r="O2" s="1401"/>
      <c r="P2" s="1397" t="s">
        <v>174</v>
      </c>
      <c r="Q2" s="1398"/>
      <c r="R2" s="1398"/>
    </row>
    <row r="3" spans="2:57" ht="16.5" customHeight="1">
      <c r="B3" s="290" t="str">
        <f>"※ メリット制が適用されている場合のみ、令和"&amp;IF(DBCS(概算年度-1)="１","元",DBCS(概算年度-1))&amp;"年度年度更新時申告書と併せてお送りした"</f>
        <v>※ メリット制が適用されている場合のみ、令和７年度年度更新時申告書と併せてお送りした</v>
      </c>
    </row>
    <row r="4" spans="2:57" ht="16.5" customHeight="1">
      <c r="B4" s="290" t="s">
        <v>188</v>
      </c>
    </row>
    <row r="5" spans="2:57" ht="9" customHeight="1"/>
    <row r="6" spans="2:57" ht="15" customHeight="1">
      <c r="B6" s="39" t="s">
        <v>49</v>
      </c>
    </row>
    <row r="7" spans="2:57" ht="11.1" customHeight="1">
      <c r="B7" s="39"/>
      <c r="N7" s="1403" t="s">
        <v>50</v>
      </c>
      <c r="O7" s="1403"/>
      <c r="P7" s="1403"/>
      <c r="Q7" s="1403"/>
      <c r="R7" s="1403"/>
      <c r="S7" s="1403"/>
      <c r="T7" s="1403"/>
      <c r="U7" s="1403"/>
      <c r="V7" s="1403"/>
      <c r="AR7" s="695"/>
      <c r="AS7" s="695"/>
      <c r="AT7" s="695"/>
      <c r="AU7" s="695"/>
      <c r="AV7" s="695"/>
      <c r="AW7" s="695"/>
      <c r="AX7" s="1294" t="s">
        <v>51</v>
      </c>
      <c r="AY7" s="1295"/>
      <c r="AZ7" s="1295"/>
      <c r="BA7" s="1295"/>
      <c r="BB7" s="1295"/>
      <c r="BC7" s="1295"/>
      <c r="BD7" s="1295"/>
      <c r="BE7" s="1296"/>
    </row>
    <row r="8" spans="2:57" s="1" customFormat="1" ht="10.199999999999999" customHeight="1">
      <c r="C8" s="1413" t="str">
        <f>"令和"&amp;IF(DBCS(概算年度-1)="１","元",DBCS(概算年度-1))&amp;"年度一括有期事業総括表　（建設の事業）"</f>
        <v>令和７年度一括有期事業総括表　（建設の事業）</v>
      </c>
      <c r="D8" s="1414"/>
      <c r="E8" s="1414"/>
      <c r="F8" s="1414"/>
      <c r="G8" s="1414"/>
      <c r="H8" s="1414"/>
      <c r="I8" s="1414"/>
      <c r="J8" s="1414"/>
      <c r="K8" s="1414"/>
      <c r="L8" s="1414"/>
      <c r="M8" s="1414"/>
      <c r="N8" s="1414"/>
      <c r="O8" s="1414"/>
      <c r="P8" s="1414"/>
      <c r="Q8" s="1414"/>
      <c r="R8" s="1414"/>
      <c r="S8" s="1414"/>
      <c r="T8" s="1414"/>
      <c r="U8" s="1414"/>
      <c r="V8" s="1414"/>
      <c r="W8" s="1414"/>
      <c r="X8" s="1414"/>
      <c r="Y8" s="1414"/>
      <c r="Z8" s="1414"/>
      <c r="AA8" s="1414"/>
      <c r="AB8" s="1414"/>
      <c r="AC8" s="1414"/>
      <c r="AD8" s="1414"/>
      <c r="AE8" s="1414"/>
      <c r="AF8" s="1414"/>
      <c r="AG8" s="1414"/>
      <c r="AH8" s="1414"/>
      <c r="AI8" s="1414"/>
      <c r="AR8" s="695"/>
      <c r="AS8" s="695"/>
      <c r="AT8" s="695"/>
      <c r="AU8" s="695"/>
      <c r="AV8" s="695"/>
      <c r="AW8" s="695"/>
      <c r="AX8" s="1297"/>
      <c r="AY8" s="1298"/>
      <c r="AZ8" s="1298"/>
      <c r="BA8" s="1298"/>
      <c r="BB8" s="1298"/>
      <c r="BC8" s="1298"/>
      <c r="BD8" s="1298"/>
      <c r="BE8" s="1299"/>
    </row>
    <row r="9" spans="2:57" s="1" customFormat="1" ht="10.199999999999999" customHeight="1">
      <c r="C9" s="1415"/>
      <c r="D9" s="1415"/>
      <c r="E9" s="1415"/>
      <c r="F9" s="1415"/>
      <c r="G9" s="1415"/>
      <c r="H9" s="1415"/>
      <c r="I9" s="1415"/>
      <c r="J9" s="1415"/>
      <c r="K9" s="1415"/>
      <c r="L9" s="1415"/>
      <c r="M9" s="1415"/>
      <c r="N9" s="1415"/>
      <c r="O9" s="1415"/>
      <c r="P9" s="1415"/>
      <c r="Q9" s="1415"/>
      <c r="R9" s="1415"/>
      <c r="S9" s="1415"/>
      <c r="T9" s="1415"/>
      <c r="U9" s="1415"/>
      <c r="V9" s="1415"/>
      <c r="W9" s="1415"/>
      <c r="X9" s="1415"/>
      <c r="Y9" s="1415"/>
      <c r="Z9" s="1415"/>
      <c r="AA9" s="1415"/>
      <c r="AB9" s="1415"/>
      <c r="AC9" s="1415"/>
      <c r="AD9" s="1415"/>
      <c r="AE9" s="1415"/>
      <c r="AF9" s="1415"/>
      <c r="AG9" s="1415"/>
      <c r="AH9" s="1415"/>
      <c r="AI9" s="1415"/>
      <c r="AR9" s="695"/>
      <c r="AS9" s="695"/>
      <c r="AT9" s="695"/>
      <c r="AU9" s="695"/>
      <c r="AV9" s="695"/>
      <c r="AW9" s="695"/>
      <c r="AX9" s="695"/>
      <c r="AY9" s="695"/>
      <c r="AZ9" s="695"/>
      <c r="BA9" s="695"/>
      <c r="BB9" s="695"/>
      <c r="BD9" s="696"/>
      <c r="BE9" s="696"/>
    </row>
    <row r="10" spans="2:57" ht="4.95" customHeight="1"/>
    <row r="11" spans="2:57" s="1" customFormat="1" ht="10.199999999999999" customHeight="1">
      <c r="B11" s="1416" t="s">
        <v>9</v>
      </c>
      <c r="C11" s="976"/>
      <c r="D11" s="976"/>
      <c r="E11" s="976"/>
      <c r="F11" s="976"/>
      <c r="G11" s="976"/>
      <c r="H11" s="976"/>
      <c r="I11" s="976"/>
      <c r="J11" s="976"/>
      <c r="K11" s="976"/>
      <c r="L11" s="976"/>
      <c r="M11" s="1402" t="s">
        <v>52</v>
      </c>
      <c r="N11" s="1402"/>
      <c r="O11" s="1402"/>
      <c r="P11" s="1402"/>
      <c r="Q11" s="1402" t="s">
        <v>10</v>
      </c>
      <c r="R11" s="1402"/>
      <c r="S11" s="1402" t="s">
        <v>53</v>
      </c>
      <c r="T11" s="1402"/>
      <c r="U11" s="1402"/>
      <c r="V11" s="1402"/>
      <c r="W11" s="1402" t="s">
        <v>54</v>
      </c>
      <c r="X11" s="1402"/>
      <c r="Y11" s="1402"/>
      <c r="Z11" s="1402"/>
      <c r="AA11" s="1402"/>
      <c r="AB11" s="1402"/>
      <c r="AC11" s="1402"/>
      <c r="AD11" s="1402"/>
      <c r="AE11" s="1402"/>
      <c r="AF11" s="1402"/>
      <c r="AG11" s="1402"/>
      <c r="AH11" s="1402"/>
      <c r="AI11" s="879" t="s">
        <v>55</v>
      </c>
      <c r="AJ11" s="878"/>
      <c r="AK11" s="878"/>
      <c r="AL11" s="878"/>
      <c r="AM11" s="878"/>
      <c r="AN11" s="878"/>
      <c r="AR11" s="1380" t="s">
        <v>56</v>
      </c>
      <c r="AS11" s="1376"/>
      <c r="AT11" s="1376"/>
      <c r="AU11" s="1376"/>
      <c r="AV11" s="1376"/>
      <c r="AW11" s="1376"/>
      <c r="AX11" s="1376"/>
      <c r="AY11" s="1376"/>
      <c r="AZ11" s="1376"/>
      <c r="BA11" s="1430">
        <f ca="1">'報告書（事業主控）'!AL9</f>
        <v>30</v>
      </c>
      <c r="BB11" s="1431"/>
      <c r="BC11" s="1376" t="s">
        <v>57</v>
      </c>
      <c r="BD11" s="1376"/>
      <c r="BE11" s="1377"/>
    </row>
    <row r="12" spans="2:57" s="1" customFormat="1" ht="10.199999999999999" customHeight="1">
      <c r="B12" s="1213"/>
      <c r="C12" s="982"/>
      <c r="D12" s="982"/>
      <c r="E12" s="982"/>
      <c r="F12" s="982"/>
      <c r="G12" s="982"/>
      <c r="H12" s="982"/>
      <c r="I12" s="982"/>
      <c r="J12" s="982"/>
      <c r="K12" s="982"/>
      <c r="L12" s="982"/>
      <c r="M12" s="1404">
        <f>'報告書（事業主控）'!J10</f>
        <v>0</v>
      </c>
      <c r="N12" s="1331"/>
      <c r="O12" s="1342">
        <f>'報告書（事業主控）'!K10</f>
        <v>0</v>
      </c>
      <c r="P12" s="1343"/>
      <c r="Q12" s="1404">
        <f>'報告書（事業主控）'!L10</f>
        <v>0</v>
      </c>
      <c r="R12" s="1331"/>
      <c r="S12" s="1342">
        <f>'報告書（事業主控）'!M10</f>
        <v>0</v>
      </c>
      <c r="T12" s="1343"/>
      <c r="U12" s="1404">
        <f>'報告書（事業主控）'!N10</f>
        <v>0</v>
      </c>
      <c r="V12" s="1331"/>
      <c r="W12" s="1342">
        <f>'報告書（事業主控）'!O10</f>
        <v>0</v>
      </c>
      <c r="X12" s="1343"/>
      <c r="Y12" s="1404">
        <f>'報告書（事業主控）'!P10</f>
        <v>0</v>
      </c>
      <c r="Z12" s="1331"/>
      <c r="AA12" s="1342">
        <f>'報告書（事業主控）'!Q10</f>
        <v>0</v>
      </c>
      <c r="AB12" s="1343"/>
      <c r="AC12" s="1404">
        <f>'報告書（事業主控）'!R10</f>
        <v>0</v>
      </c>
      <c r="AD12" s="1331"/>
      <c r="AE12" s="1342">
        <f>'報告書（事業主控）'!S10</f>
        <v>0</v>
      </c>
      <c r="AF12" s="1343"/>
      <c r="AG12" s="1404">
        <f>'報告書（事業主控）'!T10</f>
        <v>0</v>
      </c>
      <c r="AH12" s="1331"/>
      <c r="AI12" s="1342">
        <f>'報告書（事業主控）'!U10</f>
        <v>0</v>
      </c>
      <c r="AJ12" s="1343"/>
      <c r="AK12" s="1404">
        <f>'報告書（事業主控）'!V10</f>
        <v>0</v>
      </c>
      <c r="AL12" s="1331"/>
      <c r="AM12" s="1426">
        <f>'報告書（事業主控）'!W10</f>
        <v>0</v>
      </c>
      <c r="AN12" s="1427"/>
      <c r="AR12" s="1381"/>
      <c r="AS12" s="1378"/>
      <c r="AT12" s="1378"/>
      <c r="AU12" s="1378"/>
      <c r="AV12" s="1378"/>
      <c r="AW12" s="1378"/>
      <c r="AX12" s="1378"/>
      <c r="AY12" s="1378"/>
      <c r="AZ12" s="1378"/>
      <c r="BA12" s="1432"/>
      <c r="BB12" s="1432"/>
      <c r="BC12" s="1378"/>
      <c r="BD12" s="1378"/>
      <c r="BE12" s="1379"/>
    </row>
    <row r="13" spans="2:57" s="1" customFormat="1" ht="10.199999999999999" customHeight="1">
      <c r="B13" s="1213"/>
      <c r="C13" s="982"/>
      <c r="D13" s="982"/>
      <c r="E13" s="982"/>
      <c r="F13" s="982"/>
      <c r="G13" s="982"/>
      <c r="H13" s="982"/>
      <c r="I13" s="982"/>
      <c r="J13" s="982"/>
      <c r="K13" s="982"/>
      <c r="L13" s="982"/>
      <c r="M13" s="1331"/>
      <c r="N13" s="1331"/>
      <c r="O13" s="1344"/>
      <c r="P13" s="1344"/>
      <c r="Q13" s="1331"/>
      <c r="R13" s="1331"/>
      <c r="S13" s="1344"/>
      <c r="T13" s="1344"/>
      <c r="U13" s="1331"/>
      <c r="V13" s="1331"/>
      <c r="W13" s="1344"/>
      <c r="X13" s="1344"/>
      <c r="Y13" s="1331"/>
      <c r="Z13" s="1331"/>
      <c r="AA13" s="1344"/>
      <c r="AB13" s="1344"/>
      <c r="AC13" s="1331"/>
      <c r="AD13" s="1331"/>
      <c r="AE13" s="1344"/>
      <c r="AF13" s="1344"/>
      <c r="AG13" s="1331"/>
      <c r="AH13" s="1331"/>
      <c r="AI13" s="1344"/>
      <c r="AJ13" s="1344"/>
      <c r="AK13" s="1331"/>
      <c r="AL13" s="1331"/>
      <c r="AM13" s="1428"/>
      <c r="AN13" s="1429"/>
    </row>
    <row r="14" spans="2:57" s="2" customFormat="1" ht="12" customHeight="1">
      <c r="B14" s="1332" t="s">
        <v>58</v>
      </c>
      <c r="C14" s="1333"/>
      <c r="D14" s="1347" t="s">
        <v>59</v>
      </c>
      <c r="E14" s="1348"/>
      <c r="F14" s="1348"/>
      <c r="G14" s="1348"/>
      <c r="H14" s="1348"/>
      <c r="I14" s="1348"/>
      <c r="J14" s="1348"/>
      <c r="K14" s="1348"/>
      <c r="L14" s="1349"/>
      <c r="M14" s="1405" t="s">
        <v>60</v>
      </c>
      <c r="N14" s="1354"/>
      <c r="O14" s="1354"/>
      <c r="P14" s="1354"/>
      <c r="Q14" s="1354"/>
      <c r="R14" s="1354"/>
      <c r="S14" s="1406"/>
      <c r="T14" s="1353" t="s">
        <v>61</v>
      </c>
      <c r="U14" s="1354"/>
      <c r="V14" s="1354"/>
      <c r="W14" s="1354"/>
      <c r="X14" s="1354"/>
      <c r="Y14" s="1354"/>
      <c r="Z14" s="1354"/>
      <c r="AA14" s="1354"/>
      <c r="AB14" s="1354"/>
      <c r="AC14" s="1355"/>
      <c r="AD14" s="1409" t="s">
        <v>62</v>
      </c>
      <c r="AE14" s="1410"/>
      <c r="AF14" s="1353" t="s">
        <v>26</v>
      </c>
      <c r="AG14" s="1354"/>
      <c r="AH14" s="1354"/>
      <c r="AI14" s="1354"/>
      <c r="AJ14" s="1354"/>
      <c r="AK14" s="1354"/>
      <c r="AL14" s="1354"/>
      <c r="AM14" s="1354"/>
      <c r="AN14" s="1354"/>
      <c r="AO14" s="1355"/>
      <c r="AP14" s="1435" t="s">
        <v>63</v>
      </c>
      <c r="AQ14" s="1436"/>
      <c r="AR14" s="1436"/>
      <c r="AS14" s="1436"/>
      <c r="AT14" s="1436"/>
      <c r="AU14" s="1437"/>
      <c r="AV14" s="1353" t="s">
        <v>64</v>
      </c>
      <c r="AW14" s="1354"/>
      <c r="AX14" s="1354"/>
      <c r="AY14" s="1354"/>
      <c r="AZ14" s="1354"/>
      <c r="BA14" s="1354"/>
      <c r="BB14" s="1354"/>
      <c r="BC14" s="1354"/>
      <c r="BD14" s="1354"/>
      <c r="BE14" s="1373"/>
    </row>
    <row r="15" spans="2:57" s="2" customFormat="1" ht="12" customHeight="1">
      <c r="B15" s="1334"/>
      <c r="C15" s="1335"/>
      <c r="D15" s="1350"/>
      <c r="E15" s="1351"/>
      <c r="F15" s="1351"/>
      <c r="G15" s="1351"/>
      <c r="H15" s="1351"/>
      <c r="I15" s="1351"/>
      <c r="J15" s="1351"/>
      <c r="K15" s="1351"/>
      <c r="L15" s="1352"/>
      <c r="M15" s="1407"/>
      <c r="N15" s="1357"/>
      <c r="O15" s="1357"/>
      <c r="P15" s="1357"/>
      <c r="Q15" s="1357"/>
      <c r="R15" s="1357"/>
      <c r="S15" s="1408"/>
      <c r="T15" s="1356"/>
      <c r="U15" s="1357"/>
      <c r="V15" s="1357"/>
      <c r="W15" s="1357"/>
      <c r="X15" s="1357"/>
      <c r="Y15" s="1357"/>
      <c r="Z15" s="1357"/>
      <c r="AA15" s="1357"/>
      <c r="AB15" s="1357"/>
      <c r="AC15" s="1358"/>
      <c r="AD15" s="1411"/>
      <c r="AE15" s="1412"/>
      <c r="AF15" s="1356"/>
      <c r="AG15" s="1357"/>
      <c r="AH15" s="1357"/>
      <c r="AI15" s="1357"/>
      <c r="AJ15" s="1357"/>
      <c r="AK15" s="1357"/>
      <c r="AL15" s="1357"/>
      <c r="AM15" s="1357"/>
      <c r="AN15" s="1357"/>
      <c r="AO15" s="1358"/>
      <c r="AP15" s="1309" t="s">
        <v>65</v>
      </c>
      <c r="AQ15" s="1310"/>
      <c r="AR15" s="1311"/>
      <c r="AS15" s="1336" t="s">
        <v>66</v>
      </c>
      <c r="AT15" s="1310"/>
      <c r="AU15" s="1337"/>
      <c r="AV15" s="1374"/>
      <c r="AW15" s="1357"/>
      <c r="AX15" s="1357"/>
      <c r="AY15" s="1357"/>
      <c r="AZ15" s="1357"/>
      <c r="BA15" s="1357"/>
      <c r="BB15" s="1357"/>
      <c r="BC15" s="1357"/>
      <c r="BD15" s="1357"/>
      <c r="BE15" s="1375"/>
    </row>
    <row r="16" spans="2:57" ht="7.5" customHeight="1">
      <c r="B16" s="1212">
        <v>31</v>
      </c>
      <c r="C16" s="941"/>
      <c r="D16" s="1251" t="s">
        <v>130</v>
      </c>
      <c r="E16" s="1252"/>
      <c r="F16" s="1252"/>
      <c r="G16" s="1252"/>
      <c r="H16" s="1252"/>
      <c r="I16" s="1252"/>
      <c r="J16" s="1252"/>
      <c r="K16" s="1252"/>
      <c r="L16" s="1253"/>
      <c r="M16" s="1224" t="str">
        <f>設定シート!$E$14&amp;CHAR(10)&amp;"以前のもの"</f>
        <v>平成27年3月31日
以前のもの</v>
      </c>
      <c r="N16" s="1225"/>
      <c r="O16" s="1225"/>
      <c r="P16" s="1225"/>
      <c r="Q16" s="1225"/>
      <c r="R16" s="1225"/>
      <c r="S16" s="1226"/>
      <c r="T16" s="1230">
        <f>'保険料計算シート（非表示）'!D4</f>
        <v>0</v>
      </c>
      <c r="U16" s="1231"/>
      <c r="V16" s="1231"/>
      <c r="W16" s="1231"/>
      <c r="X16" s="1231"/>
      <c r="Y16" s="1231"/>
      <c r="Z16" s="1231"/>
      <c r="AA16" s="1231"/>
      <c r="AB16" s="1231"/>
      <c r="AC16" s="1280" t="s">
        <v>15</v>
      </c>
      <c r="AD16" s="935">
        <v>18</v>
      </c>
      <c r="AE16" s="1218"/>
      <c r="AF16" s="1424"/>
      <c r="AG16" s="1274">
        <f>'保険料計算シート（非表示）'!F4</f>
        <v>0</v>
      </c>
      <c r="AH16" s="1275"/>
      <c r="AI16" s="1275"/>
      <c r="AJ16" s="1275"/>
      <c r="AK16" s="1275"/>
      <c r="AL16" s="1275"/>
      <c r="AM16" s="1276"/>
      <c r="AN16" s="1232" t="s">
        <v>67</v>
      </c>
      <c r="AO16" s="1233"/>
      <c r="AP16" s="1438" t="s">
        <v>68</v>
      </c>
      <c r="AQ16" s="1439"/>
      <c r="AR16" s="1440"/>
      <c r="AS16" s="1438" t="s">
        <v>68</v>
      </c>
      <c r="AT16" s="1439"/>
      <c r="AU16" s="1440"/>
      <c r="AV16" s="1184">
        <f>IF(AS17="",ROUNDDOWN(AG16*設定シート!$J$65,0),ROUNDDOWN(AG16*AS17,0))</f>
        <v>0</v>
      </c>
      <c r="AW16" s="1185"/>
      <c r="AX16" s="1185"/>
      <c r="AY16" s="1185"/>
      <c r="AZ16" s="1185"/>
      <c r="BA16" s="1185"/>
      <c r="BB16" s="1185"/>
      <c r="BC16" s="1185"/>
      <c r="BD16" s="1186"/>
      <c r="BE16" s="1433" t="s">
        <v>15</v>
      </c>
    </row>
    <row r="17" spans="2:61" ht="10.5" customHeight="1">
      <c r="B17" s="1213"/>
      <c r="C17" s="918"/>
      <c r="D17" s="1254"/>
      <c r="E17" s="1255"/>
      <c r="F17" s="1255"/>
      <c r="G17" s="1255"/>
      <c r="H17" s="1255"/>
      <c r="I17" s="1255"/>
      <c r="J17" s="1255"/>
      <c r="K17" s="1255"/>
      <c r="L17" s="1256"/>
      <c r="M17" s="1227"/>
      <c r="N17" s="1228"/>
      <c r="O17" s="1228"/>
      <c r="P17" s="1228"/>
      <c r="Q17" s="1228"/>
      <c r="R17" s="1228"/>
      <c r="S17" s="1229"/>
      <c r="T17" s="1196">
        <f>'保険料計算シート（非表示）'!C4</f>
        <v>0</v>
      </c>
      <c r="U17" s="1197"/>
      <c r="V17" s="1197"/>
      <c r="W17" s="1197"/>
      <c r="X17" s="1197"/>
      <c r="Y17" s="1197"/>
      <c r="Z17" s="1197"/>
      <c r="AA17" s="1197"/>
      <c r="AB17" s="1197"/>
      <c r="AC17" s="1281"/>
      <c r="AD17" s="1219"/>
      <c r="AE17" s="1217"/>
      <c r="AF17" s="1425"/>
      <c r="AG17" s="1277"/>
      <c r="AH17" s="1278"/>
      <c r="AI17" s="1278"/>
      <c r="AJ17" s="1278"/>
      <c r="AK17" s="1278"/>
      <c r="AL17" s="1278"/>
      <c r="AM17" s="1279"/>
      <c r="AN17" s="1234"/>
      <c r="AO17" s="1235"/>
      <c r="AP17" s="1248">
        <v>89</v>
      </c>
      <c r="AQ17" s="1223"/>
      <c r="AR17" s="1217"/>
      <c r="AS17" s="1323" t="str">
        <f>IF(OR($L$2=0,AG16=0),"",((設定シート!$J$65/1000-設定シート!$E$88/1000)*(100+$L$2)/100+設定シート!$E$88/1000)*1000)</f>
        <v/>
      </c>
      <c r="AT17" s="1324"/>
      <c r="AU17" s="1325"/>
      <c r="AV17" s="1187"/>
      <c r="AW17" s="1188"/>
      <c r="AX17" s="1188"/>
      <c r="AY17" s="1188"/>
      <c r="AZ17" s="1188"/>
      <c r="BA17" s="1188"/>
      <c r="BB17" s="1188"/>
      <c r="BC17" s="1188"/>
      <c r="BD17" s="1189"/>
      <c r="BE17" s="1434"/>
      <c r="BF17" s="41"/>
      <c r="BG17" s="41"/>
      <c r="BH17" s="41"/>
      <c r="BI17" s="42" t="s">
        <v>69</v>
      </c>
    </row>
    <row r="18" spans="2:61" ht="7.5" customHeight="1">
      <c r="B18" s="1213"/>
      <c r="C18" s="918"/>
      <c r="D18" s="1254"/>
      <c r="E18" s="1255"/>
      <c r="F18" s="1255"/>
      <c r="G18" s="1255"/>
      <c r="H18" s="1255"/>
      <c r="I18" s="1255"/>
      <c r="J18" s="1255"/>
      <c r="K18" s="1255"/>
      <c r="L18" s="1256"/>
      <c r="M18" s="1242" t="str">
        <f>設定シート!$G$14&amp;CHAR(10)&amp;"以前のもの"</f>
        <v>平成30年3月31日
以前のもの</v>
      </c>
      <c r="N18" s="1243"/>
      <c r="O18" s="1243"/>
      <c r="P18" s="1243"/>
      <c r="Q18" s="1243"/>
      <c r="R18" s="1243"/>
      <c r="S18" s="1244"/>
      <c r="T18" s="1230">
        <f>'保険料計算シート（非表示）'!D5</f>
        <v>0</v>
      </c>
      <c r="U18" s="1231"/>
      <c r="V18" s="1231"/>
      <c r="W18" s="1231"/>
      <c r="X18" s="1231"/>
      <c r="Y18" s="1231"/>
      <c r="Z18" s="1231"/>
      <c r="AA18" s="1231"/>
      <c r="AB18" s="1231"/>
      <c r="AC18" s="59"/>
      <c r="AD18" s="935">
        <v>19</v>
      </c>
      <c r="AE18" s="1218"/>
      <c r="AF18" s="1182"/>
      <c r="AG18" s="1274">
        <f>'保険料計算シート（非表示）'!F5</f>
        <v>0</v>
      </c>
      <c r="AH18" s="1275"/>
      <c r="AI18" s="1275"/>
      <c r="AJ18" s="1275"/>
      <c r="AK18" s="1275"/>
      <c r="AL18" s="1275"/>
      <c r="AM18" s="1276"/>
      <c r="AN18" s="69"/>
      <c r="AO18" s="59"/>
      <c r="AP18" s="920">
        <v>79</v>
      </c>
      <c r="AQ18" s="982"/>
      <c r="AR18" s="918"/>
      <c r="AS18" s="1190" t="str">
        <f>IF(OR($L$2=0,AG18=0),"",((設定シート!$L$65/1000-設定シート!$G$88/1000)*(100+$L$2)/100+設定シート!$G$88/1000)*1000)</f>
        <v/>
      </c>
      <c r="AT18" s="1191"/>
      <c r="AU18" s="1192"/>
      <c r="AV18" s="1283">
        <f>IF(AS18="",ROUNDDOWN(AG18*設定シート!$L$65,0),ROUNDDOWN(AG18*AS18,0))</f>
        <v>0</v>
      </c>
      <c r="AW18" s="1284"/>
      <c r="AX18" s="1284"/>
      <c r="AY18" s="1284"/>
      <c r="AZ18" s="1284"/>
      <c r="BA18" s="1284"/>
      <c r="BB18" s="1284"/>
      <c r="BC18" s="1284"/>
      <c r="BD18" s="1284"/>
      <c r="BE18" s="1345"/>
      <c r="BF18" s="41"/>
      <c r="BG18" s="41"/>
      <c r="BH18" s="41"/>
      <c r="BI18" s="42"/>
    </row>
    <row r="19" spans="2:61" ht="10.5" customHeight="1">
      <c r="B19" s="1213"/>
      <c r="C19" s="918"/>
      <c r="D19" s="1254"/>
      <c r="E19" s="1255"/>
      <c r="F19" s="1255"/>
      <c r="G19" s="1255"/>
      <c r="H19" s="1255"/>
      <c r="I19" s="1255"/>
      <c r="J19" s="1255"/>
      <c r="K19" s="1255"/>
      <c r="L19" s="1256"/>
      <c r="M19" s="1245"/>
      <c r="N19" s="1246"/>
      <c r="O19" s="1246"/>
      <c r="P19" s="1246"/>
      <c r="Q19" s="1246"/>
      <c r="R19" s="1246"/>
      <c r="S19" s="1247"/>
      <c r="T19" s="1196">
        <f>'保険料計算シート（非表示）'!C5</f>
        <v>0</v>
      </c>
      <c r="U19" s="1197"/>
      <c r="V19" s="1197"/>
      <c r="W19" s="1197"/>
      <c r="X19" s="1197"/>
      <c r="Y19" s="1197"/>
      <c r="Z19" s="1197"/>
      <c r="AA19" s="1197"/>
      <c r="AB19" s="1197"/>
      <c r="AC19" s="43"/>
      <c r="AD19" s="1221"/>
      <c r="AE19" s="1215"/>
      <c r="AF19" s="1183"/>
      <c r="AG19" s="1277"/>
      <c r="AH19" s="1278"/>
      <c r="AI19" s="1278"/>
      <c r="AJ19" s="1278"/>
      <c r="AK19" s="1278"/>
      <c r="AL19" s="1278"/>
      <c r="AM19" s="1279"/>
      <c r="AN19" s="1272"/>
      <c r="AO19" s="1272"/>
      <c r="AP19" s="1248"/>
      <c r="AQ19" s="1249"/>
      <c r="AR19" s="1250"/>
      <c r="AS19" s="1193"/>
      <c r="AT19" s="1194"/>
      <c r="AU19" s="1195"/>
      <c r="AV19" s="1285"/>
      <c r="AW19" s="1286"/>
      <c r="AX19" s="1286"/>
      <c r="AY19" s="1286"/>
      <c r="AZ19" s="1286"/>
      <c r="BA19" s="1286"/>
      <c r="BB19" s="1286"/>
      <c r="BC19" s="1286"/>
      <c r="BD19" s="1286"/>
      <c r="BE19" s="1346"/>
      <c r="BF19" s="45">
        <v>4</v>
      </c>
      <c r="BG19" s="45">
        <v>3</v>
      </c>
      <c r="BH19" s="45">
        <v>2</v>
      </c>
      <c r="BI19" s="45">
        <v>1</v>
      </c>
    </row>
    <row r="20" spans="2:61" ht="7.5" customHeight="1">
      <c r="B20" s="1213"/>
      <c r="C20" s="918"/>
      <c r="D20" s="1254"/>
      <c r="E20" s="1255"/>
      <c r="F20" s="1255"/>
      <c r="G20" s="1255"/>
      <c r="H20" s="1255"/>
      <c r="I20" s="1255"/>
      <c r="J20" s="1255"/>
      <c r="K20" s="1255"/>
      <c r="L20" s="1256"/>
      <c r="M20" s="1242" t="s">
        <v>939</v>
      </c>
      <c r="N20" s="1243"/>
      <c r="O20" s="1243"/>
      <c r="P20" s="1243"/>
      <c r="Q20" s="1243"/>
      <c r="R20" s="1243"/>
      <c r="S20" s="1244"/>
      <c r="T20" s="1230">
        <f>'保険料計算シート（非表示）'!E45</f>
        <v>0</v>
      </c>
      <c r="U20" s="1231"/>
      <c r="V20" s="1231"/>
      <c r="W20" s="1231"/>
      <c r="X20" s="1231"/>
      <c r="Y20" s="1231"/>
      <c r="Z20" s="1231"/>
      <c r="AA20" s="1231"/>
      <c r="AB20" s="1231"/>
      <c r="AD20" s="935"/>
      <c r="AE20" s="1218"/>
      <c r="AF20" s="1182"/>
      <c r="AG20" s="1274">
        <f>'保険料計算シート（非表示）'!G45</f>
        <v>0</v>
      </c>
      <c r="AH20" s="1275"/>
      <c r="AI20" s="1275"/>
      <c r="AJ20" s="1275"/>
      <c r="AK20" s="1275"/>
      <c r="AL20" s="1275"/>
      <c r="AM20" s="1276"/>
      <c r="AN20" s="61"/>
      <c r="AO20" s="61"/>
      <c r="AP20" s="920"/>
      <c r="AQ20" s="982"/>
      <c r="AR20" s="918"/>
      <c r="AS20" s="1190"/>
      <c r="AT20" s="1191"/>
      <c r="AU20" s="1192"/>
      <c r="AV20" s="1283">
        <f>'保険料計算シート（非表示）'!J45</f>
        <v>0</v>
      </c>
      <c r="AW20" s="1284"/>
      <c r="AX20" s="1284"/>
      <c r="AY20" s="1284"/>
      <c r="AZ20" s="1284"/>
      <c r="BA20" s="1284"/>
      <c r="BB20" s="1284"/>
      <c r="BC20" s="1284"/>
      <c r="BD20" s="1284"/>
      <c r="BE20" s="691"/>
      <c r="BF20" s="45"/>
      <c r="BG20" s="45"/>
      <c r="BH20" s="45"/>
      <c r="BI20" s="45"/>
    </row>
    <row r="21" spans="2:61" ht="10.5" customHeight="1">
      <c r="B21" s="1213"/>
      <c r="C21" s="918"/>
      <c r="D21" s="1254"/>
      <c r="E21" s="1255"/>
      <c r="F21" s="1255"/>
      <c r="G21" s="1255"/>
      <c r="H21" s="1255"/>
      <c r="I21" s="1255"/>
      <c r="J21" s="1255"/>
      <c r="K21" s="1255"/>
      <c r="L21" s="1256"/>
      <c r="M21" s="1245"/>
      <c r="N21" s="1246"/>
      <c r="O21" s="1246"/>
      <c r="P21" s="1246"/>
      <c r="Q21" s="1246"/>
      <c r="R21" s="1246"/>
      <c r="S21" s="1247"/>
      <c r="T21" s="1196">
        <f>'保険料計算シート（非表示）'!D45</f>
        <v>0</v>
      </c>
      <c r="U21" s="1197"/>
      <c r="V21" s="1197"/>
      <c r="W21" s="1197"/>
      <c r="X21" s="1197"/>
      <c r="Y21" s="1197"/>
      <c r="Z21" s="1197"/>
      <c r="AA21" s="1197"/>
      <c r="AB21" s="1197"/>
      <c r="AC21" s="60"/>
      <c r="AD21" s="1219"/>
      <c r="AE21" s="1217"/>
      <c r="AF21" s="1183"/>
      <c r="AG21" s="1277"/>
      <c r="AH21" s="1278"/>
      <c r="AI21" s="1278"/>
      <c r="AJ21" s="1278"/>
      <c r="AK21" s="1278"/>
      <c r="AL21" s="1278"/>
      <c r="AM21" s="1279"/>
      <c r="AN21" s="1198"/>
      <c r="AO21" s="1199"/>
      <c r="AP21" s="1248"/>
      <c r="AQ21" s="1249"/>
      <c r="AR21" s="1250"/>
      <c r="AS21" s="1193"/>
      <c r="AT21" s="1194"/>
      <c r="AU21" s="1195"/>
      <c r="AV21" s="1285"/>
      <c r="AW21" s="1286"/>
      <c r="AX21" s="1286"/>
      <c r="AY21" s="1286"/>
      <c r="AZ21" s="1286"/>
      <c r="BA21" s="1286"/>
      <c r="BB21" s="1286"/>
      <c r="BC21" s="1286"/>
      <c r="BD21" s="1286"/>
      <c r="BE21" s="44"/>
      <c r="BF21" s="1443" t="s">
        <v>70</v>
      </c>
      <c r="BG21" s="1442" t="s">
        <v>71</v>
      </c>
      <c r="BH21" s="1442" t="s">
        <v>72</v>
      </c>
      <c r="BI21" s="1441" t="s">
        <v>73</v>
      </c>
    </row>
    <row r="22" spans="2:61" ht="7.5" customHeight="1">
      <c r="B22" s="1214"/>
      <c r="C22" s="1215"/>
      <c r="D22" s="1254"/>
      <c r="E22" s="1255"/>
      <c r="F22" s="1255"/>
      <c r="G22" s="1255"/>
      <c r="H22" s="1255"/>
      <c r="I22" s="1255"/>
      <c r="J22" s="1255"/>
      <c r="K22" s="1255"/>
      <c r="L22" s="1256"/>
      <c r="M22" s="1242" t="s">
        <v>940</v>
      </c>
      <c r="N22" s="1243"/>
      <c r="O22" s="1243"/>
      <c r="P22" s="1243"/>
      <c r="Q22" s="1243"/>
      <c r="R22" s="1243"/>
      <c r="S22" s="1244"/>
      <c r="T22" s="1230">
        <f>'保険料計算シート（非表示）'!D7</f>
        <v>0</v>
      </c>
      <c r="U22" s="1231"/>
      <c r="V22" s="1231"/>
      <c r="W22" s="1231"/>
      <c r="X22" s="1231"/>
      <c r="Y22" s="1231"/>
      <c r="Z22" s="1231"/>
      <c r="AA22" s="1231"/>
      <c r="AB22" s="1231"/>
      <c r="AD22" s="935">
        <v>19</v>
      </c>
      <c r="AE22" s="1218"/>
      <c r="AF22" s="1182"/>
      <c r="AG22" s="1274">
        <f>'保険料計算シート（非表示）'!F7</f>
        <v>0</v>
      </c>
      <c r="AH22" s="1275"/>
      <c r="AI22" s="1275"/>
      <c r="AJ22" s="1275"/>
      <c r="AK22" s="1275"/>
      <c r="AL22" s="1275"/>
      <c r="AM22" s="1276"/>
      <c r="AN22" s="61"/>
      <c r="AO22" s="61"/>
      <c r="AP22" s="920">
        <v>34</v>
      </c>
      <c r="AQ22" s="982"/>
      <c r="AR22" s="918"/>
      <c r="AS22" s="1190" t="str">
        <f>IF(OR($L$2=0,AG22=0),"",((設定シート!$V$65/1000-設定シート!$I$88/1000)*(100+$L$2)/100+設定シート!$I$88/1000)*1000)</f>
        <v/>
      </c>
      <c r="AT22" s="1191"/>
      <c r="AU22" s="1192"/>
      <c r="AV22" s="1283">
        <f>IF(AS22="",ROUNDDOWN(AG22*設定シート!$V$65,0),ROUNDDOWN(AG22*AS22,0))</f>
        <v>0</v>
      </c>
      <c r="AW22" s="1284"/>
      <c r="AX22" s="1284"/>
      <c r="AY22" s="1284"/>
      <c r="AZ22" s="1284"/>
      <c r="BA22" s="1284"/>
      <c r="BB22" s="1284"/>
      <c r="BC22" s="1284"/>
      <c r="BD22" s="1284"/>
      <c r="BE22" s="691"/>
      <c r="BF22" s="1443"/>
      <c r="BG22" s="1442"/>
      <c r="BH22" s="1442"/>
      <c r="BI22" s="1441"/>
    </row>
    <row r="23" spans="2:61" ht="10.5" customHeight="1">
      <c r="B23" s="1216"/>
      <c r="C23" s="1217"/>
      <c r="D23" s="1257"/>
      <c r="E23" s="1258"/>
      <c r="F23" s="1258"/>
      <c r="G23" s="1258"/>
      <c r="H23" s="1258"/>
      <c r="I23" s="1258"/>
      <c r="J23" s="1258"/>
      <c r="K23" s="1258"/>
      <c r="L23" s="1259"/>
      <c r="M23" s="1245"/>
      <c r="N23" s="1246"/>
      <c r="O23" s="1246"/>
      <c r="P23" s="1246"/>
      <c r="Q23" s="1246"/>
      <c r="R23" s="1246"/>
      <c r="S23" s="1247"/>
      <c r="T23" s="1196">
        <f>'保険料計算シート（非表示）'!C7</f>
        <v>0</v>
      </c>
      <c r="U23" s="1197"/>
      <c r="V23" s="1197"/>
      <c r="W23" s="1197"/>
      <c r="X23" s="1197"/>
      <c r="Y23" s="1197"/>
      <c r="Z23" s="1197"/>
      <c r="AA23" s="1197"/>
      <c r="AB23" s="1197"/>
      <c r="AC23" s="60"/>
      <c r="AD23" s="1219"/>
      <c r="AE23" s="1217"/>
      <c r="AF23" s="1183"/>
      <c r="AG23" s="1277"/>
      <c r="AH23" s="1278"/>
      <c r="AI23" s="1278"/>
      <c r="AJ23" s="1278"/>
      <c r="AK23" s="1278"/>
      <c r="AL23" s="1278"/>
      <c r="AM23" s="1279"/>
      <c r="AN23" s="1198"/>
      <c r="AO23" s="1199"/>
      <c r="AP23" s="1248"/>
      <c r="AQ23" s="1249"/>
      <c r="AR23" s="1250"/>
      <c r="AS23" s="1193"/>
      <c r="AT23" s="1194"/>
      <c r="AU23" s="1195"/>
      <c r="AV23" s="1285"/>
      <c r="AW23" s="1286"/>
      <c r="AX23" s="1286"/>
      <c r="AY23" s="1286"/>
      <c r="AZ23" s="1286"/>
      <c r="BA23" s="1286"/>
      <c r="BB23" s="1286"/>
      <c r="BC23" s="1286"/>
      <c r="BD23" s="1286"/>
      <c r="BE23" s="44"/>
      <c r="BF23" s="1443"/>
      <c r="BG23" s="1442"/>
      <c r="BH23" s="1442"/>
      <c r="BI23" s="1441"/>
    </row>
    <row r="24" spans="2:61" ht="7.5" customHeight="1">
      <c r="B24" s="1212">
        <v>32</v>
      </c>
      <c r="C24" s="941"/>
      <c r="D24" s="1200" t="s">
        <v>74</v>
      </c>
      <c r="E24" s="1201"/>
      <c r="F24" s="1201"/>
      <c r="G24" s="1201"/>
      <c r="H24" s="1201"/>
      <c r="I24" s="1201"/>
      <c r="J24" s="1201"/>
      <c r="K24" s="1201"/>
      <c r="L24" s="1202"/>
      <c r="M24" s="1224" t="str">
        <f>設定シート!$E$14&amp;CHAR(10)&amp;"以前のもの"</f>
        <v>平成27年3月31日
以前のもの</v>
      </c>
      <c r="N24" s="1225"/>
      <c r="O24" s="1225"/>
      <c r="P24" s="1225"/>
      <c r="Q24" s="1225"/>
      <c r="R24" s="1225"/>
      <c r="S24" s="1226"/>
      <c r="T24" s="1230">
        <f>'保険料計算シート（非表示）'!D8</f>
        <v>0</v>
      </c>
      <c r="U24" s="1231"/>
      <c r="V24" s="1231"/>
      <c r="W24" s="1231"/>
      <c r="X24" s="1231"/>
      <c r="Y24" s="1231"/>
      <c r="Z24" s="1231"/>
      <c r="AA24" s="1231"/>
      <c r="AB24" s="1231"/>
      <c r="AC24" s="1280"/>
      <c r="AD24" s="935">
        <v>20</v>
      </c>
      <c r="AE24" s="941"/>
      <c r="AF24" s="1182"/>
      <c r="AG24" s="1274">
        <f>'保険料計算シート（非表示）'!F8</f>
        <v>0</v>
      </c>
      <c r="AH24" s="1275"/>
      <c r="AI24" s="1275"/>
      <c r="AJ24" s="1275"/>
      <c r="AK24" s="1275"/>
      <c r="AL24" s="1275"/>
      <c r="AM24" s="1276"/>
      <c r="AN24" s="1232"/>
      <c r="AO24" s="1233"/>
      <c r="AP24" s="920">
        <v>16</v>
      </c>
      <c r="AQ24" s="982"/>
      <c r="AR24" s="918"/>
      <c r="AS24" s="1190" t="str">
        <f>IF(OR($L$2=0,AG24=0),"",((設定シート!$J$53/1000-設定シート!$E$88/1000)*(100+$L$2)/100+設定シート!$E$88/1000)*1000)</f>
        <v/>
      </c>
      <c r="AT24" s="1191"/>
      <c r="AU24" s="1192"/>
      <c r="AV24" s="1283">
        <f>IF(AS24="",ROUNDDOWN(AG24*設定シート!$J$53,0),ROUNDDOWN(AG24*AS24,0))</f>
        <v>0</v>
      </c>
      <c r="AW24" s="1284"/>
      <c r="AX24" s="1284"/>
      <c r="AY24" s="1284"/>
      <c r="AZ24" s="1284"/>
      <c r="BA24" s="1284"/>
      <c r="BB24" s="1284"/>
      <c r="BC24" s="1284"/>
      <c r="BD24" s="1284"/>
      <c r="BE24" s="1291"/>
      <c r="BF24" s="1443"/>
      <c r="BG24" s="1442"/>
      <c r="BH24" s="1442"/>
      <c r="BI24" s="1441"/>
    </row>
    <row r="25" spans="2:61" ht="10.5" customHeight="1">
      <c r="B25" s="1213"/>
      <c r="C25" s="918"/>
      <c r="D25" s="1203"/>
      <c r="E25" s="1204"/>
      <c r="F25" s="1204"/>
      <c r="G25" s="1204"/>
      <c r="H25" s="1204"/>
      <c r="I25" s="1204"/>
      <c r="J25" s="1204"/>
      <c r="K25" s="1204"/>
      <c r="L25" s="1205"/>
      <c r="M25" s="1227"/>
      <c r="N25" s="1228"/>
      <c r="O25" s="1228"/>
      <c r="P25" s="1228"/>
      <c r="Q25" s="1228"/>
      <c r="R25" s="1228"/>
      <c r="S25" s="1229"/>
      <c r="T25" s="1196">
        <f>'保険料計算シート（非表示）'!C8</f>
        <v>0</v>
      </c>
      <c r="U25" s="1197"/>
      <c r="V25" s="1197"/>
      <c r="W25" s="1197"/>
      <c r="X25" s="1197"/>
      <c r="Y25" s="1197"/>
      <c r="Z25" s="1197"/>
      <c r="AA25" s="1197"/>
      <c r="AB25" s="1197"/>
      <c r="AC25" s="1281"/>
      <c r="AD25" s="920"/>
      <c r="AE25" s="918"/>
      <c r="AF25" s="1183"/>
      <c r="AG25" s="1277"/>
      <c r="AH25" s="1278"/>
      <c r="AI25" s="1278"/>
      <c r="AJ25" s="1278"/>
      <c r="AK25" s="1278"/>
      <c r="AL25" s="1278"/>
      <c r="AM25" s="1279"/>
      <c r="AN25" s="1234"/>
      <c r="AO25" s="1235"/>
      <c r="AP25" s="1248"/>
      <c r="AQ25" s="1249"/>
      <c r="AR25" s="1250"/>
      <c r="AS25" s="1193"/>
      <c r="AT25" s="1194"/>
      <c r="AU25" s="1195"/>
      <c r="AV25" s="1285"/>
      <c r="AW25" s="1286"/>
      <c r="AX25" s="1286"/>
      <c r="AY25" s="1286"/>
      <c r="AZ25" s="1286"/>
      <c r="BA25" s="1286"/>
      <c r="BB25" s="1286"/>
      <c r="BC25" s="1286"/>
      <c r="BD25" s="1286"/>
      <c r="BE25" s="1292"/>
      <c r="BF25" s="1443"/>
      <c r="BG25" s="1442"/>
      <c r="BH25" s="1442"/>
      <c r="BI25" s="1441"/>
    </row>
    <row r="26" spans="2:61" ht="7.5" customHeight="1">
      <c r="B26" s="1213"/>
      <c r="C26" s="918"/>
      <c r="D26" s="1203"/>
      <c r="E26" s="1204"/>
      <c r="F26" s="1204"/>
      <c r="G26" s="1204"/>
      <c r="H26" s="1204"/>
      <c r="I26" s="1204"/>
      <c r="J26" s="1204"/>
      <c r="K26" s="1204"/>
      <c r="L26" s="1205"/>
      <c r="M26" s="1242" t="str">
        <f>設定シート!$G$14&amp;CHAR(10)&amp;"以前のもの"</f>
        <v>平成30年3月31日
以前のもの</v>
      </c>
      <c r="N26" s="1243"/>
      <c r="O26" s="1243"/>
      <c r="P26" s="1243"/>
      <c r="Q26" s="1243"/>
      <c r="R26" s="1243"/>
      <c r="S26" s="1244"/>
      <c r="T26" s="1230">
        <f>'保険料計算シート（非表示）'!D9</f>
        <v>0</v>
      </c>
      <c r="U26" s="1231"/>
      <c r="V26" s="1231"/>
      <c r="W26" s="1231"/>
      <c r="X26" s="1231"/>
      <c r="Y26" s="1231"/>
      <c r="Z26" s="1231"/>
      <c r="AA26" s="1231"/>
      <c r="AB26" s="1231"/>
      <c r="AC26" s="59"/>
      <c r="AD26" s="920"/>
      <c r="AE26" s="918"/>
      <c r="AF26" s="1182"/>
      <c r="AG26" s="1274">
        <f>'保険料計算シート（非表示）'!F9</f>
        <v>0</v>
      </c>
      <c r="AH26" s="1275"/>
      <c r="AI26" s="1275"/>
      <c r="AJ26" s="1275"/>
      <c r="AK26" s="1275"/>
      <c r="AL26" s="1275"/>
      <c r="AM26" s="1276"/>
      <c r="AN26" s="69"/>
      <c r="AO26" s="59"/>
      <c r="AP26" s="935">
        <v>11</v>
      </c>
      <c r="AQ26" s="1271"/>
      <c r="AR26" s="941"/>
      <c r="AS26" s="1190" t="str">
        <f>IF(OR($L$2=0,AG26=0),"",((設定シート!$L$53/1000-設定シート!$G$88/1000)*(100+$L$2)/100+設定シート!$G$88/1000)*1000)</f>
        <v/>
      </c>
      <c r="AT26" s="1191"/>
      <c r="AU26" s="1192"/>
      <c r="AV26" s="1283">
        <f>IF(AS26="",ROUNDDOWN(AG26*設定シート!$L$53,0),ROUNDDOWN(AG26*AS26,0))</f>
        <v>0</v>
      </c>
      <c r="AW26" s="1284"/>
      <c r="AX26" s="1284"/>
      <c r="AY26" s="1284"/>
      <c r="AZ26" s="1284"/>
      <c r="BA26" s="1284"/>
      <c r="BB26" s="1284"/>
      <c r="BC26" s="1284"/>
      <c r="BD26" s="1284"/>
      <c r="BE26" s="1289"/>
      <c r="BF26" s="1443"/>
      <c r="BG26" s="1442"/>
      <c r="BH26" s="1442"/>
      <c r="BI26" s="1441"/>
    </row>
    <row r="27" spans="2:61" ht="10.5" customHeight="1">
      <c r="B27" s="1213"/>
      <c r="C27" s="918"/>
      <c r="D27" s="1203"/>
      <c r="E27" s="1204"/>
      <c r="F27" s="1204"/>
      <c r="G27" s="1204"/>
      <c r="H27" s="1204"/>
      <c r="I27" s="1204"/>
      <c r="J27" s="1204"/>
      <c r="K27" s="1204"/>
      <c r="L27" s="1205"/>
      <c r="M27" s="1245"/>
      <c r="N27" s="1246"/>
      <c r="O27" s="1246"/>
      <c r="P27" s="1246"/>
      <c r="Q27" s="1246"/>
      <c r="R27" s="1246"/>
      <c r="S27" s="1247"/>
      <c r="T27" s="1196">
        <f>'保険料計算シート（非表示）'!C9</f>
        <v>0</v>
      </c>
      <c r="U27" s="1197"/>
      <c r="V27" s="1197"/>
      <c r="W27" s="1197"/>
      <c r="X27" s="1197"/>
      <c r="Y27" s="1197"/>
      <c r="Z27" s="1197"/>
      <c r="AA27" s="1197"/>
      <c r="AB27" s="1197"/>
      <c r="AC27" s="43"/>
      <c r="AD27" s="920"/>
      <c r="AE27" s="918"/>
      <c r="AF27" s="1183"/>
      <c r="AG27" s="1277"/>
      <c r="AH27" s="1278"/>
      <c r="AI27" s="1278"/>
      <c r="AJ27" s="1278"/>
      <c r="AK27" s="1278"/>
      <c r="AL27" s="1278"/>
      <c r="AM27" s="1279"/>
      <c r="AN27" s="1272"/>
      <c r="AO27" s="1272"/>
      <c r="AP27" s="920"/>
      <c r="AQ27" s="982"/>
      <c r="AR27" s="918"/>
      <c r="AS27" s="1193"/>
      <c r="AT27" s="1194"/>
      <c r="AU27" s="1195"/>
      <c r="AV27" s="1285"/>
      <c r="AW27" s="1286"/>
      <c r="AX27" s="1286"/>
      <c r="AY27" s="1286"/>
      <c r="AZ27" s="1286"/>
      <c r="BA27" s="1286"/>
      <c r="BB27" s="1286"/>
      <c r="BC27" s="1286"/>
      <c r="BD27" s="1286"/>
      <c r="BE27" s="1290"/>
      <c r="BF27" s="1443"/>
      <c r="BG27" s="1442"/>
      <c r="BH27" s="1442"/>
      <c r="BI27" s="1441"/>
    </row>
    <row r="28" spans="2:61" ht="7.5" customHeight="1">
      <c r="B28" s="1213"/>
      <c r="C28" s="918"/>
      <c r="D28" s="1203"/>
      <c r="E28" s="1204"/>
      <c r="F28" s="1204"/>
      <c r="G28" s="1204"/>
      <c r="H28" s="1204"/>
      <c r="I28" s="1204"/>
      <c r="J28" s="1204"/>
      <c r="K28" s="1204"/>
      <c r="L28" s="1205"/>
      <c r="M28" s="1242" t="str">
        <f>設定シート!$I$14&amp;CHAR(10)&amp;"以降のもの"</f>
        <v>平成30年4月1日
以降のもの</v>
      </c>
      <c r="N28" s="1243"/>
      <c r="O28" s="1243"/>
      <c r="P28" s="1243"/>
      <c r="Q28" s="1243"/>
      <c r="R28" s="1243"/>
      <c r="S28" s="1244"/>
      <c r="T28" s="1230">
        <f>'保険料計算シート（非表示）'!D10</f>
        <v>0</v>
      </c>
      <c r="U28" s="1231"/>
      <c r="V28" s="1231"/>
      <c r="W28" s="1231"/>
      <c r="X28" s="1231"/>
      <c r="Y28" s="1231"/>
      <c r="Z28" s="1231"/>
      <c r="AA28" s="1231"/>
      <c r="AB28" s="1231"/>
      <c r="AD28" s="935">
        <v>19</v>
      </c>
      <c r="AE28" s="1218"/>
      <c r="AF28" s="1182"/>
      <c r="AG28" s="1274">
        <f>'保険料計算シート（非表示）'!F10</f>
        <v>0</v>
      </c>
      <c r="AH28" s="1275"/>
      <c r="AI28" s="1275"/>
      <c r="AJ28" s="1275"/>
      <c r="AK28" s="1275"/>
      <c r="AL28" s="1275"/>
      <c r="AM28" s="1276"/>
      <c r="AN28" s="61"/>
      <c r="AO28" s="61"/>
      <c r="AP28" s="920"/>
      <c r="AQ28" s="982"/>
      <c r="AR28" s="918"/>
      <c r="AS28" s="1190" t="str">
        <f>IF(OR($L$2=0,AG28=0),"",((設定シート!$N$53/1000-設定シート!$I$88/1000)*(100+$L$2)/100+設定シート!$I$88/1000)*1000)</f>
        <v/>
      </c>
      <c r="AT28" s="1191"/>
      <c r="AU28" s="1192"/>
      <c r="AV28" s="1283">
        <f>IF(AS28="",ROUNDDOWN(AG28*設定シート!$N$53,0),ROUNDDOWN(AG28*AS28,0))</f>
        <v>0</v>
      </c>
      <c r="AW28" s="1284"/>
      <c r="AX28" s="1284"/>
      <c r="AY28" s="1284"/>
      <c r="AZ28" s="1284"/>
      <c r="BA28" s="1284"/>
      <c r="BB28" s="1284"/>
      <c r="BC28" s="1284"/>
      <c r="BD28" s="1284"/>
      <c r="BE28" s="692"/>
      <c r="BF28" s="1443"/>
      <c r="BG28" s="1442"/>
      <c r="BH28" s="1442"/>
      <c r="BI28" s="1441"/>
    </row>
    <row r="29" spans="2:61" ht="10.5" customHeight="1">
      <c r="B29" s="1360"/>
      <c r="C29" s="1250"/>
      <c r="D29" s="1417"/>
      <c r="E29" s="1418"/>
      <c r="F29" s="1418"/>
      <c r="G29" s="1418"/>
      <c r="H29" s="1418"/>
      <c r="I29" s="1418"/>
      <c r="J29" s="1418"/>
      <c r="K29" s="1418"/>
      <c r="L29" s="1419"/>
      <c r="M29" s="1245"/>
      <c r="N29" s="1246"/>
      <c r="O29" s="1246"/>
      <c r="P29" s="1246"/>
      <c r="Q29" s="1246"/>
      <c r="R29" s="1246"/>
      <c r="S29" s="1247"/>
      <c r="T29" s="1196">
        <f>'保険料計算シート（非表示）'!C10</f>
        <v>0</v>
      </c>
      <c r="U29" s="1197"/>
      <c r="V29" s="1197"/>
      <c r="W29" s="1197"/>
      <c r="X29" s="1197"/>
      <c r="Y29" s="1197"/>
      <c r="Z29" s="1197"/>
      <c r="AA29" s="1197"/>
      <c r="AB29" s="1197"/>
      <c r="AC29" s="60"/>
      <c r="AD29" s="1221"/>
      <c r="AE29" s="1215"/>
      <c r="AF29" s="1183"/>
      <c r="AG29" s="1277"/>
      <c r="AH29" s="1278"/>
      <c r="AI29" s="1278"/>
      <c r="AJ29" s="1278"/>
      <c r="AK29" s="1278"/>
      <c r="AL29" s="1278"/>
      <c r="AM29" s="1279"/>
      <c r="AN29" s="1198"/>
      <c r="AO29" s="1199"/>
      <c r="AP29" s="1248"/>
      <c r="AQ29" s="1249"/>
      <c r="AR29" s="1250"/>
      <c r="AS29" s="1193"/>
      <c r="AT29" s="1194"/>
      <c r="AU29" s="1195"/>
      <c r="AV29" s="1285"/>
      <c r="AW29" s="1286"/>
      <c r="AX29" s="1286"/>
      <c r="AY29" s="1286"/>
      <c r="AZ29" s="1286"/>
      <c r="BA29" s="1286"/>
      <c r="BB29" s="1286"/>
      <c r="BC29" s="1286"/>
      <c r="BD29" s="1286"/>
      <c r="BE29" s="68"/>
      <c r="BF29" s="1443"/>
      <c r="BG29" s="1442"/>
      <c r="BH29" s="1442"/>
      <c r="BI29" s="1441"/>
    </row>
    <row r="30" spans="2:61" ht="7.5" customHeight="1">
      <c r="B30" s="1212">
        <v>33</v>
      </c>
      <c r="C30" s="941"/>
      <c r="D30" s="1200" t="s">
        <v>93</v>
      </c>
      <c r="E30" s="1201"/>
      <c r="F30" s="1201"/>
      <c r="G30" s="1201"/>
      <c r="H30" s="1201"/>
      <c r="I30" s="1201"/>
      <c r="J30" s="1201"/>
      <c r="K30" s="1201"/>
      <c r="L30" s="1202"/>
      <c r="M30" s="1224" t="str">
        <f>設定シート!$E$14&amp;CHAR(10)&amp;"以前のもの"</f>
        <v>平成27年3月31日
以前のもの</v>
      </c>
      <c r="N30" s="1225"/>
      <c r="O30" s="1225"/>
      <c r="P30" s="1225"/>
      <c r="Q30" s="1225"/>
      <c r="R30" s="1225"/>
      <c r="S30" s="1226"/>
      <c r="T30" s="1230">
        <f>'保険料計算シート（非表示）'!D11</f>
        <v>0</v>
      </c>
      <c r="U30" s="1231"/>
      <c r="V30" s="1231"/>
      <c r="W30" s="1231"/>
      <c r="X30" s="1231"/>
      <c r="Y30" s="1231"/>
      <c r="Z30" s="1231"/>
      <c r="AA30" s="1231"/>
      <c r="AB30" s="1231"/>
      <c r="AC30" s="1280"/>
      <c r="AD30" s="935">
        <v>18</v>
      </c>
      <c r="AE30" s="941"/>
      <c r="AF30" s="1182"/>
      <c r="AG30" s="1274">
        <f>'保険料計算シート（非表示）'!F11</f>
        <v>0</v>
      </c>
      <c r="AH30" s="1275"/>
      <c r="AI30" s="1275"/>
      <c r="AJ30" s="1275"/>
      <c r="AK30" s="1275"/>
      <c r="AL30" s="1275"/>
      <c r="AM30" s="1276"/>
      <c r="AN30" s="1232"/>
      <c r="AO30" s="1233"/>
      <c r="AP30" s="920">
        <v>10</v>
      </c>
      <c r="AQ30" s="982"/>
      <c r="AR30" s="918"/>
      <c r="AS30" s="1190" t="str">
        <f>IF(OR($L$2=0,AG30=0),"",((設定シート!$J$54/1000-設定シート!$E$88/1000)*(100+$L$2)/100+設定シート!$E$88/1000)*1000)</f>
        <v/>
      </c>
      <c r="AT30" s="1191"/>
      <c r="AU30" s="1192"/>
      <c r="AV30" s="1283">
        <f>IF(AS30="",ROUNDDOWN(AG30*設定シート!$J$54,0),ROUNDDOWN(AG30*AS30,0))</f>
        <v>0</v>
      </c>
      <c r="AW30" s="1284"/>
      <c r="AX30" s="1284"/>
      <c r="AY30" s="1284"/>
      <c r="AZ30" s="1284"/>
      <c r="BA30" s="1284"/>
      <c r="BB30" s="1284"/>
      <c r="BC30" s="1284"/>
      <c r="BD30" s="1284"/>
      <c r="BE30" s="1291"/>
      <c r="BF30" s="1443"/>
      <c r="BG30" s="1442"/>
      <c r="BH30" s="1442"/>
      <c r="BI30" s="1441"/>
    </row>
    <row r="31" spans="2:61" ht="10.5" customHeight="1">
      <c r="B31" s="1213"/>
      <c r="C31" s="918"/>
      <c r="D31" s="1203"/>
      <c r="E31" s="1204"/>
      <c r="F31" s="1204"/>
      <c r="G31" s="1204"/>
      <c r="H31" s="1204"/>
      <c r="I31" s="1204"/>
      <c r="J31" s="1204"/>
      <c r="K31" s="1204"/>
      <c r="L31" s="1205"/>
      <c r="M31" s="1227"/>
      <c r="N31" s="1228"/>
      <c r="O31" s="1228"/>
      <c r="P31" s="1228"/>
      <c r="Q31" s="1228"/>
      <c r="R31" s="1228"/>
      <c r="S31" s="1229"/>
      <c r="T31" s="1196">
        <f>'保険料計算シート（非表示）'!C11</f>
        <v>0</v>
      </c>
      <c r="U31" s="1197"/>
      <c r="V31" s="1197"/>
      <c r="W31" s="1197"/>
      <c r="X31" s="1197"/>
      <c r="Y31" s="1197"/>
      <c r="Z31" s="1197"/>
      <c r="AA31" s="1197"/>
      <c r="AB31" s="1197"/>
      <c r="AC31" s="1281"/>
      <c r="AD31" s="920"/>
      <c r="AE31" s="918"/>
      <c r="AF31" s="1183"/>
      <c r="AG31" s="1277"/>
      <c r="AH31" s="1278"/>
      <c r="AI31" s="1278"/>
      <c r="AJ31" s="1278"/>
      <c r="AK31" s="1278"/>
      <c r="AL31" s="1278"/>
      <c r="AM31" s="1279"/>
      <c r="AN31" s="1234"/>
      <c r="AO31" s="1235"/>
      <c r="AP31" s="1248"/>
      <c r="AQ31" s="1249"/>
      <c r="AR31" s="1250"/>
      <c r="AS31" s="1193"/>
      <c r="AT31" s="1194"/>
      <c r="AU31" s="1195"/>
      <c r="AV31" s="1285"/>
      <c r="AW31" s="1286"/>
      <c r="AX31" s="1286"/>
      <c r="AY31" s="1286"/>
      <c r="AZ31" s="1286"/>
      <c r="BA31" s="1286"/>
      <c r="BB31" s="1286"/>
      <c r="BC31" s="1286"/>
      <c r="BD31" s="1286"/>
      <c r="BE31" s="1292"/>
      <c r="BF31" s="1443"/>
      <c r="BG31" s="1442"/>
      <c r="BH31" s="1442"/>
      <c r="BI31" s="1441"/>
    </row>
    <row r="32" spans="2:61" ht="7.5" customHeight="1">
      <c r="B32" s="1213"/>
      <c r="C32" s="918"/>
      <c r="D32" s="1203"/>
      <c r="E32" s="1204"/>
      <c r="F32" s="1204"/>
      <c r="G32" s="1204"/>
      <c r="H32" s="1204"/>
      <c r="I32" s="1204"/>
      <c r="J32" s="1204"/>
      <c r="K32" s="1204"/>
      <c r="L32" s="1205"/>
      <c r="M32" s="1242" t="str">
        <f>設定シート!$G$14&amp;CHAR(10)&amp;"以前のもの"</f>
        <v>平成30年3月31日
以前のもの</v>
      </c>
      <c r="N32" s="1243"/>
      <c r="O32" s="1243"/>
      <c r="P32" s="1243"/>
      <c r="Q32" s="1243"/>
      <c r="R32" s="1243"/>
      <c r="S32" s="1244"/>
      <c r="T32" s="1230">
        <f>'保険料計算シート（非表示）'!D12</f>
        <v>0</v>
      </c>
      <c r="U32" s="1231"/>
      <c r="V32" s="1231"/>
      <c r="W32" s="1231"/>
      <c r="X32" s="1231"/>
      <c r="Y32" s="1231"/>
      <c r="Z32" s="1231"/>
      <c r="AA32" s="1231"/>
      <c r="AB32" s="1231"/>
      <c r="AC32" s="59"/>
      <c r="AD32" s="920"/>
      <c r="AE32" s="918"/>
      <c r="AF32" s="1182"/>
      <c r="AG32" s="1274">
        <f>'保険料計算シート（非表示）'!F12</f>
        <v>0</v>
      </c>
      <c r="AH32" s="1275"/>
      <c r="AI32" s="1275"/>
      <c r="AJ32" s="1275"/>
      <c r="AK32" s="1275"/>
      <c r="AL32" s="1275"/>
      <c r="AM32" s="1276"/>
      <c r="AN32" s="69"/>
      <c r="AO32" s="59"/>
      <c r="AP32" s="935">
        <v>9</v>
      </c>
      <c r="AQ32" s="1271"/>
      <c r="AR32" s="941"/>
      <c r="AS32" s="1190" t="str">
        <f>IF(OR($L$2=0,AG32=0),"",((設定シート!$L$54/1000-設定シート!$G$88/1000)*(100+$L$2)/100+設定シート!$G$88/1000)*1000)</f>
        <v/>
      </c>
      <c r="AT32" s="1191"/>
      <c r="AU32" s="1192"/>
      <c r="AV32" s="1283">
        <f>IF(AS32="",ROUNDDOWN(AG32*設定シート!$L$54,0),ROUNDDOWN(AG32*AS32,0))</f>
        <v>0</v>
      </c>
      <c r="AW32" s="1284"/>
      <c r="AX32" s="1284"/>
      <c r="AY32" s="1284"/>
      <c r="AZ32" s="1284"/>
      <c r="BA32" s="1284"/>
      <c r="BB32" s="1284"/>
      <c r="BC32" s="1284"/>
      <c r="BD32" s="1284"/>
      <c r="BE32" s="1289"/>
      <c r="BF32" s="1443"/>
      <c r="BG32" s="1442"/>
      <c r="BH32" s="1442"/>
      <c r="BI32" s="1441"/>
    </row>
    <row r="33" spans="2:61" ht="10.5" customHeight="1">
      <c r="B33" s="1213"/>
      <c r="C33" s="918"/>
      <c r="D33" s="1203"/>
      <c r="E33" s="1204"/>
      <c r="F33" s="1204"/>
      <c r="G33" s="1204"/>
      <c r="H33" s="1204"/>
      <c r="I33" s="1204"/>
      <c r="J33" s="1204"/>
      <c r="K33" s="1204"/>
      <c r="L33" s="1205"/>
      <c r="M33" s="1245"/>
      <c r="N33" s="1246"/>
      <c r="O33" s="1246"/>
      <c r="P33" s="1246"/>
      <c r="Q33" s="1246"/>
      <c r="R33" s="1246"/>
      <c r="S33" s="1247"/>
      <c r="T33" s="1196">
        <f>'保険料計算シート（非表示）'!C12</f>
        <v>0</v>
      </c>
      <c r="U33" s="1197"/>
      <c r="V33" s="1197"/>
      <c r="W33" s="1197"/>
      <c r="X33" s="1197"/>
      <c r="Y33" s="1197"/>
      <c r="Z33" s="1197"/>
      <c r="AA33" s="1197"/>
      <c r="AB33" s="1197"/>
      <c r="AC33" s="43"/>
      <c r="AD33" s="920"/>
      <c r="AE33" s="918"/>
      <c r="AF33" s="1183"/>
      <c r="AG33" s="1277"/>
      <c r="AH33" s="1278"/>
      <c r="AI33" s="1278"/>
      <c r="AJ33" s="1278"/>
      <c r="AK33" s="1278"/>
      <c r="AL33" s="1278"/>
      <c r="AM33" s="1279"/>
      <c r="AN33" s="1272"/>
      <c r="AO33" s="1272"/>
      <c r="AP33" s="920"/>
      <c r="AQ33" s="982"/>
      <c r="AR33" s="918"/>
      <c r="AS33" s="1193"/>
      <c r="AT33" s="1194"/>
      <c r="AU33" s="1195"/>
      <c r="AV33" s="1285"/>
      <c r="AW33" s="1286"/>
      <c r="AX33" s="1286"/>
      <c r="AY33" s="1286"/>
      <c r="AZ33" s="1286"/>
      <c r="BA33" s="1286"/>
      <c r="BB33" s="1286"/>
      <c r="BC33" s="1286"/>
      <c r="BD33" s="1286"/>
      <c r="BE33" s="1290"/>
      <c r="BF33" s="1443"/>
      <c r="BG33" s="1442"/>
      <c r="BH33" s="1442"/>
      <c r="BI33" s="1441"/>
    </row>
    <row r="34" spans="2:61" ht="7.5" customHeight="1">
      <c r="B34" s="1213"/>
      <c r="C34" s="918"/>
      <c r="D34" s="1203"/>
      <c r="E34" s="1204"/>
      <c r="F34" s="1204"/>
      <c r="G34" s="1204"/>
      <c r="H34" s="1204"/>
      <c r="I34" s="1204"/>
      <c r="J34" s="1204"/>
      <c r="K34" s="1204"/>
      <c r="L34" s="1205"/>
      <c r="M34" s="1242" t="str">
        <f>設定シート!$I$14&amp;CHAR(10)&amp;"以降のもの"</f>
        <v>平成30年4月1日
以降のもの</v>
      </c>
      <c r="N34" s="1243"/>
      <c r="O34" s="1243"/>
      <c r="P34" s="1243"/>
      <c r="Q34" s="1243"/>
      <c r="R34" s="1243"/>
      <c r="S34" s="1244"/>
      <c r="T34" s="1230">
        <f>'保険料計算シート（非表示）'!D13</f>
        <v>0</v>
      </c>
      <c r="U34" s="1231"/>
      <c r="V34" s="1231"/>
      <c r="W34" s="1231"/>
      <c r="X34" s="1231"/>
      <c r="Y34" s="1231"/>
      <c r="Z34" s="1231"/>
      <c r="AA34" s="1231"/>
      <c r="AB34" s="1231"/>
      <c r="AD34" s="935">
        <v>17</v>
      </c>
      <c r="AE34" s="1218"/>
      <c r="AF34" s="1182"/>
      <c r="AG34" s="1274">
        <f>'保険料計算シート（非表示）'!F13</f>
        <v>0</v>
      </c>
      <c r="AH34" s="1275"/>
      <c r="AI34" s="1275"/>
      <c r="AJ34" s="1275"/>
      <c r="AK34" s="1275"/>
      <c r="AL34" s="1275"/>
      <c r="AM34" s="1276"/>
      <c r="AN34" s="61"/>
      <c r="AO34" s="61"/>
      <c r="AP34" s="920"/>
      <c r="AQ34" s="982"/>
      <c r="AR34" s="918"/>
      <c r="AS34" s="1190" t="str">
        <f>IF(OR($L$2=0,AG34=0),"",((設定シート!$N$54/1000-設定シート!$I$88/1000)*(100+$L$2)/100+設定シート!$I$88/1000)*1000)</f>
        <v/>
      </c>
      <c r="AT34" s="1191"/>
      <c r="AU34" s="1192"/>
      <c r="AV34" s="1283">
        <f>IF(AS34="",ROUNDDOWN(AG34*設定シート!$N$54,0),ROUNDDOWN(AG34*AS34,0))</f>
        <v>0</v>
      </c>
      <c r="AW34" s="1284"/>
      <c r="AX34" s="1284"/>
      <c r="AY34" s="1284"/>
      <c r="AZ34" s="1284"/>
      <c r="BA34" s="1284"/>
      <c r="BB34" s="1284"/>
      <c r="BC34" s="1284"/>
      <c r="BD34" s="1284"/>
      <c r="BE34" s="692"/>
      <c r="BF34" s="1443"/>
      <c r="BG34" s="1442"/>
      <c r="BH34" s="1442"/>
      <c r="BI34" s="1441"/>
    </row>
    <row r="35" spans="2:61" ht="10.5" customHeight="1">
      <c r="B35" s="1360"/>
      <c r="C35" s="1250"/>
      <c r="D35" s="1417"/>
      <c r="E35" s="1418"/>
      <c r="F35" s="1418"/>
      <c r="G35" s="1418"/>
      <c r="H35" s="1418"/>
      <c r="I35" s="1418"/>
      <c r="J35" s="1418"/>
      <c r="K35" s="1418"/>
      <c r="L35" s="1419"/>
      <c r="M35" s="1245"/>
      <c r="N35" s="1246"/>
      <c r="O35" s="1246"/>
      <c r="P35" s="1246"/>
      <c r="Q35" s="1246"/>
      <c r="R35" s="1246"/>
      <c r="S35" s="1247"/>
      <c r="T35" s="1196">
        <f>'保険料計算シート（非表示）'!C13</f>
        <v>0</v>
      </c>
      <c r="U35" s="1197"/>
      <c r="V35" s="1197"/>
      <c r="W35" s="1197"/>
      <c r="X35" s="1197"/>
      <c r="Y35" s="1197"/>
      <c r="Z35" s="1197"/>
      <c r="AA35" s="1197"/>
      <c r="AB35" s="1197"/>
      <c r="AC35" s="60"/>
      <c r="AD35" s="1219"/>
      <c r="AE35" s="1217"/>
      <c r="AF35" s="1183"/>
      <c r="AG35" s="1277"/>
      <c r="AH35" s="1278"/>
      <c r="AI35" s="1278"/>
      <c r="AJ35" s="1278"/>
      <c r="AK35" s="1278"/>
      <c r="AL35" s="1278"/>
      <c r="AM35" s="1279"/>
      <c r="AN35" s="1198"/>
      <c r="AO35" s="1199"/>
      <c r="AP35" s="1248"/>
      <c r="AQ35" s="1249"/>
      <c r="AR35" s="1250"/>
      <c r="AS35" s="1193"/>
      <c r="AT35" s="1194"/>
      <c r="AU35" s="1195"/>
      <c r="AV35" s="1285"/>
      <c r="AW35" s="1286"/>
      <c r="AX35" s="1286"/>
      <c r="AY35" s="1286"/>
      <c r="AZ35" s="1286"/>
      <c r="BA35" s="1286"/>
      <c r="BB35" s="1286"/>
      <c r="BC35" s="1286"/>
      <c r="BD35" s="1286"/>
      <c r="BE35" s="68"/>
      <c r="BF35" s="1443"/>
      <c r="BG35" s="1442"/>
      <c r="BH35" s="1442"/>
      <c r="BI35" s="1441"/>
    </row>
    <row r="36" spans="2:61" ht="7.5" customHeight="1">
      <c r="B36" s="1212">
        <v>34</v>
      </c>
      <c r="C36" s="941"/>
      <c r="D36" s="1251" t="s">
        <v>75</v>
      </c>
      <c r="E36" s="1260"/>
      <c r="F36" s="1260"/>
      <c r="G36" s="1260"/>
      <c r="H36" s="1260"/>
      <c r="I36" s="1260"/>
      <c r="J36" s="1260"/>
      <c r="K36" s="1260"/>
      <c r="L36" s="1261"/>
      <c r="M36" s="1224" t="str">
        <f>設定シート!$E$14&amp;CHAR(10)&amp;"以前のもの"</f>
        <v>平成27年3月31日
以前のもの</v>
      </c>
      <c r="N36" s="1225"/>
      <c r="O36" s="1225"/>
      <c r="P36" s="1225"/>
      <c r="Q36" s="1225"/>
      <c r="R36" s="1225"/>
      <c r="S36" s="1226"/>
      <c r="T36" s="1230">
        <f>'保険料計算シート（非表示）'!D14</f>
        <v>0</v>
      </c>
      <c r="U36" s="1231"/>
      <c r="V36" s="1231"/>
      <c r="W36" s="1231"/>
      <c r="X36" s="1231"/>
      <c r="Y36" s="1231"/>
      <c r="Z36" s="1231"/>
      <c r="AA36" s="1231"/>
      <c r="AB36" s="1231"/>
      <c r="AC36" s="1280"/>
      <c r="AD36" s="920">
        <v>23</v>
      </c>
      <c r="AE36" s="918"/>
      <c r="AF36" s="1182"/>
      <c r="AG36" s="1274">
        <f>'保険料計算シート（非表示）'!F14</f>
        <v>0</v>
      </c>
      <c r="AH36" s="1275"/>
      <c r="AI36" s="1275"/>
      <c r="AJ36" s="1275"/>
      <c r="AK36" s="1275"/>
      <c r="AL36" s="1275"/>
      <c r="AM36" s="1276"/>
      <c r="AN36" s="1232"/>
      <c r="AO36" s="1233"/>
      <c r="AP36" s="920">
        <v>17</v>
      </c>
      <c r="AQ36" s="982"/>
      <c r="AR36" s="918"/>
      <c r="AS36" s="1190" t="str">
        <f>IF(OR($L$2=0,AG36=0),"",((設定シート!$J$66/1000-設定シート!$E$88/1000)*(100+$L$2)/100+設定シート!$E$88/1000)*1000)</f>
        <v/>
      </c>
      <c r="AT36" s="1191"/>
      <c r="AU36" s="1192"/>
      <c r="AV36" s="1283">
        <f>IF(AS36="",ROUNDDOWN(AG36*設定シート!$J$66,0),ROUNDDOWN(AG36*AS36,0))</f>
        <v>0</v>
      </c>
      <c r="AW36" s="1284"/>
      <c r="AX36" s="1284"/>
      <c r="AY36" s="1284"/>
      <c r="AZ36" s="1284"/>
      <c r="BA36" s="1284"/>
      <c r="BB36" s="1284"/>
      <c r="BC36" s="1284"/>
      <c r="BD36" s="1284"/>
      <c r="BE36" s="1291"/>
      <c r="BF36" s="1443"/>
      <c r="BG36" s="1442"/>
      <c r="BH36" s="1442"/>
      <c r="BI36" s="1441"/>
    </row>
    <row r="37" spans="2:61" ht="10.5" customHeight="1">
      <c r="B37" s="1213"/>
      <c r="C37" s="918"/>
      <c r="D37" s="1262"/>
      <c r="E37" s="1263"/>
      <c r="F37" s="1263"/>
      <c r="G37" s="1263"/>
      <c r="H37" s="1263"/>
      <c r="I37" s="1263"/>
      <c r="J37" s="1263"/>
      <c r="K37" s="1263"/>
      <c r="L37" s="1264"/>
      <c r="M37" s="1227"/>
      <c r="N37" s="1228"/>
      <c r="O37" s="1228"/>
      <c r="P37" s="1228"/>
      <c r="Q37" s="1228"/>
      <c r="R37" s="1228"/>
      <c r="S37" s="1229"/>
      <c r="T37" s="1196">
        <f>'保険料計算シート（非表示）'!C14</f>
        <v>0</v>
      </c>
      <c r="U37" s="1197"/>
      <c r="V37" s="1197"/>
      <c r="W37" s="1197"/>
      <c r="X37" s="1197"/>
      <c r="Y37" s="1197"/>
      <c r="Z37" s="1197"/>
      <c r="AA37" s="1197"/>
      <c r="AB37" s="1197"/>
      <c r="AC37" s="1281"/>
      <c r="AD37" s="1248"/>
      <c r="AE37" s="1250"/>
      <c r="AF37" s="1183"/>
      <c r="AG37" s="1277"/>
      <c r="AH37" s="1278"/>
      <c r="AI37" s="1278"/>
      <c r="AJ37" s="1278"/>
      <c r="AK37" s="1278"/>
      <c r="AL37" s="1278"/>
      <c r="AM37" s="1279"/>
      <c r="AN37" s="1234"/>
      <c r="AO37" s="1235"/>
      <c r="AP37" s="1248"/>
      <c r="AQ37" s="1249"/>
      <c r="AR37" s="1250"/>
      <c r="AS37" s="1193"/>
      <c r="AT37" s="1194"/>
      <c r="AU37" s="1195"/>
      <c r="AV37" s="1285"/>
      <c r="AW37" s="1286"/>
      <c r="AX37" s="1286"/>
      <c r="AY37" s="1286"/>
      <c r="AZ37" s="1286"/>
      <c r="BA37" s="1286"/>
      <c r="BB37" s="1286"/>
      <c r="BC37" s="1286"/>
      <c r="BD37" s="1286"/>
      <c r="BE37" s="1292"/>
      <c r="BF37" s="1443"/>
      <c r="BG37" s="1442"/>
      <c r="BH37" s="1442"/>
      <c r="BI37" s="1441"/>
    </row>
    <row r="38" spans="2:61" ht="7.5" customHeight="1">
      <c r="B38" s="1213"/>
      <c r="C38" s="918"/>
      <c r="D38" s="1262"/>
      <c r="E38" s="1263"/>
      <c r="F38" s="1263"/>
      <c r="G38" s="1263"/>
      <c r="H38" s="1263"/>
      <c r="I38" s="1263"/>
      <c r="J38" s="1263"/>
      <c r="K38" s="1263"/>
      <c r="L38" s="1264"/>
      <c r="M38" s="1242" t="str">
        <f>設定シート!$G$14&amp;CHAR(10)&amp;"以前のもの"</f>
        <v>平成30年3月31日
以前のもの</v>
      </c>
      <c r="N38" s="1243"/>
      <c r="O38" s="1243"/>
      <c r="P38" s="1243"/>
      <c r="Q38" s="1243"/>
      <c r="R38" s="1243"/>
      <c r="S38" s="1244"/>
      <c r="T38" s="1230">
        <f>'保険料計算シート（非表示）'!D15</f>
        <v>0</v>
      </c>
      <c r="U38" s="1231"/>
      <c r="V38" s="1231"/>
      <c r="W38" s="1231"/>
      <c r="X38" s="1231"/>
      <c r="Y38" s="1231"/>
      <c r="Z38" s="1231"/>
      <c r="AA38" s="1231"/>
      <c r="AB38" s="1231"/>
      <c r="AC38" s="59"/>
      <c r="AD38" s="920">
        <v>25</v>
      </c>
      <c r="AE38" s="918"/>
      <c r="AF38" s="1182"/>
      <c r="AG38" s="1274">
        <f>'保険料計算シート（非表示）'!F15</f>
        <v>0</v>
      </c>
      <c r="AH38" s="1275"/>
      <c r="AI38" s="1275"/>
      <c r="AJ38" s="1275"/>
      <c r="AK38" s="1275"/>
      <c r="AL38" s="1275"/>
      <c r="AM38" s="1276"/>
      <c r="AN38" s="69"/>
      <c r="AO38" s="59"/>
      <c r="AP38" s="920">
        <v>9.5</v>
      </c>
      <c r="AQ38" s="982"/>
      <c r="AR38" s="918"/>
      <c r="AS38" s="1190" t="str">
        <f>IF(OR($L$2=0,AG38=0),"",((設定シート!$L$66/1000-設定シート!$G$88/1000)*(100+$L$2)/100+設定シート!$G$88/1000)*1000)</f>
        <v/>
      </c>
      <c r="AT38" s="1191"/>
      <c r="AU38" s="1192"/>
      <c r="AV38" s="1283">
        <f>IF(AS38="",ROUNDDOWN(AG38*設定シート!$L$66,0),ROUNDDOWN(AG38*AS38,0))</f>
        <v>0</v>
      </c>
      <c r="AW38" s="1284"/>
      <c r="AX38" s="1284"/>
      <c r="AY38" s="1284"/>
      <c r="AZ38" s="1284"/>
      <c r="BA38" s="1284"/>
      <c r="BB38" s="1284"/>
      <c r="BC38" s="1284"/>
      <c r="BD38" s="1284"/>
      <c r="BE38" s="1289"/>
      <c r="BF38" s="1443"/>
      <c r="BG38" s="1442"/>
      <c r="BH38" s="1442"/>
      <c r="BI38" s="1441"/>
    </row>
    <row r="39" spans="2:61" ht="10.5" customHeight="1">
      <c r="B39" s="1213"/>
      <c r="C39" s="918"/>
      <c r="D39" s="1262"/>
      <c r="E39" s="1263"/>
      <c r="F39" s="1263"/>
      <c r="G39" s="1263"/>
      <c r="H39" s="1263"/>
      <c r="I39" s="1263"/>
      <c r="J39" s="1263"/>
      <c r="K39" s="1263"/>
      <c r="L39" s="1264"/>
      <c r="M39" s="1245"/>
      <c r="N39" s="1246"/>
      <c r="O39" s="1246"/>
      <c r="P39" s="1246"/>
      <c r="Q39" s="1246"/>
      <c r="R39" s="1246"/>
      <c r="S39" s="1247"/>
      <c r="T39" s="1196">
        <f>'保険料計算シート（非表示）'!C15</f>
        <v>0</v>
      </c>
      <c r="U39" s="1197"/>
      <c r="V39" s="1197"/>
      <c r="W39" s="1197"/>
      <c r="X39" s="1197"/>
      <c r="Y39" s="1197"/>
      <c r="Z39" s="1197"/>
      <c r="AA39" s="1197"/>
      <c r="AB39" s="1197"/>
      <c r="AC39" s="43"/>
      <c r="AD39" s="1248"/>
      <c r="AE39" s="1250"/>
      <c r="AF39" s="1183"/>
      <c r="AG39" s="1277"/>
      <c r="AH39" s="1278"/>
      <c r="AI39" s="1278"/>
      <c r="AJ39" s="1278"/>
      <c r="AK39" s="1278"/>
      <c r="AL39" s="1278"/>
      <c r="AM39" s="1279"/>
      <c r="AN39" s="1272"/>
      <c r="AO39" s="1272"/>
      <c r="AP39" s="1248"/>
      <c r="AQ39" s="1249"/>
      <c r="AR39" s="1250"/>
      <c r="AS39" s="1193"/>
      <c r="AT39" s="1194"/>
      <c r="AU39" s="1195"/>
      <c r="AV39" s="1285"/>
      <c r="AW39" s="1286"/>
      <c r="AX39" s="1286"/>
      <c r="AY39" s="1286"/>
      <c r="AZ39" s="1286"/>
      <c r="BA39" s="1286"/>
      <c r="BB39" s="1286"/>
      <c r="BC39" s="1286"/>
      <c r="BD39" s="1286"/>
      <c r="BE39" s="1290"/>
      <c r="BF39" s="1443"/>
      <c r="BG39" s="1442"/>
      <c r="BH39" s="1442"/>
      <c r="BI39" s="1441"/>
    </row>
    <row r="40" spans="2:61" ht="7.5" customHeight="1">
      <c r="B40" s="1213"/>
      <c r="C40" s="918"/>
      <c r="D40" s="1262"/>
      <c r="E40" s="1263"/>
      <c r="F40" s="1263"/>
      <c r="G40" s="1263"/>
      <c r="H40" s="1263"/>
      <c r="I40" s="1263"/>
      <c r="J40" s="1263"/>
      <c r="K40" s="1263"/>
      <c r="L40" s="1264"/>
      <c r="M40" s="1242" t="s">
        <v>939</v>
      </c>
      <c r="N40" s="1243"/>
      <c r="O40" s="1243"/>
      <c r="P40" s="1243"/>
      <c r="Q40" s="1243"/>
      <c r="R40" s="1243"/>
      <c r="S40" s="1244"/>
      <c r="T40" s="1230">
        <f>'保険料計算シート（非表示）'!D16</f>
        <v>0</v>
      </c>
      <c r="U40" s="1231"/>
      <c r="V40" s="1231"/>
      <c r="W40" s="1231"/>
      <c r="X40" s="1231"/>
      <c r="Y40" s="1231"/>
      <c r="Z40" s="1231"/>
      <c r="AA40" s="1231"/>
      <c r="AB40" s="1231"/>
      <c r="AD40" s="920">
        <v>24</v>
      </c>
      <c r="AE40" s="918"/>
      <c r="AF40" s="1182"/>
      <c r="AG40" s="1274">
        <f>'保険料計算シート（非表示）'!F16</f>
        <v>0</v>
      </c>
      <c r="AH40" s="1275"/>
      <c r="AI40" s="1275"/>
      <c r="AJ40" s="1275"/>
      <c r="AK40" s="1275"/>
      <c r="AL40" s="1275"/>
      <c r="AM40" s="1276"/>
      <c r="AN40" s="61"/>
      <c r="AO40" s="61"/>
      <c r="AP40" s="935">
        <v>9</v>
      </c>
      <c r="AQ40" s="1271"/>
      <c r="AR40" s="941"/>
      <c r="AS40" s="1190" t="str">
        <f>IF(OR($L$2=0,AG40=0),"",((設定シート!$N$66/1000-設定シート!$I$88/1000)*(100+$L$2)/100+設定シート!$I$88/1000)*1000)</f>
        <v/>
      </c>
      <c r="AT40" s="1191"/>
      <c r="AU40" s="1192"/>
      <c r="AV40" s="1283">
        <f>IF(AS40="",ROUNDDOWN(AG40*設定シート!$N$66,0),ROUNDDOWN(AG40*AS40,0))</f>
        <v>0</v>
      </c>
      <c r="AW40" s="1284"/>
      <c r="AX40" s="1284"/>
      <c r="AY40" s="1284"/>
      <c r="AZ40" s="1284"/>
      <c r="BA40" s="1284"/>
      <c r="BB40" s="1284"/>
      <c r="BC40" s="1284"/>
      <c r="BD40" s="1284"/>
      <c r="BE40" s="692"/>
      <c r="BF40" s="1443"/>
      <c r="BG40" s="1442"/>
      <c r="BH40" s="1442"/>
      <c r="BI40" s="1441"/>
    </row>
    <row r="41" spans="2:61" ht="10.5" customHeight="1">
      <c r="B41" s="1213"/>
      <c r="C41" s="918"/>
      <c r="D41" s="1262"/>
      <c r="E41" s="1263"/>
      <c r="F41" s="1263"/>
      <c r="G41" s="1263"/>
      <c r="H41" s="1263"/>
      <c r="I41" s="1263"/>
      <c r="J41" s="1263"/>
      <c r="K41" s="1263"/>
      <c r="L41" s="1264"/>
      <c r="M41" s="1245"/>
      <c r="N41" s="1246"/>
      <c r="O41" s="1246"/>
      <c r="P41" s="1246"/>
      <c r="Q41" s="1246"/>
      <c r="R41" s="1246"/>
      <c r="S41" s="1247"/>
      <c r="T41" s="1196">
        <f>'保険料計算シート（非表示）'!C16</f>
        <v>0</v>
      </c>
      <c r="U41" s="1197"/>
      <c r="V41" s="1197"/>
      <c r="W41" s="1197"/>
      <c r="X41" s="1197"/>
      <c r="Y41" s="1197"/>
      <c r="Z41" s="1197"/>
      <c r="AA41" s="1197"/>
      <c r="AB41" s="1197"/>
      <c r="AC41" s="60"/>
      <c r="AD41" s="1248"/>
      <c r="AE41" s="1250"/>
      <c r="AF41" s="1183"/>
      <c r="AG41" s="1277"/>
      <c r="AH41" s="1278"/>
      <c r="AI41" s="1278"/>
      <c r="AJ41" s="1278"/>
      <c r="AK41" s="1278"/>
      <c r="AL41" s="1278"/>
      <c r="AM41" s="1279"/>
      <c r="AN41" s="1198"/>
      <c r="AO41" s="1199"/>
      <c r="AP41" s="920"/>
      <c r="AQ41" s="982"/>
      <c r="AR41" s="918"/>
      <c r="AS41" s="1193"/>
      <c r="AT41" s="1194"/>
      <c r="AU41" s="1195"/>
      <c r="AV41" s="1285"/>
      <c r="AW41" s="1286"/>
      <c r="AX41" s="1286"/>
      <c r="AY41" s="1286"/>
      <c r="AZ41" s="1286"/>
      <c r="BA41" s="1286"/>
      <c r="BB41" s="1286"/>
      <c r="BC41" s="1286"/>
      <c r="BD41" s="1286"/>
      <c r="BE41" s="68"/>
      <c r="BF41" s="1443"/>
      <c r="BG41" s="1442"/>
      <c r="BH41" s="1442"/>
      <c r="BI41" s="1441"/>
    </row>
    <row r="42" spans="2:61" ht="7.5" customHeight="1">
      <c r="B42" s="1214"/>
      <c r="C42" s="1215"/>
      <c r="D42" s="1265"/>
      <c r="E42" s="1266"/>
      <c r="F42" s="1266"/>
      <c r="G42" s="1266"/>
      <c r="H42" s="1266"/>
      <c r="I42" s="1266"/>
      <c r="J42" s="1266"/>
      <c r="K42" s="1266"/>
      <c r="L42" s="1267"/>
      <c r="M42" s="1242" t="s">
        <v>940</v>
      </c>
      <c r="N42" s="1243"/>
      <c r="O42" s="1243"/>
      <c r="P42" s="1243"/>
      <c r="Q42" s="1243"/>
      <c r="R42" s="1243"/>
      <c r="S42" s="1244"/>
      <c r="T42" s="1230">
        <f>'保険料計算シート（非表示）'!D17</f>
        <v>0</v>
      </c>
      <c r="U42" s="1231"/>
      <c r="V42" s="1231"/>
      <c r="W42" s="1231"/>
      <c r="X42" s="1231"/>
      <c r="Y42" s="1231"/>
      <c r="Z42" s="1231"/>
      <c r="AA42" s="1231"/>
      <c r="AB42" s="1231"/>
      <c r="AD42" s="920">
        <v>19</v>
      </c>
      <c r="AE42" s="918"/>
      <c r="AF42" s="1182"/>
      <c r="AG42" s="1274">
        <f>'保険料計算シート（非表示）'!F17</f>
        <v>0</v>
      </c>
      <c r="AH42" s="1275"/>
      <c r="AI42" s="1275"/>
      <c r="AJ42" s="1275"/>
      <c r="AK42" s="1275"/>
      <c r="AL42" s="1275"/>
      <c r="AM42" s="1276"/>
      <c r="AN42" s="61"/>
      <c r="AO42" s="61"/>
      <c r="AP42" s="1221"/>
      <c r="AQ42" s="1222"/>
      <c r="AR42" s="1215"/>
      <c r="AS42" s="1190" t="str">
        <f>IF(OR($L$2=0,AG42=0),"",((設定シート!$V$66/1000-設定シート!$I$88/1000)*(100+$L$2)/100+設定シート!$I$88/1000)*1000)</f>
        <v/>
      </c>
      <c r="AT42" s="1191"/>
      <c r="AU42" s="1192"/>
      <c r="AV42" s="1283">
        <f>IF(AS42="",ROUNDDOWN(AG42*設定シート!$V$66,0),ROUNDDOWN(AG42*AS42,0))</f>
        <v>0</v>
      </c>
      <c r="AW42" s="1284"/>
      <c r="AX42" s="1284"/>
      <c r="AY42" s="1284"/>
      <c r="AZ42" s="1284"/>
      <c r="BA42" s="1284"/>
      <c r="BB42" s="1284"/>
      <c r="BC42" s="1284"/>
      <c r="BD42" s="1284"/>
      <c r="BE42" s="692"/>
      <c r="BF42" s="1443"/>
      <c r="BG42" s="1442"/>
      <c r="BH42" s="1442"/>
      <c r="BI42" s="1441"/>
    </row>
    <row r="43" spans="2:61" ht="10.5" customHeight="1">
      <c r="B43" s="1216"/>
      <c r="C43" s="1217"/>
      <c r="D43" s="1268"/>
      <c r="E43" s="1269"/>
      <c r="F43" s="1269"/>
      <c r="G43" s="1269"/>
      <c r="H43" s="1269"/>
      <c r="I43" s="1269"/>
      <c r="J43" s="1269"/>
      <c r="K43" s="1269"/>
      <c r="L43" s="1270"/>
      <c r="M43" s="1245"/>
      <c r="N43" s="1246"/>
      <c r="O43" s="1246"/>
      <c r="P43" s="1246"/>
      <c r="Q43" s="1246"/>
      <c r="R43" s="1246"/>
      <c r="S43" s="1247"/>
      <c r="T43" s="1196">
        <f>'保険料計算シート（非表示）'!C17</f>
        <v>0</v>
      </c>
      <c r="U43" s="1197"/>
      <c r="V43" s="1197"/>
      <c r="W43" s="1197"/>
      <c r="X43" s="1197"/>
      <c r="Y43" s="1197"/>
      <c r="Z43" s="1197"/>
      <c r="AA43" s="1197"/>
      <c r="AB43" s="1197"/>
      <c r="AC43" s="60"/>
      <c r="AD43" s="1248"/>
      <c r="AE43" s="1250"/>
      <c r="AF43" s="1183"/>
      <c r="AG43" s="1277"/>
      <c r="AH43" s="1278"/>
      <c r="AI43" s="1278"/>
      <c r="AJ43" s="1278"/>
      <c r="AK43" s="1278"/>
      <c r="AL43" s="1278"/>
      <c r="AM43" s="1279"/>
      <c r="AN43" s="1198"/>
      <c r="AO43" s="1199"/>
      <c r="AP43" s="1219"/>
      <c r="AQ43" s="1223"/>
      <c r="AR43" s="1217"/>
      <c r="AS43" s="1193"/>
      <c r="AT43" s="1194"/>
      <c r="AU43" s="1195"/>
      <c r="AV43" s="1285"/>
      <c r="AW43" s="1286"/>
      <c r="AX43" s="1286"/>
      <c r="AY43" s="1286"/>
      <c r="AZ43" s="1286"/>
      <c r="BA43" s="1286"/>
      <c r="BB43" s="1286"/>
      <c r="BC43" s="1286"/>
      <c r="BD43" s="1286"/>
      <c r="BE43" s="68"/>
      <c r="BF43" s="1443"/>
      <c r="BG43" s="1442"/>
      <c r="BH43" s="1442"/>
      <c r="BI43" s="1441"/>
    </row>
    <row r="44" spans="2:61" ht="7.5" customHeight="1">
      <c r="B44" s="1212">
        <v>35</v>
      </c>
      <c r="C44" s="941"/>
      <c r="D44" s="1200" t="s">
        <v>792</v>
      </c>
      <c r="E44" s="1201"/>
      <c r="F44" s="1201"/>
      <c r="G44" s="1201"/>
      <c r="H44" s="1201"/>
      <c r="I44" s="1201"/>
      <c r="J44" s="1201"/>
      <c r="K44" s="1201"/>
      <c r="L44" s="1202"/>
      <c r="M44" s="1224" t="str">
        <f>設定シート!$E$14&amp;CHAR(10)&amp;"以前のもの"</f>
        <v>平成27年3月31日
以前のもの</v>
      </c>
      <c r="N44" s="1225"/>
      <c r="O44" s="1225"/>
      <c r="P44" s="1225"/>
      <c r="Q44" s="1225"/>
      <c r="R44" s="1225"/>
      <c r="S44" s="1226"/>
      <c r="T44" s="1230">
        <f>'保険料計算シート（非表示）'!D18</f>
        <v>0</v>
      </c>
      <c r="U44" s="1231"/>
      <c r="V44" s="1231"/>
      <c r="W44" s="1231"/>
      <c r="X44" s="1231"/>
      <c r="Y44" s="1231"/>
      <c r="Z44" s="1231"/>
      <c r="AA44" s="1231"/>
      <c r="AB44" s="1231"/>
      <c r="AC44" s="1280"/>
      <c r="AD44" s="935">
        <v>21</v>
      </c>
      <c r="AE44" s="1218"/>
      <c r="AF44" s="1182"/>
      <c r="AG44" s="1274">
        <f>'保険料計算シート（非表示）'!F18</f>
        <v>0</v>
      </c>
      <c r="AH44" s="1275"/>
      <c r="AI44" s="1275"/>
      <c r="AJ44" s="1275"/>
      <c r="AK44" s="1275"/>
      <c r="AL44" s="1275"/>
      <c r="AM44" s="1276"/>
      <c r="AN44" s="1232"/>
      <c r="AO44" s="1233"/>
      <c r="AP44" s="935">
        <v>13</v>
      </c>
      <c r="AQ44" s="1220"/>
      <c r="AR44" s="1218"/>
      <c r="AS44" s="1190" t="str">
        <f>IF(OR($L$2=0,AG44=0),"",((設定シート!$J$55/1000-設定シート!$E$88/1000)*(100+$L$2)/100+設定シート!$E$88/1000)*1000)</f>
        <v/>
      </c>
      <c r="AT44" s="1191"/>
      <c r="AU44" s="1192"/>
      <c r="AV44" s="1283">
        <f>IF(AS44="",ROUNDDOWN(AG44*設定シート!$J$55,0),ROUNDDOWN(AG44*AS44,0))</f>
        <v>0</v>
      </c>
      <c r="AW44" s="1284"/>
      <c r="AX44" s="1284"/>
      <c r="AY44" s="1284"/>
      <c r="AZ44" s="1284"/>
      <c r="BA44" s="1284"/>
      <c r="BB44" s="1284"/>
      <c r="BC44" s="1284"/>
      <c r="BD44" s="1284"/>
      <c r="BE44" s="1291"/>
      <c r="BF44" s="1443"/>
      <c r="BG44" s="1442"/>
      <c r="BH44" s="1442"/>
      <c r="BI44" s="1441"/>
    </row>
    <row r="45" spans="2:61" ht="10.5" customHeight="1">
      <c r="B45" s="1213"/>
      <c r="C45" s="918"/>
      <c r="D45" s="1203"/>
      <c r="E45" s="1204"/>
      <c r="F45" s="1204"/>
      <c r="G45" s="1204"/>
      <c r="H45" s="1204"/>
      <c r="I45" s="1204"/>
      <c r="J45" s="1204"/>
      <c r="K45" s="1204"/>
      <c r="L45" s="1205"/>
      <c r="M45" s="1227"/>
      <c r="N45" s="1228"/>
      <c r="O45" s="1228"/>
      <c r="P45" s="1228"/>
      <c r="Q45" s="1228"/>
      <c r="R45" s="1228"/>
      <c r="S45" s="1229"/>
      <c r="T45" s="1196">
        <f>'保険料計算シート（非表示）'!C18</f>
        <v>0</v>
      </c>
      <c r="U45" s="1197"/>
      <c r="V45" s="1197"/>
      <c r="W45" s="1197"/>
      <c r="X45" s="1197"/>
      <c r="Y45" s="1197"/>
      <c r="Z45" s="1197"/>
      <c r="AA45" s="1197"/>
      <c r="AB45" s="1197"/>
      <c r="AC45" s="1281"/>
      <c r="AD45" s="1219"/>
      <c r="AE45" s="1217"/>
      <c r="AF45" s="1183"/>
      <c r="AG45" s="1277"/>
      <c r="AH45" s="1278"/>
      <c r="AI45" s="1278"/>
      <c r="AJ45" s="1278"/>
      <c r="AK45" s="1278"/>
      <c r="AL45" s="1278"/>
      <c r="AM45" s="1279"/>
      <c r="AN45" s="1234"/>
      <c r="AO45" s="1235"/>
      <c r="AP45" s="1219"/>
      <c r="AQ45" s="1223"/>
      <c r="AR45" s="1217"/>
      <c r="AS45" s="1193"/>
      <c r="AT45" s="1194"/>
      <c r="AU45" s="1195"/>
      <c r="AV45" s="1285"/>
      <c r="AW45" s="1286"/>
      <c r="AX45" s="1286"/>
      <c r="AY45" s="1286"/>
      <c r="AZ45" s="1286"/>
      <c r="BA45" s="1286"/>
      <c r="BB45" s="1286"/>
      <c r="BC45" s="1286"/>
      <c r="BD45" s="1286"/>
      <c r="BE45" s="1292"/>
      <c r="BF45" s="1443"/>
      <c r="BG45" s="1442"/>
      <c r="BH45" s="1442"/>
      <c r="BI45" s="1441"/>
    </row>
    <row r="46" spans="2:61" ht="7.5" customHeight="1">
      <c r="B46" s="1213"/>
      <c r="C46" s="918"/>
      <c r="D46" s="1203"/>
      <c r="E46" s="1204"/>
      <c r="F46" s="1204"/>
      <c r="G46" s="1204"/>
      <c r="H46" s="1204"/>
      <c r="I46" s="1204"/>
      <c r="J46" s="1204"/>
      <c r="K46" s="1204"/>
      <c r="L46" s="1205"/>
      <c r="M46" s="1242" t="str">
        <f>設定シート!$G$14&amp;CHAR(10)&amp;"以前のもの"</f>
        <v>平成30年3月31日
以前のもの</v>
      </c>
      <c r="N46" s="1243"/>
      <c r="O46" s="1243"/>
      <c r="P46" s="1243"/>
      <c r="Q46" s="1243"/>
      <c r="R46" s="1243"/>
      <c r="S46" s="1244"/>
      <c r="T46" s="1230">
        <f>'保険料計算シート（非表示）'!D19</f>
        <v>0</v>
      </c>
      <c r="U46" s="1231"/>
      <c r="V46" s="1231"/>
      <c r="W46" s="1231"/>
      <c r="X46" s="1231"/>
      <c r="Y46" s="1231"/>
      <c r="Z46" s="1231"/>
      <c r="AA46" s="1231"/>
      <c r="AB46" s="1231"/>
      <c r="AC46" s="59"/>
      <c r="AD46" s="920">
        <v>23</v>
      </c>
      <c r="AE46" s="918"/>
      <c r="AF46" s="1182"/>
      <c r="AG46" s="1274">
        <f>'保険料計算シート（非表示）'!F19</f>
        <v>0</v>
      </c>
      <c r="AH46" s="1275"/>
      <c r="AI46" s="1275"/>
      <c r="AJ46" s="1275"/>
      <c r="AK46" s="1275"/>
      <c r="AL46" s="1275"/>
      <c r="AM46" s="1276"/>
      <c r="AN46" s="69"/>
      <c r="AO46" s="59"/>
      <c r="AP46" s="920">
        <v>11</v>
      </c>
      <c r="AQ46" s="982"/>
      <c r="AR46" s="918"/>
      <c r="AS46" s="1190" t="str">
        <f>IF(OR($L$2=0,AG46=0),"",((設定シート!$L$55/1000-設定シート!$G$88/1000)*(100+$L$2)/100+設定シート!$G$88/1000)*1000)</f>
        <v/>
      </c>
      <c r="AT46" s="1191"/>
      <c r="AU46" s="1192"/>
      <c r="AV46" s="1283">
        <f>IF(AS46="",ROUNDDOWN(AG46*設定シート!$L$55,0),ROUNDDOWN(AG46*AS46,0))</f>
        <v>0</v>
      </c>
      <c r="AW46" s="1284"/>
      <c r="AX46" s="1284"/>
      <c r="AY46" s="1284"/>
      <c r="AZ46" s="1284"/>
      <c r="BA46" s="1284"/>
      <c r="BB46" s="1284"/>
      <c r="BC46" s="1284"/>
      <c r="BD46" s="1284"/>
      <c r="BE46" s="1289"/>
      <c r="BF46" s="1443"/>
      <c r="BG46" s="1442"/>
      <c r="BH46" s="1442"/>
      <c r="BI46" s="1441"/>
    </row>
    <row r="47" spans="2:61" ht="10.5" customHeight="1">
      <c r="B47" s="1213"/>
      <c r="C47" s="918"/>
      <c r="D47" s="1203"/>
      <c r="E47" s="1204"/>
      <c r="F47" s="1204"/>
      <c r="G47" s="1204"/>
      <c r="H47" s="1204"/>
      <c r="I47" s="1204"/>
      <c r="J47" s="1204"/>
      <c r="K47" s="1204"/>
      <c r="L47" s="1205"/>
      <c r="M47" s="1245"/>
      <c r="N47" s="1246"/>
      <c r="O47" s="1246"/>
      <c r="P47" s="1246"/>
      <c r="Q47" s="1246"/>
      <c r="R47" s="1246"/>
      <c r="S47" s="1247"/>
      <c r="T47" s="1196">
        <f>'保険料計算シート（非表示）'!C19</f>
        <v>0</v>
      </c>
      <c r="U47" s="1197"/>
      <c r="V47" s="1197"/>
      <c r="W47" s="1197"/>
      <c r="X47" s="1197"/>
      <c r="Y47" s="1197"/>
      <c r="Z47" s="1197"/>
      <c r="AA47" s="1197"/>
      <c r="AB47" s="1197"/>
      <c r="AC47" s="43"/>
      <c r="AD47" s="920"/>
      <c r="AE47" s="918"/>
      <c r="AF47" s="1183"/>
      <c r="AG47" s="1277"/>
      <c r="AH47" s="1278"/>
      <c r="AI47" s="1278"/>
      <c r="AJ47" s="1278"/>
      <c r="AK47" s="1278"/>
      <c r="AL47" s="1278"/>
      <c r="AM47" s="1279"/>
      <c r="AN47" s="1272"/>
      <c r="AO47" s="1272"/>
      <c r="AP47" s="1248"/>
      <c r="AQ47" s="1249"/>
      <c r="AR47" s="1250"/>
      <c r="AS47" s="1193"/>
      <c r="AT47" s="1194"/>
      <c r="AU47" s="1195"/>
      <c r="AV47" s="1285"/>
      <c r="AW47" s="1286"/>
      <c r="AX47" s="1286"/>
      <c r="AY47" s="1286"/>
      <c r="AZ47" s="1286"/>
      <c r="BA47" s="1286"/>
      <c r="BB47" s="1286"/>
      <c r="BC47" s="1286"/>
      <c r="BD47" s="1286"/>
      <c r="BE47" s="1290"/>
      <c r="BF47" s="1443"/>
      <c r="BG47" s="1442"/>
      <c r="BH47" s="1442"/>
      <c r="BI47" s="1441"/>
    </row>
    <row r="48" spans="2:61" ht="7.5" customHeight="1">
      <c r="B48" s="1213"/>
      <c r="C48" s="918"/>
      <c r="D48" s="1203"/>
      <c r="E48" s="1204"/>
      <c r="F48" s="1204"/>
      <c r="G48" s="1204"/>
      <c r="H48" s="1204"/>
      <c r="I48" s="1204"/>
      <c r="J48" s="1204"/>
      <c r="K48" s="1204"/>
      <c r="L48" s="1205"/>
      <c r="M48" s="1242" t="str">
        <f>設定シート!$I$14&amp;CHAR(10)&amp;"以降のもの"</f>
        <v>平成30年4月1日
以降のもの</v>
      </c>
      <c r="N48" s="1243"/>
      <c r="O48" s="1243"/>
      <c r="P48" s="1243"/>
      <c r="Q48" s="1243"/>
      <c r="R48" s="1243"/>
      <c r="S48" s="1244"/>
      <c r="T48" s="1230">
        <f>'保険料計算シート（非表示）'!D20</f>
        <v>0</v>
      </c>
      <c r="U48" s="1231"/>
      <c r="V48" s="1231"/>
      <c r="W48" s="1231"/>
      <c r="X48" s="1231"/>
      <c r="Y48" s="1231"/>
      <c r="Z48" s="1231"/>
      <c r="AA48" s="1231"/>
      <c r="AB48" s="1231"/>
      <c r="AD48" s="920"/>
      <c r="AE48" s="918"/>
      <c r="AF48" s="1182"/>
      <c r="AG48" s="1274">
        <f>'保険料計算シート（非表示）'!F20</f>
        <v>0</v>
      </c>
      <c r="AH48" s="1275"/>
      <c r="AI48" s="1275"/>
      <c r="AJ48" s="1275"/>
      <c r="AK48" s="1275"/>
      <c r="AL48" s="1275"/>
      <c r="AM48" s="1276"/>
      <c r="AN48" s="61"/>
      <c r="AO48" s="61"/>
      <c r="AP48" s="920">
        <v>9.5</v>
      </c>
      <c r="AQ48" s="982"/>
      <c r="AR48" s="918"/>
      <c r="AS48" s="1190" t="str">
        <f>IF(OR($L$2=0,AG48=0),"",((設定シート!$N$55/1000-設定シート!$I$88/1000)*(100+$L$2)/100+設定シート!$I$88/1000)*1000)</f>
        <v/>
      </c>
      <c r="AT48" s="1191"/>
      <c r="AU48" s="1192"/>
      <c r="AV48" s="1283">
        <f>IF(AS48="",ROUNDDOWN(AG48*設定シート!$N$55,0),ROUNDDOWN(AG48*AS48,0))</f>
        <v>0</v>
      </c>
      <c r="AW48" s="1284"/>
      <c r="AX48" s="1284"/>
      <c r="AY48" s="1284"/>
      <c r="AZ48" s="1284"/>
      <c r="BA48" s="1284"/>
      <c r="BB48" s="1284"/>
      <c r="BC48" s="1284"/>
      <c r="BD48" s="1284"/>
      <c r="BE48" s="692"/>
      <c r="BF48" s="1443"/>
      <c r="BG48" s="1442"/>
      <c r="BH48" s="1442"/>
      <c r="BI48" s="1441"/>
    </row>
    <row r="49" spans="2:61" ht="10.5" customHeight="1">
      <c r="B49" s="1360"/>
      <c r="C49" s="1250"/>
      <c r="D49" s="1417"/>
      <c r="E49" s="1418"/>
      <c r="F49" s="1418"/>
      <c r="G49" s="1418"/>
      <c r="H49" s="1418"/>
      <c r="I49" s="1418"/>
      <c r="J49" s="1418"/>
      <c r="K49" s="1418"/>
      <c r="L49" s="1419"/>
      <c r="M49" s="1245"/>
      <c r="N49" s="1246"/>
      <c r="O49" s="1246"/>
      <c r="P49" s="1246"/>
      <c r="Q49" s="1246"/>
      <c r="R49" s="1246"/>
      <c r="S49" s="1247"/>
      <c r="T49" s="1196">
        <f>'保険料計算シート（非表示）'!C20</f>
        <v>0</v>
      </c>
      <c r="U49" s="1197"/>
      <c r="V49" s="1197"/>
      <c r="W49" s="1197"/>
      <c r="X49" s="1197"/>
      <c r="Y49" s="1197"/>
      <c r="Z49" s="1197"/>
      <c r="AA49" s="1197"/>
      <c r="AB49" s="1197"/>
      <c r="AC49" s="60"/>
      <c r="AD49" s="1248"/>
      <c r="AE49" s="1250"/>
      <c r="AF49" s="1183"/>
      <c r="AG49" s="1277"/>
      <c r="AH49" s="1278"/>
      <c r="AI49" s="1278"/>
      <c r="AJ49" s="1278"/>
      <c r="AK49" s="1278"/>
      <c r="AL49" s="1278"/>
      <c r="AM49" s="1279"/>
      <c r="AN49" s="1198"/>
      <c r="AO49" s="1199"/>
      <c r="AP49" s="1248"/>
      <c r="AQ49" s="1249"/>
      <c r="AR49" s="1250"/>
      <c r="AS49" s="1193"/>
      <c r="AT49" s="1194"/>
      <c r="AU49" s="1195"/>
      <c r="AV49" s="1285"/>
      <c r="AW49" s="1286"/>
      <c r="AX49" s="1286"/>
      <c r="AY49" s="1286"/>
      <c r="AZ49" s="1286"/>
      <c r="BA49" s="1286"/>
      <c r="BB49" s="1286"/>
      <c r="BC49" s="1286"/>
      <c r="BD49" s="1286"/>
      <c r="BE49" s="68"/>
      <c r="BF49" s="1443"/>
      <c r="BG49" s="1442"/>
      <c r="BH49" s="1442"/>
      <c r="BI49" s="1441"/>
    </row>
    <row r="50" spans="2:61" ht="7.5" customHeight="1">
      <c r="B50" s="1212">
        <v>38</v>
      </c>
      <c r="C50" s="941"/>
      <c r="D50" s="1251" t="s">
        <v>793</v>
      </c>
      <c r="E50" s="1260"/>
      <c r="F50" s="1260"/>
      <c r="G50" s="1260"/>
      <c r="H50" s="1260"/>
      <c r="I50" s="1260"/>
      <c r="J50" s="1260"/>
      <c r="K50" s="1260"/>
      <c r="L50" s="1261"/>
      <c r="M50" s="1224" t="str">
        <f>設定シート!$E$14&amp;CHAR(10)&amp;"以前のもの"</f>
        <v>平成27年3月31日
以前のもの</v>
      </c>
      <c r="N50" s="1225"/>
      <c r="O50" s="1225"/>
      <c r="P50" s="1225"/>
      <c r="Q50" s="1225"/>
      <c r="R50" s="1225"/>
      <c r="S50" s="1226"/>
      <c r="T50" s="1230">
        <f>'保険料計算シート（非表示）'!D21</f>
        <v>0</v>
      </c>
      <c r="U50" s="1231"/>
      <c r="V50" s="1231"/>
      <c r="W50" s="1231"/>
      <c r="X50" s="1231"/>
      <c r="Y50" s="1231"/>
      <c r="Z50" s="1231"/>
      <c r="AA50" s="1231"/>
      <c r="AB50" s="1231"/>
      <c r="AC50" s="1280"/>
      <c r="AD50" s="920">
        <v>22</v>
      </c>
      <c r="AE50" s="918"/>
      <c r="AF50" s="1182"/>
      <c r="AG50" s="1274">
        <f>'保険料計算シート（非表示）'!F21</f>
        <v>0</v>
      </c>
      <c r="AH50" s="1275"/>
      <c r="AI50" s="1275"/>
      <c r="AJ50" s="1275"/>
      <c r="AK50" s="1275"/>
      <c r="AL50" s="1275"/>
      <c r="AM50" s="1276"/>
      <c r="AN50" s="1232"/>
      <c r="AO50" s="1233"/>
      <c r="AP50" s="935">
        <v>15</v>
      </c>
      <c r="AQ50" s="1271"/>
      <c r="AR50" s="941"/>
      <c r="AS50" s="1190" t="str">
        <f>IF(OR($L$2=0,AG50=0),"",((設定シート!$J$56/1000-設定シート!$E$88/1000)*(100+$L$2)/100+設定シート!$E$88/1000)*1000)</f>
        <v/>
      </c>
      <c r="AT50" s="1191"/>
      <c r="AU50" s="1192"/>
      <c r="AV50" s="1283">
        <f>IF(AS50="",ROUNDDOWN(AG50*設定シート!$J$56,0),ROUNDDOWN(AG50*AS50,0))</f>
        <v>0</v>
      </c>
      <c r="AW50" s="1284"/>
      <c r="AX50" s="1284"/>
      <c r="AY50" s="1284"/>
      <c r="AZ50" s="1284"/>
      <c r="BA50" s="1284"/>
      <c r="BB50" s="1284"/>
      <c r="BC50" s="1284"/>
      <c r="BD50" s="1284"/>
      <c r="BE50" s="1291"/>
      <c r="BF50" s="1443"/>
      <c r="BG50" s="1442"/>
      <c r="BH50" s="1442"/>
      <c r="BI50" s="1441"/>
    </row>
    <row r="51" spans="2:61" ht="10.5" customHeight="1">
      <c r="B51" s="1213"/>
      <c r="C51" s="918"/>
      <c r="D51" s="1262"/>
      <c r="E51" s="1263"/>
      <c r="F51" s="1263"/>
      <c r="G51" s="1263"/>
      <c r="H51" s="1263"/>
      <c r="I51" s="1263"/>
      <c r="J51" s="1263"/>
      <c r="K51" s="1263"/>
      <c r="L51" s="1264"/>
      <c r="M51" s="1227"/>
      <c r="N51" s="1228"/>
      <c r="O51" s="1228"/>
      <c r="P51" s="1228"/>
      <c r="Q51" s="1228"/>
      <c r="R51" s="1228"/>
      <c r="S51" s="1229"/>
      <c r="T51" s="1196">
        <f>'保険料計算シート（非表示）'!C21</f>
        <v>0</v>
      </c>
      <c r="U51" s="1197"/>
      <c r="V51" s="1197"/>
      <c r="W51" s="1197"/>
      <c r="X51" s="1197"/>
      <c r="Y51" s="1197"/>
      <c r="Z51" s="1197"/>
      <c r="AA51" s="1197"/>
      <c r="AB51" s="1197"/>
      <c r="AC51" s="1281"/>
      <c r="AD51" s="1248"/>
      <c r="AE51" s="1250"/>
      <c r="AF51" s="1183"/>
      <c r="AG51" s="1277"/>
      <c r="AH51" s="1278"/>
      <c r="AI51" s="1278"/>
      <c r="AJ51" s="1278"/>
      <c r="AK51" s="1278"/>
      <c r="AL51" s="1278"/>
      <c r="AM51" s="1279"/>
      <c r="AN51" s="1234"/>
      <c r="AO51" s="1235"/>
      <c r="AP51" s="920"/>
      <c r="AQ51" s="982"/>
      <c r="AR51" s="918"/>
      <c r="AS51" s="1193"/>
      <c r="AT51" s="1194"/>
      <c r="AU51" s="1195"/>
      <c r="AV51" s="1285"/>
      <c r="AW51" s="1286"/>
      <c r="AX51" s="1286"/>
      <c r="AY51" s="1286"/>
      <c r="AZ51" s="1286"/>
      <c r="BA51" s="1286"/>
      <c r="BB51" s="1286"/>
      <c r="BC51" s="1286"/>
      <c r="BD51" s="1286"/>
      <c r="BE51" s="1292"/>
      <c r="BF51" s="1443"/>
      <c r="BG51" s="1442"/>
      <c r="BH51" s="1442"/>
      <c r="BI51" s="1441"/>
    </row>
    <row r="52" spans="2:61" ht="7.5" customHeight="1">
      <c r="B52" s="1213"/>
      <c r="C52" s="918"/>
      <c r="D52" s="1262"/>
      <c r="E52" s="1263"/>
      <c r="F52" s="1263"/>
      <c r="G52" s="1263"/>
      <c r="H52" s="1263"/>
      <c r="I52" s="1263"/>
      <c r="J52" s="1263"/>
      <c r="K52" s="1263"/>
      <c r="L52" s="1264"/>
      <c r="M52" s="1242" t="str">
        <f>設定シート!$G$14&amp;CHAR(10)&amp;"以前のもの"</f>
        <v>平成30年3月31日
以前のもの</v>
      </c>
      <c r="N52" s="1243"/>
      <c r="O52" s="1243"/>
      <c r="P52" s="1243"/>
      <c r="Q52" s="1243"/>
      <c r="R52" s="1243"/>
      <c r="S52" s="1244"/>
      <c r="T52" s="1230">
        <f>'保険料計算シート（非表示）'!D22</f>
        <v>0</v>
      </c>
      <c r="U52" s="1231"/>
      <c r="V52" s="1231"/>
      <c r="W52" s="1231"/>
      <c r="X52" s="1231"/>
      <c r="Y52" s="1231"/>
      <c r="Z52" s="1231"/>
      <c r="AA52" s="1231"/>
      <c r="AB52" s="1231"/>
      <c r="AC52" s="59"/>
      <c r="AD52" s="920">
        <v>23</v>
      </c>
      <c r="AE52" s="918"/>
      <c r="AF52" s="1182"/>
      <c r="AG52" s="1274">
        <f>'保険料計算シート（非表示）'!F22</f>
        <v>0</v>
      </c>
      <c r="AH52" s="1275"/>
      <c r="AI52" s="1275"/>
      <c r="AJ52" s="1275"/>
      <c r="AK52" s="1275"/>
      <c r="AL52" s="1275"/>
      <c r="AM52" s="1276"/>
      <c r="AN52" s="69"/>
      <c r="AO52" s="59"/>
      <c r="AP52" s="920"/>
      <c r="AQ52" s="982"/>
      <c r="AR52" s="918"/>
      <c r="AS52" s="1190" t="str">
        <f>IF(OR($L$2=0,AG52=0),"",((設定シート!$L$56/1000-設定シート!$G$88/1000)*(100+$L$2)/100+設定シート!$G$88/1000)*1000)</f>
        <v/>
      </c>
      <c r="AT52" s="1191"/>
      <c r="AU52" s="1192"/>
      <c r="AV52" s="1283">
        <f>IF(AS52="",ROUNDDOWN(AG52*設定シート!$L$56,0),ROUNDDOWN(AG52*AS52,0))</f>
        <v>0</v>
      </c>
      <c r="AW52" s="1284"/>
      <c r="AX52" s="1284"/>
      <c r="AY52" s="1284"/>
      <c r="AZ52" s="1284"/>
      <c r="BA52" s="1284"/>
      <c r="BB52" s="1284"/>
      <c r="BC52" s="1284"/>
      <c r="BD52" s="1284"/>
      <c r="BE52" s="1289"/>
      <c r="BF52" s="1443"/>
      <c r="BG52" s="1442"/>
      <c r="BH52" s="1442"/>
      <c r="BI52" s="1441"/>
    </row>
    <row r="53" spans="2:61" ht="10.5" customHeight="1">
      <c r="B53" s="1213"/>
      <c r="C53" s="918"/>
      <c r="D53" s="1262"/>
      <c r="E53" s="1263"/>
      <c r="F53" s="1263"/>
      <c r="G53" s="1263"/>
      <c r="H53" s="1263"/>
      <c r="I53" s="1263"/>
      <c r="J53" s="1263"/>
      <c r="K53" s="1263"/>
      <c r="L53" s="1264"/>
      <c r="M53" s="1245"/>
      <c r="N53" s="1246"/>
      <c r="O53" s="1246"/>
      <c r="P53" s="1246"/>
      <c r="Q53" s="1246"/>
      <c r="R53" s="1246"/>
      <c r="S53" s="1247"/>
      <c r="T53" s="1196">
        <f>'保険料計算シート（非表示）'!C22</f>
        <v>0</v>
      </c>
      <c r="U53" s="1197"/>
      <c r="V53" s="1197"/>
      <c r="W53" s="1197"/>
      <c r="X53" s="1197"/>
      <c r="Y53" s="1197"/>
      <c r="Z53" s="1197"/>
      <c r="AA53" s="1197"/>
      <c r="AB53" s="1197"/>
      <c r="AC53" s="43"/>
      <c r="AD53" s="920"/>
      <c r="AE53" s="918"/>
      <c r="AF53" s="1183"/>
      <c r="AG53" s="1277"/>
      <c r="AH53" s="1278"/>
      <c r="AI53" s="1278"/>
      <c r="AJ53" s="1278"/>
      <c r="AK53" s="1278"/>
      <c r="AL53" s="1278"/>
      <c r="AM53" s="1279"/>
      <c r="AN53" s="1272"/>
      <c r="AO53" s="1272"/>
      <c r="AP53" s="920"/>
      <c r="AQ53" s="982"/>
      <c r="AR53" s="918"/>
      <c r="AS53" s="1193"/>
      <c r="AT53" s="1194"/>
      <c r="AU53" s="1195"/>
      <c r="AV53" s="1285"/>
      <c r="AW53" s="1286"/>
      <c r="AX53" s="1286"/>
      <c r="AY53" s="1286"/>
      <c r="AZ53" s="1286"/>
      <c r="BA53" s="1286"/>
      <c r="BB53" s="1286"/>
      <c r="BC53" s="1286"/>
      <c r="BD53" s="1286"/>
      <c r="BE53" s="1290"/>
      <c r="BF53" s="1443"/>
      <c r="BG53" s="1442"/>
      <c r="BH53" s="1442"/>
      <c r="BI53" s="1441"/>
    </row>
    <row r="54" spans="2:61" ht="7.5" customHeight="1">
      <c r="B54" s="1213"/>
      <c r="C54" s="918"/>
      <c r="D54" s="1262"/>
      <c r="E54" s="1263"/>
      <c r="F54" s="1263"/>
      <c r="G54" s="1263"/>
      <c r="H54" s="1263"/>
      <c r="I54" s="1263"/>
      <c r="J54" s="1263"/>
      <c r="K54" s="1263"/>
      <c r="L54" s="1264"/>
      <c r="M54" s="1242" t="str">
        <f>設定シート!$I$14&amp;CHAR(10)&amp;"以降のもの"</f>
        <v>平成30年4月1日
以降のもの</v>
      </c>
      <c r="N54" s="1243"/>
      <c r="O54" s="1243"/>
      <c r="P54" s="1243"/>
      <c r="Q54" s="1243"/>
      <c r="R54" s="1243"/>
      <c r="S54" s="1244"/>
      <c r="T54" s="1230">
        <f>'保険料計算シート（非表示）'!D23</f>
        <v>0</v>
      </c>
      <c r="U54" s="1231"/>
      <c r="V54" s="1231"/>
      <c r="W54" s="1231"/>
      <c r="X54" s="1231"/>
      <c r="Y54" s="1231"/>
      <c r="Z54" s="1231"/>
      <c r="AA54" s="1231"/>
      <c r="AB54" s="1231"/>
      <c r="AD54" s="920"/>
      <c r="AE54" s="918"/>
      <c r="AF54" s="1182"/>
      <c r="AG54" s="1274">
        <f>'保険料計算シート（非表示）'!F23</f>
        <v>0</v>
      </c>
      <c r="AH54" s="1275"/>
      <c r="AI54" s="1275"/>
      <c r="AJ54" s="1275"/>
      <c r="AK54" s="1275"/>
      <c r="AL54" s="1275"/>
      <c r="AM54" s="1276"/>
      <c r="AN54" s="61"/>
      <c r="AO54" s="61"/>
      <c r="AP54" s="935">
        <v>12</v>
      </c>
      <c r="AQ54" s="1220"/>
      <c r="AR54" s="1218"/>
      <c r="AS54" s="1190" t="str">
        <f>IF(OR($L$2=0,AG54=0),"",((設定シート!$N$56/1000-設定シート!$I$88/1000)*(100+$L$2)/100+設定シート!$I$88/1000)*1000)</f>
        <v/>
      </c>
      <c r="AT54" s="1191"/>
      <c r="AU54" s="1192"/>
      <c r="AV54" s="1283">
        <f>IF(AS54="",ROUNDDOWN(AG54*設定シート!$N$56,0),ROUNDDOWN(AG54*AS54,0))</f>
        <v>0</v>
      </c>
      <c r="AW54" s="1284"/>
      <c r="AX54" s="1284"/>
      <c r="AY54" s="1284"/>
      <c r="AZ54" s="1284"/>
      <c r="BA54" s="1284"/>
      <c r="BB54" s="1284"/>
      <c r="BC54" s="1284"/>
      <c r="BD54" s="1284"/>
      <c r="BE54" s="692"/>
      <c r="BF54" s="1443"/>
      <c r="BG54" s="1442"/>
      <c r="BH54" s="1442"/>
      <c r="BI54" s="1441"/>
    </row>
    <row r="55" spans="2:61" ht="10.5" customHeight="1">
      <c r="B55" s="1360"/>
      <c r="C55" s="1250"/>
      <c r="D55" s="1262"/>
      <c r="E55" s="1263"/>
      <c r="F55" s="1263"/>
      <c r="G55" s="1263"/>
      <c r="H55" s="1263"/>
      <c r="I55" s="1263"/>
      <c r="J55" s="1263"/>
      <c r="K55" s="1263"/>
      <c r="L55" s="1264"/>
      <c r="M55" s="1245"/>
      <c r="N55" s="1246"/>
      <c r="O55" s="1246"/>
      <c r="P55" s="1246"/>
      <c r="Q55" s="1246"/>
      <c r="R55" s="1246"/>
      <c r="S55" s="1247"/>
      <c r="T55" s="1196">
        <f>'保険料計算シート（非表示）'!C23</f>
        <v>0</v>
      </c>
      <c r="U55" s="1197"/>
      <c r="V55" s="1197"/>
      <c r="W55" s="1197"/>
      <c r="X55" s="1197"/>
      <c r="Y55" s="1197"/>
      <c r="Z55" s="1197"/>
      <c r="AA55" s="1197"/>
      <c r="AB55" s="1197"/>
      <c r="AC55" s="60"/>
      <c r="AD55" s="1248"/>
      <c r="AE55" s="1250"/>
      <c r="AF55" s="1183"/>
      <c r="AG55" s="1277"/>
      <c r="AH55" s="1278"/>
      <c r="AI55" s="1278"/>
      <c r="AJ55" s="1278"/>
      <c r="AK55" s="1278"/>
      <c r="AL55" s="1278"/>
      <c r="AM55" s="1279"/>
      <c r="AN55" s="1198"/>
      <c r="AO55" s="1199"/>
      <c r="AP55" s="1219"/>
      <c r="AQ55" s="1223"/>
      <c r="AR55" s="1217"/>
      <c r="AS55" s="1193"/>
      <c r="AT55" s="1194"/>
      <c r="AU55" s="1195"/>
      <c r="AV55" s="1285"/>
      <c r="AW55" s="1286"/>
      <c r="AX55" s="1286"/>
      <c r="AY55" s="1286"/>
      <c r="AZ55" s="1286"/>
      <c r="BA55" s="1286"/>
      <c r="BB55" s="1286"/>
      <c r="BC55" s="1286"/>
      <c r="BD55" s="1286"/>
      <c r="BE55" s="68"/>
      <c r="BF55" s="1443"/>
      <c r="BG55" s="1442"/>
      <c r="BH55" s="1442"/>
      <c r="BI55" s="1441"/>
    </row>
    <row r="56" spans="2:61" ht="7.5" customHeight="1">
      <c r="B56" s="1212">
        <v>36</v>
      </c>
      <c r="C56" s="941"/>
      <c r="D56" s="1499" t="s">
        <v>76</v>
      </c>
      <c r="E56" s="1500"/>
      <c r="F56" s="1501"/>
      <c r="G56" s="1236" t="s">
        <v>77</v>
      </c>
      <c r="H56" s="1462"/>
      <c r="I56" s="1462"/>
      <c r="J56" s="1462"/>
      <c r="K56" s="1462"/>
      <c r="L56" s="1463"/>
      <c r="M56" s="1224" t="str">
        <f>設定シート!$E$14&amp;CHAR(10)&amp;"以前のもの"</f>
        <v>平成27年3月31日
以前のもの</v>
      </c>
      <c r="N56" s="1225"/>
      <c r="O56" s="1225"/>
      <c r="P56" s="1225"/>
      <c r="Q56" s="1225"/>
      <c r="R56" s="1225"/>
      <c r="S56" s="1226"/>
      <c r="T56" s="1230">
        <f>'保険料計算シート（非表示）'!D24</f>
        <v>0</v>
      </c>
      <c r="U56" s="1231"/>
      <c r="V56" s="1231"/>
      <c r="W56" s="1231"/>
      <c r="X56" s="1231"/>
      <c r="Y56" s="1231"/>
      <c r="Z56" s="1231"/>
      <c r="AA56" s="1231"/>
      <c r="AB56" s="1231"/>
      <c r="AC56" s="1280"/>
      <c r="AD56" s="920">
        <v>38</v>
      </c>
      <c r="AE56" s="918"/>
      <c r="AF56" s="1182"/>
      <c r="AG56" s="1274">
        <f>'保険料計算シート（非表示）'!F24</f>
        <v>0</v>
      </c>
      <c r="AH56" s="1275"/>
      <c r="AI56" s="1275"/>
      <c r="AJ56" s="1275"/>
      <c r="AK56" s="1275"/>
      <c r="AL56" s="1275"/>
      <c r="AM56" s="1276"/>
      <c r="AN56" s="1232"/>
      <c r="AO56" s="1233"/>
      <c r="AP56" s="935">
        <v>7.5</v>
      </c>
      <c r="AQ56" s="1220"/>
      <c r="AR56" s="1218"/>
      <c r="AS56" s="1190" t="str">
        <f>IF(OR($L$2=0,AG56=0),"",((設定シート!$J$67/1000-設定シート!$E$88/1000)*(100+$L$2)/100+設定シート!$E$88/1000)*1000)</f>
        <v/>
      </c>
      <c r="AT56" s="1191"/>
      <c r="AU56" s="1192"/>
      <c r="AV56" s="1283">
        <f>IF(AS56="",ROUNDDOWN(AG56*設定シート!$J$67,0),ROUNDDOWN(AG56*AS56,0))</f>
        <v>0</v>
      </c>
      <c r="AW56" s="1284"/>
      <c r="AX56" s="1284"/>
      <c r="AY56" s="1284"/>
      <c r="AZ56" s="1284"/>
      <c r="BA56" s="1284"/>
      <c r="BB56" s="1284"/>
      <c r="BC56" s="1284"/>
      <c r="BD56" s="1284"/>
      <c r="BE56" s="1291"/>
      <c r="BF56" s="1443"/>
      <c r="BG56" s="1442"/>
      <c r="BH56" s="1442"/>
      <c r="BI56" s="1441"/>
    </row>
    <row r="57" spans="2:61" ht="10.5" customHeight="1">
      <c r="B57" s="1213"/>
      <c r="C57" s="918"/>
      <c r="D57" s="1239"/>
      <c r="E57" s="1240"/>
      <c r="F57" s="1241"/>
      <c r="G57" s="1464"/>
      <c r="H57" s="1465"/>
      <c r="I57" s="1465"/>
      <c r="J57" s="1465"/>
      <c r="K57" s="1465"/>
      <c r="L57" s="1466"/>
      <c r="M57" s="1227"/>
      <c r="N57" s="1228"/>
      <c r="O57" s="1228"/>
      <c r="P57" s="1228"/>
      <c r="Q57" s="1228"/>
      <c r="R57" s="1228"/>
      <c r="S57" s="1229"/>
      <c r="T57" s="1196">
        <f>'保険料計算シート（非表示）'!C24</f>
        <v>0</v>
      </c>
      <c r="U57" s="1197"/>
      <c r="V57" s="1197"/>
      <c r="W57" s="1197"/>
      <c r="X57" s="1197"/>
      <c r="Y57" s="1197"/>
      <c r="Z57" s="1197"/>
      <c r="AA57" s="1197"/>
      <c r="AB57" s="1197"/>
      <c r="AC57" s="1281"/>
      <c r="AD57" s="1248"/>
      <c r="AE57" s="1250"/>
      <c r="AF57" s="1183"/>
      <c r="AG57" s="1277"/>
      <c r="AH57" s="1278"/>
      <c r="AI57" s="1278"/>
      <c r="AJ57" s="1278"/>
      <c r="AK57" s="1278"/>
      <c r="AL57" s="1278"/>
      <c r="AM57" s="1279"/>
      <c r="AN57" s="1234"/>
      <c r="AO57" s="1235"/>
      <c r="AP57" s="1219"/>
      <c r="AQ57" s="1223"/>
      <c r="AR57" s="1217"/>
      <c r="AS57" s="1193"/>
      <c r="AT57" s="1194"/>
      <c r="AU57" s="1195"/>
      <c r="AV57" s="1285"/>
      <c r="AW57" s="1286"/>
      <c r="AX57" s="1286"/>
      <c r="AY57" s="1286"/>
      <c r="AZ57" s="1286"/>
      <c r="BA57" s="1286"/>
      <c r="BB57" s="1286"/>
      <c r="BC57" s="1286"/>
      <c r="BD57" s="1286"/>
      <c r="BE57" s="1292"/>
      <c r="BF57" s="1443"/>
      <c r="BG57" s="1442"/>
      <c r="BH57" s="1442"/>
      <c r="BI57" s="1441"/>
    </row>
    <row r="58" spans="2:61" ht="7.5" customHeight="1">
      <c r="B58" s="1213"/>
      <c r="C58" s="918"/>
      <c r="D58" s="1239"/>
      <c r="E58" s="1240"/>
      <c r="F58" s="1241"/>
      <c r="G58" s="1464"/>
      <c r="H58" s="1465"/>
      <c r="I58" s="1465"/>
      <c r="J58" s="1465"/>
      <c r="K58" s="1465"/>
      <c r="L58" s="1466"/>
      <c r="M58" s="1242" t="str">
        <f>設定シート!$G$14&amp;CHAR(10)&amp;"以前のもの"</f>
        <v>平成30年3月31日
以前のもの</v>
      </c>
      <c r="N58" s="1243"/>
      <c r="O58" s="1243"/>
      <c r="P58" s="1243"/>
      <c r="Q58" s="1243"/>
      <c r="R58" s="1243"/>
      <c r="S58" s="1244"/>
      <c r="T58" s="1230">
        <f>'保険料計算シート（非表示）'!D25</f>
        <v>0</v>
      </c>
      <c r="U58" s="1231"/>
      <c r="V58" s="1231"/>
      <c r="W58" s="1231"/>
      <c r="X58" s="1231"/>
      <c r="Y58" s="1231"/>
      <c r="Z58" s="1231"/>
      <c r="AA58" s="1231"/>
      <c r="AB58" s="1231"/>
      <c r="AC58" s="59"/>
      <c r="AD58" s="920">
        <v>40</v>
      </c>
      <c r="AE58" s="918"/>
      <c r="AF58" s="1182"/>
      <c r="AG58" s="1274">
        <f>'保険料計算シート（非表示）'!F25</f>
        <v>0</v>
      </c>
      <c r="AH58" s="1275"/>
      <c r="AI58" s="1275"/>
      <c r="AJ58" s="1275"/>
      <c r="AK58" s="1275"/>
      <c r="AL58" s="1275"/>
      <c r="AM58" s="1276"/>
      <c r="AN58" s="69"/>
      <c r="AO58" s="59"/>
      <c r="AP58" s="935">
        <v>6.5</v>
      </c>
      <c r="AQ58" s="1271"/>
      <c r="AR58" s="941"/>
      <c r="AS58" s="1190" t="str">
        <f>IF(OR($L$2=0,AG58=0),"",((設定シート!$L$67/1000-設定シート!$G$88/1000)*(100+$L$2)/100+設定シート!$G$88/1000)*1000)</f>
        <v/>
      </c>
      <c r="AT58" s="1191"/>
      <c r="AU58" s="1192"/>
      <c r="AV58" s="1283">
        <f>IF(AS58="",ROUNDDOWN(AG58*設定シート!$L$67,0),ROUNDDOWN(AG58*AS58,0))</f>
        <v>0</v>
      </c>
      <c r="AW58" s="1284"/>
      <c r="AX58" s="1284"/>
      <c r="AY58" s="1284"/>
      <c r="AZ58" s="1284"/>
      <c r="BA58" s="1284"/>
      <c r="BB58" s="1284"/>
      <c r="BC58" s="1284"/>
      <c r="BD58" s="1284"/>
      <c r="BE58" s="1289"/>
      <c r="BF58" s="1443"/>
      <c r="BG58" s="1442"/>
      <c r="BH58" s="1442"/>
      <c r="BI58" s="1441"/>
    </row>
    <row r="59" spans="2:61" ht="10.5" customHeight="1">
      <c r="B59" s="1213"/>
      <c r="C59" s="918"/>
      <c r="D59" s="1239"/>
      <c r="E59" s="1240"/>
      <c r="F59" s="1241"/>
      <c r="G59" s="1464"/>
      <c r="H59" s="1465"/>
      <c r="I59" s="1465"/>
      <c r="J59" s="1465"/>
      <c r="K59" s="1465"/>
      <c r="L59" s="1466"/>
      <c r="M59" s="1245"/>
      <c r="N59" s="1246"/>
      <c r="O59" s="1246"/>
      <c r="P59" s="1246"/>
      <c r="Q59" s="1246"/>
      <c r="R59" s="1246"/>
      <c r="S59" s="1247"/>
      <c r="T59" s="1196">
        <f>'保険料計算シート（非表示）'!C25</f>
        <v>0</v>
      </c>
      <c r="U59" s="1197"/>
      <c r="V59" s="1197"/>
      <c r="W59" s="1197"/>
      <c r="X59" s="1197"/>
      <c r="Y59" s="1197"/>
      <c r="Z59" s="1197"/>
      <c r="AA59" s="1197"/>
      <c r="AB59" s="1197"/>
      <c r="AC59" s="43"/>
      <c r="AD59" s="1248"/>
      <c r="AE59" s="1250"/>
      <c r="AF59" s="1183"/>
      <c r="AG59" s="1277"/>
      <c r="AH59" s="1278"/>
      <c r="AI59" s="1278"/>
      <c r="AJ59" s="1278"/>
      <c r="AK59" s="1278"/>
      <c r="AL59" s="1278"/>
      <c r="AM59" s="1279"/>
      <c r="AN59" s="1272"/>
      <c r="AO59" s="1272"/>
      <c r="AP59" s="920"/>
      <c r="AQ59" s="982"/>
      <c r="AR59" s="918"/>
      <c r="AS59" s="1193"/>
      <c r="AT59" s="1194"/>
      <c r="AU59" s="1195"/>
      <c r="AV59" s="1285"/>
      <c r="AW59" s="1286"/>
      <c r="AX59" s="1286"/>
      <c r="AY59" s="1286"/>
      <c r="AZ59" s="1286"/>
      <c r="BA59" s="1286"/>
      <c r="BB59" s="1286"/>
      <c r="BC59" s="1286"/>
      <c r="BD59" s="1286"/>
      <c r="BE59" s="1290"/>
      <c r="BF59" s="1443"/>
      <c r="BG59" s="1442"/>
      <c r="BH59" s="1442"/>
      <c r="BI59" s="1441"/>
    </row>
    <row r="60" spans="2:61" ht="7.5" customHeight="1">
      <c r="B60" s="1213"/>
      <c r="C60" s="918"/>
      <c r="D60" s="1239"/>
      <c r="E60" s="1240"/>
      <c r="F60" s="1241"/>
      <c r="G60" s="1464"/>
      <c r="H60" s="1465"/>
      <c r="I60" s="1465"/>
      <c r="J60" s="1465"/>
      <c r="K60" s="1465"/>
      <c r="L60" s="1466"/>
      <c r="M60" s="1242" t="s">
        <v>939</v>
      </c>
      <c r="N60" s="1243"/>
      <c r="O60" s="1243"/>
      <c r="P60" s="1243"/>
      <c r="Q60" s="1243"/>
      <c r="R60" s="1243"/>
      <c r="S60" s="1244"/>
      <c r="T60" s="1230">
        <f>'保険料計算シート（非表示）'!D26</f>
        <v>0</v>
      </c>
      <c r="U60" s="1231"/>
      <c r="V60" s="1231"/>
      <c r="W60" s="1231"/>
      <c r="X60" s="1231"/>
      <c r="Y60" s="1231"/>
      <c r="Z60" s="1231"/>
      <c r="AA60" s="1231"/>
      <c r="AB60" s="1231"/>
      <c r="AD60" s="935">
        <v>38</v>
      </c>
      <c r="AE60" s="941"/>
      <c r="AF60" s="1182"/>
      <c r="AG60" s="1274">
        <f>'保険料計算シート（非表示）'!F26</f>
        <v>0</v>
      </c>
      <c r="AH60" s="1275"/>
      <c r="AI60" s="1275"/>
      <c r="AJ60" s="1275"/>
      <c r="AK60" s="1275"/>
      <c r="AL60" s="1275"/>
      <c r="AM60" s="1276"/>
      <c r="AN60" s="61"/>
      <c r="AO60" s="61"/>
      <c r="AP60" s="920"/>
      <c r="AQ60" s="982"/>
      <c r="AR60" s="918"/>
      <c r="AS60" s="1190" t="str">
        <f>IF(OR($L$2=0,AG60=0),"",((設定シート!$N$67/1000-設定シート!$I$88/1000)*(100+$L$2)/100+設定シート!$I$88/1000)*1000)</f>
        <v/>
      </c>
      <c r="AT60" s="1191"/>
      <c r="AU60" s="1192"/>
      <c r="AV60" s="1283">
        <f>IF(AS60="",ROUNDDOWN(AG60*設定シート!$N$67,0),ROUNDDOWN(AG60*AS60,0))</f>
        <v>0</v>
      </c>
      <c r="AW60" s="1284"/>
      <c r="AX60" s="1284"/>
      <c r="AY60" s="1284"/>
      <c r="AZ60" s="1284"/>
      <c r="BA60" s="1284"/>
      <c r="BB60" s="1284"/>
      <c r="BC60" s="1284"/>
      <c r="BD60" s="1284"/>
      <c r="BE60" s="692"/>
      <c r="BF60" s="1443"/>
      <c r="BG60" s="1442"/>
      <c r="BH60" s="1442"/>
      <c r="BI60" s="1441"/>
    </row>
    <row r="61" spans="2:61" ht="10.5" customHeight="1">
      <c r="B61" s="1213"/>
      <c r="C61" s="918"/>
      <c r="D61" s="1239"/>
      <c r="E61" s="1240"/>
      <c r="F61" s="1241"/>
      <c r="G61" s="1464"/>
      <c r="H61" s="1465"/>
      <c r="I61" s="1465"/>
      <c r="J61" s="1465"/>
      <c r="K61" s="1465"/>
      <c r="L61" s="1466"/>
      <c r="M61" s="1245"/>
      <c r="N61" s="1246"/>
      <c r="O61" s="1246"/>
      <c r="P61" s="1246"/>
      <c r="Q61" s="1246"/>
      <c r="R61" s="1246"/>
      <c r="S61" s="1247"/>
      <c r="T61" s="1196">
        <f>'保険料計算シート（非表示）'!C26</f>
        <v>0</v>
      </c>
      <c r="U61" s="1197"/>
      <c r="V61" s="1197"/>
      <c r="W61" s="1197"/>
      <c r="X61" s="1197"/>
      <c r="Y61" s="1197"/>
      <c r="Z61" s="1197"/>
      <c r="AA61" s="1197"/>
      <c r="AB61" s="1197"/>
      <c r="AC61" s="60"/>
      <c r="AD61" s="920"/>
      <c r="AE61" s="918"/>
      <c r="AF61" s="1183"/>
      <c r="AG61" s="1277"/>
      <c r="AH61" s="1278"/>
      <c r="AI61" s="1278"/>
      <c r="AJ61" s="1278"/>
      <c r="AK61" s="1278"/>
      <c r="AL61" s="1278"/>
      <c r="AM61" s="1279"/>
      <c r="AN61" s="1198"/>
      <c r="AO61" s="1199"/>
      <c r="AP61" s="1248"/>
      <c r="AQ61" s="1249"/>
      <c r="AR61" s="1250"/>
      <c r="AS61" s="1193"/>
      <c r="AT61" s="1194"/>
      <c r="AU61" s="1195"/>
      <c r="AV61" s="1285"/>
      <c r="AW61" s="1286"/>
      <c r="AX61" s="1286"/>
      <c r="AY61" s="1286"/>
      <c r="AZ61" s="1286"/>
      <c r="BA61" s="1286"/>
      <c r="BB61" s="1286"/>
      <c r="BC61" s="1286"/>
      <c r="BD61" s="1286"/>
      <c r="BE61" s="68"/>
      <c r="BF61" s="1443"/>
      <c r="BG61" s="1442"/>
      <c r="BH61" s="1442"/>
      <c r="BI61" s="1441"/>
    </row>
    <row r="62" spans="2:61" ht="7.5" customHeight="1">
      <c r="B62" s="1213"/>
      <c r="C62" s="918"/>
      <c r="D62" s="1239"/>
      <c r="E62" s="1240"/>
      <c r="F62" s="1241"/>
      <c r="G62" s="1464"/>
      <c r="H62" s="1465"/>
      <c r="I62" s="1465"/>
      <c r="J62" s="1465"/>
      <c r="K62" s="1465"/>
      <c r="L62" s="1466"/>
      <c r="M62" s="1242" t="s">
        <v>940</v>
      </c>
      <c r="N62" s="1243"/>
      <c r="O62" s="1243"/>
      <c r="P62" s="1243"/>
      <c r="Q62" s="1243"/>
      <c r="R62" s="1243"/>
      <c r="S62" s="1244"/>
      <c r="T62" s="1230">
        <f>'保険料計算シート（非表示）'!D27</f>
        <v>0</v>
      </c>
      <c r="U62" s="1231"/>
      <c r="V62" s="1231"/>
      <c r="W62" s="1231"/>
      <c r="X62" s="1231"/>
      <c r="Y62" s="1231"/>
      <c r="Z62" s="1231"/>
      <c r="AA62" s="1231"/>
      <c r="AB62" s="1231"/>
      <c r="AD62" s="1221"/>
      <c r="AE62" s="1215"/>
      <c r="AF62" s="1182"/>
      <c r="AG62" s="1274">
        <f>'保険料計算シート（非表示）'!F27</f>
        <v>0</v>
      </c>
      <c r="AH62" s="1275"/>
      <c r="AI62" s="1275"/>
      <c r="AJ62" s="1275"/>
      <c r="AK62" s="1275"/>
      <c r="AL62" s="1275"/>
      <c r="AM62" s="1276"/>
      <c r="AN62" s="61"/>
      <c r="AO62" s="61"/>
      <c r="AP62" s="935">
        <v>6</v>
      </c>
      <c r="AQ62" s="1220"/>
      <c r="AR62" s="1218"/>
      <c r="AS62" s="1190" t="str">
        <f>IF(OR($L$2=0,AG62=0),"",((設定シート!$V$67/1000-設定シート!$I$88/1000)*(100+$L$2)/100+設定シート!$I$88/1000)*1000)</f>
        <v/>
      </c>
      <c r="AT62" s="1191"/>
      <c r="AU62" s="1192"/>
      <c r="AV62" s="1283">
        <f>IF(AS62="",ROUNDDOWN(AG62*設定シート!$V$67,0),ROUNDDOWN(AG62*AS62,0))</f>
        <v>0</v>
      </c>
      <c r="AW62" s="1284"/>
      <c r="AX62" s="1284"/>
      <c r="AY62" s="1284"/>
      <c r="AZ62" s="1284"/>
      <c r="BA62" s="1284"/>
      <c r="BB62" s="1284"/>
      <c r="BC62" s="1284"/>
      <c r="BD62" s="1284"/>
      <c r="BE62" s="692"/>
      <c r="BF62" s="1443"/>
      <c r="BG62" s="1442"/>
      <c r="BH62" s="1442"/>
      <c r="BI62" s="1441"/>
    </row>
    <row r="63" spans="2:61" ht="10.5" customHeight="1">
      <c r="B63" s="1213"/>
      <c r="C63" s="918"/>
      <c r="D63" s="1239"/>
      <c r="E63" s="1240"/>
      <c r="F63" s="1241"/>
      <c r="G63" s="1467"/>
      <c r="H63" s="1468"/>
      <c r="I63" s="1468"/>
      <c r="J63" s="1468"/>
      <c r="K63" s="1468"/>
      <c r="L63" s="1469"/>
      <c r="M63" s="1245"/>
      <c r="N63" s="1246"/>
      <c r="O63" s="1246"/>
      <c r="P63" s="1246"/>
      <c r="Q63" s="1246"/>
      <c r="R63" s="1246"/>
      <c r="S63" s="1247"/>
      <c r="T63" s="1196">
        <f>'保険料計算シート（非表示）'!C27</f>
        <v>0</v>
      </c>
      <c r="U63" s="1197"/>
      <c r="V63" s="1197"/>
      <c r="W63" s="1197"/>
      <c r="X63" s="1197"/>
      <c r="Y63" s="1197"/>
      <c r="Z63" s="1197"/>
      <c r="AA63" s="1197"/>
      <c r="AB63" s="1197"/>
      <c r="AC63" s="60"/>
      <c r="AD63" s="1219"/>
      <c r="AE63" s="1217"/>
      <c r="AF63" s="1183"/>
      <c r="AG63" s="1277"/>
      <c r="AH63" s="1278"/>
      <c r="AI63" s="1278"/>
      <c r="AJ63" s="1278"/>
      <c r="AK63" s="1278"/>
      <c r="AL63" s="1278"/>
      <c r="AM63" s="1279"/>
      <c r="AN63" s="1198"/>
      <c r="AO63" s="1199"/>
      <c r="AP63" s="1219"/>
      <c r="AQ63" s="1223"/>
      <c r="AR63" s="1217"/>
      <c r="AS63" s="1193"/>
      <c r="AT63" s="1194"/>
      <c r="AU63" s="1195"/>
      <c r="AV63" s="1285"/>
      <c r="AW63" s="1286"/>
      <c r="AX63" s="1286"/>
      <c r="AY63" s="1286"/>
      <c r="AZ63" s="1286"/>
      <c r="BA63" s="1286"/>
      <c r="BB63" s="1286"/>
      <c r="BC63" s="1286"/>
      <c r="BD63" s="1286"/>
      <c r="BE63" s="68"/>
      <c r="BF63" s="1443"/>
      <c r="BG63" s="1442"/>
      <c r="BH63" s="1442"/>
      <c r="BI63" s="1441"/>
    </row>
    <row r="64" spans="2:61" ht="7.5" customHeight="1">
      <c r="B64" s="1213"/>
      <c r="C64" s="918"/>
      <c r="D64" s="1239"/>
      <c r="E64" s="1240"/>
      <c r="F64" s="1241"/>
      <c r="G64" s="1236" t="s">
        <v>78</v>
      </c>
      <c r="H64" s="1237"/>
      <c r="I64" s="1237"/>
      <c r="J64" s="1237"/>
      <c r="K64" s="1237"/>
      <c r="L64" s="1238"/>
      <c r="M64" s="1224" t="str">
        <f>設定シート!$E$14&amp;CHAR(10)&amp;"以前のもの"</f>
        <v>平成27年3月31日
以前のもの</v>
      </c>
      <c r="N64" s="1225"/>
      <c r="O64" s="1225"/>
      <c r="P64" s="1225"/>
      <c r="Q64" s="1225"/>
      <c r="R64" s="1225"/>
      <c r="S64" s="1226"/>
      <c r="T64" s="1230">
        <f>'保険料計算シート（非表示）'!D28</f>
        <v>0</v>
      </c>
      <c r="U64" s="1231"/>
      <c r="V64" s="1231"/>
      <c r="W64" s="1231"/>
      <c r="X64" s="1231"/>
      <c r="Y64" s="1231"/>
      <c r="Z64" s="1231"/>
      <c r="AA64" s="1231"/>
      <c r="AB64" s="1231"/>
      <c r="AC64" s="1280"/>
      <c r="AD64" s="935">
        <v>21</v>
      </c>
      <c r="AE64" s="1218"/>
      <c r="AF64" s="1182"/>
      <c r="AG64" s="1274">
        <f>'保険料計算シート（非表示）'!F28</f>
        <v>0</v>
      </c>
      <c r="AH64" s="1275"/>
      <c r="AI64" s="1275"/>
      <c r="AJ64" s="1275"/>
      <c r="AK64" s="1275"/>
      <c r="AL64" s="1275"/>
      <c r="AM64" s="1276"/>
      <c r="AN64" s="1232"/>
      <c r="AO64" s="1233"/>
      <c r="AP64" s="935">
        <v>7.5</v>
      </c>
      <c r="AQ64" s="1220"/>
      <c r="AR64" s="1218"/>
      <c r="AS64" s="1190" t="str">
        <f>IF(OR($L$2=0,AG64=0),"",((設定シート!$J$68/1000-設定シート!$E$88/1000)*(100+$L$2)/100+設定シート!$E$88/1000)*1000)</f>
        <v/>
      </c>
      <c r="AT64" s="1191"/>
      <c r="AU64" s="1192"/>
      <c r="AV64" s="1283">
        <f>IF(AS64="",ROUNDDOWN(AG64*設定シート!$J$68,0),ROUNDDOWN(AG64*AS64,0))</f>
        <v>0</v>
      </c>
      <c r="AW64" s="1284"/>
      <c r="AX64" s="1284"/>
      <c r="AY64" s="1284"/>
      <c r="AZ64" s="1284"/>
      <c r="BA64" s="1284"/>
      <c r="BB64" s="1284"/>
      <c r="BC64" s="1284"/>
      <c r="BD64" s="1284"/>
      <c r="BE64" s="1291"/>
      <c r="BF64" s="1443"/>
      <c r="BG64" s="1442"/>
      <c r="BH64" s="1442"/>
      <c r="BI64" s="1441"/>
    </row>
    <row r="65" spans="2:61" ht="10.5" customHeight="1">
      <c r="B65" s="1213"/>
      <c r="C65" s="918"/>
      <c r="D65" s="1239"/>
      <c r="E65" s="1240"/>
      <c r="F65" s="1241"/>
      <c r="G65" s="1239"/>
      <c r="H65" s="1240"/>
      <c r="I65" s="1240"/>
      <c r="J65" s="1240"/>
      <c r="K65" s="1240"/>
      <c r="L65" s="1241"/>
      <c r="M65" s="1227"/>
      <c r="N65" s="1228"/>
      <c r="O65" s="1228"/>
      <c r="P65" s="1228"/>
      <c r="Q65" s="1228"/>
      <c r="R65" s="1228"/>
      <c r="S65" s="1229"/>
      <c r="T65" s="1196">
        <f>'保険料計算シート（非表示）'!C28</f>
        <v>0</v>
      </c>
      <c r="U65" s="1197"/>
      <c r="V65" s="1197"/>
      <c r="W65" s="1197"/>
      <c r="X65" s="1197"/>
      <c r="Y65" s="1197"/>
      <c r="Z65" s="1197"/>
      <c r="AA65" s="1197"/>
      <c r="AB65" s="1197"/>
      <c r="AC65" s="1281"/>
      <c r="AD65" s="1219"/>
      <c r="AE65" s="1217"/>
      <c r="AF65" s="1183"/>
      <c r="AG65" s="1277"/>
      <c r="AH65" s="1278"/>
      <c r="AI65" s="1278"/>
      <c r="AJ65" s="1278"/>
      <c r="AK65" s="1278"/>
      <c r="AL65" s="1278"/>
      <c r="AM65" s="1279"/>
      <c r="AN65" s="1234"/>
      <c r="AO65" s="1235"/>
      <c r="AP65" s="1219"/>
      <c r="AQ65" s="1223"/>
      <c r="AR65" s="1217"/>
      <c r="AS65" s="1193"/>
      <c r="AT65" s="1194"/>
      <c r="AU65" s="1195"/>
      <c r="AV65" s="1285"/>
      <c r="AW65" s="1286"/>
      <c r="AX65" s="1286"/>
      <c r="AY65" s="1286"/>
      <c r="AZ65" s="1286"/>
      <c r="BA65" s="1286"/>
      <c r="BB65" s="1286"/>
      <c r="BC65" s="1286"/>
      <c r="BD65" s="1286"/>
      <c r="BE65" s="1292"/>
      <c r="BF65" s="1443"/>
      <c r="BG65" s="1442"/>
      <c r="BH65" s="1442"/>
      <c r="BI65" s="1441"/>
    </row>
    <row r="66" spans="2:61" ht="7.5" customHeight="1">
      <c r="B66" s="1213"/>
      <c r="C66" s="918"/>
      <c r="D66" s="1239"/>
      <c r="E66" s="1240"/>
      <c r="F66" s="1241"/>
      <c r="G66" s="1239"/>
      <c r="H66" s="1240"/>
      <c r="I66" s="1240"/>
      <c r="J66" s="1240"/>
      <c r="K66" s="1240"/>
      <c r="L66" s="1241"/>
      <c r="M66" s="1242" t="str">
        <f>設定シート!$G$14&amp;CHAR(10)&amp;"以前のもの"</f>
        <v>平成30年3月31日
以前のもの</v>
      </c>
      <c r="N66" s="1243"/>
      <c r="O66" s="1243"/>
      <c r="P66" s="1243"/>
      <c r="Q66" s="1243"/>
      <c r="R66" s="1243"/>
      <c r="S66" s="1244"/>
      <c r="T66" s="1230">
        <f>'保険料計算シート（非表示）'!D29</f>
        <v>0</v>
      </c>
      <c r="U66" s="1231"/>
      <c r="V66" s="1231"/>
      <c r="W66" s="1231"/>
      <c r="X66" s="1231"/>
      <c r="Y66" s="1231"/>
      <c r="Z66" s="1231"/>
      <c r="AA66" s="1231"/>
      <c r="AB66" s="1231"/>
      <c r="AC66" s="59"/>
      <c r="AD66" s="935">
        <v>22</v>
      </c>
      <c r="AE66" s="1218"/>
      <c r="AF66" s="1182"/>
      <c r="AG66" s="1274">
        <f>'保険料計算シート（非表示）'!F29</f>
        <v>0</v>
      </c>
      <c r="AH66" s="1275"/>
      <c r="AI66" s="1275"/>
      <c r="AJ66" s="1275"/>
      <c r="AK66" s="1275"/>
      <c r="AL66" s="1275"/>
      <c r="AM66" s="1276"/>
      <c r="AN66" s="69"/>
      <c r="AO66" s="59"/>
      <c r="AP66" s="935">
        <v>6.5</v>
      </c>
      <c r="AQ66" s="1271"/>
      <c r="AR66" s="941"/>
      <c r="AS66" s="1190" t="str">
        <f>IF(OR($L$2=0,AG66=0),"",((設定シート!$L$68/1000-設定シート!$G$88/1000)*(100+$L$2)/100+設定シート!$G$88/1000)*1000)</f>
        <v/>
      </c>
      <c r="AT66" s="1191"/>
      <c r="AU66" s="1192"/>
      <c r="AV66" s="1283">
        <f>IF(AS66="",ROUNDDOWN(AG66*設定シート!$L$68,0),ROUNDDOWN(AG66*AS66,0))</f>
        <v>0</v>
      </c>
      <c r="AW66" s="1284"/>
      <c r="AX66" s="1284"/>
      <c r="AY66" s="1284"/>
      <c r="AZ66" s="1284"/>
      <c r="BA66" s="1284"/>
      <c r="BB66" s="1284"/>
      <c r="BC66" s="1284"/>
      <c r="BD66" s="1284"/>
      <c r="BE66" s="1289"/>
      <c r="BF66" s="1443"/>
      <c r="BG66" s="1442"/>
      <c r="BH66" s="1442"/>
      <c r="BI66" s="1441"/>
    </row>
    <row r="67" spans="2:61" ht="10.5" customHeight="1">
      <c r="B67" s="1213"/>
      <c r="C67" s="918"/>
      <c r="D67" s="1239"/>
      <c r="E67" s="1240"/>
      <c r="F67" s="1241"/>
      <c r="G67" s="1239"/>
      <c r="H67" s="1240"/>
      <c r="I67" s="1240"/>
      <c r="J67" s="1240"/>
      <c r="K67" s="1240"/>
      <c r="L67" s="1241"/>
      <c r="M67" s="1245"/>
      <c r="N67" s="1246"/>
      <c r="O67" s="1246"/>
      <c r="P67" s="1246"/>
      <c r="Q67" s="1246"/>
      <c r="R67" s="1246"/>
      <c r="S67" s="1247"/>
      <c r="T67" s="1196">
        <f>'保険料計算シート（非表示）'!C29</f>
        <v>0</v>
      </c>
      <c r="U67" s="1197"/>
      <c r="V67" s="1197"/>
      <c r="W67" s="1197"/>
      <c r="X67" s="1197"/>
      <c r="Y67" s="1197"/>
      <c r="Z67" s="1197"/>
      <c r="AA67" s="1197"/>
      <c r="AB67" s="1197"/>
      <c r="AC67" s="43"/>
      <c r="AD67" s="1219"/>
      <c r="AE67" s="1217"/>
      <c r="AF67" s="1183"/>
      <c r="AG67" s="1277"/>
      <c r="AH67" s="1278"/>
      <c r="AI67" s="1278"/>
      <c r="AJ67" s="1278"/>
      <c r="AK67" s="1278"/>
      <c r="AL67" s="1278"/>
      <c r="AM67" s="1279"/>
      <c r="AN67" s="1272"/>
      <c r="AO67" s="1272"/>
      <c r="AP67" s="920"/>
      <c r="AQ67" s="982"/>
      <c r="AR67" s="918"/>
      <c r="AS67" s="1193"/>
      <c r="AT67" s="1194"/>
      <c r="AU67" s="1195"/>
      <c r="AV67" s="1285"/>
      <c r="AW67" s="1286"/>
      <c r="AX67" s="1286"/>
      <c r="AY67" s="1286"/>
      <c r="AZ67" s="1286"/>
      <c r="BA67" s="1286"/>
      <c r="BB67" s="1286"/>
      <c r="BC67" s="1286"/>
      <c r="BD67" s="1286"/>
      <c r="BE67" s="1290"/>
      <c r="BF67" s="1443"/>
      <c r="BG67" s="1442"/>
      <c r="BH67" s="1442"/>
      <c r="BI67" s="1441"/>
    </row>
    <row r="68" spans="2:61" ht="7.5" customHeight="1">
      <c r="B68" s="1213"/>
      <c r="C68" s="918"/>
      <c r="D68" s="1239"/>
      <c r="E68" s="1240"/>
      <c r="F68" s="1241"/>
      <c r="G68" s="1239"/>
      <c r="H68" s="1240"/>
      <c r="I68" s="1240"/>
      <c r="J68" s="1240"/>
      <c r="K68" s="1240"/>
      <c r="L68" s="1241"/>
      <c r="M68" s="1242" t="s">
        <v>939</v>
      </c>
      <c r="N68" s="1243"/>
      <c r="O68" s="1243"/>
      <c r="P68" s="1243"/>
      <c r="Q68" s="1243"/>
      <c r="R68" s="1243"/>
      <c r="S68" s="1244"/>
      <c r="T68" s="1230">
        <f>'保険料計算シート（非表示）'!D30</f>
        <v>0</v>
      </c>
      <c r="U68" s="1231"/>
      <c r="V68" s="1231"/>
      <c r="W68" s="1231"/>
      <c r="X68" s="1231"/>
      <c r="Y68" s="1231"/>
      <c r="Z68" s="1231"/>
      <c r="AA68" s="1231"/>
      <c r="AB68" s="1231"/>
      <c r="AD68" s="935">
        <v>21</v>
      </c>
      <c r="AE68" s="941"/>
      <c r="AF68" s="1182"/>
      <c r="AG68" s="1274">
        <f>'保険料計算シート（非表示）'!F30</f>
        <v>0</v>
      </c>
      <c r="AH68" s="1275"/>
      <c r="AI68" s="1275"/>
      <c r="AJ68" s="1275"/>
      <c r="AK68" s="1275"/>
      <c r="AL68" s="1275"/>
      <c r="AM68" s="1276"/>
      <c r="AN68" s="61"/>
      <c r="AO68" s="61"/>
      <c r="AP68" s="920"/>
      <c r="AQ68" s="982"/>
      <c r="AR68" s="918"/>
      <c r="AS68" s="1190" t="str">
        <f>IF(OR($L$2=0,AG68=0),"",((設定シート!$N$68/1000-設定シート!$I$88/1000)*(100+$L$2)/100+設定シート!$I$88/1000)*1000)</f>
        <v/>
      </c>
      <c r="AT68" s="1191"/>
      <c r="AU68" s="1192"/>
      <c r="AV68" s="1283">
        <f>IF(AS68="",ROUNDDOWN(AG68*設定シート!$N$68,0),ROUNDDOWN(AG68*AS68,0))</f>
        <v>0</v>
      </c>
      <c r="AW68" s="1284"/>
      <c r="AX68" s="1284"/>
      <c r="AY68" s="1284"/>
      <c r="AZ68" s="1284"/>
      <c r="BA68" s="1284"/>
      <c r="BB68" s="1284"/>
      <c r="BC68" s="1284"/>
      <c r="BD68" s="1284"/>
      <c r="BE68" s="692"/>
      <c r="BF68" s="1443"/>
      <c r="BG68" s="1442"/>
      <c r="BH68" s="1442"/>
      <c r="BI68" s="1441"/>
    </row>
    <row r="69" spans="2:61" ht="10.5" customHeight="1">
      <c r="B69" s="1213"/>
      <c r="C69" s="918"/>
      <c r="D69" s="1239"/>
      <c r="E69" s="1240"/>
      <c r="F69" s="1241"/>
      <c r="G69" s="1239"/>
      <c r="H69" s="1240"/>
      <c r="I69" s="1240"/>
      <c r="J69" s="1240"/>
      <c r="K69" s="1240"/>
      <c r="L69" s="1241"/>
      <c r="M69" s="1245"/>
      <c r="N69" s="1246"/>
      <c r="O69" s="1246"/>
      <c r="P69" s="1246"/>
      <c r="Q69" s="1246"/>
      <c r="R69" s="1246"/>
      <c r="S69" s="1247"/>
      <c r="T69" s="1196">
        <f>'保険料計算シート（非表示）'!C30</f>
        <v>0</v>
      </c>
      <c r="U69" s="1197"/>
      <c r="V69" s="1197"/>
      <c r="W69" s="1197"/>
      <c r="X69" s="1197"/>
      <c r="Y69" s="1197"/>
      <c r="Z69" s="1197"/>
      <c r="AA69" s="1197"/>
      <c r="AB69" s="1197"/>
      <c r="AC69" s="60"/>
      <c r="AD69" s="920"/>
      <c r="AE69" s="918"/>
      <c r="AF69" s="1183"/>
      <c r="AG69" s="1277"/>
      <c r="AH69" s="1278"/>
      <c r="AI69" s="1278"/>
      <c r="AJ69" s="1278"/>
      <c r="AK69" s="1278"/>
      <c r="AL69" s="1278"/>
      <c r="AM69" s="1279"/>
      <c r="AN69" s="1198"/>
      <c r="AO69" s="1199"/>
      <c r="AP69" s="1248"/>
      <c r="AQ69" s="1249"/>
      <c r="AR69" s="1250"/>
      <c r="AS69" s="1193"/>
      <c r="AT69" s="1194"/>
      <c r="AU69" s="1195"/>
      <c r="AV69" s="1285"/>
      <c r="AW69" s="1286"/>
      <c r="AX69" s="1286"/>
      <c r="AY69" s="1286"/>
      <c r="AZ69" s="1286"/>
      <c r="BA69" s="1286"/>
      <c r="BB69" s="1286"/>
      <c r="BC69" s="1286"/>
      <c r="BD69" s="1286"/>
      <c r="BE69" s="68"/>
      <c r="BF69" s="1443"/>
      <c r="BG69" s="1442"/>
      <c r="BH69" s="1442"/>
      <c r="BI69" s="1441"/>
    </row>
    <row r="70" spans="2:61" ht="7.5" customHeight="1">
      <c r="B70" s="1214"/>
      <c r="C70" s="1215"/>
      <c r="D70" s="1206"/>
      <c r="E70" s="1207"/>
      <c r="F70" s="1208"/>
      <c r="G70" s="1206"/>
      <c r="H70" s="1207"/>
      <c r="I70" s="1207"/>
      <c r="J70" s="1207"/>
      <c r="K70" s="1207"/>
      <c r="L70" s="1208"/>
      <c r="M70" s="1242" t="s">
        <v>940</v>
      </c>
      <c r="N70" s="1243"/>
      <c r="O70" s="1243"/>
      <c r="P70" s="1243"/>
      <c r="Q70" s="1243"/>
      <c r="R70" s="1243"/>
      <c r="S70" s="1244"/>
      <c r="T70" s="1230">
        <f>'保険料計算シート（非表示）'!D31</f>
        <v>0</v>
      </c>
      <c r="U70" s="1231"/>
      <c r="V70" s="1231"/>
      <c r="W70" s="1231"/>
      <c r="X70" s="1231"/>
      <c r="Y70" s="1231"/>
      <c r="Z70" s="1231"/>
      <c r="AA70" s="1231"/>
      <c r="AB70" s="1231"/>
      <c r="AD70" s="1221"/>
      <c r="AE70" s="1215"/>
      <c r="AF70" s="1182"/>
      <c r="AG70" s="1274">
        <f>'保険料計算シート（非表示）'!F31</f>
        <v>0</v>
      </c>
      <c r="AH70" s="1275"/>
      <c r="AI70" s="1275"/>
      <c r="AJ70" s="1275"/>
      <c r="AK70" s="1275"/>
      <c r="AL70" s="1275"/>
      <c r="AM70" s="1276"/>
      <c r="AN70" s="61"/>
      <c r="AO70" s="61"/>
      <c r="AP70" s="935">
        <v>6</v>
      </c>
      <c r="AQ70" s="1220"/>
      <c r="AR70" s="1218"/>
      <c r="AS70" s="1190" t="str">
        <f>IF(OR($L$2=0,AG70=0),"",((設定シート!$V$68/1000-設定シート!$I$88/1000)*(100+$L$2)/100+設定シート!$I$88/1000)*1000)</f>
        <v/>
      </c>
      <c r="AT70" s="1191"/>
      <c r="AU70" s="1192"/>
      <c r="AV70" s="1283">
        <f>IF(AS70="",ROUNDDOWN(AG70*設定シート!$V$68,0),ROUNDDOWN(AG70*AS70,0))</f>
        <v>0</v>
      </c>
      <c r="AW70" s="1284"/>
      <c r="AX70" s="1284"/>
      <c r="AY70" s="1284"/>
      <c r="AZ70" s="1284"/>
      <c r="BA70" s="1284"/>
      <c r="BB70" s="1284"/>
      <c r="BC70" s="1284"/>
      <c r="BD70" s="1284"/>
      <c r="BE70" s="692"/>
      <c r="BF70" s="1443"/>
      <c r="BG70" s="1442"/>
      <c r="BH70" s="1442"/>
      <c r="BI70" s="1441"/>
    </row>
    <row r="71" spans="2:61" ht="10.5" customHeight="1">
      <c r="B71" s="1216"/>
      <c r="C71" s="1217"/>
      <c r="D71" s="1209"/>
      <c r="E71" s="1210"/>
      <c r="F71" s="1211"/>
      <c r="G71" s="1209"/>
      <c r="H71" s="1210"/>
      <c r="I71" s="1210"/>
      <c r="J71" s="1210"/>
      <c r="K71" s="1210"/>
      <c r="L71" s="1211"/>
      <c r="M71" s="1245"/>
      <c r="N71" s="1246"/>
      <c r="O71" s="1246"/>
      <c r="P71" s="1246"/>
      <c r="Q71" s="1246"/>
      <c r="R71" s="1246"/>
      <c r="S71" s="1247"/>
      <c r="T71" s="1196">
        <f>'保険料計算シート（非表示）'!C31</f>
        <v>0</v>
      </c>
      <c r="U71" s="1197"/>
      <c r="V71" s="1197"/>
      <c r="W71" s="1197"/>
      <c r="X71" s="1197"/>
      <c r="Y71" s="1197"/>
      <c r="Z71" s="1197"/>
      <c r="AA71" s="1197"/>
      <c r="AB71" s="1197"/>
      <c r="AC71" s="60"/>
      <c r="AD71" s="1219"/>
      <c r="AE71" s="1217"/>
      <c r="AF71" s="1183"/>
      <c r="AG71" s="1277"/>
      <c r="AH71" s="1278"/>
      <c r="AI71" s="1278"/>
      <c r="AJ71" s="1278"/>
      <c r="AK71" s="1278"/>
      <c r="AL71" s="1278"/>
      <c r="AM71" s="1279"/>
      <c r="AN71" s="1198"/>
      <c r="AO71" s="1199"/>
      <c r="AP71" s="1219"/>
      <c r="AQ71" s="1223"/>
      <c r="AR71" s="1217"/>
      <c r="AS71" s="1193"/>
      <c r="AT71" s="1194"/>
      <c r="AU71" s="1195"/>
      <c r="AV71" s="1285"/>
      <c r="AW71" s="1286"/>
      <c r="AX71" s="1286"/>
      <c r="AY71" s="1286"/>
      <c r="AZ71" s="1286"/>
      <c r="BA71" s="1286"/>
      <c r="BB71" s="1286"/>
      <c r="BC71" s="1286"/>
      <c r="BD71" s="1286"/>
      <c r="BE71" s="68"/>
      <c r="BF71" s="1443"/>
      <c r="BG71" s="1442"/>
      <c r="BH71" s="1442"/>
      <c r="BI71" s="1441"/>
    </row>
    <row r="72" spans="2:61" ht="7.5" customHeight="1">
      <c r="B72" s="1212">
        <v>37</v>
      </c>
      <c r="C72" s="941"/>
      <c r="D72" s="1200" t="s">
        <v>794</v>
      </c>
      <c r="E72" s="1201"/>
      <c r="F72" s="1201"/>
      <c r="G72" s="1201"/>
      <c r="H72" s="1201"/>
      <c r="I72" s="1201"/>
      <c r="J72" s="1201"/>
      <c r="K72" s="1201"/>
      <c r="L72" s="1202"/>
      <c r="M72" s="1224" t="str">
        <f>設定シート!$E$14&amp;CHAR(10)&amp;"以前のもの"</f>
        <v>平成27年3月31日
以前のもの</v>
      </c>
      <c r="N72" s="1225"/>
      <c r="O72" s="1225"/>
      <c r="P72" s="1225"/>
      <c r="Q72" s="1225"/>
      <c r="R72" s="1225"/>
      <c r="S72" s="1226"/>
      <c r="T72" s="1230">
        <f>'保険料計算シート（非表示）'!D32</f>
        <v>0</v>
      </c>
      <c r="U72" s="1231"/>
      <c r="V72" s="1231"/>
      <c r="W72" s="1231"/>
      <c r="X72" s="1231"/>
      <c r="Y72" s="1231"/>
      <c r="Z72" s="1231"/>
      <c r="AA72" s="1231"/>
      <c r="AB72" s="1231"/>
      <c r="AC72" s="1280"/>
      <c r="AD72" s="935">
        <v>23</v>
      </c>
      <c r="AE72" s="1218"/>
      <c r="AF72" s="1182"/>
      <c r="AG72" s="1274">
        <f>'保険料計算シート（非表示）'!F32</f>
        <v>0</v>
      </c>
      <c r="AH72" s="1275"/>
      <c r="AI72" s="1275"/>
      <c r="AJ72" s="1275"/>
      <c r="AK72" s="1275"/>
      <c r="AL72" s="1275"/>
      <c r="AM72" s="1276"/>
      <c r="AN72" s="1232"/>
      <c r="AO72" s="1233"/>
      <c r="AP72" s="935">
        <v>19</v>
      </c>
      <c r="AQ72" s="1271"/>
      <c r="AR72" s="941"/>
      <c r="AS72" s="1190" t="str">
        <f>IF(OR($L$2=0,AG72=0),"",((設定シート!$J$69/1000-設定シート!$E$88/1000)*(100+$L$2)/100+設定シート!$E$88/1000)*1000)</f>
        <v/>
      </c>
      <c r="AT72" s="1191"/>
      <c r="AU72" s="1192"/>
      <c r="AV72" s="1283">
        <f>IF(AS72="",ROUNDDOWN(AG72*設定シート!$J$69,0),ROUNDDOWN(AG72*AS72,0))</f>
        <v>0</v>
      </c>
      <c r="AW72" s="1284"/>
      <c r="AX72" s="1284"/>
      <c r="AY72" s="1284"/>
      <c r="AZ72" s="1284"/>
      <c r="BA72" s="1284"/>
      <c r="BB72" s="1284"/>
      <c r="BC72" s="1284"/>
      <c r="BD72" s="1284"/>
      <c r="BE72" s="1291"/>
      <c r="BF72" s="1443"/>
      <c r="BG72" s="1442"/>
      <c r="BH72" s="1442"/>
      <c r="BI72" s="1441"/>
    </row>
    <row r="73" spans="2:61" ht="10.5" customHeight="1">
      <c r="B73" s="1213"/>
      <c r="C73" s="918"/>
      <c r="D73" s="1203"/>
      <c r="E73" s="1204"/>
      <c r="F73" s="1204"/>
      <c r="G73" s="1204"/>
      <c r="H73" s="1204"/>
      <c r="I73" s="1204"/>
      <c r="J73" s="1204"/>
      <c r="K73" s="1204"/>
      <c r="L73" s="1205"/>
      <c r="M73" s="1227"/>
      <c r="N73" s="1228"/>
      <c r="O73" s="1228"/>
      <c r="P73" s="1228"/>
      <c r="Q73" s="1228"/>
      <c r="R73" s="1228"/>
      <c r="S73" s="1229"/>
      <c r="T73" s="1196">
        <f>'保険料計算シート（非表示）'!C32</f>
        <v>0</v>
      </c>
      <c r="U73" s="1197"/>
      <c r="V73" s="1197"/>
      <c r="W73" s="1197"/>
      <c r="X73" s="1197"/>
      <c r="Y73" s="1197"/>
      <c r="Z73" s="1197"/>
      <c r="AA73" s="1197"/>
      <c r="AB73" s="1197"/>
      <c r="AC73" s="1281"/>
      <c r="AD73" s="1219"/>
      <c r="AE73" s="1217"/>
      <c r="AF73" s="1183"/>
      <c r="AG73" s="1277"/>
      <c r="AH73" s="1278"/>
      <c r="AI73" s="1278"/>
      <c r="AJ73" s="1278"/>
      <c r="AK73" s="1278"/>
      <c r="AL73" s="1278"/>
      <c r="AM73" s="1279"/>
      <c r="AN73" s="1234"/>
      <c r="AO73" s="1235"/>
      <c r="AP73" s="920"/>
      <c r="AQ73" s="982"/>
      <c r="AR73" s="918"/>
      <c r="AS73" s="1193"/>
      <c r="AT73" s="1194"/>
      <c r="AU73" s="1195"/>
      <c r="AV73" s="1285"/>
      <c r="AW73" s="1286"/>
      <c r="AX73" s="1286"/>
      <c r="AY73" s="1286"/>
      <c r="AZ73" s="1286"/>
      <c r="BA73" s="1286"/>
      <c r="BB73" s="1286"/>
      <c r="BC73" s="1286"/>
      <c r="BD73" s="1286"/>
      <c r="BE73" s="1292"/>
      <c r="BF73" s="1443"/>
      <c r="BG73" s="1442"/>
      <c r="BH73" s="1442"/>
      <c r="BI73" s="1441"/>
    </row>
    <row r="74" spans="2:61" ht="7.5" customHeight="1">
      <c r="B74" s="1213"/>
      <c r="C74" s="918"/>
      <c r="D74" s="1203"/>
      <c r="E74" s="1204"/>
      <c r="F74" s="1204"/>
      <c r="G74" s="1204"/>
      <c r="H74" s="1204"/>
      <c r="I74" s="1204"/>
      <c r="J74" s="1204"/>
      <c r="K74" s="1204"/>
      <c r="L74" s="1205"/>
      <c r="M74" s="1242" t="str">
        <f>設定シート!$G$14&amp;CHAR(10)&amp;"以前のもの"</f>
        <v>平成30年3月31日
以前のもの</v>
      </c>
      <c r="N74" s="1243"/>
      <c r="O74" s="1243"/>
      <c r="P74" s="1243"/>
      <c r="Q74" s="1243"/>
      <c r="R74" s="1243"/>
      <c r="S74" s="1244"/>
      <c r="T74" s="1230">
        <f>'保険料計算シート（非表示）'!D33</f>
        <v>0</v>
      </c>
      <c r="U74" s="1231"/>
      <c r="V74" s="1231"/>
      <c r="W74" s="1231"/>
      <c r="X74" s="1231"/>
      <c r="Y74" s="1231"/>
      <c r="Z74" s="1231"/>
      <c r="AA74" s="1231"/>
      <c r="AB74" s="1231"/>
      <c r="AC74" s="59"/>
      <c r="AD74" s="935">
        <v>24</v>
      </c>
      <c r="AE74" s="941"/>
      <c r="AF74" s="1182"/>
      <c r="AG74" s="1274">
        <f>'保険料計算シート（非表示）'!F33</f>
        <v>0</v>
      </c>
      <c r="AH74" s="1275"/>
      <c r="AI74" s="1275"/>
      <c r="AJ74" s="1275"/>
      <c r="AK74" s="1275"/>
      <c r="AL74" s="1275"/>
      <c r="AM74" s="1276"/>
      <c r="AN74" s="69"/>
      <c r="AO74" s="59"/>
      <c r="AP74" s="935">
        <v>17</v>
      </c>
      <c r="AQ74" s="1220"/>
      <c r="AR74" s="1218"/>
      <c r="AS74" s="1190" t="str">
        <f>IF(OR($L$2=0,AG74=0),"",((設定シート!$L$69/1000-設定シート!$G$88/1000)*(100+$L$2)/100+設定シート!$G$88/1000)*1000)</f>
        <v/>
      </c>
      <c r="AT74" s="1191"/>
      <c r="AU74" s="1192"/>
      <c r="AV74" s="1283">
        <f>IF(AS74="",ROUNDDOWN(AG74*設定シート!$L$69,0),ROUNDDOWN(AG74*AS74,0))</f>
        <v>0</v>
      </c>
      <c r="AW74" s="1284"/>
      <c r="AX74" s="1284"/>
      <c r="AY74" s="1284"/>
      <c r="AZ74" s="1284"/>
      <c r="BA74" s="1284"/>
      <c r="BB74" s="1284"/>
      <c r="BC74" s="1284"/>
      <c r="BD74" s="1284"/>
      <c r="BE74" s="1289"/>
      <c r="BF74" s="1443"/>
      <c r="BG74" s="1442"/>
      <c r="BH74" s="1442"/>
      <c r="BI74" s="1441"/>
    </row>
    <row r="75" spans="2:61" ht="10.5" customHeight="1">
      <c r="B75" s="1213"/>
      <c r="C75" s="918"/>
      <c r="D75" s="1203"/>
      <c r="E75" s="1204"/>
      <c r="F75" s="1204"/>
      <c r="G75" s="1204"/>
      <c r="H75" s="1204"/>
      <c r="I75" s="1204"/>
      <c r="J75" s="1204"/>
      <c r="K75" s="1204"/>
      <c r="L75" s="1205"/>
      <c r="M75" s="1245"/>
      <c r="N75" s="1246"/>
      <c r="O75" s="1246"/>
      <c r="P75" s="1246"/>
      <c r="Q75" s="1246"/>
      <c r="R75" s="1246"/>
      <c r="S75" s="1247"/>
      <c r="T75" s="1196">
        <f>'保険料計算シート（非表示）'!C33</f>
        <v>0</v>
      </c>
      <c r="U75" s="1197"/>
      <c r="V75" s="1197"/>
      <c r="W75" s="1197"/>
      <c r="X75" s="1197"/>
      <c r="Y75" s="1197"/>
      <c r="Z75" s="1197"/>
      <c r="AA75" s="1197"/>
      <c r="AB75" s="1197"/>
      <c r="AC75" s="43"/>
      <c r="AD75" s="920"/>
      <c r="AE75" s="918"/>
      <c r="AF75" s="1183"/>
      <c r="AG75" s="1277"/>
      <c r="AH75" s="1278"/>
      <c r="AI75" s="1278"/>
      <c r="AJ75" s="1278"/>
      <c r="AK75" s="1278"/>
      <c r="AL75" s="1278"/>
      <c r="AM75" s="1279"/>
      <c r="AN75" s="1272"/>
      <c r="AO75" s="1272"/>
      <c r="AP75" s="1219"/>
      <c r="AQ75" s="1223"/>
      <c r="AR75" s="1217"/>
      <c r="AS75" s="1193"/>
      <c r="AT75" s="1194"/>
      <c r="AU75" s="1195"/>
      <c r="AV75" s="1285"/>
      <c r="AW75" s="1286"/>
      <c r="AX75" s="1286"/>
      <c r="AY75" s="1286"/>
      <c r="AZ75" s="1286"/>
      <c r="BA75" s="1286"/>
      <c r="BB75" s="1286"/>
      <c r="BC75" s="1286"/>
      <c r="BD75" s="1286"/>
      <c r="BE75" s="1290"/>
      <c r="BF75" s="1443"/>
      <c r="BG75" s="1442"/>
      <c r="BH75" s="1442"/>
      <c r="BI75" s="1441"/>
    </row>
    <row r="76" spans="2:61" ht="7.5" customHeight="1">
      <c r="B76" s="1213"/>
      <c r="C76" s="918"/>
      <c r="D76" s="1203"/>
      <c r="E76" s="1204"/>
      <c r="F76" s="1204"/>
      <c r="G76" s="1204"/>
      <c r="H76" s="1204"/>
      <c r="I76" s="1204"/>
      <c r="J76" s="1204"/>
      <c r="K76" s="1204"/>
      <c r="L76" s="1205"/>
      <c r="M76" s="1242" t="s">
        <v>939</v>
      </c>
      <c r="N76" s="1243"/>
      <c r="O76" s="1243"/>
      <c r="P76" s="1243"/>
      <c r="Q76" s="1243"/>
      <c r="R76" s="1243"/>
      <c r="S76" s="1244"/>
      <c r="T76" s="1230">
        <f>'保険料計算シート（非表示）'!D34</f>
        <v>0</v>
      </c>
      <c r="U76" s="1231"/>
      <c r="V76" s="1231"/>
      <c r="W76" s="1231"/>
      <c r="X76" s="1231"/>
      <c r="Y76" s="1231"/>
      <c r="Z76" s="1231"/>
      <c r="AA76" s="1231"/>
      <c r="AB76" s="1231"/>
      <c r="AD76" s="920"/>
      <c r="AE76" s="918"/>
      <c r="AF76" s="1182"/>
      <c r="AG76" s="1274">
        <f>'保険料計算シート（非表示）'!F34</f>
        <v>0</v>
      </c>
      <c r="AH76" s="1275"/>
      <c r="AI76" s="1275"/>
      <c r="AJ76" s="1275"/>
      <c r="AK76" s="1275"/>
      <c r="AL76" s="1275"/>
      <c r="AM76" s="1276"/>
      <c r="AN76" s="61"/>
      <c r="AO76" s="61"/>
      <c r="AP76" s="935">
        <v>15</v>
      </c>
      <c r="AQ76" s="1220"/>
      <c r="AR76" s="1218"/>
      <c r="AS76" s="1190" t="str">
        <f>IF(OR($L$2=0,AG76=0),"",((設定シート!$N$69/1000-設定シート!$I$88/1000)*(100+$L$2)/100+設定シート!$I$88/1000)*1000)</f>
        <v/>
      </c>
      <c r="AT76" s="1191"/>
      <c r="AU76" s="1192"/>
      <c r="AV76" s="1283">
        <f>IF(AS76="",ROUNDDOWN(AG76*設定シート!$N$69,0),ROUNDDOWN(AG76*AS76,0))</f>
        <v>0</v>
      </c>
      <c r="AW76" s="1284"/>
      <c r="AX76" s="1284"/>
      <c r="AY76" s="1284"/>
      <c r="AZ76" s="1284"/>
      <c r="BA76" s="1284"/>
      <c r="BB76" s="1284"/>
      <c r="BC76" s="1284"/>
      <c r="BD76" s="1284"/>
      <c r="BE76" s="692"/>
      <c r="BF76" s="1443"/>
      <c r="BG76" s="1442"/>
      <c r="BH76" s="1442"/>
      <c r="BI76" s="1441"/>
    </row>
    <row r="77" spans="2:61" ht="10.5" customHeight="1">
      <c r="B77" s="1213"/>
      <c r="C77" s="918"/>
      <c r="D77" s="1203"/>
      <c r="E77" s="1204"/>
      <c r="F77" s="1204"/>
      <c r="G77" s="1204"/>
      <c r="H77" s="1204"/>
      <c r="I77" s="1204"/>
      <c r="J77" s="1204"/>
      <c r="K77" s="1204"/>
      <c r="L77" s="1205"/>
      <c r="M77" s="1245"/>
      <c r="N77" s="1246"/>
      <c r="O77" s="1246"/>
      <c r="P77" s="1246"/>
      <c r="Q77" s="1246"/>
      <c r="R77" s="1246"/>
      <c r="S77" s="1247"/>
      <c r="T77" s="1196">
        <f>'保険料計算シート（非表示）'!C34</f>
        <v>0</v>
      </c>
      <c r="U77" s="1197"/>
      <c r="V77" s="1197"/>
      <c r="W77" s="1197"/>
      <c r="X77" s="1197"/>
      <c r="Y77" s="1197"/>
      <c r="Z77" s="1197"/>
      <c r="AA77" s="1197"/>
      <c r="AB77" s="1197"/>
      <c r="AC77" s="60"/>
      <c r="AD77" s="1248"/>
      <c r="AE77" s="1250"/>
      <c r="AF77" s="1183"/>
      <c r="AG77" s="1277"/>
      <c r="AH77" s="1278"/>
      <c r="AI77" s="1278"/>
      <c r="AJ77" s="1278"/>
      <c r="AK77" s="1278"/>
      <c r="AL77" s="1278"/>
      <c r="AM77" s="1279"/>
      <c r="AN77" s="1198"/>
      <c r="AO77" s="1199"/>
      <c r="AP77" s="1221"/>
      <c r="AQ77" s="1222"/>
      <c r="AR77" s="1215"/>
      <c r="AS77" s="1193"/>
      <c r="AT77" s="1194"/>
      <c r="AU77" s="1195"/>
      <c r="AV77" s="1285"/>
      <c r="AW77" s="1286"/>
      <c r="AX77" s="1286"/>
      <c r="AY77" s="1286"/>
      <c r="AZ77" s="1286"/>
      <c r="BA77" s="1286"/>
      <c r="BB77" s="1286"/>
      <c r="BC77" s="1286"/>
      <c r="BD77" s="1286"/>
      <c r="BE77" s="68"/>
      <c r="BF77" s="1443"/>
      <c r="BG77" s="1442"/>
      <c r="BH77" s="1442"/>
      <c r="BI77" s="1441"/>
    </row>
    <row r="78" spans="2:61" ht="7.5" customHeight="1">
      <c r="B78" s="1214"/>
      <c r="C78" s="1215"/>
      <c r="D78" s="1206"/>
      <c r="E78" s="1207"/>
      <c r="F78" s="1207"/>
      <c r="G78" s="1207"/>
      <c r="H78" s="1207"/>
      <c r="I78" s="1207"/>
      <c r="J78" s="1207"/>
      <c r="K78" s="1207"/>
      <c r="L78" s="1208"/>
      <c r="M78" s="1242" t="s">
        <v>940</v>
      </c>
      <c r="N78" s="1243"/>
      <c r="O78" s="1243"/>
      <c r="P78" s="1243"/>
      <c r="Q78" s="1243"/>
      <c r="R78" s="1243"/>
      <c r="S78" s="1244"/>
      <c r="T78" s="1230">
        <f>'保険料計算シート（非表示）'!D35</f>
        <v>0</v>
      </c>
      <c r="U78" s="1231"/>
      <c r="V78" s="1231"/>
      <c r="W78" s="1231"/>
      <c r="X78" s="1231"/>
      <c r="Y78" s="1231"/>
      <c r="Z78" s="1231"/>
      <c r="AA78" s="1231"/>
      <c r="AB78" s="1231"/>
      <c r="AD78" s="935">
        <v>23</v>
      </c>
      <c r="AE78" s="1218"/>
      <c r="AF78" s="1182"/>
      <c r="AG78" s="1274">
        <f>'保険料計算シート（非表示）'!F35</f>
        <v>0</v>
      </c>
      <c r="AH78" s="1275"/>
      <c r="AI78" s="1275"/>
      <c r="AJ78" s="1275"/>
      <c r="AK78" s="1275"/>
      <c r="AL78" s="1275"/>
      <c r="AM78" s="1276"/>
      <c r="AN78" s="61"/>
      <c r="AO78" s="61"/>
      <c r="AP78" s="1221"/>
      <c r="AQ78" s="1222"/>
      <c r="AR78" s="1215"/>
      <c r="AS78" s="1190" t="str">
        <f>IF(OR($L$2=0,AG78=0),"",((設定シート!$V$69/1000-設定シート!$I$88/1000)*(100+$L$2)/100+設定シート!$I$88/1000)*1000)</f>
        <v/>
      </c>
      <c r="AT78" s="1191"/>
      <c r="AU78" s="1192"/>
      <c r="AV78" s="1283">
        <f>IF(AS78="",ROUNDDOWN(AG78*設定シート!$V$69,0),ROUNDDOWN(AG78*AS78,0))</f>
        <v>0</v>
      </c>
      <c r="AW78" s="1284"/>
      <c r="AX78" s="1284"/>
      <c r="AY78" s="1284"/>
      <c r="AZ78" s="1284"/>
      <c r="BA78" s="1284"/>
      <c r="BB78" s="1284"/>
      <c r="BC78" s="1284"/>
      <c r="BD78" s="1284"/>
      <c r="BE78" s="692"/>
      <c r="BF78" s="1443"/>
      <c r="BG78" s="1442"/>
      <c r="BH78" s="1442"/>
      <c r="BI78" s="1441"/>
    </row>
    <row r="79" spans="2:61" ht="10.5" customHeight="1">
      <c r="B79" s="1216"/>
      <c r="C79" s="1217"/>
      <c r="D79" s="1209"/>
      <c r="E79" s="1210"/>
      <c r="F79" s="1210"/>
      <c r="G79" s="1210"/>
      <c r="H79" s="1210"/>
      <c r="I79" s="1210"/>
      <c r="J79" s="1210"/>
      <c r="K79" s="1210"/>
      <c r="L79" s="1211"/>
      <c r="M79" s="1245"/>
      <c r="N79" s="1246"/>
      <c r="O79" s="1246"/>
      <c r="P79" s="1246"/>
      <c r="Q79" s="1246"/>
      <c r="R79" s="1246"/>
      <c r="S79" s="1247"/>
      <c r="T79" s="1196">
        <f>'保険料計算シート（非表示）'!C35</f>
        <v>0</v>
      </c>
      <c r="U79" s="1197"/>
      <c r="V79" s="1197"/>
      <c r="W79" s="1197"/>
      <c r="X79" s="1197"/>
      <c r="Y79" s="1197"/>
      <c r="Z79" s="1197"/>
      <c r="AA79" s="1197"/>
      <c r="AB79" s="1197"/>
      <c r="AC79" s="60"/>
      <c r="AD79" s="1219"/>
      <c r="AE79" s="1217"/>
      <c r="AF79" s="1183"/>
      <c r="AG79" s="1277"/>
      <c r="AH79" s="1278"/>
      <c r="AI79" s="1278"/>
      <c r="AJ79" s="1278"/>
      <c r="AK79" s="1278"/>
      <c r="AL79" s="1278"/>
      <c r="AM79" s="1279"/>
      <c r="AN79" s="1198"/>
      <c r="AO79" s="1199"/>
      <c r="AP79" s="1219"/>
      <c r="AQ79" s="1223"/>
      <c r="AR79" s="1217"/>
      <c r="AS79" s="1193"/>
      <c r="AT79" s="1194"/>
      <c r="AU79" s="1195"/>
      <c r="AV79" s="1285"/>
      <c r="AW79" s="1286"/>
      <c r="AX79" s="1286"/>
      <c r="AY79" s="1286"/>
      <c r="AZ79" s="1286"/>
      <c r="BA79" s="1286"/>
      <c r="BB79" s="1286"/>
      <c r="BC79" s="1286"/>
      <c r="BD79" s="1286"/>
      <c r="BE79" s="68"/>
      <c r="BF79" s="1443"/>
      <c r="BG79" s="1442"/>
      <c r="BH79" s="1442"/>
      <c r="BI79" s="1441"/>
    </row>
    <row r="80" spans="2:61" ht="7.5" customHeight="1">
      <c r="B80" s="1212"/>
      <c r="C80" s="941"/>
      <c r="D80" s="1483"/>
      <c r="E80" s="1484"/>
      <c r="F80" s="1484"/>
      <c r="G80" s="1484"/>
      <c r="H80" s="1484"/>
      <c r="I80" s="1484"/>
      <c r="J80" s="1484"/>
      <c r="K80" s="1484"/>
      <c r="L80" s="1485"/>
      <c r="M80" s="1242" t="str">
        <f>設定シート!$C$14&amp;CHAR(10)&amp;"以前のもの"</f>
        <v>平成19年3月31日
以前のもの</v>
      </c>
      <c r="N80" s="1243"/>
      <c r="O80" s="1243"/>
      <c r="P80" s="1243"/>
      <c r="Q80" s="1243"/>
      <c r="R80" s="1243"/>
      <c r="S80" s="1244"/>
      <c r="T80" s="1422">
        <f>'保険料計算シート（非表示）'!D60</f>
        <v>0</v>
      </c>
      <c r="U80" s="1423"/>
      <c r="V80" s="1423"/>
      <c r="W80" s="1423"/>
      <c r="X80" s="1423"/>
      <c r="Y80" s="1423"/>
      <c r="Z80" s="1423"/>
      <c r="AA80" s="1423"/>
      <c r="AB80" s="1423"/>
      <c r="AC80" s="62"/>
      <c r="AD80" s="1361"/>
      <c r="AE80" s="1362"/>
      <c r="AF80" s="1182" t="s">
        <v>37</v>
      </c>
      <c r="AG80" s="1391">
        <f>'保険料計算シート（非表示）'!F60</f>
        <v>0</v>
      </c>
      <c r="AH80" s="1391"/>
      <c r="AI80" s="1391"/>
      <c r="AJ80" s="1391"/>
      <c r="AK80" s="1391"/>
      <c r="AL80" s="1391"/>
      <c r="AM80" s="1391"/>
      <c r="AN80" s="63"/>
      <c r="AO80" s="64"/>
      <c r="AP80" s="1361"/>
      <c r="AQ80" s="1386"/>
      <c r="AR80" s="1362"/>
      <c r="AS80" s="1190"/>
      <c r="AT80" s="1191"/>
      <c r="AU80" s="1192"/>
      <c r="AV80" s="1390">
        <f>IF(AS80="",'保険料計算シート（非表示）'!G60,ROUNDDOWN('保険料計算シート（非表示）'!F60*AS80,0))</f>
        <v>0</v>
      </c>
      <c r="AW80" s="1391"/>
      <c r="AX80" s="1391"/>
      <c r="AY80" s="1391"/>
      <c r="AZ80" s="1391"/>
      <c r="BA80" s="1391"/>
      <c r="BB80" s="1391"/>
      <c r="BC80" s="1391"/>
      <c r="BD80" s="1391"/>
      <c r="BE80" s="65"/>
      <c r="BF80" s="1443"/>
      <c r="BG80" s="1442"/>
      <c r="BH80" s="1442"/>
      <c r="BI80" s="1441"/>
    </row>
    <row r="81" spans="2:61" ht="10.5" customHeight="1">
      <c r="B81" s="1360"/>
      <c r="C81" s="1250"/>
      <c r="D81" s="1486"/>
      <c r="E81" s="1487"/>
      <c r="F81" s="1487"/>
      <c r="G81" s="1487"/>
      <c r="H81" s="1487"/>
      <c r="I81" s="1487"/>
      <c r="J81" s="1487"/>
      <c r="K81" s="1487"/>
      <c r="L81" s="1488"/>
      <c r="M81" s="1245"/>
      <c r="N81" s="1246"/>
      <c r="O81" s="1246"/>
      <c r="P81" s="1246"/>
      <c r="Q81" s="1246"/>
      <c r="R81" s="1246"/>
      <c r="S81" s="1247"/>
      <c r="T81" s="1196">
        <f>'保険料計算シート（非表示）'!C60</f>
        <v>0</v>
      </c>
      <c r="U81" s="1197"/>
      <c r="V81" s="1197"/>
      <c r="W81" s="1197"/>
      <c r="X81" s="1197"/>
      <c r="Y81" s="1197"/>
      <c r="Z81" s="1197"/>
      <c r="AA81" s="1197"/>
      <c r="AB81" s="1197"/>
      <c r="AC81" s="71"/>
      <c r="AD81" s="1363"/>
      <c r="AE81" s="1364"/>
      <c r="AF81" s="1183"/>
      <c r="AG81" s="1393"/>
      <c r="AH81" s="1393"/>
      <c r="AI81" s="1393"/>
      <c r="AJ81" s="1393"/>
      <c r="AK81" s="1393"/>
      <c r="AL81" s="1393"/>
      <c r="AM81" s="1393"/>
      <c r="AN81" s="66"/>
      <c r="AO81" s="67"/>
      <c r="AP81" s="1363"/>
      <c r="AQ81" s="1387"/>
      <c r="AR81" s="1364"/>
      <c r="AS81" s="1193"/>
      <c r="AT81" s="1194"/>
      <c r="AU81" s="1195"/>
      <c r="AV81" s="1392"/>
      <c r="AW81" s="1393"/>
      <c r="AX81" s="1393"/>
      <c r="AY81" s="1393"/>
      <c r="AZ81" s="1393"/>
      <c r="BA81" s="1393"/>
      <c r="BB81" s="1393"/>
      <c r="BC81" s="1393"/>
      <c r="BD81" s="1393"/>
      <c r="BE81" s="68"/>
      <c r="BF81" s="1443"/>
      <c r="BG81" s="1442"/>
      <c r="BH81" s="1442"/>
      <c r="BI81" s="1441"/>
    </row>
    <row r="82" spans="2:61" ht="18" customHeight="1">
      <c r="B82" s="1450"/>
      <c r="C82" s="1451"/>
      <c r="D82" s="1454" t="s">
        <v>79</v>
      </c>
      <c r="E82" s="1455"/>
      <c r="F82" s="1455"/>
      <c r="G82" s="1455"/>
      <c r="H82" s="1455"/>
      <c r="I82" s="1455"/>
      <c r="J82" s="1455"/>
      <c r="K82" s="1455"/>
      <c r="L82" s="1456"/>
      <c r="M82" s="1452"/>
      <c r="N82" s="1453"/>
      <c r="O82" s="1453"/>
      <c r="P82" s="1453"/>
      <c r="Q82" s="1453"/>
      <c r="R82" s="1453"/>
      <c r="S82" s="1451"/>
      <c r="T82" s="1457">
        <f>SUM(T16:AB81)</f>
        <v>0</v>
      </c>
      <c r="U82" s="1458"/>
      <c r="V82" s="1458"/>
      <c r="W82" s="1458"/>
      <c r="X82" s="1458"/>
      <c r="Y82" s="1458"/>
      <c r="Z82" s="1458"/>
      <c r="AA82" s="1458"/>
      <c r="AB82" s="1459"/>
      <c r="AC82" s="46"/>
      <c r="AD82" s="1460"/>
      <c r="AE82" s="1461"/>
      <c r="AF82" s="690"/>
      <c r="AG82" s="1365">
        <f>SUM(AG16:AM81)</f>
        <v>0</v>
      </c>
      <c r="AH82" s="1366"/>
      <c r="AI82" s="1366"/>
      <c r="AJ82" s="1366"/>
      <c r="AK82" s="1366"/>
      <c r="AL82" s="1366"/>
      <c r="AM82" s="1367"/>
      <c r="AN82" s="1371"/>
      <c r="AO82" s="1372"/>
      <c r="AP82" s="1368"/>
      <c r="AQ82" s="1369"/>
      <c r="AR82" s="1370"/>
      <c r="AS82" s="1368"/>
      <c r="AT82" s="1369"/>
      <c r="AU82" s="1370"/>
      <c r="AV82" s="1365">
        <f>SUM(AV16:BD81)</f>
        <v>0</v>
      </c>
      <c r="AW82" s="1366"/>
      <c r="AX82" s="1366"/>
      <c r="AY82" s="1366"/>
      <c r="AZ82" s="1366"/>
      <c r="BA82" s="1366"/>
      <c r="BB82" s="1366"/>
      <c r="BC82" s="1366"/>
      <c r="BD82" s="1367"/>
      <c r="BE82" s="697"/>
      <c r="BF82" s="1443"/>
      <c r="BG82" s="1442"/>
      <c r="BH82" s="1442"/>
      <c r="BI82" s="1441"/>
    </row>
    <row r="83" spans="2:61" ht="18" customHeight="1">
      <c r="AE83" s="47"/>
      <c r="AF83" s="402" t="s">
        <v>795</v>
      </c>
      <c r="AG83" s="1444" t="s">
        <v>293</v>
      </c>
      <c r="AH83" s="1444"/>
      <c r="AI83" s="1444"/>
      <c r="AJ83" s="1444"/>
      <c r="AK83" s="1444"/>
      <c r="AL83" s="1444"/>
      <c r="AM83" s="1444"/>
      <c r="AN83" s="1444"/>
      <c r="AO83" s="1445"/>
      <c r="AP83" s="403" t="s">
        <v>796</v>
      </c>
      <c r="AQ83" s="1446" t="s">
        <v>80</v>
      </c>
      <c r="AR83" s="1446"/>
      <c r="AS83" s="1446"/>
      <c r="AT83" s="1446"/>
      <c r="AU83" s="1447"/>
      <c r="AV83" s="1287" t="s">
        <v>294</v>
      </c>
      <c r="AW83" s="1287"/>
      <c r="AX83" s="1287"/>
      <c r="AY83" s="1287"/>
      <c r="AZ83" s="1287"/>
      <c r="BA83" s="1287"/>
      <c r="BB83" s="1287"/>
      <c r="BC83" s="1287"/>
      <c r="BD83" s="1287"/>
      <c r="BE83" s="1288"/>
      <c r="BF83" s="1443"/>
      <c r="BG83" s="1442"/>
      <c r="BH83" s="1442"/>
      <c r="BI83" s="1441"/>
    </row>
    <row r="84" spans="2:61" ht="10.199999999999999" customHeight="1">
      <c r="AF84" s="1312">
        <f>SUM(AG16:AM79)</f>
        <v>0</v>
      </c>
      <c r="AG84" s="1313"/>
      <c r="AH84" s="1313"/>
      <c r="AI84" s="1313"/>
      <c r="AJ84" s="1313"/>
      <c r="AK84" s="1313"/>
      <c r="AL84" s="1313"/>
      <c r="AM84" s="1313"/>
      <c r="AN84" s="1316" t="s">
        <v>67</v>
      </c>
      <c r="AO84" s="1317"/>
      <c r="AP84" s="1320" t="s">
        <v>81</v>
      </c>
      <c r="AQ84" s="1321"/>
      <c r="AR84" s="1321"/>
      <c r="AS84" s="1321"/>
      <c r="AT84" s="1321"/>
      <c r="AU84" s="1322"/>
      <c r="AV84" s="1448">
        <f>ROUNDDOWN(AF84*AP85,0)</f>
        <v>0</v>
      </c>
      <c r="AW84" s="1313"/>
      <c r="AX84" s="1313"/>
      <c r="AY84" s="1313"/>
      <c r="AZ84" s="1313"/>
      <c r="BA84" s="1313"/>
      <c r="BB84" s="1313"/>
      <c r="BC84" s="1313"/>
      <c r="BD84" s="1313"/>
      <c r="BE84" s="1340" t="s">
        <v>15</v>
      </c>
      <c r="BF84" s="1443"/>
      <c r="BG84" s="1442"/>
      <c r="BH84" s="1442"/>
      <c r="BI84" s="1441"/>
    </row>
    <row r="85" spans="2:61" ht="10.199999999999999" customHeight="1">
      <c r="AF85" s="1314"/>
      <c r="AG85" s="1315"/>
      <c r="AH85" s="1315"/>
      <c r="AI85" s="1315"/>
      <c r="AJ85" s="1315"/>
      <c r="AK85" s="1315"/>
      <c r="AL85" s="1315"/>
      <c r="AM85" s="1315"/>
      <c r="AN85" s="1318"/>
      <c r="AO85" s="1319"/>
      <c r="AP85" s="1394">
        <v>0.02</v>
      </c>
      <c r="AQ85" s="950"/>
      <c r="AR85" s="950"/>
      <c r="AS85" s="950"/>
      <c r="AT85" s="950"/>
      <c r="AU85" s="1395"/>
      <c r="AV85" s="1449"/>
      <c r="AW85" s="1315"/>
      <c r="AX85" s="1315"/>
      <c r="AY85" s="1315"/>
      <c r="AZ85" s="1315"/>
      <c r="BA85" s="1315"/>
      <c r="BB85" s="1315"/>
      <c r="BC85" s="1315"/>
      <c r="BD85" s="1315"/>
      <c r="BE85" s="1341"/>
      <c r="BF85" s="1443"/>
      <c r="BG85" s="1442"/>
      <c r="BH85" s="1442"/>
      <c r="BI85" s="1441"/>
    </row>
    <row r="86" spans="2:61" ht="11.1" customHeight="1">
      <c r="B86" s="1326" t="s">
        <v>82</v>
      </c>
      <c r="C86" s="1326"/>
      <c r="D86" s="1326"/>
      <c r="E86" s="1326"/>
      <c r="F86" s="1326"/>
      <c r="G86" s="1326"/>
      <c r="H86" s="1326"/>
      <c r="I86" s="1326"/>
      <c r="J86" s="1326"/>
      <c r="K86" s="1326"/>
      <c r="L86" s="1326"/>
      <c r="M86" s="1326"/>
      <c r="N86" s="1326"/>
      <c r="O86" s="1326"/>
      <c r="P86" s="1326"/>
      <c r="Q86" s="1326"/>
      <c r="R86" s="1326"/>
      <c r="S86" s="1326"/>
      <c r="T86" s="1326"/>
      <c r="U86" s="1326"/>
      <c r="V86" s="1326"/>
      <c r="W86" s="1326"/>
      <c r="X86" s="1326"/>
      <c r="Y86" s="1326"/>
      <c r="Z86" s="1326"/>
      <c r="AA86" s="1326"/>
      <c r="AB86" s="1326"/>
      <c r="AC86" s="1326"/>
      <c r="AD86" s="1326"/>
      <c r="AE86" s="1326"/>
      <c r="AF86" s="1326"/>
      <c r="AG86" s="1326"/>
      <c r="AH86" s="1326"/>
      <c r="AS86" s="1282" t="s">
        <v>797</v>
      </c>
      <c r="AT86" s="1282"/>
      <c r="AU86" s="1282"/>
      <c r="AV86" s="1282"/>
      <c r="AW86" s="1382">
        <f>'報告書（事業主控）'!AJ30</f>
        <v>0</v>
      </c>
      <c r="AX86" s="1382"/>
      <c r="AY86" s="1382"/>
      <c r="AZ86" s="1382"/>
      <c r="BA86" s="948" t="s">
        <v>798</v>
      </c>
      <c r="BB86" s="948"/>
      <c r="BC86" s="948"/>
      <c r="BD86" s="1389">
        <f>'報告書（事業主控）'!AO30</f>
        <v>0</v>
      </c>
      <c r="BE86" s="1389"/>
      <c r="BF86" s="1384"/>
      <c r="BG86" s="1384"/>
      <c r="BH86" s="48" t="s">
        <v>799</v>
      </c>
    </row>
    <row r="87" spans="2:61" ht="11.1" customHeight="1">
      <c r="B87" s="1326"/>
      <c r="C87" s="1326"/>
      <c r="D87" s="1326"/>
      <c r="E87" s="1326"/>
      <c r="F87" s="1326"/>
      <c r="G87" s="1326"/>
      <c r="H87" s="1326"/>
      <c r="I87" s="1326"/>
      <c r="J87" s="1326"/>
      <c r="K87" s="1326"/>
      <c r="L87" s="1326"/>
      <c r="M87" s="1326"/>
      <c r="N87" s="1326"/>
      <c r="O87" s="1326"/>
      <c r="P87" s="1326"/>
      <c r="Q87" s="1326"/>
      <c r="R87" s="1326"/>
      <c r="S87" s="1326"/>
      <c r="T87" s="1326"/>
      <c r="U87" s="1326"/>
      <c r="V87" s="1326"/>
      <c r="W87" s="1326"/>
      <c r="X87" s="1326"/>
      <c r="Y87" s="1326"/>
      <c r="Z87" s="1326"/>
      <c r="AA87" s="1326"/>
      <c r="AB87" s="1326"/>
      <c r="AC87" s="1326"/>
      <c r="AD87" s="1326"/>
      <c r="AE87" s="1326"/>
      <c r="AF87" s="1326"/>
      <c r="AG87" s="1326"/>
      <c r="AH87" s="1326"/>
      <c r="AR87" s="49"/>
      <c r="AS87" s="1327" t="s">
        <v>800</v>
      </c>
      <c r="AT87" s="1327"/>
      <c r="AU87" s="1327"/>
      <c r="AV87" s="1327"/>
      <c r="AW87" s="1383">
        <f>'報告書（事業主控）'!AJ31</f>
        <v>0</v>
      </c>
      <c r="AX87" s="1383"/>
      <c r="AY87" s="1383"/>
      <c r="AZ87" s="14" t="s">
        <v>798</v>
      </c>
      <c r="BA87" s="1385">
        <f>'報告書（事業主控）'!AM31</f>
        <v>0</v>
      </c>
      <c r="BB87" s="1385"/>
      <c r="BC87" s="1385"/>
      <c r="BD87" s="50" t="s">
        <v>798</v>
      </c>
      <c r="BE87" s="1384">
        <f>'報告書（事業主控）'!AP31</f>
        <v>0</v>
      </c>
      <c r="BF87" s="1384"/>
      <c r="BG87" s="1384"/>
      <c r="BH87" s="48" t="s">
        <v>799</v>
      </c>
    </row>
    <row r="88" spans="2:61" ht="11.1" customHeight="1">
      <c r="D88" s="1420">
        <f>'報告書（事業主控）'!D31</f>
        <v>0</v>
      </c>
      <c r="E88" s="1420"/>
      <c r="F88" s="1420"/>
      <c r="I88" s="1420">
        <f>'報告書（事業主控）'!G31</f>
        <v>0</v>
      </c>
      <c r="J88" s="1420"/>
      <c r="K88" s="1420"/>
      <c r="M88" s="1420">
        <f>'報告書（事業主控）'!J31</f>
        <v>0</v>
      </c>
      <c r="N88" s="1420"/>
      <c r="O88" s="1420"/>
    </row>
    <row r="89" spans="2:61" s="51" customFormat="1" ht="11.1" customHeight="1">
      <c r="B89" s="1330"/>
      <c r="C89" s="1330"/>
      <c r="D89" s="1421"/>
      <c r="E89" s="1421"/>
      <c r="F89" s="1421"/>
      <c r="G89" s="1330" t="s">
        <v>7</v>
      </c>
      <c r="H89" s="1330"/>
      <c r="I89" s="1421"/>
      <c r="J89" s="1421"/>
      <c r="K89" s="1421"/>
      <c r="L89" s="56" t="s">
        <v>8</v>
      </c>
      <c r="M89" s="1421"/>
      <c r="N89" s="1421"/>
      <c r="O89" s="1421"/>
      <c r="P89" s="1330" t="s">
        <v>30</v>
      </c>
      <c r="Q89" s="1330"/>
      <c r="AO89" s="1472">
        <f>'報告書（事業主控）'!AC32</f>
        <v>0</v>
      </c>
      <c r="AP89" s="1472"/>
      <c r="AQ89" s="1472"/>
      <c r="AR89" s="1472"/>
      <c r="AS89" s="1472"/>
      <c r="AT89" s="1472"/>
      <c r="AU89" s="1472"/>
      <c r="AV89" s="1472"/>
      <c r="AW89" s="1472"/>
      <c r="AX89" s="1472"/>
      <c r="AY89" s="1472"/>
      <c r="AZ89" s="1472"/>
      <c r="BA89" s="1472"/>
      <c r="BB89" s="1472"/>
      <c r="BC89" s="1472"/>
      <c r="BD89" s="1472"/>
      <c r="BE89" s="1472"/>
      <c r="BF89" s="1472"/>
      <c r="BG89"/>
      <c r="BH89" s="57"/>
    </row>
    <row r="90" spans="2:61" ht="11.1" customHeight="1">
      <c r="AF90" s="51"/>
      <c r="AG90" s="51"/>
      <c r="AH90" s="51"/>
      <c r="AI90" s="51"/>
      <c r="AJ90" s="51"/>
      <c r="AK90" s="1305" t="s">
        <v>83</v>
      </c>
      <c r="AL90" s="1305"/>
      <c r="AM90" s="1305"/>
      <c r="AN90" s="52"/>
      <c r="AO90" s="1473"/>
      <c r="AP90" s="1473"/>
      <c r="AQ90" s="1473"/>
      <c r="AR90" s="1473"/>
      <c r="AS90" s="1473"/>
      <c r="AT90" s="1473"/>
      <c r="AU90" s="1473"/>
      <c r="AV90" s="1473"/>
      <c r="AW90" s="1473"/>
      <c r="AX90" s="1473"/>
      <c r="AY90" s="1473"/>
      <c r="AZ90" s="1473"/>
      <c r="BA90" s="1473"/>
      <c r="BB90" s="1473"/>
      <c r="BC90" s="1473"/>
      <c r="BD90" s="1473"/>
      <c r="BE90" s="1473"/>
      <c r="BF90" s="1473"/>
      <c r="BG90" s="70"/>
      <c r="BH90" s="52"/>
      <c r="BI90" s="51"/>
    </row>
    <row r="91" spans="2:61" ht="11.1" customHeight="1">
      <c r="B91" s="1328">
        <f>'報告書（事業主控）'!D34</f>
        <v>0</v>
      </c>
      <c r="C91" s="1328"/>
      <c r="D91" s="1328"/>
      <c r="E91" s="1328"/>
      <c r="F91" s="1300" t="s">
        <v>84</v>
      </c>
      <c r="G91" s="1300"/>
      <c r="H91" s="1300"/>
      <c r="I91" s="1300"/>
      <c r="J91" s="1300"/>
      <c r="K91" s="1300"/>
      <c r="L91" s="1300"/>
      <c r="M91" s="1300"/>
      <c r="N91" s="1300"/>
      <c r="O91" s="1300"/>
      <c r="P91" s="1300"/>
      <c r="Q91" s="1300"/>
      <c r="R91" s="1300"/>
      <c r="S91" s="1300"/>
      <c r="T91" s="1300"/>
      <c r="U91" s="1300"/>
      <c r="V91" s="1300"/>
      <c r="W91" s="1300"/>
      <c r="X91" s="1300"/>
      <c r="Y91" s="1300"/>
      <c r="Z91" s="1300"/>
      <c r="AF91" s="51"/>
      <c r="AG91" s="51"/>
      <c r="AH91" s="51"/>
      <c r="AI91" s="51"/>
      <c r="AJ91" s="51"/>
      <c r="AK91" s="51"/>
      <c r="AL91" s="51"/>
      <c r="AM91" s="51"/>
      <c r="AN91" s="51"/>
      <c r="AO91" s="51"/>
      <c r="AP91" s="51"/>
      <c r="AQ91" s="51"/>
      <c r="AR91" s="51"/>
      <c r="AS91" s="51"/>
      <c r="AT91" s="51"/>
      <c r="AU91" s="51"/>
      <c r="AV91" s="51"/>
      <c r="AW91" s="51"/>
      <c r="AX91" s="51"/>
      <c r="AY91" s="51"/>
      <c r="AZ91" s="51"/>
      <c r="BA91" s="1282"/>
      <c r="BB91" s="1282"/>
      <c r="BC91" s="1282"/>
      <c r="BD91" s="1282"/>
      <c r="BE91" s="1282"/>
      <c r="BF91" s="1282"/>
      <c r="BG91" s="1282"/>
      <c r="BH91" s="1282"/>
      <c r="BI91" s="51"/>
    </row>
    <row r="92" spans="2:61" ht="11.1" customHeight="1">
      <c r="B92" s="1329"/>
      <c r="C92" s="1329"/>
      <c r="D92" s="1329"/>
      <c r="E92" s="1329"/>
      <c r="F92" s="1301"/>
      <c r="G92" s="1301"/>
      <c r="H92" s="1301"/>
      <c r="I92" s="1301"/>
      <c r="J92" s="1301"/>
      <c r="K92" s="1301"/>
      <c r="L92" s="1301"/>
      <c r="M92" s="1301"/>
      <c r="N92" s="1301"/>
      <c r="O92" s="1301"/>
      <c r="P92" s="1301"/>
      <c r="Q92" s="1301"/>
      <c r="R92" s="1301"/>
      <c r="S92" s="1301"/>
      <c r="T92" s="1301"/>
      <c r="U92" s="1301"/>
      <c r="V92" s="1301"/>
      <c r="W92" s="1301"/>
      <c r="X92" s="1301"/>
      <c r="Y92" s="1301"/>
      <c r="Z92" s="1301"/>
      <c r="AA92" s="46"/>
      <c r="AF92" s="51"/>
      <c r="AG92" s="51"/>
      <c r="AH92" s="51"/>
      <c r="AI92" s="51"/>
      <c r="AJ92" s="51"/>
      <c r="AK92" s="51"/>
      <c r="AL92" s="51"/>
      <c r="AM92" s="51"/>
      <c r="AO92" s="53"/>
      <c r="AP92" s="53"/>
      <c r="AQ92" s="53"/>
      <c r="AR92" s="53"/>
      <c r="AS92" s="53"/>
      <c r="AT92" s="53"/>
      <c r="AU92" s="53"/>
      <c r="AV92" s="53"/>
      <c r="AW92" s="53"/>
      <c r="AX92" s="53"/>
      <c r="AY92" s="53"/>
      <c r="AZ92" s="53"/>
      <c r="BA92" s="53"/>
      <c r="BB92" s="53"/>
      <c r="BC92" s="53"/>
      <c r="BD92" s="53"/>
      <c r="BE92" s="53"/>
      <c r="BF92" s="53"/>
      <c r="BG92" s="58"/>
      <c r="BH92" s="58"/>
      <c r="BI92" s="51"/>
    </row>
    <row r="93" spans="2:61" ht="11.1" customHeight="1">
      <c r="AF93" s="51"/>
      <c r="AG93" s="51"/>
      <c r="AH93" s="51" t="s">
        <v>85</v>
      </c>
      <c r="AI93" s="51"/>
      <c r="AJ93" s="51"/>
      <c r="AK93" s="51"/>
      <c r="AL93" s="51"/>
      <c r="AM93" s="51"/>
      <c r="AN93" s="53"/>
      <c r="AO93" s="1359">
        <f>'報告書（事業主控）'!AC33</f>
        <v>0</v>
      </c>
      <c r="AP93" s="1359"/>
      <c r="AQ93" s="1359"/>
      <c r="AR93" s="1359"/>
      <c r="AS93" s="1359"/>
      <c r="AT93" s="1359"/>
      <c r="AU93" s="1359"/>
      <c r="AV93" s="1359"/>
      <c r="AW93" s="1359"/>
      <c r="AX93" s="1359"/>
      <c r="AY93" s="1359"/>
      <c r="AZ93" s="1359"/>
      <c r="BA93" s="1359"/>
      <c r="BB93" s="1359"/>
      <c r="BC93" s="1359"/>
      <c r="BD93" s="1359"/>
      <c r="BE93" s="1359"/>
      <c r="BF93" s="1359"/>
      <c r="BG93" s="51"/>
      <c r="BH93" s="51"/>
      <c r="BI93" s="51"/>
    </row>
    <row r="94" spans="2:61" ht="11.1" customHeight="1">
      <c r="AF94" s="51"/>
      <c r="AG94" s="51"/>
      <c r="AH94" s="51"/>
      <c r="AI94" s="51"/>
      <c r="AJ94" s="51"/>
      <c r="AK94" s="1305" t="s">
        <v>86</v>
      </c>
      <c r="AL94" s="1305"/>
      <c r="AM94" s="1305"/>
      <c r="AN94" s="54"/>
      <c r="AO94" s="1293">
        <f>'報告書（事業主控）'!AC34</f>
        <v>0</v>
      </c>
      <c r="AP94" s="1293"/>
      <c r="AQ94" s="1293"/>
      <c r="AR94" s="1293"/>
      <c r="AS94" s="1293"/>
      <c r="AT94" s="1293"/>
      <c r="AU94" s="1293"/>
      <c r="AV94" s="1293"/>
      <c r="AW94" s="1293"/>
      <c r="AX94" s="1293"/>
      <c r="AY94" s="1293"/>
      <c r="AZ94" s="1293"/>
      <c r="BA94" s="1293"/>
      <c r="BB94" s="1293"/>
      <c r="BC94" s="1293"/>
      <c r="BD94" s="1293"/>
      <c r="BE94" s="1293"/>
      <c r="BF94" s="1293"/>
      <c r="BG94" s="56"/>
      <c r="BH94" s="56"/>
      <c r="BI94" s="51"/>
    </row>
    <row r="95" spans="2:61" ht="11.1" customHeight="1">
      <c r="AR95" s="1273" t="s">
        <v>87</v>
      </c>
      <c r="AS95" s="1273"/>
      <c r="AT95" s="1273"/>
      <c r="AU95" s="1273"/>
      <c r="AV95" s="1273"/>
      <c r="AW95" s="1273"/>
      <c r="AX95" s="1273"/>
      <c r="AY95" s="1273"/>
      <c r="AZ95" s="1273"/>
      <c r="BA95" s="1273"/>
      <c r="BB95" s="1273"/>
      <c r="BC95" s="1273"/>
      <c r="BD95" s="1273"/>
      <c r="BE95" s="1273"/>
      <c r="BF95" s="1273"/>
      <c r="BG95" s="1273"/>
      <c r="BH95" s="1273"/>
    </row>
    <row r="96" spans="2:61" ht="11.1" customHeight="1">
      <c r="AR96" s="1273"/>
      <c r="AS96" s="1273"/>
      <c r="AT96" s="1273"/>
      <c r="AU96" s="1273"/>
      <c r="AV96" s="1273"/>
      <c r="AW96" s="1273"/>
      <c r="AX96" s="1273"/>
      <c r="AY96" s="1273"/>
      <c r="AZ96" s="1273"/>
      <c r="BA96" s="1273"/>
      <c r="BB96" s="1273"/>
      <c r="BC96" s="1273"/>
      <c r="BD96" s="1273"/>
      <c r="BE96" s="1273"/>
      <c r="BF96" s="1273"/>
      <c r="BG96" s="1273"/>
      <c r="BH96" s="1273"/>
    </row>
    <row r="97" spans="2:60" ht="11.1" customHeight="1">
      <c r="B97" s="1470" t="s">
        <v>88</v>
      </c>
      <c r="C97" s="1471" t="s">
        <v>89</v>
      </c>
      <c r="D97" s="1302" t="s">
        <v>90</v>
      </c>
      <c r="E97" s="1303"/>
      <c r="F97" s="1303"/>
      <c r="G97" s="1303"/>
      <c r="H97" s="1303"/>
      <c r="I97" s="1303"/>
      <c r="J97" s="1303"/>
      <c r="K97" s="1303"/>
      <c r="L97" s="1303"/>
      <c r="M97" s="1303"/>
      <c r="N97" s="1303"/>
      <c r="O97" s="1303"/>
      <c r="P97" s="1303"/>
      <c r="Q97" s="1303"/>
      <c r="R97" s="1303"/>
      <c r="S97" s="1303"/>
      <c r="T97" s="1303"/>
      <c r="U97" s="1303"/>
      <c r="V97" s="1303"/>
      <c r="W97" s="1303"/>
      <c r="X97" s="1303"/>
      <c r="Y97" s="1304"/>
      <c r="Z97" s="1302" t="s">
        <v>91</v>
      </c>
      <c r="AA97" s="1303"/>
      <c r="AB97" s="1303"/>
      <c r="AC97" s="1303"/>
      <c r="AD97" s="1303"/>
      <c r="AE97" s="1303"/>
      <c r="AF97" s="1303"/>
      <c r="AG97" s="1303"/>
      <c r="AH97" s="1303"/>
      <c r="AI97" s="1303"/>
      <c r="AJ97" s="1303"/>
      <c r="AK97" s="1303"/>
      <c r="AL97" s="1303"/>
      <c r="AM97" s="1303"/>
      <c r="AN97" s="1303"/>
      <c r="AO97" s="1303"/>
      <c r="AP97" s="1303"/>
      <c r="AQ97" s="1304"/>
      <c r="AR97" s="1302" t="s">
        <v>92</v>
      </c>
      <c r="AS97" s="1303"/>
      <c r="AT97" s="1303"/>
      <c r="AU97" s="1303"/>
      <c r="AV97" s="1303"/>
      <c r="AW97" s="1303"/>
      <c r="AX97" s="1303"/>
      <c r="AY97" s="1303"/>
      <c r="AZ97" s="1303"/>
      <c r="BA97" s="1303"/>
      <c r="BB97" s="1303"/>
      <c r="BC97" s="1303"/>
      <c r="BD97" s="1303"/>
      <c r="BE97" s="1303"/>
      <c r="BF97" s="1303"/>
      <c r="BG97" s="1303"/>
      <c r="BH97" s="1304"/>
    </row>
    <row r="98" spans="2:60" ht="9" customHeight="1">
      <c r="B98" s="1470"/>
      <c r="C98" s="1471"/>
      <c r="D98" s="1475">
        <f>'報告書（事業主控）'!AC38</f>
        <v>0</v>
      </c>
      <c r="E98" s="1476"/>
      <c r="F98" s="1476"/>
      <c r="G98" s="1476"/>
      <c r="H98" s="1476"/>
      <c r="I98" s="1476"/>
      <c r="J98" s="1476"/>
      <c r="K98" s="1476"/>
      <c r="L98" s="1476"/>
      <c r="M98" s="1476"/>
      <c r="N98" s="1476"/>
      <c r="O98" s="1476"/>
      <c r="P98" s="1476"/>
      <c r="Q98" s="1476"/>
      <c r="R98" s="1476"/>
      <c r="S98" s="1476"/>
      <c r="T98" s="1476"/>
      <c r="U98" s="1476"/>
      <c r="V98" s="1476"/>
      <c r="W98" s="1476"/>
      <c r="X98" s="1476"/>
      <c r="Y98" s="1477"/>
      <c r="Z98" s="1306">
        <f>'報告書（事業主控）'!AI38</f>
        <v>0</v>
      </c>
      <c r="AA98" s="1307"/>
      <c r="AB98" s="1307"/>
      <c r="AC98" s="1307"/>
      <c r="AD98" s="1307"/>
      <c r="AE98" s="1307"/>
      <c r="AF98" s="1307"/>
      <c r="AG98" s="1307"/>
      <c r="AH98" s="1307"/>
      <c r="AI98" s="1307"/>
      <c r="AJ98" s="1307"/>
      <c r="AK98" s="1307"/>
      <c r="AL98" s="1307"/>
      <c r="AM98" s="1307"/>
      <c r="AN98" s="1307"/>
      <c r="AO98" s="1308"/>
      <c r="AP98" s="1338"/>
      <c r="AQ98" s="1339"/>
      <c r="AR98" s="1306">
        <f>'報告書（事業主控）'!AP38</f>
        <v>0</v>
      </c>
      <c r="AS98" s="1307"/>
      <c r="AT98" s="1307"/>
      <c r="AU98" s="1307"/>
      <c r="AV98" s="1307"/>
      <c r="AW98" s="1307"/>
      <c r="AX98" s="1307"/>
      <c r="AY98" s="1307"/>
      <c r="AZ98" s="1307"/>
      <c r="BA98" s="1307"/>
      <c r="BB98" s="1307"/>
      <c r="BC98" s="1307"/>
      <c r="BD98" s="1307"/>
      <c r="BE98" s="1307"/>
      <c r="BF98" s="1307"/>
      <c r="BG98" s="1307"/>
      <c r="BH98" s="1388"/>
    </row>
    <row r="99" spans="2:60" ht="9" customHeight="1">
      <c r="B99" s="1470"/>
      <c r="C99" s="1471"/>
      <c r="D99" s="1478"/>
      <c r="E99" s="883"/>
      <c r="F99" s="883"/>
      <c r="G99" s="883"/>
      <c r="H99" s="883"/>
      <c r="I99" s="883"/>
      <c r="J99" s="883"/>
      <c r="K99" s="883"/>
      <c r="L99" s="883"/>
      <c r="M99" s="883"/>
      <c r="N99" s="883"/>
      <c r="O99" s="883"/>
      <c r="P99" s="883"/>
      <c r="Q99" s="883"/>
      <c r="R99" s="883"/>
      <c r="S99" s="883"/>
      <c r="T99" s="883"/>
      <c r="U99" s="883"/>
      <c r="V99" s="883"/>
      <c r="W99" s="883"/>
      <c r="X99" s="883"/>
      <c r="Y99" s="1479"/>
      <c r="Z99" s="1306"/>
      <c r="AA99" s="1307"/>
      <c r="AB99" s="1307"/>
      <c r="AC99" s="1307"/>
      <c r="AD99" s="1307"/>
      <c r="AE99" s="1307"/>
      <c r="AF99" s="1307"/>
      <c r="AG99" s="1307"/>
      <c r="AH99" s="1307"/>
      <c r="AI99" s="1307"/>
      <c r="AJ99" s="1307"/>
      <c r="AK99" s="1307"/>
      <c r="AL99" s="1307"/>
      <c r="AM99" s="1307"/>
      <c r="AN99" s="1307"/>
      <c r="AO99" s="1308"/>
      <c r="AP99" s="1338"/>
      <c r="AQ99" s="1339"/>
      <c r="AR99" s="1306"/>
      <c r="AS99" s="1307"/>
      <c r="AT99" s="1307"/>
      <c r="AU99" s="1307"/>
      <c r="AV99" s="1307"/>
      <c r="AW99" s="1307"/>
      <c r="AX99" s="1307"/>
      <c r="AY99" s="1307"/>
      <c r="AZ99" s="1307"/>
      <c r="BA99" s="1307"/>
      <c r="BB99" s="1307"/>
      <c r="BC99" s="1307"/>
      <c r="BD99" s="1307"/>
      <c r="BE99" s="1307"/>
      <c r="BF99" s="1307"/>
      <c r="BG99" s="1307"/>
      <c r="BH99" s="1388"/>
    </row>
    <row r="100" spans="2:60" ht="9" customHeight="1">
      <c r="B100" s="1470"/>
      <c r="C100" s="1471"/>
      <c r="D100" s="1480"/>
      <c r="E100" s="1481"/>
      <c r="F100" s="1481"/>
      <c r="G100" s="1481"/>
      <c r="H100" s="1481"/>
      <c r="I100" s="1481"/>
      <c r="J100" s="1481"/>
      <c r="K100" s="1481"/>
      <c r="L100" s="1481"/>
      <c r="M100" s="1481"/>
      <c r="N100" s="1481"/>
      <c r="O100" s="1481"/>
      <c r="P100" s="1481"/>
      <c r="Q100" s="1481"/>
      <c r="R100" s="1481"/>
      <c r="S100" s="1481"/>
      <c r="T100" s="1481"/>
      <c r="U100" s="1481"/>
      <c r="V100" s="1481"/>
      <c r="W100" s="1481"/>
      <c r="X100" s="1481"/>
      <c r="Y100" s="1482"/>
      <c r="Z100" s="1306"/>
      <c r="AA100" s="1307"/>
      <c r="AB100" s="1307"/>
      <c r="AC100" s="1307"/>
      <c r="AD100" s="1307"/>
      <c r="AE100" s="1307"/>
      <c r="AF100" s="1307"/>
      <c r="AG100" s="1307"/>
      <c r="AH100" s="1307"/>
      <c r="AI100" s="1307"/>
      <c r="AJ100" s="1307"/>
      <c r="AK100" s="1307"/>
      <c r="AL100" s="1307"/>
      <c r="AM100" s="1307"/>
      <c r="AN100" s="1307"/>
      <c r="AO100" s="1308"/>
      <c r="AP100" s="1338"/>
      <c r="AQ100" s="1339"/>
      <c r="AR100" s="1306"/>
      <c r="AS100" s="1307"/>
      <c r="AT100" s="1307"/>
      <c r="AU100" s="1307"/>
      <c r="AV100" s="1307"/>
      <c r="AW100" s="1307"/>
      <c r="AX100" s="1307"/>
      <c r="AY100" s="1307"/>
      <c r="AZ100" s="1307"/>
      <c r="BA100" s="1307"/>
      <c r="BB100" s="1307"/>
      <c r="BC100" s="1307"/>
      <c r="BD100" s="1307"/>
      <c r="BE100" s="1307"/>
      <c r="BF100" s="1307"/>
      <c r="BG100" s="1307"/>
      <c r="BH100" s="1388"/>
    </row>
    <row r="101" spans="2:60" ht="7.2" customHeight="1">
      <c r="BH101" s="55"/>
    </row>
    <row r="102" spans="2:60" ht="15" customHeight="1">
      <c r="B102" s="39" t="s">
        <v>49</v>
      </c>
    </row>
    <row r="103" spans="2:60" ht="11.1" customHeight="1">
      <c r="B103" s="39"/>
      <c r="N103" s="1403" t="s">
        <v>50</v>
      </c>
      <c r="O103" s="1403"/>
      <c r="P103" s="1403"/>
      <c r="Q103" s="1403"/>
      <c r="R103" s="1403"/>
      <c r="S103" s="1403"/>
      <c r="T103" s="1403"/>
      <c r="U103" s="1403"/>
      <c r="V103" s="1403"/>
      <c r="AR103" s="695"/>
      <c r="AS103" s="695"/>
      <c r="AT103" s="695"/>
      <c r="AU103" s="695"/>
      <c r="AV103" s="695"/>
      <c r="AW103" s="695"/>
      <c r="AX103" s="1294" t="s">
        <v>712</v>
      </c>
      <c r="AY103" s="1295"/>
      <c r="AZ103" s="1295"/>
      <c r="BA103" s="1295"/>
      <c r="BB103" s="1295"/>
      <c r="BC103" s="1295"/>
      <c r="BD103" s="1295"/>
      <c r="BE103" s="1296"/>
    </row>
    <row r="104" spans="2:60" s="1" customFormat="1" ht="10.199999999999999" customHeight="1">
      <c r="C104" s="1413" t="str">
        <f>"令和"&amp;IF(DBCS(概算年度-1)="１","元",DBCS(概算年度-1))&amp;"年度一括有期事業総括表　（建設の事業）"</f>
        <v>令和７年度一括有期事業総括表　（建設の事業）</v>
      </c>
      <c r="D104" s="1414"/>
      <c r="E104" s="1414"/>
      <c r="F104" s="1414"/>
      <c r="G104" s="1414"/>
      <c r="H104" s="1414"/>
      <c r="I104" s="1414"/>
      <c r="J104" s="1414"/>
      <c r="K104" s="1414"/>
      <c r="L104" s="1414"/>
      <c r="M104" s="1414"/>
      <c r="N104" s="1414"/>
      <c r="O104" s="1414"/>
      <c r="P104" s="1414"/>
      <c r="Q104" s="1414"/>
      <c r="R104" s="1414"/>
      <c r="S104" s="1414"/>
      <c r="T104" s="1414"/>
      <c r="U104" s="1414"/>
      <c r="V104" s="1414"/>
      <c r="W104" s="1414"/>
      <c r="X104" s="1414"/>
      <c r="Y104" s="1414"/>
      <c r="Z104" s="1414"/>
      <c r="AA104" s="1414"/>
      <c r="AB104" s="1414"/>
      <c r="AC104" s="1414"/>
      <c r="AD104" s="1414"/>
      <c r="AE104" s="1414"/>
      <c r="AF104" s="1414"/>
      <c r="AG104" s="1414"/>
      <c r="AH104" s="1414"/>
      <c r="AI104" s="1414"/>
      <c r="AR104" s="695"/>
      <c r="AS104" s="695"/>
      <c r="AT104" s="695"/>
      <c r="AU104" s="695"/>
      <c r="AV104" s="695"/>
      <c r="AW104" s="695"/>
      <c r="AX104" s="1297"/>
      <c r="AY104" s="1298"/>
      <c r="AZ104" s="1298"/>
      <c r="BA104" s="1298"/>
      <c r="BB104" s="1298"/>
      <c r="BC104" s="1298"/>
      <c r="BD104" s="1298"/>
      <c r="BE104" s="1299"/>
    </row>
    <row r="105" spans="2:60" s="1" customFormat="1" ht="10.199999999999999" customHeight="1">
      <c r="C105" s="1415"/>
      <c r="D105" s="1415"/>
      <c r="E105" s="1415"/>
      <c r="F105" s="1415"/>
      <c r="G105" s="1415"/>
      <c r="H105" s="1415"/>
      <c r="I105" s="1415"/>
      <c r="J105" s="1415"/>
      <c r="K105" s="1415"/>
      <c r="L105" s="1415"/>
      <c r="M105" s="1415"/>
      <c r="N105" s="1415"/>
      <c r="O105" s="1415"/>
      <c r="P105" s="1415"/>
      <c r="Q105" s="1415"/>
      <c r="R105" s="1415"/>
      <c r="S105" s="1415"/>
      <c r="T105" s="1415"/>
      <c r="U105" s="1415"/>
      <c r="V105" s="1415"/>
      <c r="W105" s="1415"/>
      <c r="X105" s="1415"/>
      <c r="Y105" s="1415"/>
      <c r="Z105" s="1415"/>
      <c r="AA105" s="1415"/>
      <c r="AB105" s="1415"/>
      <c r="AC105" s="1415"/>
      <c r="AD105" s="1415"/>
      <c r="AE105" s="1415"/>
      <c r="AF105" s="1415"/>
      <c r="AG105" s="1415"/>
      <c r="AH105" s="1415"/>
      <c r="AI105" s="1415"/>
      <c r="AR105" s="695"/>
      <c r="AS105" s="695"/>
      <c r="AT105" s="695"/>
      <c r="AU105" s="695"/>
      <c r="AV105" s="695"/>
      <c r="AW105" s="695"/>
      <c r="AX105" s="695"/>
      <c r="AY105" s="695"/>
      <c r="AZ105" s="695"/>
      <c r="BA105" s="695"/>
      <c r="BB105" s="695"/>
      <c r="BD105" s="698"/>
      <c r="BE105" s="698"/>
    </row>
    <row r="106" spans="2:60" ht="4.95" customHeight="1"/>
    <row r="107" spans="2:60" s="1" customFormat="1" ht="10.199999999999999" customHeight="1">
      <c r="B107" s="1416" t="s">
        <v>9</v>
      </c>
      <c r="C107" s="976"/>
      <c r="D107" s="976"/>
      <c r="E107" s="976"/>
      <c r="F107" s="976"/>
      <c r="G107" s="976"/>
      <c r="H107" s="976"/>
      <c r="I107" s="976"/>
      <c r="J107" s="976"/>
      <c r="K107" s="976"/>
      <c r="L107" s="976"/>
      <c r="M107" s="1402" t="s">
        <v>52</v>
      </c>
      <c r="N107" s="1402"/>
      <c r="O107" s="1402"/>
      <c r="P107" s="1402"/>
      <c r="Q107" s="1402" t="s">
        <v>10</v>
      </c>
      <c r="R107" s="1402"/>
      <c r="S107" s="1402" t="s">
        <v>53</v>
      </c>
      <c r="T107" s="1402"/>
      <c r="U107" s="1402"/>
      <c r="V107" s="1402"/>
      <c r="W107" s="1402" t="s">
        <v>54</v>
      </c>
      <c r="X107" s="1402"/>
      <c r="Y107" s="1402"/>
      <c r="Z107" s="1402"/>
      <c r="AA107" s="1402"/>
      <c r="AB107" s="1402"/>
      <c r="AC107" s="1402"/>
      <c r="AD107" s="1402"/>
      <c r="AE107" s="1402"/>
      <c r="AF107" s="1402"/>
      <c r="AG107" s="1402"/>
      <c r="AH107" s="1402"/>
      <c r="AI107" s="879" t="s">
        <v>55</v>
      </c>
      <c r="AJ107" s="878"/>
      <c r="AK107" s="878"/>
      <c r="AL107" s="878"/>
      <c r="AM107" s="878"/>
      <c r="AN107" s="878"/>
      <c r="AR107" s="1380" t="s">
        <v>56</v>
      </c>
      <c r="AS107" s="1376"/>
      <c r="AT107" s="1376"/>
      <c r="AU107" s="1376"/>
      <c r="AV107" s="1376"/>
      <c r="AW107" s="1376"/>
      <c r="AX107" s="1376"/>
      <c r="AY107" s="1376"/>
      <c r="AZ107" s="1376"/>
      <c r="BA107" s="1430">
        <f ca="1">BA11</f>
        <v>30</v>
      </c>
      <c r="BB107" s="1431"/>
      <c r="BC107" s="1376" t="s">
        <v>57</v>
      </c>
      <c r="BD107" s="1376"/>
      <c r="BE107" s="1377"/>
    </row>
    <row r="108" spans="2:60" s="1" customFormat="1" ht="10.199999999999999" customHeight="1">
      <c r="B108" s="1213"/>
      <c r="C108" s="982"/>
      <c r="D108" s="982"/>
      <c r="E108" s="982"/>
      <c r="F108" s="982"/>
      <c r="G108" s="982"/>
      <c r="H108" s="982"/>
      <c r="I108" s="982"/>
      <c r="J108" s="982"/>
      <c r="K108" s="982"/>
      <c r="L108" s="982"/>
      <c r="M108" s="1404">
        <f>M12</f>
        <v>0</v>
      </c>
      <c r="N108" s="1331"/>
      <c r="O108" s="1343">
        <f>O12</f>
        <v>0</v>
      </c>
      <c r="P108" s="1343"/>
      <c r="Q108" s="1331">
        <f>Q12</f>
        <v>0</v>
      </c>
      <c r="R108" s="1331"/>
      <c r="S108" s="1343">
        <f>S12</f>
        <v>0</v>
      </c>
      <c r="T108" s="1343"/>
      <c r="U108" s="1331">
        <f>U12</f>
        <v>0</v>
      </c>
      <c r="V108" s="1331"/>
      <c r="W108" s="1343">
        <f>W12</f>
        <v>0</v>
      </c>
      <c r="X108" s="1343"/>
      <c r="Y108" s="1331">
        <f>Y12</f>
        <v>0</v>
      </c>
      <c r="Z108" s="1331"/>
      <c r="AA108" s="1343">
        <f>AA12</f>
        <v>0</v>
      </c>
      <c r="AB108" s="1343"/>
      <c r="AC108" s="1331">
        <f>AC12</f>
        <v>0</v>
      </c>
      <c r="AD108" s="1331"/>
      <c r="AE108" s="1343">
        <f>AE12</f>
        <v>0</v>
      </c>
      <c r="AF108" s="1343"/>
      <c r="AG108" s="1331">
        <f>AG12</f>
        <v>0</v>
      </c>
      <c r="AH108" s="1331"/>
      <c r="AI108" s="1343">
        <f>AI12</f>
        <v>0</v>
      </c>
      <c r="AJ108" s="1343"/>
      <c r="AK108" s="1331">
        <f>AK12</f>
        <v>0</v>
      </c>
      <c r="AL108" s="1331"/>
      <c r="AM108" s="1474">
        <f>AM12</f>
        <v>0</v>
      </c>
      <c r="AN108" s="1427"/>
      <c r="AR108" s="1381"/>
      <c r="AS108" s="1378"/>
      <c r="AT108" s="1378"/>
      <c r="AU108" s="1378"/>
      <c r="AV108" s="1378"/>
      <c r="AW108" s="1378"/>
      <c r="AX108" s="1378"/>
      <c r="AY108" s="1378"/>
      <c r="AZ108" s="1378"/>
      <c r="BA108" s="1432"/>
      <c r="BB108" s="1432"/>
      <c r="BC108" s="1378"/>
      <c r="BD108" s="1378"/>
      <c r="BE108" s="1379"/>
    </row>
    <row r="109" spans="2:60" s="1" customFormat="1" ht="10.199999999999999" customHeight="1">
      <c r="B109" s="1213"/>
      <c r="C109" s="982"/>
      <c r="D109" s="982"/>
      <c r="E109" s="982"/>
      <c r="F109" s="982"/>
      <c r="G109" s="982"/>
      <c r="H109" s="982"/>
      <c r="I109" s="982"/>
      <c r="J109" s="982"/>
      <c r="K109" s="982"/>
      <c r="L109" s="982"/>
      <c r="M109" s="1331"/>
      <c r="N109" s="1331"/>
      <c r="O109" s="1344"/>
      <c r="P109" s="1344"/>
      <c r="Q109" s="1331"/>
      <c r="R109" s="1331"/>
      <c r="S109" s="1344"/>
      <c r="T109" s="1344"/>
      <c r="U109" s="1331"/>
      <c r="V109" s="1331"/>
      <c r="W109" s="1344"/>
      <c r="X109" s="1344"/>
      <c r="Y109" s="1331"/>
      <c r="Z109" s="1331"/>
      <c r="AA109" s="1344"/>
      <c r="AB109" s="1344"/>
      <c r="AC109" s="1331"/>
      <c r="AD109" s="1331"/>
      <c r="AE109" s="1344"/>
      <c r="AF109" s="1344"/>
      <c r="AG109" s="1331"/>
      <c r="AH109" s="1331"/>
      <c r="AI109" s="1344"/>
      <c r="AJ109" s="1344"/>
      <c r="AK109" s="1331"/>
      <c r="AL109" s="1331"/>
      <c r="AM109" s="1428"/>
      <c r="AN109" s="1429"/>
    </row>
    <row r="110" spans="2:60" s="2" customFormat="1" ht="12" customHeight="1">
      <c r="B110" s="1332" t="s">
        <v>58</v>
      </c>
      <c r="C110" s="1333"/>
      <c r="D110" s="1347" t="s">
        <v>59</v>
      </c>
      <c r="E110" s="1348"/>
      <c r="F110" s="1348"/>
      <c r="G110" s="1348"/>
      <c r="H110" s="1348"/>
      <c r="I110" s="1348"/>
      <c r="J110" s="1348"/>
      <c r="K110" s="1348"/>
      <c r="L110" s="1349"/>
      <c r="M110" s="1405" t="s">
        <v>60</v>
      </c>
      <c r="N110" s="1354"/>
      <c r="O110" s="1354"/>
      <c r="P110" s="1354"/>
      <c r="Q110" s="1354"/>
      <c r="R110" s="1354"/>
      <c r="S110" s="1406"/>
      <c r="T110" s="1353" t="s">
        <v>61</v>
      </c>
      <c r="U110" s="1354"/>
      <c r="V110" s="1354"/>
      <c r="W110" s="1354"/>
      <c r="X110" s="1354"/>
      <c r="Y110" s="1354"/>
      <c r="Z110" s="1354"/>
      <c r="AA110" s="1354"/>
      <c r="AB110" s="1354"/>
      <c r="AC110" s="1355"/>
      <c r="AD110" s="1409" t="s">
        <v>62</v>
      </c>
      <c r="AE110" s="1410"/>
      <c r="AF110" s="1353" t="s">
        <v>26</v>
      </c>
      <c r="AG110" s="1354"/>
      <c r="AH110" s="1354"/>
      <c r="AI110" s="1354"/>
      <c r="AJ110" s="1354"/>
      <c r="AK110" s="1354"/>
      <c r="AL110" s="1354"/>
      <c r="AM110" s="1354"/>
      <c r="AN110" s="1354"/>
      <c r="AO110" s="1355"/>
      <c r="AP110" s="1435" t="s">
        <v>63</v>
      </c>
      <c r="AQ110" s="1436"/>
      <c r="AR110" s="1436"/>
      <c r="AS110" s="1436"/>
      <c r="AT110" s="1436"/>
      <c r="AU110" s="1437"/>
      <c r="AV110" s="1353" t="s">
        <v>64</v>
      </c>
      <c r="AW110" s="1354"/>
      <c r="AX110" s="1354"/>
      <c r="AY110" s="1354"/>
      <c r="AZ110" s="1354"/>
      <c r="BA110" s="1354"/>
      <c r="BB110" s="1354"/>
      <c r="BC110" s="1354"/>
      <c r="BD110" s="1354"/>
      <c r="BE110" s="1373"/>
    </row>
    <row r="111" spans="2:60" s="2" customFormat="1" ht="12" customHeight="1">
      <c r="B111" s="1334"/>
      <c r="C111" s="1335"/>
      <c r="D111" s="1350"/>
      <c r="E111" s="1351"/>
      <c r="F111" s="1351"/>
      <c r="G111" s="1351"/>
      <c r="H111" s="1351"/>
      <c r="I111" s="1351"/>
      <c r="J111" s="1351"/>
      <c r="K111" s="1351"/>
      <c r="L111" s="1352"/>
      <c r="M111" s="1407"/>
      <c r="N111" s="1357"/>
      <c r="O111" s="1357"/>
      <c r="P111" s="1357"/>
      <c r="Q111" s="1357"/>
      <c r="R111" s="1357"/>
      <c r="S111" s="1408"/>
      <c r="T111" s="1356"/>
      <c r="U111" s="1357"/>
      <c r="V111" s="1357"/>
      <c r="W111" s="1357"/>
      <c r="X111" s="1357"/>
      <c r="Y111" s="1357"/>
      <c r="Z111" s="1357"/>
      <c r="AA111" s="1357"/>
      <c r="AB111" s="1357"/>
      <c r="AC111" s="1358"/>
      <c r="AD111" s="1411"/>
      <c r="AE111" s="1412"/>
      <c r="AF111" s="1356"/>
      <c r="AG111" s="1357"/>
      <c r="AH111" s="1357"/>
      <c r="AI111" s="1357"/>
      <c r="AJ111" s="1357"/>
      <c r="AK111" s="1357"/>
      <c r="AL111" s="1357"/>
      <c r="AM111" s="1357"/>
      <c r="AN111" s="1357"/>
      <c r="AO111" s="1358"/>
      <c r="AP111" s="1309" t="s">
        <v>65</v>
      </c>
      <c r="AQ111" s="1310"/>
      <c r="AR111" s="1311"/>
      <c r="AS111" s="1336" t="s">
        <v>66</v>
      </c>
      <c r="AT111" s="1310"/>
      <c r="AU111" s="1337"/>
      <c r="AV111" s="1374"/>
      <c r="AW111" s="1357"/>
      <c r="AX111" s="1357"/>
      <c r="AY111" s="1357"/>
      <c r="AZ111" s="1357"/>
      <c r="BA111" s="1357"/>
      <c r="BB111" s="1357"/>
      <c r="BC111" s="1357"/>
      <c r="BD111" s="1357"/>
      <c r="BE111" s="1375"/>
    </row>
    <row r="112" spans="2:60" ht="7.5" customHeight="1">
      <c r="B112" s="1212">
        <v>31</v>
      </c>
      <c r="C112" s="941"/>
      <c r="D112" s="1251" t="s">
        <v>130</v>
      </c>
      <c r="E112" s="1252"/>
      <c r="F112" s="1252"/>
      <c r="G112" s="1252"/>
      <c r="H112" s="1252"/>
      <c r="I112" s="1252"/>
      <c r="J112" s="1252"/>
      <c r="K112" s="1252"/>
      <c r="L112" s="1253"/>
      <c r="M112" s="1224" t="str">
        <f>M16</f>
        <v>平成27年3月31日
以前のもの</v>
      </c>
      <c r="N112" s="1225"/>
      <c r="O112" s="1225"/>
      <c r="P112" s="1225"/>
      <c r="Q112" s="1225"/>
      <c r="R112" s="1225"/>
      <c r="S112" s="1226"/>
      <c r="T112" s="1230">
        <f t="shared" ref="T112:T118" si="0">T16</f>
        <v>0</v>
      </c>
      <c r="U112" s="1231"/>
      <c r="V112" s="1231"/>
      <c r="W112" s="1231"/>
      <c r="X112" s="1231"/>
      <c r="Y112" s="1231"/>
      <c r="Z112" s="1231"/>
      <c r="AA112" s="1231"/>
      <c r="AB112" s="1231"/>
      <c r="AC112" s="1280" t="s">
        <v>15</v>
      </c>
      <c r="AD112" s="935">
        <v>18</v>
      </c>
      <c r="AE112" s="1218"/>
      <c r="AF112" s="1424"/>
      <c r="AG112" s="1184">
        <f>AG16</f>
        <v>0</v>
      </c>
      <c r="AH112" s="1185"/>
      <c r="AI112" s="1185"/>
      <c r="AJ112" s="1185"/>
      <c r="AK112" s="1185"/>
      <c r="AL112" s="1185"/>
      <c r="AM112" s="1186"/>
      <c r="AN112" s="1232" t="s">
        <v>67</v>
      </c>
      <c r="AO112" s="1233"/>
      <c r="AP112" s="1438" t="s">
        <v>68</v>
      </c>
      <c r="AQ112" s="1439"/>
      <c r="AR112" s="1440"/>
      <c r="AS112" s="1438" t="s">
        <v>68</v>
      </c>
      <c r="AT112" s="1439"/>
      <c r="AU112" s="1440"/>
      <c r="AV112" s="1184">
        <f>AV16</f>
        <v>0</v>
      </c>
      <c r="AW112" s="1185"/>
      <c r="AX112" s="1185"/>
      <c r="AY112" s="1185"/>
      <c r="AZ112" s="1185"/>
      <c r="BA112" s="1185"/>
      <c r="BB112" s="1185"/>
      <c r="BC112" s="1185"/>
      <c r="BD112" s="1186"/>
      <c r="BE112" s="1433" t="s">
        <v>15</v>
      </c>
    </row>
    <row r="113" spans="2:61" ht="10.5" customHeight="1">
      <c r="B113" s="1213"/>
      <c r="C113" s="918"/>
      <c r="D113" s="1254"/>
      <c r="E113" s="1255"/>
      <c r="F113" s="1255"/>
      <c r="G113" s="1255"/>
      <c r="H113" s="1255"/>
      <c r="I113" s="1255"/>
      <c r="J113" s="1255"/>
      <c r="K113" s="1255"/>
      <c r="L113" s="1256"/>
      <c r="M113" s="1227"/>
      <c r="N113" s="1228"/>
      <c r="O113" s="1228"/>
      <c r="P113" s="1228"/>
      <c r="Q113" s="1228"/>
      <c r="R113" s="1228"/>
      <c r="S113" s="1229"/>
      <c r="T113" s="1196">
        <f t="shared" si="0"/>
        <v>0</v>
      </c>
      <c r="U113" s="1197"/>
      <c r="V113" s="1197"/>
      <c r="W113" s="1197"/>
      <c r="X113" s="1197"/>
      <c r="Y113" s="1197"/>
      <c r="Z113" s="1197"/>
      <c r="AA113" s="1197"/>
      <c r="AB113" s="1197"/>
      <c r="AC113" s="1281"/>
      <c r="AD113" s="1219"/>
      <c r="AE113" s="1217"/>
      <c r="AF113" s="1425"/>
      <c r="AG113" s="1187"/>
      <c r="AH113" s="1188"/>
      <c r="AI113" s="1188"/>
      <c r="AJ113" s="1188"/>
      <c r="AK113" s="1188"/>
      <c r="AL113" s="1188"/>
      <c r="AM113" s="1189"/>
      <c r="AN113" s="1234"/>
      <c r="AO113" s="1235"/>
      <c r="AP113" s="1248">
        <v>89</v>
      </c>
      <c r="AQ113" s="1223"/>
      <c r="AR113" s="1217"/>
      <c r="AS113" s="1323" t="str">
        <f>AS17</f>
        <v/>
      </c>
      <c r="AT113" s="1324"/>
      <c r="AU113" s="1325"/>
      <c r="AV113" s="1187"/>
      <c r="AW113" s="1188"/>
      <c r="AX113" s="1188"/>
      <c r="AY113" s="1188"/>
      <c r="AZ113" s="1188"/>
      <c r="BA113" s="1188"/>
      <c r="BB113" s="1188"/>
      <c r="BC113" s="1188"/>
      <c r="BD113" s="1189"/>
      <c r="BE113" s="1434"/>
      <c r="BF113" s="41"/>
      <c r="BG113" s="41"/>
      <c r="BH113" s="41"/>
      <c r="BI113" s="42" t="s">
        <v>69</v>
      </c>
    </row>
    <row r="114" spans="2:61" ht="7.5" customHeight="1">
      <c r="B114" s="1213"/>
      <c r="C114" s="918"/>
      <c r="D114" s="1254"/>
      <c r="E114" s="1255"/>
      <c r="F114" s="1255"/>
      <c r="G114" s="1255"/>
      <c r="H114" s="1255"/>
      <c r="I114" s="1255"/>
      <c r="J114" s="1255"/>
      <c r="K114" s="1255"/>
      <c r="L114" s="1256"/>
      <c r="M114" s="1242" t="str">
        <f>M18</f>
        <v>平成30年3月31日
以前のもの</v>
      </c>
      <c r="N114" s="1243"/>
      <c r="O114" s="1243"/>
      <c r="P114" s="1243"/>
      <c r="Q114" s="1243"/>
      <c r="R114" s="1243"/>
      <c r="S114" s="1244"/>
      <c r="T114" s="1230">
        <f t="shared" si="0"/>
        <v>0</v>
      </c>
      <c r="U114" s="1231"/>
      <c r="V114" s="1231"/>
      <c r="W114" s="1231"/>
      <c r="X114" s="1231"/>
      <c r="Y114" s="1231"/>
      <c r="Z114" s="1231"/>
      <c r="AA114" s="1231"/>
      <c r="AB114" s="1231"/>
      <c r="AC114" s="59"/>
      <c r="AD114" s="935">
        <v>19</v>
      </c>
      <c r="AE114" s="1218"/>
      <c r="AF114" s="1182"/>
      <c r="AG114" s="1184">
        <f>AG18</f>
        <v>0</v>
      </c>
      <c r="AH114" s="1185"/>
      <c r="AI114" s="1185"/>
      <c r="AJ114" s="1185"/>
      <c r="AK114" s="1185"/>
      <c r="AL114" s="1185"/>
      <c r="AM114" s="1186"/>
      <c r="AN114" s="69"/>
      <c r="AO114" s="59"/>
      <c r="AP114" s="920">
        <v>79</v>
      </c>
      <c r="AQ114" s="982"/>
      <c r="AR114" s="918"/>
      <c r="AS114" s="1190" t="str">
        <f>AS18</f>
        <v/>
      </c>
      <c r="AT114" s="1191"/>
      <c r="AU114" s="1192"/>
      <c r="AV114" s="1184">
        <f>AV18</f>
        <v>0</v>
      </c>
      <c r="AW114" s="1185"/>
      <c r="AX114" s="1185"/>
      <c r="AY114" s="1185"/>
      <c r="AZ114" s="1185"/>
      <c r="BA114" s="1185"/>
      <c r="BB114" s="1185"/>
      <c r="BC114" s="1185"/>
      <c r="BD114" s="1186"/>
      <c r="BE114" s="1345"/>
      <c r="BF114" s="41"/>
      <c r="BG114" s="41"/>
      <c r="BH114" s="41"/>
      <c r="BI114" s="42"/>
    </row>
    <row r="115" spans="2:61" ht="10.5" customHeight="1">
      <c r="B115" s="1213"/>
      <c r="C115" s="918"/>
      <c r="D115" s="1254"/>
      <c r="E115" s="1255"/>
      <c r="F115" s="1255"/>
      <c r="G115" s="1255"/>
      <c r="H115" s="1255"/>
      <c r="I115" s="1255"/>
      <c r="J115" s="1255"/>
      <c r="K115" s="1255"/>
      <c r="L115" s="1256"/>
      <c r="M115" s="1245"/>
      <c r="N115" s="1246"/>
      <c r="O115" s="1246"/>
      <c r="P115" s="1246"/>
      <c r="Q115" s="1246"/>
      <c r="R115" s="1246"/>
      <c r="S115" s="1247"/>
      <c r="T115" s="1196">
        <f t="shared" si="0"/>
        <v>0</v>
      </c>
      <c r="U115" s="1197"/>
      <c r="V115" s="1197"/>
      <c r="W115" s="1197"/>
      <c r="X115" s="1197"/>
      <c r="Y115" s="1197"/>
      <c r="Z115" s="1197"/>
      <c r="AA115" s="1197"/>
      <c r="AB115" s="1197"/>
      <c r="AC115" s="43"/>
      <c r="AD115" s="1219"/>
      <c r="AE115" s="1217"/>
      <c r="AF115" s="1183"/>
      <c r="AG115" s="1187"/>
      <c r="AH115" s="1188"/>
      <c r="AI115" s="1188"/>
      <c r="AJ115" s="1188"/>
      <c r="AK115" s="1188"/>
      <c r="AL115" s="1188"/>
      <c r="AM115" s="1189"/>
      <c r="AN115" s="1272"/>
      <c r="AO115" s="1272"/>
      <c r="AP115" s="1248"/>
      <c r="AQ115" s="1249"/>
      <c r="AR115" s="1250"/>
      <c r="AS115" s="1193"/>
      <c r="AT115" s="1194"/>
      <c r="AU115" s="1195"/>
      <c r="AV115" s="1187"/>
      <c r="AW115" s="1188"/>
      <c r="AX115" s="1188"/>
      <c r="AY115" s="1188"/>
      <c r="AZ115" s="1188"/>
      <c r="BA115" s="1188"/>
      <c r="BB115" s="1188"/>
      <c r="BC115" s="1188"/>
      <c r="BD115" s="1189"/>
      <c r="BE115" s="1346"/>
      <c r="BF115" s="45">
        <v>4</v>
      </c>
      <c r="BG115" s="45">
        <v>3</v>
      </c>
      <c r="BH115" s="45">
        <v>2</v>
      </c>
      <c r="BI115" s="45">
        <v>1</v>
      </c>
    </row>
    <row r="116" spans="2:61" ht="7.5" customHeight="1">
      <c r="B116" s="1213"/>
      <c r="C116" s="918"/>
      <c r="D116" s="1254"/>
      <c r="E116" s="1255"/>
      <c r="F116" s="1255"/>
      <c r="G116" s="1255"/>
      <c r="H116" s="1255"/>
      <c r="I116" s="1255"/>
      <c r="J116" s="1255"/>
      <c r="K116" s="1255"/>
      <c r="L116" s="1256"/>
      <c r="M116" s="1242" t="str">
        <f>M20</f>
        <v>令和6年3月３１日
以前のもの</v>
      </c>
      <c r="N116" s="1243"/>
      <c r="O116" s="1243"/>
      <c r="P116" s="1243"/>
      <c r="Q116" s="1243"/>
      <c r="R116" s="1243"/>
      <c r="S116" s="1244"/>
      <c r="T116" s="1230">
        <f t="shared" si="0"/>
        <v>0</v>
      </c>
      <c r="U116" s="1231"/>
      <c r="V116" s="1231"/>
      <c r="W116" s="1231"/>
      <c r="X116" s="1231"/>
      <c r="Y116" s="1231"/>
      <c r="Z116" s="1231"/>
      <c r="AA116" s="1231"/>
      <c r="AB116" s="1231"/>
      <c r="AD116" s="935"/>
      <c r="AE116" s="1218"/>
      <c r="AF116" s="1182"/>
      <c r="AG116" s="1184">
        <f>AG20</f>
        <v>0</v>
      </c>
      <c r="AH116" s="1185"/>
      <c r="AI116" s="1185"/>
      <c r="AJ116" s="1185"/>
      <c r="AK116" s="1185"/>
      <c r="AL116" s="1185"/>
      <c r="AM116" s="1186"/>
      <c r="AN116" s="61"/>
      <c r="AO116" s="61"/>
      <c r="AP116" s="920"/>
      <c r="AQ116" s="982"/>
      <c r="AR116" s="918"/>
      <c r="AS116" s="1190">
        <f>AS20</f>
        <v>0</v>
      </c>
      <c r="AT116" s="1191"/>
      <c r="AU116" s="1192"/>
      <c r="AV116" s="1184">
        <f>AV20</f>
        <v>0</v>
      </c>
      <c r="AW116" s="1185"/>
      <c r="AX116" s="1185"/>
      <c r="AY116" s="1185"/>
      <c r="AZ116" s="1185"/>
      <c r="BA116" s="1185"/>
      <c r="BB116" s="1185"/>
      <c r="BC116" s="1185"/>
      <c r="BD116" s="1186"/>
      <c r="BE116" s="691"/>
      <c r="BF116" s="45"/>
      <c r="BG116" s="45"/>
      <c r="BH116" s="45"/>
      <c r="BI116" s="45"/>
    </row>
    <row r="117" spans="2:61" ht="10.5" customHeight="1">
      <c r="B117" s="1213"/>
      <c r="C117" s="918"/>
      <c r="D117" s="1254"/>
      <c r="E117" s="1255"/>
      <c r="F117" s="1255"/>
      <c r="G117" s="1255"/>
      <c r="H117" s="1255"/>
      <c r="I117" s="1255"/>
      <c r="J117" s="1255"/>
      <c r="K117" s="1255"/>
      <c r="L117" s="1256"/>
      <c r="M117" s="1245"/>
      <c r="N117" s="1246"/>
      <c r="O117" s="1246"/>
      <c r="P117" s="1246"/>
      <c r="Q117" s="1246"/>
      <c r="R117" s="1246"/>
      <c r="S117" s="1247"/>
      <c r="T117" s="1196">
        <f>T21</f>
        <v>0</v>
      </c>
      <c r="U117" s="1197"/>
      <c r="V117" s="1197"/>
      <c r="W117" s="1197"/>
      <c r="X117" s="1197"/>
      <c r="Y117" s="1197"/>
      <c r="Z117" s="1197"/>
      <c r="AA117" s="1197"/>
      <c r="AB117" s="1197"/>
      <c r="AC117" s="60"/>
      <c r="AD117" s="1219"/>
      <c r="AE117" s="1217"/>
      <c r="AF117" s="1183"/>
      <c r="AG117" s="1187"/>
      <c r="AH117" s="1188"/>
      <c r="AI117" s="1188"/>
      <c r="AJ117" s="1188"/>
      <c r="AK117" s="1188"/>
      <c r="AL117" s="1188"/>
      <c r="AM117" s="1189"/>
      <c r="AN117" s="1198"/>
      <c r="AO117" s="1199"/>
      <c r="AP117" s="1248"/>
      <c r="AQ117" s="1249"/>
      <c r="AR117" s="1250"/>
      <c r="AS117" s="1193"/>
      <c r="AT117" s="1194"/>
      <c r="AU117" s="1195"/>
      <c r="AV117" s="1187"/>
      <c r="AW117" s="1188"/>
      <c r="AX117" s="1188"/>
      <c r="AY117" s="1188"/>
      <c r="AZ117" s="1188"/>
      <c r="BA117" s="1188"/>
      <c r="BB117" s="1188"/>
      <c r="BC117" s="1188"/>
      <c r="BD117" s="1189"/>
      <c r="BE117" s="44"/>
      <c r="BF117" s="1443" t="s">
        <v>70</v>
      </c>
      <c r="BG117" s="1442" t="s">
        <v>71</v>
      </c>
      <c r="BH117" s="1442" t="s">
        <v>72</v>
      </c>
      <c r="BI117" s="1441" t="s">
        <v>73</v>
      </c>
    </row>
    <row r="118" spans="2:61" ht="7.5" customHeight="1">
      <c r="B118" s="1214"/>
      <c r="C118" s="1215"/>
      <c r="D118" s="1254"/>
      <c r="E118" s="1255"/>
      <c r="F118" s="1255"/>
      <c r="G118" s="1255"/>
      <c r="H118" s="1255"/>
      <c r="I118" s="1255"/>
      <c r="J118" s="1255"/>
      <c r="K118" s="1255"/>
      <c r="L118" s="1256"/>
      <c r="M118" s="1242" t="str">
        <f>M22</f>
        <v>令和6年4月１日
以降のもの</v>
      </c>
      <c r="N118" s="1243"/>
      <c r="O118" s="1243"/>
      <c r="P118" s="1243"/>
      <c r="Q118" s="1243"/>
      <c r="R118" s="1243"/>
      <c r="S118" s="1244"/>
      <c r="T118" s="1230">
        <f t="shared" si="0"/>
        <v>0</v>
      </c>
      <c r="U118" s="1231"/>
      <c r="V118" s="1231"/>
      <c r="W118" s="1231"/>
      <c r="X118" s="1231"/>
      <c r="Y118" s="1231"/>
      <c r="Z118" s="1231"/>
      <c r="AA118" s="1231"/>
      <c r="AB118" s="1231"/>
      <c r="AD118" s="935">
        <v>19</v>
      </c>
      <c r="AE118" s="1218"/>
      <c r="AF118" s="1182"/>
      <c r="AG118" s="1184">
        <f>AG22</f>
        <v>0</v>
      </c>
      <c r="AH118" s="1185"/>
      <c r="AI118" s="1185"/>
      <c r="AJ118" s="1185"/>
      <c r="AK118" s="1185"/>
      <c r="AL118" s="1185"/>
      <c r="AM118" s="1186"/>
      <c r="AN118" s="61"/>
      <c r="AO118" s="61"/>
      <c r="AP118" s="920">
        <v>34</v>
      </c>
      <c r="AQ118" s="982"/>
      <c r="AR118" s="918"/>
      <c r="AS118" s="1190" t="str">
        <f>AS22</f>
        <v/>
      </c>
      <c r="AT118" s="1191"/>
      <c r="AU118" s="1192"/>
      <c r="AV118" s="1184">
        <f>AV22</f>
        <v>0</v>
      </c>
      <c r="AW118" s="1185"/>
      <c r="AX118" s="1185"/>
      <c r="AY118" s="1185"/>
      <c r="AZ118" s="1185"/>
      <c r="BA118" s="1185"/>
      <c r="BB118" s="1185"/>
      <c r="BC118" s="1185"/>
      <c r="BD118" s="1186"/>
      <c r="BE118" s="691"/>
      <c r="BF118" s="1443"/>
      <c r="BG118" s="1442"/>
      <c r="BH118" s="1442"/>
      <c r="BI118" s="1441"/>
    </row>
    <row r="119" spans="2:61" ht="10.5" customHeight="1">
      <c r="B119" s="1216"/>
      <c r="C119" s="1217"/>
      <c r="D119" s="1257"/>
      <c r="E119" s="1258"/>
      <c r="F119" s="1258"/>
      <c r="G119" s="1258"/>
      <c r="H119" s="1258"/>
      <c r="I119" s="1258"/>
      <c r="J119" s="1258"/>
      <c r="K119" s="1258"/>
      <c r="L119" s="1259"/>
      <c r="M119" s="1245"/>
      <c r="N119" s="1246"/>
      <c r="O119" s="1246"/>
      <c r="P119" s="1246"/>
      <c r="Q119" s="1246"/>
      <c r="R119" s="1246"/>
      <c r="S119" s="1247"/>
      <c r="T119" s="1196">
        <f>T23</f>
        <v>0</v>
      </c>
      <c r="U119" s="1197"/>
      <c r="V119" s="1197"/>
      <c r="W119" s="1197"/>
      <c r="X119" s="1197"/>
      <c r="Y119" s="1197"/>
      <c r="Z119" s="1197"/>
      <c r="AA119" s="1197"/>
      <c r="AB119" s="1197"/>
      <c r="AC119" s="60"/>
      <c r="AD119" s="1219"/>
      <c r="AE119" s="1217"/>
      <c r="AF119" s="1183"/>
      <c r="AG119" s="1187"/>
      <c r="AH119" s="1188"/>
      <c r="AI119" s="1188"/>
      <c r="AJ119" s="1188"/>
      <c r="AK119" s="1188"/>
      <c r="AL119" s="1188"/>
      <c r="AM119" s="1189"/>
      <c r="AN119" s="1198"/>
      <c r="AO119" s="1199"/>
      <c r="AP119" s="1248"/>
      <c r="AQ119" s="1249"/>
      <c r="AR119" s="1250"/>
      <c r="AS119" s="1193"/>
      <c r="AT119" s="1194"/>
      <c r="AU119" s="1195"/>
      <c r="AV119" s="1187"/>
      <c r="AW119" s="1188"/>
      <c r="AX119" s="1188"/>
      <c r="AY119" s="1188"/>
      <c r="AZ119" s="1188"/>
      <c r="BA119" s="1188"/>
      <c r="BB119" s="1188"/>
      <c r="BC119" s="1188"/>
      <c r="BD119" s="1189"/>
      <c r="BE119" s="44"/>
      <c r="BF119" s="1443"/>
      <c r="BG119" s="1442"/>
      <c r="BH119" s="1442"/>
      <c r="BI119" s="1441"/>
    </row>
    <row r="120" spans="2:61" ht="7.5" customHeight="1">
      <c r="B120" s="1212">
        <v>32</v>
      </c>
      <c r="C120" s="941"/>
      <c r="D120" s="1200" t="s">
        <v>74</v>
      </c>
      <c r="E120" s="1201"/>
      <c r="F120" s="1201"/>
      <c r="G120" s="1201"/>
      <c r="H120" s="1201"/>
      <c r="I120" s="1201"/>
      <c r="J120" s="1201"/>
      <c r="K120" s="1201"/>
      <c r="L120" s="1202"/>
      <c r="M120" s="1224" t="str">
        <f>M24</f>
        <v>平成27年3月31日
以前のもの</v>
      </c>
      <c r="N120" s="1225"/>
      <c r="O120" s="1225"/>
      <c r="P120" s="1225"/>
      <c r="Q120" s="1225"/>
      <c r="R120" s="1225"/>
      <c r="S120" s="1226"/>
      <c r="T120" s="1230">
        <f t="shared" ref="T120:T137" si="1">T24</f>
        <v>0</v>
      </c>
      <c r="U120" s="1231"/>
      <c r="V120" s="1231"/>
      <c r="W120" s="1231"/>
      <c r="X120" s="1231"/>
      <c r="Y120" s="1231"/>
      <c r="Z120" s="1231"/>
      <c r="AA120" s="1231"/>
      <c r="AB120" s="1231"/>
      <c r="AC120" s="1280"/>
      <c r="AD120" s="935">
        <v>20</v>
      </c>
      <c r="AE120" s="941"/>
      <c r="AF120" s="1182"/>
      <c r="AG120" s="1184">
        <f>AG24</f>
        <v>0</v>
      </c>
      <c r="AH120" s="1185"/>
      <c r="AI120" s="1185"/>
      <c r="AJ120" s="1185"/>
      <c r="AK120" s="1185"/>
      <c r="AL120" s="1185"/>
      <c r="AM120" s="1186"/>
      <c r="AN120" s="1232"/>
      <c r="AO120" s="1233"/>
      <c r="AP120" s="920">
        <v>16</v>
      </c>
      <c r="AQ120" s="982"/>
      <c r="AR120" s="918"/>
      <c r="AS120" s="1190" t="str">
        <f>AS24</f>
        <v/>
      </c>
      <c r="AT120" s="1191"/>
      <c r="AU120" s="1192"/>
      <c r="AV120" s="1184">
        <f>AV24</f>
        <v>0</v>
      </c>
      <c r="AW120" s="1185"/>
      <c r="AX120" s="1185"/>
      <c r="AY120" s="1185"/>
      <c r="AZ120" s="1185"/>
      <c r="BA120" s="1185"/>
      <c r="BB120" s="1185"/>
      <c r="BC120" s="1185"/>
      <c r="BD120" s="1186"/>
      <c r="BE120" s="1291"/>
      <c r="BF120" s="1443"/>
      <c r="BG120" s="1442"/>
      <c r="BH120" s="1442"/>
      <c r="BI120" s="1441"/>
    </row>
    <row r="121" spans="2:61" ht="10.5" customHeight="1">
      <c r="B121" s="1213"/>
      <c r="C121" s="918"/>
      <c r="D121" s="1203"/>
      <c r="E121" s="1204"/>
      <c r="F121" s="1204"/>
      <c r="G121" s="1204"/>
      <c r="H121" s="1204"/>
      <c r="I121" s="1204"/>
      <c r="J121" s="1204"/>
      <c r="K121" s="1204"/>
      <c r="L121" s="1205"/>
      <c r="M121" s="1227"/>
      <c r="N121" s="1228"/>
      <c r="O121" s="1228"/>
      <c r="P121" s="1228"/>
      <c r="Q121" s="1228"/>
      <c r="R121" s="1228"/>
      <c r="S121" s="1229"/>
      <c r="T121" s="1196">
        <f t="shared" si="1"/>
        <v>0</v>
      </c>
      <c r="U121" s="1197"/>
      <c r="V121" s="1197"/>
      <c r="W121" s="1197"/>
      <c r="X121" s="1197"/>
      <c r="Y121" s="1197"/>
      <c r="Z121" s="1197"/>
      <c r="AA121" s="1197"/>
      <c r="AB121" s="1197"/>
      <c r="AC121" s="1281"/>
      <c r="AD121" s="920"/>
      <c r="AE121" s="918"/>
      <c r="AF121" s="1183"/>
      <c r="AG121" s="1187"/>
      <c r="AH121" s="1188"/>
      <c r="AI121" s="1188"/>
      <c r="AJ121" s="1188"/>
      <c r="AK121" s="1188"/>
      <c r="AL121" s="1188"/>
      <c r="AM121" s="1189"/>
      <c r="AN121" s="1234"/>
      <c r="AO121" s="1235"/>
      <c r="AP121" s="1248"/>
      <c r="AQ121" s="1249"/>
      <c r="AR121" s="1250"/>
      <c r="AS121" s="1193"/>
      <c r="AT121" s="1194"/>
      <c r="AU121" s="1195"/>
      <c r="AV121" s="1187"/>
      <c r="AW121" s="1188"/>
      <c r="AX121" s="1188"/>
      <c r="AY121" s="1188"/>
      <c r="AZ121" s="1188"/>
      <c r="BA121" s="1188"/>
      <c r="BB121" s="1188"/>
      <c r="BC121" s="1188"/>
      <c r="BD121" s="1189"/>
      <c r="BE121" s="1292"/>
      <c r="BF121" s="1443"/>
      <c r="BG121" s="1442"/>
      <c r="BH121" s="1442"/>
      <c r="BI121" s="1441"/>
    </row>
    <row r="122" spans="2:61" ht="7.5" customHeight="1">
      <c r="B122" s="1213"/>
      <c r="C122" s="918"/>
      <c r="D122" s="1203"/>
      <c r="E122" s="1204"/>
      <c r="F122" s="1204"/>
      <c r="G122" s="1204"/>
      <c r="H122" s="1204"/>
      <c r="I122" s="1204"/>
      <c r="J122" s="1204"/>
      <c r="K122" s="1204"/>
      <c r="L122" s="1205"/>
      <c r="M122" s="1242" t="str">
        <f>M26</f>
        <v>平成30年3月31日
以前のもの</v>
      </c>
      <c r="N122" s="1243"/>
      <c r="O122" s="1243"/>
      <c r="P122" s="1243"/>
      <c r="Q122" s="1243"/>
      <c r="R122" s="1243"/>
      <c r="S122" s="1244"/>
      <c r="T122" s="1230">
        <f t="shared" si="1"/>
        <v>0</v>
      </c>
      <c r="U122" s="1231"/>
      <c r="V122" s="1231"/>
      <c r="W122" s="1231"/>
      <c r="X122" s="1231"/>
      <c r="Y122" s="1231"/>
      <c r="Z122" s="1231"/>
      <c r="AA122" s="1231"/>
      <c r="AB122" s="1231"/>
      <c r="AC122" s="59"/>
      <c r="AD122" s="920"/>
      <c r="AE122" s="918"/>
      <c r="AF122" s="1182"/>
      <c r="AG122" s="1184">
        <f>AG26</f>
        <v>0</v>
      </c>
      <c r="AH122" s="1185"/>
      <c r="AI122" s="1185"/>
      <c r="AJ122" s="1185"/>
      <c r="AK122" s="1185"/>
      <c r="AL122" s="1185"/>
      <c r="AM122" s="1186"/>
      <c r="AN122" s="69"/>
      <c r="AO122" s="59"/>
      <c r="AP122" s="935">
        <v>11</v>
      </c>
      <c r="AQ122" s="1271"/>
      <c r="AR122" s="941"/>
      <c r="AS122" s="1190" t="str">
        <f>AS26</f>
        <v/>
      </c>
      <c r="AT122" s="1191"/>
      <c r="AU122" s="1192"/>
      <c r="AV122" s="1184">
        <f>AV26</f>
        <v>0</v>
      </c>
      <c r="AW122" s="1185"/>
      <c r="AX122" s="1185"/>
      <c r="AY122" s="1185"/>
      <c r="AZ122" s="1185"/>
      <c r="BA122" s="1185"/>
      <c r="BB122" s="1185"/>
      <c r="BC122" s="1185"/>
      <c r="BD122" s="1186"/>
      <c r="BE122" s="1289"/>
      <c r="BF122" s="1443"/>
      <c r="BG122" s="1442"/>
      <c r="BH122" s="1442"/>
      <c r="BI122" s="1441"/>
    </row>
    <row r="123" spans="2:61" ht="10.5" customHeight="1">
      <c r="B123" s="1213"/>
      <c r="C123" s="918"/>
      <c r="D123" s="1203"/>
      <c r="E123" s="1204"/>
      <c r="F123" s="1204"/>
      <c r="G123" s="1204"/>
      <c r="H123" s="1204"/>
      <c r="I123" s="1204"/>
      <c r="J123" s="1204"/>
      <c r="K123" s="1204"/>
      <c r="L123" s="1205"/>
      <c r="M123" s="1245"/>
      <c r="N123" s="1246"/>
      <c r="O123" s="1246"/>
      <c r="P123" s="1246"/>
      <c r="Q123" s="1246"/>
      <c r="R123" s="1246"/>
      <c r="S123" s="1247"/>
      <c r="T123" s="1196">
        <f t="shared" si="1"/>
        <v>0</v>
      </c>
      <c r="U123" s="1197"/>
      <c r="V123" s="1197"/>
      <c r="W123" s="1197"/>
      <c r="X123" s="1197"/>
      <c r="Y123" s="1197"/>
      <c r="Z123" s="1197"/>
      <c r="AA123" s="1197"/>
      <c r="AB123" s="1197"/>
      <c r="AC123" s="43"/>
      <c r="AD123" s="920"/>
      <c r="AE123" s="918"/>
      <c r="AF123" s="1183"/>
      <c r="AG123" s="1187"/>
      <c r="AH123" s="1188"/>
      <c r="AI123" s="1188"/>
      <c r="AJ123" s="1188"/>
      <c r="AK123" s="1188"/>
      <c r="AL123" s="1188"/>
      <c r="AM123" s="1189"/>
      <c r="AN123" s="1272"/>
      <c r="AO123" s="1272"/>
      <c r="AP123" s="920"/>
      <c r="AQ123" s="982"/>
      <c r="AR123" s="918"/>
      <c r="AS123" s="1193"/>
      <c r="AT123" s="1194"/>
      <c r="AU123" s="1195"/>
      <c r="AV123" s="1187"/>
      <c r="AW123" s="1188"/>
      <c r="AX123" s="1188"/>
      <c r="AY123" s="1188"/>
      <c r="AZ123" s="1188"/>
      <c r="BA123" s="1188"/>
      <c r="BB123" s="1188"/>
      <c r="BC123" s="1188"/>
      <c r="BD123" s="1189"/>
      <c r="BE123" s="1290"/>
      <c r="BF123" s="1443"/>
      <c r="BG123" s="1442"/>
      <c r="BH123" s="1442"/>
      <c r="BI123" s="1441"/>
    </row>
    <row r="124" spans="2:61" ht="7.5" customHeight="1">
      <c r="B124" s="1213"/>
      <c r="C124" s="918"/>
      <c r="D124" s="1203"/>
      <c r="E124" s="1204"/>
      <c r="F124" s="1204"/>
      <c r="G124" s="1204"/>
      <c r="H124" s="1204"/>
      <c r="I124" s="1204"/>
      <c r="J124" s="1204"/>
      <c r="K124" s="1204"/>
      <c r="L124" s="1205"/>
      <c r="M124" s="1242" t="str">
        <f>M28</f>
        <v>平成30年4月1日
以降のもの</v>
      </c>
      <c r="N124" s="1243"/>
      <c r="O124" s="1243"/>
      <c r="P124" s="1243"/>
      <c r="Q124" s="1243"/>
      <c r="R124" s="1243"/>
      <c r="S124" s="1244"/>
      <c r="T124" s="1230">
        <f t="shared" si="1"/>
        <v>0</v>
      </c>
      <c r="U124" s="1231"/>
      <c r="V124" s="1231"/>
      <c r="W124" s="1231"/>
      <c r="X124" s="1231"/>
      <c r="Y124" s="1231"/>
      <c r="Z124" s="1231"/>
      <c r="AA124" s="1231"/>
      <c r="AB124" s="1231"/>
      <c r="AD124" s="935">
        <v>19</v>
      </c>
      <c r="AE124" s="1218"/>
      <c r="AF124" s="1182"/>
      <c r="AG124" s="1184">
        <f>AG28</f>
        <v>0</v>
      </c>
      <c r="AH124" s="1185"/>
      <c r="AI124" s="1185"/>
      <c r="AJ124" s="1185"/>
      <c r="AK124" s="1185"/>
      <c r="AL124" s="1185"/>
      <c r="AM124" s="1186"/>
      <c r="AN124" s="61"/>
      <c r="AO124" s="61"/>
      <c r="AP124" s="920"/>
      <c r="AQ124" s="982"/>
      <c r="AR124" s="918"/>
      <c r="AS124" s="1190" t="str">
        <f>AS28</f>
        <v/>
      </c>
      <c r="AT124" s="1191"/>
      <c r="AU124" s="1192"/>
      <c r="AV124" s="1184">
        <f>AV28</f>
        <v>0</v>
      </c>
      <c r="AW124" s="1185"/>
      <c r="AX124" s="1185"/>
      <c r="AY124" s="1185"/>
      <c r="AZ124" s="1185"/>
      <c r="BA124" s="1185"/>
      <c r="BB124" s="1185"/>
      <c r="BC124" s="1185"/>
      <c r="BD124" s="1186"/>
      <c r="BE124" s="692"/>
      <c r="BF124" s="1443"/>
      <c r="BG124" s="1442"/>
      <c r="BH124" s="1442"/>
      <c r="BI124" s="1441"/>
    </row>
    <row r="125" spans="2:61" ht="10.5" customHeight="1">
      <c r="B125" s="1360"/>
      <c r="C125" s="1250"/>
      <c r="D125" s="1417"/>
      <c r="E125" s="1418"/>
      <c r="F125" s="1418"/>
      <c r="G125" s="1418"/>
      <c r="H125" s="1418"/>
      <c r="I125" s="1418"/>
      <c r="J125" s="1418"/>
      <c r="K125" s="1418"/>
      <c r="L125" s="1419"/>
      <c r="M125" s="1245"/>
      <c r="N125" s="1246"/>
      <c r="O125" s="1246"/>
      <c r="P125" s="1246"/>
      <c r="Q125" s="1246"/>
      <c r="R125" s="1246"/>
      <c r="S125" s="1247"/>
      <c r="T125" s="1196">
        <f t="shared" si="1"/>
        <v>0</v>
      </c>
      <c r="U125" s="1197"/>
      <c r="V125" s="1197"/>
      <c r="W125" s="1197"/>
      <c r="X125" s="1197"/>
      <c r="Y125" s="1197"/>
      <c r="Z125" s="1197"/>
      <c r="AA125" s="1197"/>
      <c r="AB125" s="1197"/>
      <c r="AC125" s="60"/>
      <c r="AD125" s="1221"/>
      <c r="AE125" s="1215"/>
      <c r="AF125" s="1183"/>
      <c r="AG125" s="1187"/>
      <c r="AH125" s="1188"/>
      <c r="AI125" s="1188"/>
      <c r="AJ125" s="1188"/>
      <c r="AK125" s="1188"/>
      <c r="AL125" s="1188"/>
      <c r="AM125" s="1189"/>
      <c r="AN125" s="1198"/>
      <c r="AO125" s="1199"/>
      <c r="AP125" s="1248"/>
      <c r="AQ125" s="1249"/>
      <c r="AR125" s="1250"/>
      <c r="AS125" s="1193"/>
      <c r="AT125" s="1194"/>
      <c r="AU125" s="1195"/>
      <c r="AV125" s="1187"/>
      <c r="AW125" s="1188"/>
      <c r="AX125" s="1188"/>
      <c r="AY125" s="1188"/>
      <c r="AZ125" s="1188"/>
      <c r="BA125" s="1188"/>
      <c r="BB125" s="1188"/>
      <c r="BC125" s="1188"/>
      <c r="BD125" s="1189"/>
      <c r="BE125" s="68"/>
      <c r="BF125" s="1443"/>
      <c r="BG125" s="1442"/>
      <c r="BH125" s="1442"/>
      <c r="BI125" s="1441"/>
    </row>
    <row r="126" spans="2:61" ht="7.5" customHeight="1">
      <c r="B126" s="1212">
        <v>33</v>
      </c>
      <c r="C126" s="941"/>
      <c r="D126" s="1200" t="s">
        <v>93</v>
      </c>
      <c r="E126" s="1201"/>
      <c r="F126" s="1201"/>
      <c r="G126" s="1201"/>
      <c r="H126" s="1201"/>
      <c r="I126" s="1201"/>
      <c r="J126" s="1201"/>
      <c r="K126" s="1201"/>
      <c r="L126" s="1202"/>
      <c r="M126" s="1224" t="str">
        <f>M30</f>
        <v>平成27年3月31日
以前のもの</v>
      </c>
      <c r="N126" s="1225"/>
      <c r="O126" s="1225"/>
      <c r="P126" s="1225"/>
      <c r="Q126" s="1225"/>
      <c r="R126" s="1225"/>
      <c r="S126" s="1226"/>
      <c r="T126" s="1230">
        <f t="shared" si="1"/>
        <v>0</v>
      </c>
      <c r="U126" s="1231"/>
      <c r="V126" s="1231"/>
      <c r="W126" s="1231"/>
      <c r="X126" s="1231"/>
      <c r="Y126" s="1231"/>
      <c r="Z126" s="1231"/>
      <c r="AA126" s="1231"/>
      <c r="AB126" s="1231"/>
      <c r="AC126" s="1280"/>
      <c r="AD126" s="935">
        <v>18</v>
      </c>
      <c r="AE126" s="941"/>
      <c r="AF126" s="1182"/>
      <c r="AG126" s="1184">
        <f>AG30</f>
        <v>0</v>
      </c>
      <c r="AH126" s="1185"/>
      <c r="AI126" s="1185"/>
      <c r="AJ126" s="1185"/>
      <c r="AK126" s="1185"/>
      <c r="AL126" s="1185"/>
      <c r="AM126" s="1186"/>
      <c r="AN126" s="1232"/>
      <c r="AO126" s="1233"/>
      <c r="AP126" s="920">
        <v>10</v>
      </c>
      <c r="AQ126" s="982"/>
      <c r="AR126" s="918"/>
      <c r="AS126" s="1190" t="str">
        <f>AS30</f>
        <v/>
      </c>
      <c r="AT126" s="1191"/>
      <c r="AU126" s="1192"/>
      <c r="AV126" s="1184">
        <f>AV30</f>
        <v>0</v>
      </c>
      <c r="AW126" s="1185"/>
      <c r="AX126" s="1185"/>
      <c r="AY126" s="1185"/>
      <c r="AZ126" s="1185"/>
      <c r="BA126" s="1185"/>
      <c r="BB126" s="1185"/>
      <c r="BC126" s="1185"/>
      <c r="BD126" s="1186"/>
      <c r="BE126" s="1291"/>
      <c r="BF126" s="1443"/>
      <c r="BG126" s="1442"/>
      <c r="BH126" s="1442"/>
      <c r="BI126" s="1441"/>
    </row>
    <row r="127" spans="2:61" ht="10.5" customHeight="1">
      <c r="B127" s="1213"/>
      <c r="C127" s="918"/>
      <c r="D127" s="1203"/>
      <c r="E127" s="1204"/>
      <c r="F127" s="1204"/>
      <c r="G127" s="1204"/>
      <c r="H127" s="1204"/>
      <c r="I127" s="1204"/>
      <c r="J127" s="1204"/>
      <c r="K127" s="1204"/>
      <c r="L127" s="1205"/>
      <c r="M127" s="1227"/>
      <c r="N127" s="1228"/>
      <c r="O127" s="1228"/>
      <c r="P127" s="1228"/>
      <c r="Q127" s="1228"/>
      <c r="R127" s="1228"/>
      <c r="S127" s="1229"/>
      <c r="T127" s="1196">
        <f t="shared" si="1"/>
        <v>0</v>
      </c>
      <c r="U127" s="1197"/>
      <c r="V127" s="1197"/>
      <c r="W127" s="1197"/>
      <c r="X127" s="1197"/>
      <c r="Y127" s="1197"/>
      <c r="Z127" s="1197"/>
      <c r="AA127" s="1197"/>
      <c r="AB127" s="1197"/>
      <c r="AC127" s="1281"/>
      <c r="AD127" s="920"/>
      <c r="AE127" s="918"/>
      <c r="AF127" s="1183"/>
      <c r="AG127" s="1187"/>
      <c r="AH127" s="1188"/>
      <c r="AI127" s="1188"/>
      <c r="AJ127" s="1188"/>
      <c r="AK127" s="1188"/>
      <c r="AL127" s="1188"/>
      <c r="AM127" s="1189"/>
      <c r="AN127" s="1234"/>
      <c r="AO127" s="1235"/>
      <c r="AP127" s="1248"/>
      <c r="AQ127" s="1249"/>
      <c r="AR127" s="1250"/>
      <c r="AS127" s="1193"/>
      <c r="AT127" s="1194"/>
      <c r="AU127" s="1195"/>
      <c r="AV127" s="1187"/>
      <c r="AW127" s="1188"/>
      <c r="AX127" s="1188"/>
      <c r="AY127" s="1188"/>
      <c r="AZ127" s="1188"/>
      <c r="BA127" s="1188"/>
      <c r="BB127" s="1188"/>
      <c r="BC127" s="1188"/>
      <c r="BD127" s="1189"/>
      <c r="BE127" s="1292"/>
      <c r="BF127" s="1443"/>
      <c r="BG127" s="1442"/>
      <c r="BH127" s="1442"/>
      <c r="BI127" s="1441"/>
    </row>
    <row r="128" spans="2:61" ht="7.5" customHeight="1">
      <c r="B128" s="1213"/>
      <c r="C128" s="918"/>
      <c r="D128" s="1203"/>
      <c r="E128" s="1204"/>
      <c r="F128" s="1204"/>
      <c r="G128" s="1204"/>
      <c r="H128" s="1204"/>
      <c r="I128" s="1204"/>
      <c r="J128" s="1204"/>
      <c r="K128" s="1204"/>
      <c r="L128" s="1205"/>
      <c r="M128" s="1242" t="str">
        <f>M32</f>
        <v>平成30年3月31日
以前のもの</v>
      </c>
      <c r="N128" s="1243"/>
      <c r="O128" s="1243"/>
      <c r="P128" s="1243"/>
      <c r="Q128" s="1243"/>
      <c r="R128" s="1243"/>
      <c r="S128" s="1244"/>
      <c r="T128" s="1230">
        <f t="shared" si="1"/>
        <v>0</v>
      </c>
      <c r="U128" s="1231"/>
      <c r="V128" s="1231"/>
      <c r="W128" s="1231"/>
      <c r="X128" s="1231"/>
      <c r="Y128" s="1231"/>
      <c r="Z128" s="1231"/>
      <c r="AA128" s="1231"/>
      <c r="AB128" s="1231"/>
      <c r="AC128" s="59"/>
      <c r="AD128" s="920"/>
      <c r="AE128" s="918"/>
      <c r="AF128" s="1182"/>
      <c r="AG128" s="1184">
        <f>AG32</f>
        <v>0</v>
      </c>
      <c r="AH128" s="1185"/>
      <c r="AI128" s="1185"/>
      <c r="AJ128" s="1185"/>
      <c r="AK128" s="1185"/>
      <c r="AL128" s="1185"/>
      <c r="AM128" s="1186"/>
      <c r="AN128" s="69"/>
      <c r="AO128" s="59"/>
      <c r="AP128" s="935">
        <v>9</v>
      </c>
      <c r="AQ128" s="1271"/>
      <c r="AR128" s="941"/>
      <c r="AS128" s="1190" t="str">
        <f>AS32</f>
        <v/>
      </c>
      <c r="AT128" s="1191"/>
      <c r="AU128" s="1192"/>
      <c r="AV128" s="1184">
        <f>AV32</f>
        <v>0</v>
      </c>
      <c r="AW128" s="1185"/>
      <c r="AX128" s="1185"/>
      <c r="AY128" s="1185"/>
      <c r="AZ128" s="1185"/>
      <c r="BA128" s="1185"/>
      <c r="BB128" s="1185"/>
      <c r="BC128" s="1185"/>
      <c r="BD128" s="1186"/>
      <c r="BE128" s="1289"/>
      <c r="BF128" s="1443"/>
      <c r="BG128" s="1442"/>
      <c r="BH128" s="1442"/>
      <c r="BI128" s="1441"/>
    </row>
    <row r="129" spans="2:61" ht="10.5" customHeight="1">
      <c r="B129" s="1213"/>
      <c r="C129" s="918"/>
      <c r="D129" s="1203"/>
      <c r="E129" s="1204"/>
      <c r="F129" s="1204"/>
      <c r="G129" s="1204"/>
      <c r="H129" s="1204"/>
      <c r="I129" s="1204"/>
      <c r="J129" s="1204"/>
      <c r="K129" s="1204"/>
      <c r="L129" s="1205"/>
      <c r="M129" s="1245"/>
      <c r="N129" s="1246"/>
      <c r="O129" s="1246"/>
      <c r="P129" s="1246"/>
      <c r="Q129" s="1246"/>
      <c r="R129" s="1246"/>
      <c r="S129" s="1247"/>
      <c r="T129" s="1196">
        <f t="shared" si="1"/>
        <v>0</v>
      </c>
      <c r="U129" s="1197"/>
      <c r="V129" s="1197"/>
      <c r="W129" s="1197"/>
      <c r="X129" s="1197"/>
      <c r="Y129" s="1197"/>
      <c r="Z129" s="1197"/>
      <c r="AA129" s="1197"/>
      <c r="AB129" s="1197"/>
      <c r="AC129" s="43"/>
      <c r="AD129" s="920"/>
      <c r="AE129" s="918"/>
      <c r="AF129" s="1183"/>
      <c r="AG129" s="1187"/>
      <c r="AH129" s="1188"/>
      <c r="AI129" s="1188"/>
      <c r="AJ129" s="1188"/>
      <c r="AK129" s="1188"/>
      <c r="AL129" s="1188"/>
      <c r="AM129" s="1189"/>
      <c r="AN129" s="1272"/>
      <c r="AO129" s="1272"/>
      <c r="AP129" s="920"/>
      <c r="AQ129" s="982"/>
      <c r="AR129" s="918"/>
      <c r="AS129" s="1193"/>
      <c r="AT129" s="1194"/>
      <c r="AU129" s="1195"/>
      <c r="AV129" s="1187"/>
      <c r="AW129" s="1188"/>
      <c r="AX129" s="1188"/>
      <c r="AY129" s="1188"/>
      <c r="AZ129" s="1188"/>
      <c r="BA129" s="1188"/>
      <c r="BB129" s="1188"/>
      <c r="BC129" s="1188"/>
      <c r="BD129" s="1189"/>
      <c r="BE129" s="1290"/>
      <c r="BF129" s="1443"/>
      <c r="BG129" s="1442"/>
      <c r="BH129" s="1442"/>
      <c r="BI129" s="1441"/>
    </row>
    <row r="130" spans="2:61" ht="7.5" customHeight="1">
      <c r="B130" s="1213"/>
      <c r="C130" s="918"/>
      <c r="D130" s="1203"/>
      <c r="E130" s="1204"/>
      <c r="F130" s="1204"/>
      <c r="G130" s="1204"/>
      <c r="H130" s="1204"/>
      <c r="I130" s="1204"/>
      <c r="J130" s="1204"/>
      <c r="K130" s="1204"/>
      <c r="L130" s="1205"/>
      <c r="M130" s="1242" t="str">
        <f>M34</f>
        <v>平成30年4月1日
以降のもの</v>
      </c>
      <c r="N130" s="1243"/>
      <c r="O130" s="1243"/>
      <c r="P130" s="1243"/>
      <c r="Q130" s="1243"/>
      <c r="R130" s="1243"/>
      <c r="S130" s="1244"/>
      <c r="T130" s="1230">
        <f t="shared" si="1"/>
        <v>0</v>
      </c>
      <c r="U130" s="1231"/>
      <c r="V130" s="1231"/>
      <c r="W130" s="1231"/>
      <c r="X130" s="1231"/>
      <c r="Y130" s="1231"/>
      <c r="Z130" s="1231"/>
      <c r="AA130" s="1231"/>
      <c r="AB130" s="1231"/>
      <c r="AD130" s="935">
        <v>17</v>
      </c>
      <c r="AE130" s="1218"/>
      <c r="AF130" s="1182"/>
      <c r="AG130" s="1184">
        <f>AG34</f>
        <v>0</v>
      </c>
      <c r="AH130" s="1185"/>
      <c r="AI130" s="1185"/>
      <c r="AJ130" s="1185"/>
      <c r="AK130" s="1185"/>
      <c r="AL130" s="1185"/>
      <c r="AM130" s="1186"/>
      <c r="AN130" s="61"/>
      <c r="AO130" s="61"/>
      <c r="AP130" s="920"/>
      <c r="AQ130" s="982"/>
      <c r="AR130" s="918"/>
      <c r="AS130" s="1190" t="str">
        <f>AS34</f>
        <v/>
      </c>
      <c r="AT130" s="1191"/>
      <c r="AU130" s="1192"/>
      <c r="AV130" s="1184">
        <f>AV34</f>
        <v>0</v>
      </c>
      <c r="AW130" s="1185"/>
      <c r="AX130" s="1185"/>
      <c r="AY130" s="1185"/>
      <c r="AZ130" s="1185"/>
      <c r="BA130" s="1185"/>
      <c r="BB130" s="1185"/>
      <c r="BC130" s="1185"/>
      <c r="BD130" s="1186"/>
      <c r="BE130" s="692"/>
      <c r="BF130" s="1443"/>
      <c r="BG130" s="1442"/>
      <c r="BH130" s="1442"/>
      <c r="BI130" s="1441"/>
    </row>
    <row r="131" spans="2:61" ht="10.5" customHeight="1">
      <c r="B131" s="1360"/>
      <c r="C131" s="1250"/>
      <c r="D131" s="1417"/>
      <c r="E131" s="1418"/>
      <c r="F131" s="1418"/>
      <c r="G131" s="1418"/>
      <c r="H131" s="1418"/>
      <c r="I131" s="1418"/>
      <c r="J131" s="1418"/>
      <c r="K131" s="1418"/>
      <c r="L131" s="1419"/>
      <c r="M131" s="1245"/>
      <c r="N131" s="1246"/>
      <c r="O131" s="1246"/>
      <c r="P131" s="1246"/>
      <c r="Q131" s="1246"/>
      <c r="R131" s="1246"/>
      <c r="S131" s="1247"/>
      <c r="T131" s="1196">
        <f t="shared" si="1"/>
        <v>0</v>
      </c>
      <c r="U131" s="1197"/>
      <c r="V131" s="1197"/>
      <c r="W131" s="1197"/>
      <c r="X131" s="1197"/>
      <c r="Y131" s="1197"/>
      <c r="Z131" s="1197"/>
      <c r="AA131" s="1197"/>
      <c r="AB131" s="1197"/>
      <c r="AC131" s="60"/>
      <c r="AD131" s="1219"/>
      <c r="AE131" s="1217"/>
      <c r="AF131" s="1183"/>
      <c r="AG131" s="1187"/>
      <c r="AH131" s="1188"/>
      <c r="AI131" s="1188"/>
      <c r="AJ131" s="1188"/>
      <c r="AK131" s="1188"/>
      <c r="AL131" s="1188"/>
      <c r="AM131" s="1189"/>
      <c r="AN131" s="1198"/>
      <c r="AO131" s="1199"/>
      <c r="AP131" s="1248"/>
      <c r="AQ131" s="1249"/>
      <c r="AR131" s="1250"/>
      <c r="AS131" s="1193"/>
      <c r="AT131" s="1194"/>
      <c r="AU131" s="1195"/>
      <c r="AV131" s="1187"/>
      <c r="AW131" s="1188"/>
      <c r="AX131" s="1188"/>
      <c r="AY131" s="1188"/>
      <c r="AZ131" s="1188"/>
      <c r="BA131" s="1188"/>
      <c r="BB131" s="1188"/>
      <c r="BC131" s="1188"/>
      <c r="BD131" s="1189"/>
      <c r="BE131" s="68"/>
      <c r="BF131" s="1443"/>
      <c r="BG131" s="1442"/>
      <c r="BH131" s="1442"/>
      <c r="BI131" s="1441"/>
    </row>
    <row r="132" spans="2:61" ht="7.5" customHeight="1">
      <c r="B132" s="1212">
        <v>34</v>
      </c>
      <c r="C132" s="941"/>
      <c r="D132" s="1251" t="s">
        <v>75</v>
      </c>
      <c r="E132" s="1260"/>
      <c r="F132" s="1260"/>
      <c r="G132" s="1260"/>
      <c r="H132" s="1260"/>
      <c r="I132" s="1260"/>
      <c r="J132" s="1260"/>
      <c r="K132" s="1260"/>
      <c r="L132" s="1261"/>
      <c r="M132" s="1224" t="str">
        <f>M36</f>
        <v>平成27年3月31日
以前のもの</v>
      </c>
      <c r="N132" s="1225"/>
      <c r="O132" s="1225"/>
      <c r="P132" s="1225"/>
      <c r="Q132" s="1225"/>
      <c r="R132" s="1225"/>
      <c r="S132" s="1226"/>
      <c r="T132" s="1230">
        <f t="shared" si="1"/>
        <v>0</v>
      </c>
      <c r="U132" s="1231"/>
      <c r="V132" s="1231"/>
      <c r="W132" s="1231"/>
      <c r="X132" s="1231"/>
      <c r="Y132" s="1231"/>
      <c r="Z132" s="1231"/>
      <c r="AA132" s="1231"/>
      <c r="AB132" s="1231"/>
      <c r="AC132" s="1280"/>
      <c r="AD132" s="920">
        <v>23</v>
      </c>
      <c r="AE132" s="918"/>
      <c r="AF132" s="1182"/>
      <c r="AG132" s="1184">
        <f>AG36</f>
        <v>0</v>
      </c>
      <c r="AH132" s="1185"/>
      <c r="AI132" s="1185"/>
      <c r="AJ132" s="1185"/>
      <c r="AK132" s="1185"/>
      <c r="AL132" s="1185"/>
      <c r="AM132" s="1186"/>
      <c r="AN132" s="1232"/>
      <c r="AO132" s="1233"/>
      <c r="AP132" s="920">
        <v>17</v>
      </c>
      <c r="AQ132" s="982"/>
      <c r="AR132" s="918"/>
      <c r="AS132" s="1190" t="str">
        <f>AS36</f>
        <v/>
      </c>
      <c r="AT132" s="1191"/>
      <c r="AU132" s="1192"/>
      <c r="AV132" s="1184">
        <f>AV36</f>
        <v>0</v>
      </c>
      <c r="AW132" s="1185"/>
      <c r="AX132" s="1185"/>
      <c r="AY132" s="1185"/>
      <c r="AZ132" s="1185"/>
      <c r="BA132" s="1185"/>
      <c r="BB132" s="1185"/>
      <c r="BC132" s="1185"/>
      <c r="BD132" s="1186"/>
      <c r="BE132" s="1291"/>
      <c r="BF132" s="1443"/>
      <c r="BG132" s="1442"/>
      <c r="BH132" s="1442"/>
      <c r="BI132" s="1441"/>
    </row>
    <row r="133" spans="2:61" ht="10.5" customHeight="1">
      <c r="B133" s="1213"/>
      <c r="C133" s="918"/>
      <c r="D133" s="1262"/>
      <c r="E133" s="1263"/>
      <c r="F133" s="1263"/>
      <c r="G133" s="1263"/>
      <c r="H133" s="1263"/>
      <c r="I133" s="1263"/>
      <c r="J133" s="1263"/>
      <c r="K133" s="1263"/>
      <c r="L133" s="1264"/>
      <c r="M133" s="1227"/>
      <c r="N133" s="1228"/>
      <c r="O133" s="1228"/>
      <c r="P133" s="1228"/>
      <c r="Q133" s="1228"/>
      <c r="R133" s="1228"/>
      <c r="S133" s="1229"/>
      <c r="T133" s="1196">
        <f t="shared" si="1"/>
        <v>0</v>
      </c>
      <c r="U133" s="1197"/>
      <c r="V133" s="1197"/>
      <c r="W133" s="1197"/>
      <c r="X133" s="1197"/>
      <c r="Y133" s="1197"/>
      <c r="Z133" s="1197"/>
      <c r="AA133" s="1197"/>
      <c r="AB133" s="1197"/>
      <c r="AC133" s="1281"/>
      <c r="AD133" s="1248"/>
      <c r="AE133" s="1250"/>
      <c r="AF133" s="1183"/>
      <c r="AG133" s="1187"/>
      <c r="AH133" s="1188"/>
      <c r="AI133" s="1188"/>
      <c r="AJ133" s="1188"/>
      <c r="AK133" s="1188"/>
      <c r="AL133" s="1188"/>
      <c r="AM133" s="1189"/>
      <c r="AN133" s="1234"/>
      <c r="AO133" s="1235"/>
      <c r="AP133" s="1248"/>
      <c r="AQ133" s="1249"/>
      <c r="AR133" s="1250"/>
      <c r="AS133" s="1193"/>
      <c r="AT133" s="1194"/>
      <c r="AU133" s="1195"/>
      <c r="AV133" s="1187"/>
      <c r="AW133" s="1188"/>
      <c r="AX133" s="1188"/>
      <c r="AY133" s="1188"/>
      <c r="AZ133" s="1188"/>
      <c r="BA133" s="1188"/>
      <c r="BB133" s="1188"/>
      <c r="BC133" s="1188"/>
      <c r="BD133" s="1189"/>
      <c r="BE133" s="1292"/>
      <c r="BF133" s="1443"/>
      <c r="BG133" s="1442"/>
      <c r="BH133" s="1442"/>
      <c r="BI133" s="1441"/>
    </row>
    <row r="134" spans="2:61" ht="7.5" customHeight="1">
      <c r="B134" s="1213"/>
      <c r="C134" s="918"/>
      <c r="D134" s="1262"/>
      <c r="E134" s="1263"/>
      <c r="F134" s="1263"/>
      <c r="G134" s="1263"/>
      <c r="H134" s="1263"/>
      <c r="I134" s="1263"/>
      <c r="J134" s="1263"/>
      <c r="K134" s="1263"/>
      <c r="L134" s="1264"/>
      <c r="M134" s="1242" t="str">
        <f>M38</f>
        <v>平成30年3月31日
以前のもの</v>
      </c>
      <c r="N134" s="1243"/>
      <c r="O134" s="1243"/>
      <c r="P134" s="1243"/>
      <c r="Q134" s="1243"/>
      <c r="R134" s="1243"/>
      <c r="S134" s="1244"/>
      <c r="T134" s="1230">
        <f t="shared" si="1"/>
        <v>0</v>
      </c>
      <c r="U134" s="1231"/>
      <c r="V134" s="1231"/>
      <c r="W134" s="1231"/>
      <c r="X134" s="1231"/>
      <c r="Y134" s="1231"/>
      <c r="Z134" s="1231"/>
      <c r="AA134" s="1231"/>
      <c r="AB134" s="1231"/>
      <c r="AC134" s="59"/>
      <c r="AD134" s="920">
        <v>25</v>
      </c>
      <c r="AE134" s="918"/>
      <c r="AF134" s="1182"/>
      <c r="AG134" s="1184">
        <f>AG38</f>
        <v>0</v>
      </c>
      <c r="AH134" s="1185"/>
      <c r="AI134" s="1185"/>
      <c r="AJ134" s="1185"/>
      <c r="AK134" s="1185"/>
      <c r="AL134" s="1185"/>
      <c r="AM134" s="1186"/>
      <c r="AN134" s="69"/>
      <c r="AO134" s="59"/>
      <c r="AP134" s="920">
        <v>9.5</v>
      </c>
      <c r="AQ134" s="982"/>
      <c r="AR134" s="918"/>
      <c r="AS134" s="1190" t="str">
        <f>AS38</f>
        <v/>
      </c>
      <c r="AT134" s="1191"/>
      <c r="AU134" s="1192"/>
      <c r="AV134" s="1184">
        <f>AV38</f>
        <v>0</v>
      </c>
      <c r="AW134" s="1185"/>
      <c r="AX134" s="1185"/>
      <c r="AY134" s="1185"/>
      <c r="AZ134" s="1185"/>
      <c r="BA134" s="1185"/>
      <c r="BB134" s="1185"/>
      <c r="BC134" s="1185"/>
      <c r="BD134" s="1186"/>
      <c r="BE134" s="1289"/>
      <c r="BF134" s="1443"/>
      <c r="BG134" s="1442"/>
      <c r="BH134" s="1442"/>
      <c r="BI134" s="1441"/>
    </row>
    <row r="135" spans="2:61" ht="10.5" customHeight="1">
      <c r="B135" s="1213"/>
      <c r="C135" s="918"/>
      <c r="D135" s="1262"/>
      <c r="E135" s="1263"/>
      <c r="F135" s="1263"/>
      <c r="G135" s="1263"/>
      <c r="H135" s="1263"/>
      <c r="I135" s="1263"/>
      <c r="J135" s="1263"/>
      <c r="K135" s="1263"/>
      <c r="L135" s="1264"/>
      <c r="M135" s="1245"/>
      <c r="N135" s="1246"/>
      <c r="O135" s="1246"/>
      <c r="P135" s="1246"/>
      <c r="Q135" s="1246"/>
      <c r="R135" s="1246"/>
      <c r="S135" s="1247"/>
      <c r="T135" s="1196">
        <f t="shared" si="1"/>
        <v>0</v>
      </c>
      <c r="U135" s="1197"/>
      <c r="V135" s="1197"/>
      <c r="W135" s="1197"/>
      <c r="X135" s="1197"/>
      <c r="Y135" s="1197"/>
      <c r="Z135" s="1197"/>
      <c r="AA135" s="1197"/>
      <c r="AB135" s="1197"/>
      <c r="AC135" s="43"/>
      <c r="AD135" s="1248"/>
      <c r="AE135" s="1250"/>
      <c r="AF135" s="1183"/>
      <c r="AG135" s="1187"/>
      <c r="AH135" s="1188"/>
      <c r="AI135" s="1188"/>
      <c r="AJ135" s="1188"/>
      <c r="AK135" s="1188"/>
      <c r="AL135" s="1188"/>
      <c r="AM135" s="1189"/>
      <c r="AN135" s="1272"/>
      <c r="AO135" s="1272"/>
      <c r="AP135" s="1248"/>
      <c r="AQ135" s="1249"/>
      <c r="AR135" s="1250"/>
      <c r="AS135" s="1193"/>
      <c r="AT135" s="1194"/>
      <c r="AU135" s="1195"/>
      <c r="AV135" s="1187"/>
      <c r="AW135" s="1188"/>
      <c r="AX135" s="1188"/>
      <c r="AY135" s="1188"/>
      <c r="AZ135" s="1188"/>
      <c r="BA135" s="1188"/>
      <c r="BB135" s="1188"/>
      <c r="BC135" s="1188"/>
      <c r="BD135" s="1189"/>
      <c r="BE135" s="1290"/>
      <c r="BF135" s="1443"/>
      <c r="BG135" s="1442"/>
      <c r="BH135" s="1442"/>
      <c r="BI135" s="1441"/>
    </row>
    <row r="136" spans="2:61" ht="7.5" customHeight="1">
      <c r="B136" s="1213"/>
      <c r="C136" s="918"/>
      <c r="D136" s="1262"/>
      <c r="E136" s="1263"/>
      <c r="F136" s="1263"/>
      <c r="G136" s="1263"/>
      <c r="H136" s="1263"/>
      <c r="I136" s="1263"/>
      <c r="J136" s="1263"/>
      <c r="K136" s="1263"/>
      <c r="L136" s="1264"/>
      <c r="M136" s="1242" t="str">
        <f>M40</f>
        <v>令和6年3月３１日
以前のもの</v>
      </c>
      <c r="N136" s="1243"/>
      <c r="O136" s="1243"/>
      <c r="P136" s="1243"/>
      <c r="Q136" s="1243"/>
      <c r="R136" s="1243"/>
      <c r="S136" s="1244"/>
      <c r="T136" s="1230">
        <f t="shared" si="1"/>
        <v>0</v>
      </c>
      <c r="U136" s="1231"/>
      <c r="V136" s="1231"/>
      <c r="W136" s="1231"/>
      <c r="X136" s="1231"/>
      <c r="Y136" s="1231"/>
      <c r="Z136" s="1231"/>
      <c r="AA136" s="1231"/>
      <c r="AB136" s="1231"/>
      <c r="AD136" s="920">
        <v>24</v>
      </c>
      <c r="AE136" s="918"/>
      <c r="AF136" s="1182"/>
      <c r="AG136" s="1184">
        <f>AG40</f>
        <v>0</v>
      </c>
      <c r="AH136" s="1185"/>
      <c r="AI136" s="1185"/>
      <c r="AJ136" s="1185"/>
      <c r="AK136" s="1185"/>
      <c r="AL136" s="1185"/>
      <c r="AM136" s="1186"/>
      <c r="AN136" s="61"/>
      <c r="AO136" s="61"/>
      <c r="AP136" s="935">
        <v>9</v>
      </c>
      <c r="AQ136" s="1271"/>
      <c r="AR136" s="941"/>
      <c r="AS136" s="1190" t="str">
        <f>AS40</f>
        <v/>
      </c>
      <c r="AT136" s="1191"/>
      <c r="AU136" s="1192"/>
      <c r="AV136" s="1184">
        <f>AV40</f>
        <v>0</v>
      </c>
      <c r="AW136" s="1185"/>
      <c r="AX136" s="1185"/>
      <c r="AY136" s="1185"/>
      <c r="AZ136" s="1185"/>
      <c r="BA136" s="1185"/>
      <c r="BB136" s="1185"/>
      <c r="BC136" s="1185"/>
      <c r="BD136" s="1186"/>
      <c r="BE136" s="692"/>
      <c r="BF136" s="1443"/>
      <c r="BG136" s="1442"/>
      <c r="BH136" s="1442"/>
      <c r="BI136" s="1441"/>
    </row>
    <row r="137" spans="2:61" ht="10.5" customHeight="1">
      <c r="B137" s="1213"/>
      <c r="C137" s="918"/>
      <c r="D137" s="1262"/>
      <c r="E137" s="1263"/>
      <c r="F137" s="1263"/>
      <c r="G137" s="1263"/>
      <c r="H137" s="1263"/>
      <c r="I137" s="1263"/>
      <c r="J137" s="1263"/>
      <c r="K137" s="1263"/>
      <c r="L137" s="1264"/>
      <c r="M137" s="1245"/>
      <c r="N137" s="1246"/>
      <c r="O137" s="1246"/>
      <c r="P137" s="1246"/>
      <c r="Q137" s="1246"/>
      <c r="R137" s="1246"/>
      <c r="S137" s="1247"/>
      <c r="T137" s="1196">
        <f t="shared" si="1"/>
        <v>0</v>
      </c>
      <c r="U137" s="1197"/>
      <c r="V137" s="1197"/>
      <c r="W137" s="1197"/>
      <c r="X137" s="1197"/>
      <c r="Y137" s="1197"/>
      <c r="Z137" s="1197"/>
      <c r="AA137" s="1197"/>
      <c r="AB137" s="1197"/>
      <c r="AC137" s="60"/>
      <c r="AD137" s="1248"/>
      <c r="AE137" s="1250"/>
      <c r="AF137" s="1183"/>
      <c r="AG137" s="1187"/>
      <c r="AH137" s="1188"/>
      <c r="AI137" s="1188"/>
      <c r="AJ137" s="1188"/>
      <c r="AK137" s="1188"/>
      <c r="AL137" s="1188"/>
      <c r="AM137" s="1189"/>
      <c r="AN137" s="1198"/>
      <c r="AO137" s="1199"/>
      <c r="AP137" s="920"/>
      <c r="AQ137" s="982"/>
      <c r="AR137" s="918"/>
      <c r="AS137" s="1193"/>
      <c r="AT137" s="1194"/>
      <c r="AU137" s="1195"/>
      <c r="AV137" s="1187"/>
      <c r="AW137" s="1188"/>
      <c r="AX137" s="1188"/>
      <c r="AY137" s="1188"/>
      <c r="AZ137" s="1188"/>
      <c r="BA137" s="1188"/>
      <c r="BB137" s="1188"/>
      <c r="BC137" s="1188"/>
      <c r="BD137" s="1189"/>
      <c r="BE137" s="68"/>
      <c r="BF137" s="1443"/>
      <c r="BG137" s="1442"/>
      <c r="BH137" s="1442"/>
      <c r="BI137" s="1441"/>
    </row>
    <row r="138" spans="2:61" ht="7.5" customHeight="1">
      <c r="B138" s="1214"/>
      <c r="C138" s="1215"/>
      <c r="D138" s="1265"/>
      <c r="E138" s="1266"/>
      <c r="F138" s="1266"/>
      <c r="G138" s="1266"/>
      <c r="H138" s="1266"/>
      <c r="I138" s="1266"/>
      <c r="J138" s="1266"/>
      <c r="K138" s="1266"/>
      <c r="L138" s="1267"/>
      <c r="M138" s="1242" t="str">
        <f>M42</f>
        <v>令和6年4月１日
以降のもの</v>
      </c>
      <c r="N138" s="1243"/>
      <c r="O138" s="1243"/>
      <c r="P138" s="1243"/>
      <c r="Q138" s="1243"/>
      <c r="R138" s="1243"/>
      <c r="S138" s="1244"/>
      <c r="T138" s="1230">
        <f>T42</f>
        <v>0</v>
      </c>
      <c r="U138" s="1231"/>
      <c r="V138" s="1231"/>
      <c r="W138" s="1231"/>
      <c r="X138" s="1231"/>
      <c r="Y138" s="1231"/>
      <c r="Z138" s="1231"/>
      <c r="AA138" s="1231"/>
      <c r="AB138" s="1231"/>
      <c r="AD138" s="920">
        <v>18</v>
      </c>
      <c r="AE138" s="918"/>
      <c r="AF138" s="1182"/>
      <c r="AG138" s="1184">
        <f>AG42</f>
        <v>0</v>
      </c>
      <c r="AH138" s="1185"/>
      <c r="AI138" s="1185"/>
      <c r="AJ138" s="1185"/>
      <c r="AK138" s="1185"/>
      <c r="AL138" s="1185"/>
      <c r="AM138" s="1186"/>
      <c r="AN138" s="61"/>
      <c r="AO138" s="61"/>
      <c r="AP138" s="1221"/>
      <c r="AQ138" s="1222"/>
      <c r="AR138" s="1215"/>
      <c r="AS138" s="1190" t="str">
        <f>AS42</f>
        <v/>
      </c>
      <c r="AT138" s="1191"/>
      <c r="AU138" s="1192"/>
      <c r="AV138" s="1184">
        <f>AV42</f>
        <v>0</v>
      </c>
      <c r="AW138" s="1185"/>
      <c r="AX138" s="1185"/>
      <c r="AY138" s="1185"/>
      <c r="AZ138" s="1185"/>
      <c r="BA138" s="1185"/>
      <c r="BB138" s="1185"/>
      <c r="BC138" s="1185"/>
      <c r="BD138" s="1186"/>
      <c r="BE138" s="692"/>
      <c r="BF138" s="1443"/>
      <c r="BG138" s="1442"/>
      <c r="BH138" s="1442"/>
      <c r="BI138" s="1441"/>
    </row>
    <row r="139" spans="2:61" ht="10.5" customHeight="1">
      <c r="B139" s="1216"/>
      <c r="C139" s="1217"/>
      <c r="D139" s="1268"/>
      <c r="E139" s="1269"/>
      <c r="F139" s="1269"/>
      <c r="G139" s="1269"/>
      <c r="H139" s="1269"/>
      <c r="I139" s="1269"/>
      <c r="J139" s="1269"/>
      <c r="K139" s="1269"/>
      <c r="L139" s="1270"/>
      <c r="M139" s="1245"/>
      <c r="N139" s="1246"/>
      <c r="O139" s="1246"/>
      <c r="P139" s="1246"/>
      <c r="Q139" s="1246"/>
      <c r="R139" s="1246"/>
      <c r="S139" s="1247"/>
      <c r="T139" s="1196">
        <f>T43</f>
        <v>0</v>
      </c>
      <c r="U139" s="1197"/>
      <c r="V139" s="1197"/>
      <c r="W139" s="1197"/>
      <c r="X139" s="1197"/>
      <c r="Y139" s="1197"/>
      <c r="Z139" s="1197"/>
      <c r="AA139" s="1197"/>
      <c r="AB139" s="1197"/>
      <c r="AC139" s="60"/>
      <c r="AD139" s="1248"/>
      <c r="AE139" s="1250"/>
      <c r="AF139" s="1183"/>
      <c r="AG139" s="1187"/>
      <c r="AH139" s="1188"/>
      <c r="AI139" s="1188"/>
      <c r="AJ139" s="1188"/>
      <c r="AK139" s="1188"/>
      <c r="AL139" s="1188"/>
      <c r="AM139" s="1189"/>
      <c r="AN139" s="1198"/>
      <c r="AO139" s="1199"/>
      <c r="AP139" s="1219"/>
      <c r="AQ139" s="1223"/>
      <c r="AR139" s="1217"/>
      <c r="AS139" s="1193"/>
      <c r="AT139" s="1194"/>
      <c r="AU139" s="1195"/>
      <c r="AV139" s="1187"/>
      <c r="AW139" s="1188"/>
      <c r="AX139" s="1188"/>
      <c r="AY139" s="1188"/>
      <c r="AZ139" s="1188"/>
      <c r="BA139" s="1188"/>
      <c r="BB139" s="1188"/>
      <c r="BC139" s="1188"/>
      <c r="BD139" s="1189"/>
      <c r="BE139" s="68"/>
      <c r="BF139" s="1443"/>
      <c r="BG139" s="1442"/>
      <c r="BH139" s="1442"/>
      <c r="BI139" s="1441"/>
    </row>
    <row r="140" spans="2:61" ht="7.5" customHeight="1">
      <c r="B140" s="1212">
        <v>35</v>
      </c>
      <c r="C140" s="941"/>
      <c r="D140" s="1200" t="s">
        <v>801</v>
      </c>
      <c r="E140" s="1201"/>
      <c r="F140" s="1201"/>
      <c r="G140" s="1201"/>
      <c r="H140" s="1201"/>
      <c r="I140" s="1201"/>
      <c r="J140" s="1201"/>
      <c r="K140" s="1201"/>
      <c r="L140" s="1202"/>
      <c r="M140" s="1224" t="str">
        <f>M44</f>
        <v>平成27年3月31日
以前のもの</v>
      </c>
      <c r="N140" s="1225"/>
      <c r="O140" s="1225"/>
      <c r="P140" s="1225"/>
      <c r="Q140" s="1225"/>
      <c r="R140" s="1225"/>
      <c r="S140" s="1226"/>
      <c r="T140" s="1230">
        <f t="shared" ref="T140:T157" si="2">T44</f>
        <v>0</v>
      </c>
      <c r="U140" s="1231"/>
      <c r="V140" s="1231"/>
      <c r="W140" s="1231"/>
      <c r="X140" s="1231"/>
      <c r="Y140" s="1231"/>
      <c r="Z140" s="1231"/>
      <c r="AA140" s="1231"/>
      <c r="AB140" s="1231"/>
      <c r="AC140" s="1280"/>
      <c r="AD140" s="935">
        <v>21</v>
      </c>
      <c r="AE140" s="1218"/>
      <c r="AF140" s="1182"/>
      <c r="AG140" s="1184">
        <f>AG44</f>
        <v>0</v>
      </c>
      <c r="AH140" s="1185"/>
      <c r="AI140" s="1185"/>
      <c r="AJ140" s="1185"/>
      <c r="AK140" s="1185"/>
      <c r="AL140" s="1185"/>
      <c r="AM140" s="1186"/>
      <c r="AN140" s="1232"/>
      <c r="AO140" s="1233"/>
      <c r="AP140" s="935">
        <v>13</v>
      </c>
      <c r="AQ140" s="1220"/>
      <c r="AR140" s="1218"/>
      <c r="AS140" s="1190" t="str">
        <f>AS44</f>
        <v/>
      </c>
      <c r="AT140" s="1191"/>
      <c r="AU140" s="1192"/>
      <c r="AV140" s="1184">
        <f>AV44</f>
        <v>0</v>
      </c>
      <c r="AW140" s="1185"/>
      <c r="AX140" s="1185"/>
      <c r="AY140" s="1185"/>
      <c r="AZ140" s="1185"/>
      <c r="BA140" s="1185"/>
      <c r="BB140" s="1185"/>
      <c r="BC140" s="1185"/>
      <c r="BD140" s="1186"/>
      <c r="BE140" s="1291"/>
      <c r="BF140" s="1443"/>
      <c r="BG140" s="1442"/>
      <c r="BH140" s="1442"/>
      <c r="BI140" s="1441"/>
    </row>
    <row r="141" spans="2:61" ht="10.5" customHeight="1">
      <c r="B141" s="1213"/>
      <c r="C141" s="918"/>
      <c r="D141" s="1203"/>
      <c r="E141" s="1204"/>
      <c r="F141" s="1204"/>
      <c r="G141" s="1204"/>
      <c r="H141" s="1204"/>
      <c r="I141" s="1204"/>
      <c r="J141" s="1204"/>
      <c r="K141" s="1204"/>
      <c r="L141" s="1205"/>
      <c r="M141" s="1227"/>
      <c r="N141" s="1228"/>
      <c r="O141" s="1228"/>
      <c r="P141" s="1228"/>
      <c r="Q141" s="1228"/>
      <c r="R141" s="1228"/>
      <c r="S141" s="1229"/>
      <c r="T141" s="1196">
        <f t="shared" si="2"/>
        <v>0</v>
      </c>
      <c r="U141" s="1197"/>
      <c r="V141" s="1197"/>
      <c r="W141" s="1197"/>
      <c r="X141" s="1197"/>
      <c r="Y141" s="1197"/>
      <c r="Z141" s="1197"/>
      <c r="AA141" s="1197"/>
      <c r="AB141" s="1197"/>
      <c r="AC141" s="1281"/>
      <c r="AD141" s="1219"/>
      <c r="AE141" s="1217"/>
      <c r="AF141" s="1183"/>
      <c r="AG141" s="1187"/>
      <c r="AH141" s="1188"/>
      <c r="AI141" s="1188"/>
      <c r="AJ141" s="1188"/>
      <c r="AK141" s="1188"/>
      <c r="AL141" s="1188"/>
      <c r="AM141" s="1189"/>
      <c r="AN141" s="1234"/>
      <c r="AO141" s="1235"/>
      <c r="AP141" s="1219"/>
      <c r="AQ141" s="1223"/>
      <c r="AR141" s="1217"/>
      <c r="AS141" s="1193"/>
      <c r="AT141" s="1194"/>
      <c r="AU141" s="1195"/>
      <c r="AV141" s="1187"/>
      <c r="AW141" s="1188"/>
      <c r="AX141" s="1188"/>
      <c r="AY141" s="1188"/>
      <c r="AZ141" s="1188"/>
      <c r="BA141" s="1188"/>
      <c r="BB141" s="1188"/>
      <c r="BC141" s="1188"/>
      <c r="BD141" s="1189"/>
      <c r="BE141" s="1292"/>
      <c r="BF141" s="1443"/>
      <c r="BG141" s="1442"/>
      <c r="BH141" s="1442"/>
      <c r="BI141" s="1441"/>
    </row>
    <row r="142" spans="2:61" ht="7.5" customHeight="1">
      <c r="B142" s="1213"/>
      <c r="C142" s="918"/>
      <c r="D142" s="1203"/>
      <c r="E142" s="1204"/>
      <c r="F142" s="1204"/>
      <c r="G142" s="1204"/>
      <c r="H142" s="1204"/>
      <c r="I142" s="1204"/>
      <c r="J142" s="1204"/>
      <c r="K142" s="1204"/>
      <c r="L142" s="1205"/>
      <c r="M142" s="1242" t="str">
        <f>M46</f>
        <v>平成30年3月31日
以前のもの</v>
      </c>
      <c r="N142" s="1243"/>
      <c r="O142" s="1243"/>
      <c r="P142" s="1243"/>
      <c r="Q142" s="1243"/>
      <c r="R142" s="1243"/>
      <c r="S142" s="1244"/>
      <c r="T142" s="1230">
        <f t="shared" si="2"/>
        <v>0</v>
      </c>
      <c r="U142" s="1231"/>
      <c r="V142" s="1231"/>
      <c r="W142" s="1231"/>
      <c r="X142" s="1231"/>
      <c r="Y142" s="1231"/>
      <c r="Z142" s="1231"/>
      <c r="AA142" s="1231"/>
      <c r="AB142" s="1231"/>
      <c r="AC142" s="59"/>
      <c r="AD142" s="920">
        <v>23</v>
      </c>
      <c r="AE142" s="918"/>
      <c r="AF142" s="1182"/>
      <c r="AG142" s="1184">
        <f>AG46</f>
        <v>0</v>
      </c>
      <c r="AH142" s="1185"/>
      <c r="AI142" s="1185"/>
      <c r="AJ142" s="1185"/>
      <c r="AK142" s="1185"/>
      <c r="AL142" s="1185"/>
      <c r="AM142" s="1186"/>
      <c r="AN142" s="69"/>
      <c r="AO142" s="59"/>
      <c r="AP142" s="920">
        <v>11</v>
      </c>
      <c r="AQ142" s="982"/>
      <c r="AR142" s="918"/>
      <c r="AS142" s="1190" t="str">
        <f>AS46</f>
        <v/>
      </c>
      <c r="AT142" s="1191"/>
      <c r="AU142" s="1192"/>
      <c r="AV142" s="1184">
        <f>AV46</f>
        <v>0</v>
      </c>
      <c r="AW142" s="1185"/>
      <c r="AX142" s="1185"/>
      <c r="AY142" s="1185"/>
      <c r="AZ142" s="1185"/>
      <c r="BA142" s="1185"/>
      <c r="BB142" s="1185"/>
      <c r="BC142" s="1185"/>
      <c r="BD142" s="1186"/>
      <c r="BE142" s="1289"/>
      <c r="BF142" s="1443"/>
      <c r="BG142" s="1442"/>
      <c r="BH142" s="1442"/>
      <c r="BI142" s="1441"/>
    </row>
    <row r="143" spans="2:61" ht="10.5" customHeight="1">
      <c r="B143" s="1213"/>
      <c r="C143" s="918"/>
      <c r="D143" s="1203"/>
      <c r="E143" s="1204"/>
      <c r="F143" s="1204"/>
      <c r="G143" s="1204"/>
      <c r="H143" s="1204"/>
      <c r="I143" s="1204"/>
      <c r="J143" s="1204"/>
      <c r="K143" s="1204"/>
      <c r="L143" s="1205"/>
      <c r="M143" s="1245"/>
      <c r="N143" s="1246"/>
      <c r="O143" s="1246"/>
      <c r="P143" s="1246"/>
      <c r="Q143" s="1246"/>
      <c r="R143" s="1246"/>
      <c r="S143" s="1247"/>
      <c r="T143" s="1196">
        <f t="shared" si="2"/>
        <v>0</v>
      </c>
      <c r="U143" s="1197"/>
      <c r="V143" s="1197"/>
      <c r="W143" s="1197"/>
      <c r="X143" s="1197"/>
      <c r="Y143" s="1197"/>
      <c r="Z143" s="1197"/>
      <c r="AA143" s="1197"/>
      <c r="AB143" s="1197"/>
      <c r="AC143" s="43"/>
      <c r="AD143" s="920"/>
      <c r="AE143" s="918"/>
      <c r="AF143" s="1183"/>
      <c r="AG143" s="1187"/>
      <c r="AH143" s="1188"/>
      <c r="AI143" s="1188"/>
      <c r="AJ143" s="1188"/>
      <c r="AK143" s="1188"/>
      <c r="AL143" s="1188"/>
      <c r="AM143" s="1189"/>
      <c r="AN143" s="1272"/>
      <c r="AO143" s="1272"/>
      <c r="AP143" s="1248"/>
      <c r="AQ143" s="1249"/>
      <c r="AR143" s="1250"/>
      <c r="AS143" s="1193"/>
      <c r="AT143" s="1194"/>
      <c r="AU143" s="1195"/>
      <c r="AV143" s="1187"/>
      <c r="AW143" s="1188"/>
      <c r="AX143" s="1188"/>
      <c r="AY143" s="1188"/>
      <c r="AZ143" s="1188"/>
      <c r="BA143" s="1188"/>
      <c r="BB143" s="1188"/>
      <c r="BC143" s="1188"/>
      <c r="BD143" s="1189"/>
      <c r="BE143" s="1290"/>
      <c r="BF143" s="1443"/>
      <c r="BG143" s="1442"/>
      <c r="BH143" s="1442"/>
      <c r="BI143" s="1441"/>
    </row>
    <row r="144" spans="2:61" ht="7.5" customHeight="1">
      <c r="B144" s="1213"/>
      <c r="C144" s="918"/>
      <c r="D144" s="1203"/>
      <c r="E144" s="1204"/>
      <c r="F144" s="1204"/>
      <c r="G144" s="1204"/>
      <c r="H144" s="1204"/>
      <c r="I144" s="1204"/>
      <c r="J144" s="1204"/>
      <c r="K144" s="1204"/>
      <c r="L144" s="1205"/>
      <c r="M144" s="1242" t="str">
        <f>M48</f>
        <v>平成30年4月1日
以降のもの</v>
      </c>
      <c r="N144" s="1243"/>
      <c r="O144" s="1243"/>
      <c r="P144" s="1243"/>
      <c r="Q144" s="1243"/>
      <c r="R144" s="1243"/>
      <c r="S144" s="1244"/>
      <c r="T144" s="1230">
        <f t="shared" si="2"/>
        <v>0</v>
      </c>
      <c r="U144" s="1231"/>
      <c r="V144" s="1231"/>
      <c r="W144" s="1231"/>
      <c r="X144" s="1231"/>
      <c r="Y144" s="1231"/>
      <c r="Z144" s="1231"/>
      <c r="AA144" s="1231"/>
      <c r="AB144" s="1231"/>
      <c r="AD144" s="920"/>
      <c r="AE144" s="918"/>
      <c r="AF144" s="1182"/>
      <c r="AG144" s="1184">
        <f>AG48</f>
        <v>0</v>
      </c>
      <c r="AH144" s="1185"/>
      <c r="AI144" s="1185"/>
      <c r="AJ144" s="1185"/>
      <c r="AK144" s="1185"/>
      <c r="AL144" s="1185"/>
      <c r="AM144" s="1186"/>
      <c r="AN144" s="61"/>
      <c r="AO144" s="61"/>
      <c r="AP144" s="920">
        <v>9.5</v>
      </c>
      <c r="AQ144" s="982"/>
      <c r="AR144" s="918"/>
      <c r="AS144" s="1190" t="str">
        <f>AS48</f>
        <v/>
      </c>
      <c r="AT144" s="1191"/>
      <c r="AU144" s="1192"/>
      <c r="AV144" s="1184">
        <f>AV48</f>
        <v>0</v>
      </c>
      <c r="AW144" s="1185"/>
      <c r="AX144" s="1185"/>
      <c r="AY144" s="1185"/>
      <c r="AZ144" s="1185"/>
      <c r="BA144" s="1185"/>
      <c r="BB144" s="1185"/>
      <c r="BC144" s="1185"/>
      <c r="BD144" s="1186"/>
      <c r="BE144" s="692"/>
      <c r="BF144" s="1443"/>
      <c r="BG144" s="1442"/>
      <c r="BH144" s="1442"/>
      <c r="BI144" s="1441"/>
    </row>
    <row r="145" spans="2:61" ht="10.5" customHeight="1">
      <c r="B145" s="1360"/>
      <c r="C145" s="1250"/>
      <c r="D145" s="1417"/>
      <c r="E145" s="1418"/>
      <c r="F145" s="1418"/>
      <c r="G145" s="1418"/>
      <c r="H145" s="1418"/>
      <c r="I145" s="1418"/>
      <c r="J145" s="1418"/>
      <c r="K145" s="1418"/>
      <c r="L145" s="1419"/>
      <c r="M145" s="1245"/>
      <c r="N145" s="1246"/>
      <c r="O145" s="1246"/>
      <c r="P145" s="1246"/>
      <c r="Q145" s="1246"/>
      <c r="R145" s="1246"/>
      <c r="S145" s="1247"/>
      <c r="T145" s="1196">
        <f t="shared" si="2"/>
        <v>0</v>
      </c>
      <c r="U145" s="1197"/>
      <c r="V145" s="1197"/>
      <c r="W145" s="1197"/>
      <c r="X145" s="1197"/>
      <c r="Y145" s="1197"/>
      <c r="Z145" s="1197"/>
      <c r="AA145" s="1197"/>
      <c r="AB145" s="1197"/>
      <c r="AC145" s="60"/>
      <c r="AD145" s="1248"/>
      <c r="AE145" s="1250"/>
      <c r="AF145" s="1183"/>
      <c r="AG145" s="1187"/>
      <c r="AH145" s="1188"/>
      <c r="AI145" s="1188"/>
      <c r="AJ145" s="1188"/>
      <c r="AK145" s="1188"/>
      <c r="AL145" s="1188"/>
      <c r="AM145" s="1189"/>
      <c r="AN145" s="1198"/>
      <c r="AO145" s="1199"/>
      <c r="AP145" s="1248"/>
      <c r="AQ145" s="1249"/>
      <c r="AR145" s="1250"/>
      <c r="AS145" s="1193"/>
      <c r="AT145" s="1194"/>
      <c r="AU145" s="1195"/>
      <c r="AV145" s="1187"/>
      <c r="AW145" s="1188"/>
      <c r="AX145" s="1188"/>
      <c r="AY145" s="1188"/>
      <c r="AZ145" s="1188"/>
      <c r="BA145" s="1188"/>
      <c r="BB145" s="1188"/>
      <c r="BC145" s="1188"/>
      <c r="BD145" s="1189"/>
      <c r="BE145" s="68"/>
      <c r="BF145" s="1443"/>
      <c r="BG145" s="1442"/>
      <c r="BH145" s="1442"/>
      <c r="BI145" s="1441"/>
    </row>
    <row r="146" spans="2:61" ht="7.5" customHeight="1">
      <c r="B146" s="1212">
        <v>38</v>
      </c>
      <c r="C146" s="941"/>
      <c r="D146" s="1251" t="s">
        <v>802</v>
      </c>
      <c r="E146" s="1260"/>
      <c r="F146" s="1260"/>
      <c r="G146" s="1260"/>
      <c r="H146" s="1260"/>
      <c r="I146" s="1260"/>
      <c r="J146" s="1260"/>
      <c r="K146" s="1260"/>
      <c r="L146" s="1261"/>
      <c r="M146" s="1224" t="str">
        <f>M50</f>
        <v>平成27年3月31日
以前のもの</v>
      </c>
      <c r="N146" s="1225"/>
      <c r="O146" s="1225"/>
      <c r="P146" s="1225"/>
      <c r="Q146" s="1225"/>
      <c r="R146" s="1225"/>
      <c r="S146" s="1226"/>
      <c r="T146" s="1230">
        <f t="shared" si="2"/>
        <v>0</v>
      </c>
      <c r="U146" s="1231"/>
      <c r="V146" s="1231"/>
      <c r="W146" s="1231"/>
      <c r="X146" s="1231"/>
      <c r="Y146" s="1231"/>
      <c r="Z146" s="1231"/>
      <c r="AA146" s="1231"/>
      <c r="AB146" s="1231"/>
      <c r="AC146" s="1280"/>
      <c r="AD146" s="920">
        <v>22</v>
      </c>
      <c r="AE146" s="918"/>
      <c r="AF146" s="1182"/>
      <c r="AG146" s="1184">
        <f>AG50</f>
        <v>0</v>
      </c>
      <c r="AH146" s="1185"/>
      <c r="AI146" s="1185"/>
      <c r="AJ146" s="1185"/>
      <c r="AK146" s="1185"/>
      <c r="AL146" s="1185"/>
      <c r="AM146" s="1186"/>
      <c r="AN146" s="1232"/>
      <c r="AO146" s="1233"/>
      <c r="AP146" s="935">
        <v>15</v>
      </c>
      <c r="AQ146" s="1271"/>
      <c r="AR146" s="941"/>
      <c r="AS146" s="1190" t="str">
        <f>AS50</f>
        <v/>
      </c>
      <c r="AT146" s="1191"/>
      <c r="AU146" s="1192"/>
      <c r="AV146" s="1184">
        <f>AV50</f>
        <v>0</v>
      </c>
      <c r="AW146" s="1185"/>
      <c r="AX146" s="1185"/>
      <c r="AY146" s="1185"/>
      <c r="AZ146" s="1185"/>
      <c r="BA146" s="1185"/>
      <c r="BB146" s="1185"/>
      <c r="BC146" s="1185"/>
      <c r="BD146" s="1186"/>
      <c r="BE146" s="1291"/>
      <c r="BF146" s="1443"/>
      <c r="BG146" s="1442"/>
      <c r="BH146" s="1442"/>
      <c r="BI146" s="1441"/>
    </row>
    <row r="147" spans="2:61" ht="10.5" customHeight="1">
      <c r="B147" s="1213"/>
      <c r="C147" s="918"/>
      <c r="D147" s="1262"/>
      <c r="E147" s="1263"/>
      <c r="F147" s="1263"/>
      <c r="G147" s="1263"/>
      <c r="H147" s="1263"/>
      <c r="I147" s="1263"/>
      <c r="J147" s="1263"/>
      <c r="K147" s="1263"/>
      <c r="L147" s="1264"/>
      <c r="M147" s="1227"/>
      <c r="N147" s="1228"/>
      <c r="O147" s="1228"/>
      <c r="P147" s="1228"/>
      <c r="Q147" s="1228"/>
      <c r="R147" s="1228"/>
      <c r="S147" s="1229"/>
      <c r="T147" s="1196">
        <f t="shared" si="2"/>
        <v>0</v>
      </c>
      <c r="U147" s="1197"/>
      <c r="V147" s="1197"/>
      <c r="W147" s="1197"/>
      <c r="X147" s="1197"/>
      <c r="Y147" s="1197"/>
      <c r="Z147" s="1197"/>
      <c r="AA147" s="1197"/>
      <c r="AB147" s="1197"/>
      <c r="AC147" s="1281"/>
      <c r="AD147" s="1248"/>
      <c r="AE147" s="1250"/>
      <c r="AF147" s="1183"/>
      <c r="AG147" s="1187"/>
      <c r="AH147" s="1188"/>
      <c r="AI147" s="1188"/>
      <c r="AJ147" s="1188"/>
      <c r="AK147" s="1188"/>
      <c r="AL147" s="1188"/>
      <c r="AM147" s="1189"/>
      <c r="AN147" s="1234"/>
      <c r="AO147" s="1235"/>
      <c r="AP147" s="920"/>
      <c r="AQ147" s="982"/>
      <c r="AR147" s="918"/>
      <c r="AS147" s="1193"/>
      <c r="AT147" s="1194"/>
      <c r="AU147" s="1195"/>
      <c r="AV147" s="1187"/>
      <c r="AW147" s="1188"/>
      <c r="AX147" s="1188"/>
      <c r="AY147" s="1188"/>
      <c r="AZ147" s="1188"/>
      <c r="BA147" s="1188"/>
      <c r="BB147" s="1188"/>
      <c r="BC147" s="1188"/>
      <c r="BD147" s="1189"/>
      <c r="BE147" s="1292"/>
      <c r="BF147" s="1443"/>
      <c r="BG147" s="1442"/>
      <c r="BH147" s="1442"/>
      <c r="BI147" s="1441"/>
    </row>
    <row r="148" spans="2:61" ht="7.5" customHeight="1">
      <c r="B148" s="1213"/>
      <c r="C148" s="918"/>
      <c r="D148" s="1262"/>
      <c r="E148" s="1263"/>
      <c r="F148" s="1263"/>
      <c r="G148" s="1263"/>
      <c r="H148" s="1263"/>
      <c r="I148" s="1263"/>
      <c r="J148" s="1263"/>
      <c r="K148" s="1263"/>
      <c r="L148" s="1264"/>
      <c r="M148" s="1242" t="str">
        <f>M52</f>
        <v>平成30年3月31日
以前のもの</v>
      </c>
      <c r="N148" s="1243"/>
      <c r="O148" s="1243"/>
      <c r="P148" s="1243"/>
      <c r="Q148" s="1243"/>
      <c r="R148" s="1243"/>
      <c r="S148" s="1244"/>
      <c r="T148" s="1230">
        <f t="shared" si="2"/>
        <v>0</v>
      </c>
      <c r="U148" s="1231"/>
      <c r="V148" s="1231"/>
      <c r="W148" s="1231"/>
      <c r="X148" s="1231"/>
      <c r="Y148" s="1231"/>
      <c r="Z148" s="1231"/>
      <c r="AA148" s="1231"/>
      <c r="AB148" s="1231"/>
      <c r="AC148" s="59"/>
      <c r="AD148" s="920">
        <v>23</v>
      </c>
      <c r="AE148" s="918"/>
      <c r="AF148" s="1182"/>
      <c r="AG148" s="1184">
        <f>AG52</f>
        <v>0</v>
      </c>
      <c r="AH148" s="1185"/>
      <c r="AI148" s="1185"/>
      <c r="AJ148" s="1185"/>
      <c r="AK148" s="1185"/>
      <c r="AL148" s="1185"/>
      <c r="AM148" s="1186"/>
      <c r="AN148" s="69"/>
      <c r="AO148" s="59"/>
      <c r="AP148" s="920"/>
      <c r="AQ148" s="982"/>
      <c r="AR148" s="918"/>
      <c r="AS148" s="1190" t="str">
        <f>AS52</f>
        <v/>
      </c>
      <c r="AT148" s="1191"/>
      <c r="AU148" s="1192"/>
      <c r="AV148" s="1184">
        <f>AV52</f>
        <v>0</v>
      </c>
      <c r="AW148" s="1185"/>
      <c r="AX148" s="1185"/>
      <c r="AY148" s="1185"/>
      <c r="AZ148" s="1185"/>
      <c r="BA148" s="1185"/>
      <c r="BB148" s="1185"/>
      <c r="BC148" s="1185"/>
      <c r="BD148" s="1186"/>
      <c r="BE148" s="1289"/>
      <c r="BF148" s="1443"/>
      <c r="BG148" s="1442"/>
      <c r="BH148" s="1442"/>
      <c r="BI148" s="1441"/>
    </row>
    <row r="149" spans="2:61" ht="10.5" customHeight="1">
      <c r="B149" s="1213"/>
      <c r="C149" s="918"/>
      <c r="D149" s="1262"/>
      <c r="E149" s="1263"/>
      <c r="F149" s="1263"/>
      <c r="G149" s="1263"/>
      <c r="H149" s="1263"/>
      <c r="I149" s="1263"/>
      <c r="J149" s="1263"/>
      <c r="K149" s="1263"/>
      <c r="L149" s="1264"/>
      <c r="M149" s="1245"/>
      <c r="N149" s="1246"/>
      <c r="O149" s="1246"/>
      <c r="P149" s="1246"/>
      <c r="Q149" s="1246"/>
      <c r="R149" s="1246"/>
      <c r="S149" s="1247"/>
      <c r="T149" s="1196">
        <f t="shared" si="2"/>
        <v>0</v>
      </c>
      <c r="U149" s="1197"/>
      <c r="V149" s="1197"/>
      <c r="W149" s="1197"/>
      <c r="X149" s="1197"/>
      <c r="Y149" s="1197"/>
      <c r="Z149" s="1197"/>
      <c r="AA149" s="1197"/>
      <c r="AB149" s="1197"/>
      <c r="AC149" s="43"/>
      <c r="AD149" s="920"/>
      <c r="AE149" s="918"/>
      <c r="AF149" s="1183"/>
      <c r="AG149" s="1187"/>
      <c r="AH149" s="1188"/>
      <c r="AI149" s="1188"/>
      <c r="AJ149" s="1188"/>
      <c r="AK149" s="1188"/>
      <c r="AL149" s="1188"/>
      <c r="AM149" s="1189"/>
      <c r="AN149" s="1272"/>
      <c r="AO149" s="1272"/>
      <c r="AP149" s="920"/>
      <c r="AQ149" s="982"/>
      <c r="AR149" s="918"/>
      <c r="AS149" s="1193"/>
      <c r="AT149" s="1194"/>
      <c r="AU149" s="1195"/>
      <c r="AV149" s="1187"/>
      <c r="AW149" s="1188"/>
      <c r="AX149" s="1188"/>
      <c r="AY149" s="1188"/>
      <c r="AZ149" s="1188"/>
      <c r="BA149" s="1188"/>
      <c r="BB149" s="1188"/>
      <c r="BC149" s="1188"/>
      <c r="BD149" s="1189"/>
      <c r="BE149" s="1290"/>
      <c r="BF149" s="1443"/>
      <c r="BG149" s="1442"/>
      <c r="BH149" s="1442"/>
      <c r="BI149" s="1441"/>
    </row>
    <row r="150" spans="2:61" ht="7.5" customHeight="1">
      <c r="B150" s="1213"/>
      <c r="C150" s="918"/>
      <c r="D150" s="1262"/>
      <c r="E150" s="1263"/>
      <c r="F150" s="1263"/>
      <c r="G150" s="1263"/>
      <c r="H150" s="1263"/>
      <c r="I150" s="1263"/>
      <c r="J150" s="1263"/>
      <c r="K150" s="1263"/>
      <c r="L150" s="1264"/>
      <c r="M150" s="1242" t="str">
        <f>M54</f>
        <v>平成30年4月1日
以降のもの</v>
      </c>
      <c r="N150" s="1243"/>
      <c r="O150" s="1243"/>
      <c r="P150" s="1243"/>
      <c r="Q150" s="1243"/>
      <c r="R150" s="1243"/>
      <c r="S150" s="1244"/>
      <c r="T150" s="1230">
        <f t="shared" si="2"/>
        <v>0</v>
      </c>
      <c r="U150" s="1231"/>
      <c r="V150" s="1231"/>
      <c r="W150" s="1231"/>
      <c r="X150" s="1231"/>
      <c r="Y150" s="1231"/>
      <c r="Z150" s="1231"/>
      <c r="AA150" s="1231"/>
      <c r="AB150" s="1231"/>
      <c r="AD150" s="920"/>
      <c r="AE150" s="918"/>
      <c r="AF150" s="1182"/>
      <c r="AG150" s="1184">
        <f>AG54</f>
        <v>0</v>
      </c>
      <c r="AH150" s="1185"/>
      <c r="AI150" s="1185"/>
      <c r="AJ150" s="1185"/>
      <c r="AK150" s="1185"/>
      <c r="AL150" s="1185"/>
      <c r="AM150" s="1186"/>
      <c r="AN150" s="61"/>
      <c r="AO150" s="61"/>
      <c r="AP150" s="935">
        <v>12</v>
      </c>
      <c r="AQ150" s="1220"/>
      <c r="AR150" s="1218"/>
      <c r="AS150" s="1190" t="str">
        <f>AS54</f>
        <v/>
      </c>
      <c r="AT150" s="1191"/>
      <c r="AU150" s="1192"/>
      <c r="AV150" s="1184">
        <f>AV54</f>
        <v>0</v>
      </c>
      <c r="AW150" s="1185"/>
      <c r="AX150" s="1185"/>
      <c r="AY150" s="1185"/>
      <c r="AZ150" s="1185"/>
      <c r="BA150" s="1185"/>
      <c r="BB150" s="1185"/>
      <c r="BC150" s="1185"/>
      <c r="BD150" s="1186"/>
      <c r="BE150" s="692"/>
      <c r="BF150" s="1443"/>
      <c r="BG150" s="1442"/>
      <c r="BH150" s="1442"/>
      <c r="BI150" s="1441"/>
    </row>
    <row r="151" spans="2:61" ht="10.5" customHeight="1">
      <c r="B151" s="1360"/>
      <c r="C151" s="1250"/>
      <c r="D151" s="1262"/>
      <c r="E151" s="1263"/>
      <c r="F151" s="1263"/>
      <c r="G151" s="1263"/>
      <c r="H151" s="1263"/>
      <c r="I151" s="1263"/>
      <c r="J151" s="1263"/>
      <c r="K151" s="1263"/>
      <c r="L151" s="1264"/>
      <c r="M151" s="1245"/>
      <c r="N151" s="1246"/>
      <c r="O151" s="1246"/>
      <c r="P151" s="1246"/>
      <c r="Q151" s="1246"/>
      <c r="R151" s="1246"/>
      <c r="S151" s="1247"/>
      <c r="T151" s="1196">
        <f t="shared" si="2"/>
        <v>0</v>
      </c>
      <c r="U151" s="1197"/>
      <c r="V151" s="1197"/>
      <c r="W151" s="1197"/>
      <c r="X151" s="1197"/>
      <c r="Y151" s="1197"/>
      <c r="Z151" s="1197"/>
      <c r="AA151" s="1197"/>
      <c r="AB151" s="1197"/>
      <c r="AC151" s="60"/>
      <c r="AD151" s="1248"/>
      <c r="AE151" s="1250"/>
      <c r="AF151" s="1183"/>
      <c r="AG151" s="1187"/>
      <c r="AH151" s="1188"/>
      <c r="AI151" s="1188"/>
      <c r="AJ151" s="1188"/>
      <c r="AK151" s="1188"/>
      <c r="AL151" s="1188"/>
      <c r="AM151" s="1189"/>
      <c r="AN151" s="1198"/>
      <c r="AO151" s="1199"/>
      <c r="AP151" s="1219"/>
      <c r="AQ151" s="1223"/>
      <c r="AR151" s="1217"/>
      <c r="AS151" s="1193"/>
      <c r="AT151" s="1194"/>
      <c r="AU151" s="1195"/>
      <c r="AV151" s="1187"/>
      <c r="AW151" s="1188"/>
      <c r="AX151" s="1188"/>
      <c r="AY151" s="1188"/>
      <c r="AZ151" s="1188"/>
      <c r="BA151" s="1188"/>
      <c r="BB151" s="1188"/>
      <c r="BC151" s="1188"/>
      <c r="BD151" s="1189"/>
      <c r="BE151" s="68"/>
      <c r="BF151" s="1443"/>
      <c r="BG151" s="1442"/>
      <c r="BH151" s="1442"/>
      <c r="BI151" s="1441"/>
    </row>
    <row r="152" spans="2:61" ht="7.5" customHeight="1">
      <c r="B152" s="1212">
        <v>36</v>
      </c>
      <c r="C152" s="941"/>
      <c r="D152" s="1499" t="s">
        <v>76</v>
      </c>
      <c r="E152" s="1500"/>
      <c r="F152" s="1501"/>
      <c r="G152" s="1236" t="s">
        <v>77</v>
      </c>
      <c r="H152" s="1237"/>
      <c r="I152" s="1237"/>
      <c r="J152" s="1237"/>
      <c r="K152" s="1237"/>
      <c r="L152" s="1238"/>
      <c r="M152" s="1224" t="str">
        <f>M56</f>
        <v>平成27年3月31日
以前のもの</v>
      </c>
      <c r="N152" s="1225"/>
      <c r="O152" s="1225"/>
      <c r="P152" s="1225"/>
      <c r="Q152" s="1225"/>
      <c r="R152" s="1225"/>
      <c r="S152" s="1226"/>
      <c r="T152" s="1230">
        <f t="shared" si="2"/>
        <v>0</v>
      </c>
      <c r="U152" s="1231"/>
      <c r="V152" s="1231"/>
      <c r="W152" s="1231"/>
      <c r="X152" s="1231"/>
      <c r="Y152" s="1231"/>
      <c r="Z152" s="1231"/>
      <c r="AA152" s="1231"/>
      <c r="AB152" s="1231"/>
      <c r="AC152" s="1280"/>
      <c r="AD152" s="920">
        <v>38</v>
      </c>
      <c r="AE152" s="918"/>
      <c r="AF152" s="1182"/>
      <c r="AG152" s="1184">
        <f>AG56</f>
        <v>0</v>
      </c>
      <c r="AH152" s="1185"/>
      <c r="AI152" s="1185"/>
      <c r="AJ152" s="1185"/>
      <c r="AK152" s="1185"/>
      <c r="AL152" s="1185"/>
      <c r="AM152" s="1186"/>
      <c r="AN152" s="1232"/>
      <c r="AO152" s="1233"/>
      <c r="AP152" s="935">
        <v>7.5</v>
      </c>
      <c r="AQ152" s="1220"/>
      <c r="AR152" s="1218"/>
      <c r="AS152" s="1190" t="str">
        <f>AS56</f>
        <v/>
      </c>
      <c r="AT152" s="1191"/>
      <c r="AU152" s="1192"/>
      <c r="AV152" s="1184">
        <f>AV56</f>
        <v>0</v>
      </c>
      <c r="AW152" s="1185"/>
      <c r="AX152" s="1185"/>
      <c r="AY152" s="1185"/>
      <c r="AZ152" s="1185"/>
      <c r="BA152" s="1185"/>
      <c r="BB152" s="1185"/>
      <c r="BC152" s="1185"/>
      <c r="BD152" s="1186"/>
      <c r="BE152" s="1291"/>
      <c r="BF152" s="1443"/>
      <c r="BG152" s="1442"/>
      <c r="BH152" s="1442"/>
      <c r="BI152" s="1441"/>
    </row>
    <row r="153" spans="2:61" ht="10.5" customHeight="1">
      <c r="B153" s="1213"/>
      <c r="C153" s="918"/>
      <c r="D153" s="1239"/>
      <c r="E153" s="1240"/>
      <c r="F153" s="1241"/>
      <c r="G153" s="1239"/>
      <c r="H153" s="1240"/>
      <c r="I153" s="1240"/>
      <c r="J153" s="1240"/>
      <c r="K153" s="1240"/>
      <c r="L153" s="1241"/>
      <c r="M153" s="1227"/>
      <c r="N153" s="1228"/>
      <c r="O153" s="1228"/>
      <c r="P153" s="1228"/>
      <c r="Q153" s="1228"/>
      <c r="R153" s="1228"/>
      <c r="S153" s="1229"/>
      <c r="T153" s="1196">
        <f t="shared" si="2"/>
        <v>0</v>
      </c>
      <c r="U153" s="1197"/>
      <c r="V153" s="1197"/>
      <c r="W153" s="1197"/>
      <c r="X153" s="1197"/>
      <c r="Y153" s="1197"/>
      <c r="Z153" s="1197"/>
      <c r="AA153" s="1197"/>
      <c r="AB153" s="1197"/>
      <c r="AC153" s="1281"/>
      <c r="AD153" s="1248"/>
      <c r="AE153" s="1250"/>
      <c r="AF153" s="1183"/>
      <c r="AG153" s="1187"/>
      <c r="AH153" s="1188"/>
      <c r="AI153" s="1188"/>
      <c r="AJ153" s="1188"/>
      <c r="AK153" s="1188"/>
      <c r="AL153" s="1188"/>
      <c r="AM153" s="1189"/>
      <c r="AN153" s="1234"/>
      <c r="AO153" s="1235"/>
      <c r="AP153" s="1219"/>
      <c r="AQ153" s="1223"/>
      <c r="AR153" s="1217"/>
      <c r="AS153" s="1193"/>
      <c r="AT153" s="1194"/>
      <c r="AU153" s="1195"/>
      <c r="AV153" s="1187"/>
      <c r="AW153" s="1188"/>
      <c r="AX153" s="1188"/>
      <c r="AY153" s="1188"/>
      <c r="AZ153" s="1188"/>
      <c r="BA153" s="1188"/>
      <c r="BB153" s="1188"/>
      <c r="BC153" s="1188"/>
      <c r="BD153" s="1189"/>
      <c r="BE153" s="1292"/>
      <c r="BF153" s="1443"/>
      <c r="BG153" s="1442"/>
      <c r="BH153" s="1442"/>
      <c r="BI153" s="1441"/>
    </row>
    <row r="154" spans="2:61" ht="7.5" customHeight="1">
      <c r="B154" s="1213"/>
      <c r="C154" s="918"/>
      <c r="D154" s="1239"/>
      <c r="E154" s="1240"/>
      <c r="F154" s="1241"/>
      <c r="G154" s="1239"/>
      <c r="H154" s="1240"/>
      <c r="I154" s="1240"/>
      <c r="J154" s="1240"/>
      <c r="K154" s="1240"/>
      <c r="L154" s="1241"/>
      <c r="M154" s="1242" t="str">
        <f>M58</f>
        <v>平成30年3月31日
以前のもの</v>
      </c>
      <c r="N154" s="1243"/>
      <c r="O154" s="1243"/>
      <c r="P154" s="1243"/>
      <c r="Q154" s="1243"/>
      <c r="R154" s="1243"/>
      <c r="S154" s="1244"/>
      <c r="T154" s="1230">
        <f t="shared" si="2"/>
        <v>0</v>
      </c>
      <c r="U154" s="1231"/>
      <c r="V154" s="1231"/>
      <c r="W154" s="1231"/>
      <c r="X154" s="1231"/>
      <c r="Y154" s="1231"/>
      <c r="Z154" s="1231"/>
      <c r="AA154" s="1231"/>
      <c r="AB154" s="1231"/>
      <c r="AC154" s="59"/>
      <c r="AD154" s="920">
        <v>40</v>
      </c>
      <c r="AE154" s="918"/>
      <c r="AF154" s="1182"/>
      <c r="AG154" s="1184">
        <f>AG58</f>
        <v>0</v>
      </c>
      <c r="AH154" s="1185"/>
      <c r="AI154" s="1185"/>
      <c r="AJ154" s="1185"/>
      <c r="AK154" s="1185"/>
      <c r="AL154" s="1185"/>
      <c r="AM154" s="1186"/>
      <c r="AN154" s="69"/>
      <c r="AO154" s="59"/>
      <c r="AP154" s="935">
        <v>6.5</v>
      </c>
      <c r="AQ154" s="1271"/>
      <c r="AR154" s="941"/>
      <c r="AS154" s="1190" t="str">
        <f>AS58</f>
        <v/>
      </c>
      <c r="AT154" s="1191"/>
      <c r="AU154" s="1192"/>
      <c r="AV154" s="1184">
        <f>AV58</f>
        <v>0</v>
      </c>
      <c r="AW154" s="1185"/>
      <c r="AX154" s="1185"/>
      <c r="AY154" s="1185"/>
      <c r="AZ154" s="1185"/>
      <c r="BA154" s="1185"/>
      <c r="BB154" s="1185"/>
      <c r="BC154" s="1185"/>
      <c r="BD154" s="1186"/>
      <c r="BE154" s="1289"/>
      <c r="BF154" s="1443"/>
      <c r="BG154" s="1442"/>
      <c r="BH154" s="1442"/>
      <c r="BI154" s="1441"/>
    </row>
    <row r="155" spans="2:61" ht="10.5" customHeight="1">
      <c r="B155" s="1213"/>
      <c r="C155" s="918"/>
      <c r="D155" s="1239"/>
      <c r="E155" s="1240"/>
      <c r="F155" s="1241"/>
      <c r="G155" s="1239"/>
      <c r="H155" s="1240"/>
      <c r="I155" s="1240"/>
      <c r="J155" s="1240"/>
      <c r="K155" s="1240"/>
      <c r="L155" s="1241"/>
      <c r="M155" s="1245"/>
      <c r="N155" s="1246"/>
      <c r="O155" s="1246"/>
      <c r="P155" s="1246"/>
      <c r="Q155" s="1246"/>
      <c r="R155" s="1246"/>
      <c r="S155" s="1247"/>
      <c r="T155" s="1196">
        <f t="shared" si="2"/>
        <v>0</v>
      </c>
      <c r="U155" s="1197"/>
      <c r="V155" s="1197"/>
      <c r="W155" s="1197"/>
      <c r="X155" s="1197"/>
      <c r="Y155" s="1197"/>
      <c r="Z155" s="1197"/>
      <c r="AA155" s="1197"/>
      <c r="AB155" s="1197"/>
      <c r="AC155" s="43"/>
      <c r="AD155" s="1248"/>
      <c r="AE155" s="1250"/>
      <c r="AF155" s="1183"/>
      <c r="AG155" s="1187"/>
      <c r="AH155" s="1188"/>
      <c r="AI155" s="1188"/>
      <c r="AJ155" s="1188"/>
      <c r="AK155" s="1188"/>
      <c r="AL155" s="1188"/>
      <c r="AM155" s="1189"/>
      <c r="AN155" s="1272"/>
      <c r="AO155" s="1272"/>
      <c r="AP155" s="920"/>
      <c r="AQ155" s="982"/>
      <c r="AR155" s="918"/>
      <c r="AS155" s="1193"/>
      <c r="AT155" s="1194"/>
      <c r="AU155" s="1195"/>
      <c r="AV155" s="1187"/>
      <c r="AW155" s="1188"/>
      <c r="AX155" s="1188"/>
      <c r="AY155" s="1188"/>
      <c r="AZ155" s="1188"/>
      <c r="BA155" s="1188"/>
      <c r="BB155" s="1188"/>
      <c r="BC155" s="1188"/>
      <c r="BD155" s="1189"/>
      <c r="BE155" s="1290"/>
      <c r="BF155" s="1443"/>
      <c r="BG155" s="1442"/>
      <c r="BH155" s="1442"/>
      <c r="BI155" s="1441"/>
    </row>
    <row r="156" spans="2:61" ht="7.5" customHeight="1">
      <c r="B156" s="1213"/>
      <c r="C156" s="918"/>
      <c r="D156" s="1239"/>
      <c r="E156" s="1240"/>
      <c r="F156" s="1241"/>
      <c r="G156" s="1239"/>
      <c r="H156" s="1240"/>
      <c r="I156" s="1240"/>
      <c r="J156" s="1240"/>
      <c r="K156" s="1240"/>
      <c r="L156" s="1241"/>
      <c r="M156" s="1242" t="str">
        <f>M60</f>
        <v>令和6年3月３１日
以前のもの</v>
      </c>
      <c r="N156" s="1243"/>
      <c r="O156" s="1243"/>
      <c r="P156" s="1243"/>
      <c r="Q156" s="1243"/>
      <c r="R156" s="1243"/>
      <c r="S156" s="1244"/>
      <c r="T156" s="1230">
        <f>T60</f>
        <v>0</v>
      </c>
      <c r="U156" s="1231"/>
      <c r="V156" s="1231"/>
      <c r="W156" s="1231"/>
      <c r="X156" s="1231"/>
      <c r="Y156" s="1231"/>
      <c r="Z156" s="1231"/>
      <c r="AA156" s="1231"/>
      <c r="AB156" s="1231"/>
      <c r="AD156" s="935">
        <v>38</v>
      </c>
      <c r="AE156" s="941"/>
      <c r="AF156" s="1182"/>
      <c r="AG156" s="1184">
        <f>AG60</f>
        <v>0</v>
      </c>
      <c r="AH156" s="1185"/>
      <c r="AI156" s="1185"/>
      <c r="AJ156" s="1185"/>
      <c r="AK156" s="1185"/>
      <c r="AL156" s="1185"/>
      <c r="AM156" s="1186"/>
      <c r="AN156" s="61"/>
      <c r="AO156" s="61"/>
      <c r="AP156" s="920"/>
      <c r="AQ156" s="982"/>
      <c r="AR156" s="918"/>
      <c r="AS156" s="1190" t="str">
        <f>AS60</f>
        <v/>
      </c>
      <c r="AT156" s="1191"/>
      <c r="AU156" s="1192"/>
      <c r="AV156" s="1184">
        <f>AV60</f>
        <v>0</v>
      </c>
      <c r="AW156" s="1185"/>
      <c r="AX156" s="1185"/>
      <c r="AY156" s="1185"/>
      <c r="AZ156" s="1185"/>
      <c r="BA156" s="1185"/>
      <c r="BB156" s="1185"/>
      <c r="BC156" s="1185"/>
      <c r="BD156" s="1186"/>
      <c r="BE156" s="692"/>
      <c r="BF156" s="1443"/>
      <c r="BG156" s="1442"/>
      <c r="BH156" s="1442"/>
      <c r="BI156" s="1441"/>
    </row>
    <row r="157" spans="2:61" ht="10.5" customHeight="1">
      <c r="B157" s="1213"/>
      <c r="C157" s="918"/>
      <c r="D157" s="1239"/>
      <c r="E157" s="1240"/>
      <c r="F157" s="1241"/>
      <c r="G157" s="1239"/>
      <c r="H157" s="1240"/>
      <c r="I157" s="1240"/>
      <c r="J157" s="1240"/>
      <c r="K157" s="1240"/>
      <c r="L157" s="1241"/>
      <c r="M157" s="1245"/>
      <c r="N157" s="1246"/>
      <c r="O157" s="1246"/>
      <c r="P157" s="1246"/>
      <c r="Q157" s="1246"/>
      <c r="R157" s="1246"/>
      <c r="S157" s="1247"/>
      <c r="T157" s="1196">
        <f t="shared" si="2"/>
        <v>0</v>
      </c>
      <c r="U157" s="1197"/>
      <c r="V157" s="1197"/>
      <c r="W157" s="1197"/>
      <c r="X157" s="1197"/>
      <c r="Y157" s="1197"/>
      <c r="Z157" s="1197"/>
      <c r="AA157" s="1197"/>
      <c r="AB157" s="1197"/>
      <c r="AC157" s="60"/>
      <c r="AD157" s="920"/>
      <c r="AE157" s="918"/>
      <c r="AF157" s="1183"/>
      <c r="AG157" s="1187"/>
      <c r="AH157" s="1188"/>
      <c r="AI157" s="1188"/>
      <c r="AJ157" s="1188"/>
      <c r="AK157" s="1188"/>
      <c r="AL157" s="1188"/>
      <c r="AM157" s="1189"/>
      <c r="AN157" s="1198"/>
      <c r="AO157" s="1199"/>
      <c r="AP157" s="1248"/>
      <c r="AQ157" s="1249"/>
      <c r="AR157" s="1250"/>
      <c r="AS157" s="1193"/>
      <c r="AT157" s="1194"/>
      <c r="AU157" s="1195"/>
      <c r="AV157" s="1187"/>
      <c r="AW157" s="1188"/>
      <c r="AX157" s="1188"/>
      <c r="AY157" s="1188"/>
      <c r="AZ157" s="1188"/>
      <c r="BA157" s="1188"/>
      <c r="BB157" s="1188"/>
      <c r="BC157" s="1188"/>
      <c r="BD157" s="1189"/>
      <c r="BE157" s="68"/>
      <c r="BF157" s="1443"/>
      <c r="BG157" s="1442"/>
      <c r="BH157" s="1442"/>
      <c r="BI157" s="1441"/>
    </row>
    <row r="158" spans="2:61" ht="7.5" customHeight="1">
      <c r="B158" s="1213"/>
      <c r="C158" s="918"/>
      <c r="D158" s="1239"/>
      <c r="E158" s="1240"/>
      <c r="F158" s="1241"/>
      <c r="G158" s="1206"/>
      <c r="H158" s="1207"/>
      <c r="I158" s="1207"/>
      <c r="J158" s="1207"/>
      <c r="K158" s="1207"/>
      <c r="L158" s="1208"/>
      <c r="M158" s="1242" t="str">
        <f>M62</f>
        <v>令和6年4月１日
以降のもの</v>
      </c>
      <c r="N158" s="1243"/>
      <c r="O158" s="1243"/>
      <c r="P158" s="1243"/>
      <c r="Q158" s="1243"/>
      <c r="R158" s="1243"/>
      <c r="S158" s="1244"/>
      <c r="T158" s="1230">
        <f>T62</f>
        <v>0</v>
      </c>
      <c r="U158" s="1231"/>
      <c r="V158" s="1231"/>
      <c r="W158" s="1231"/>
      <c r="X158" s="1231"/>
      <c r="Y158" s="1231"/>
      <c r="Z158" s="1231"/>
      <c r="AA158" s="1231"/>
      <c r="AB158" s="1231"/>
      <c r="AD158" s="1221"/>
      <c r="AE158" s="1215"/>
      <c r="AF158" s="1182"/>
      <c r="AG158" s="1184">
        <f>AG62</f>
        <v>0</v>
      </c>
      <c r="AH158" s="1185"/>
      <c r="AI158" s="1185"/>
      <c r="AJ158" s="1185"/>
      <c r="AK158" s="1185"/>
      <c r="AL158" s="1185"/>
      <c r="AM158" s="1186"/>
      <c r="AN158" s="61"/>
      <c r="AO158" s="61"/>
      <c r="AP158" s="935">
        <v>6</v>
      </c>
      <c r="AQ158" s="1220"/>
      <c r="AR158" s="1218"/>
      <c r="AS158" s="1190" t="str">
        <f>AS62</f>
        <v/>
      </c>
      <c r="AT158" s="1191"/>
      <c r="AU158" s="1192"/>
      <c r="AV158" s="1184">
        <f>AV62</f>
        <v>0</v>
      </c>
      <c r="AW158" s="1185"/>
      <c r="AX158" s="1185"/>
      <c r="AY158" s="1185"/>
      <c r="AZ158" s="1185"/>
      <c r="BA158" s="1185"/>
      <c r="BB158" s="1185"/>
      <c r="BC158" s="1185"/>
      <c r="BD158" s="1186"/>
      <c r="BE158" s="692"/>
      <c r="BF158" s="1443"/>
      <c r="BG158" s="1442"/>
      <c r="BH158" s="1442"/>
      <c r="BI158" s="1441"/>
    </row>
    <row r="159" spans="2:61" ht="10.5" customHeight="1">
      <c r="B159" s="1213"/>
      <c r="C159" s="918"/>
      <c r="D159" s="1239"/>
      <c r="E159" s="1240"/>
      <c r="F159" s="1241"/>
      <c r="G159" s="1209"/>
      <c r="H159" s="1210"/>
      <c r="I159" s="1210"/>
      <c r="J159" s="1210"/>
      <c r="K159" s="1210"/>
      <c r="L159" s="1211"/>
      <c r="M159" s="1245"/>
      <c r="N159" s="1246"/>
      <c r="O159" s="1246"/>
      <c r="P159" s="1246"/>
      <c r="Q159" s="1246"/>
      <c r="R159" s="1246"/>
      <c r="S159" s="1247"/>
      <c r="T159" s="1196">
        <f>T63</f>
        <v>0</v>
      </c>
      <c r="U159" s="1197"/>
      <c r="V159" s="1197"/>
      <c r="W159" s="1197"/>
      <c r="X159" s="1197"/>
      <c r="Y159" s="1197"/>
      <c r="Z159" s="1197"/>
      <c r="AA159" s="1197"/>
      <c r="AB159" s="1197"/>
      <c r="AC159" s="60"/>
      <c r="AD159" s="1219"/>
      <c r="AE159" s="1217"/>
      <c r="AF159" s="1183"/>
      <c r="AG159" s="1187"/>
      <c r="AH159" s="1188"/>
      <c r="AI159" s="1188"/>
      <c r="AJ159" s="1188"/>
      <c r="AK159" s="1188"/>
      <c r="AL159" s="1188"/>
      <c r="AM159" s="1189"/>
      <c r="AN159" s="1198"/>
      <c r="AO159" s="1199"/>
      <c r="AP159" s="1219"/>
      <c r="AQ159" s="1223"/>
      <c r="AR159" s="1217"/>
      <c r="AS159" s="1193"/>
      <c r="AT159" s="1194"/>
      <c r="AU159" s="1195"/>
      <c r="AV159" s="1187"/>
      <c r="AW159" s="1188"/>
      <c r="AX159" s="1188"/>
      <c r="AY159" s="1188"/>
      <c r="AZ159" s="1188"/>
      <c r="BA159" s="1188"/>
      <c r="BB159" s="1188"/>
      <c r="BC159" s="1188"/>
      <c r="BD159" s="1189"/>
      <c r="BE159" s="68"/>
      <c r="BF159" s="1443"/>
      <c r="BG159" s="1442"/>
      <c r="BH159" s="1442"/>
      <c r="BI159" s="1441"/>
    </row>
    <row r="160" spans="2:61" ht="7.5" customHeight="1">
      <c r="B160" s="1213"/>
      <c r="C160" s="918"/>
      <c r="D160" s="1239"/>
      <c r="E160" s="1240"/>
      <c r="F160" s="1241"/>
      <c r="G160" s="1236" t="s">
        <v>78</v>
      </c>
      <c r="H160" s="1237"/>
      <c r="I160" s="1237"/>
      <c r="J160" s="1237"/>
      <c r="K160" s="1237"/>
      <c r="L160" s="1238"/>
      <c r="M160" s="1224" t="str">
        <f>M64</f>
        <v>平成27年3月31日
以前のもの</v>
      </c>
      <c r="N160" s="1225"/>
      <c r="O160" s="1225"/>
      <c r="P160" s="1225"/>
      <c r="Q160" s="1225"/>
      <c r="R160" s="1225"/>
      <c r="S160" s="1226"/>
      <c r="T160" s="1230">
        <f t="shared" ref="T160:T165" si="3">T64</f>
        <v>0</v>
      </c>
      <c r="U160" s="1231"/>
      <c r="V160" s="1231"/>
      <c r="W160" s="1231"/>
      <c r="X160" s="1231"/>
      <c r="Y160" s="1231"/>
      <c r="Z160" s="1231"/>
      <c r="AA160" s="1231"/>
      <c r="AB160" s="1231"/>
      <c r="AC160" s="1280"/>
      <c r="AD160" s="935">
        <v>21</v>
      </c>
      <c r="AE160" s="1218"/>
      <c r="AF160" s="1182"/>
      <c r="AG160" s="1184">
        <f>AG64</f>
        <v>0</v>
      </c>
      <c r="AH160" s="1185"/>
      <c r="AI160" s="1185"/>
      <c r="AJ160" s="1185"/>
      <c r="AK160" s="1185"/>
      <c r="AL160" s="1185"/>
      <c r="AM160" s="1186"/>
      <c r="AN160" s="1232"/>
      <c r="AO160" s="1233"/>
      <c r="AP160" s="935">
        <v>7.5</v>
      </c>
      <c r="AQ160" s="1220"/>
      <c r="AR160" s="1218"/>
      <c r="AS160" s="1190" t="str">
        <f>AS64</f>
        <v/>
      </c>
      <c r="AT160" s="1191"/>
      <c r="AU160" s="1192"/>
      <c r="AV160" s="1184">
        <f>AV64</f>
        <v>0</v>
      </c>
      <c r="AW160" s="1185"/>
      <c r="AX160" s="1185"/>
      <c r="AY160" s="1185"/>
      <c r="AZ160" s="1185"/>
      <c r="BA160" s="1185"/>
      <c r="BB160" s="1185"/>
      <c r="BC160" s="1185"/>
      <c r="BD160" s="1186"/>
      <c r="BE160" s="1291"/>
      <c r="BF160" s="1443"/>
      <c r="BG160" s="1442"/>
      <c r="BH160" s="1442"/>
      <c r="BI160" s="1441"/>
    </row>
    <row r="161" spans="2:61" ht="10.5" customHeight="1">
      <c r="B161" s="1213"/>
      <c r="C161" s="918"/>
      <c r="D161" s="1239"/>
      <c r="E161" s="1240"/>
      <c r="F161" s="1241"/>
      <c r="G161" s="1239"/>
      <c r="H161" s="1240"/>
      <c r="I161" s="1240"/>
      <c r="J161" s="1240"/>
      <c r="K161" s="1240"/>
      <c r="L161" s="1241"/>
      <c r="M161" s="1227"/>
      <c r="N161" s="1228"/>
      <c r="O161" s="1228"/>
      <c r="P161" s="1228"/>
      <c r="Q161" s="1228"/>
      <c r="R161" s="1228"/>
      <c r="S161" s="1229"/>
      <c r="T161" s="1196">
        <f t="shared" si="3"/>
        <v>0</v>
      </c>
      <c r="U161" s="1197"/>
      <c r="V161" s="1197"/>
      <c r="W161" s="1197"/>
      <c r="X161" s="1197"/>
      <c r="Y161" s="1197"/>
      <c r="Z161" s="1197"/>
      <c r="AA161" s="1197"/>
      <c r="AB161" s="1197"/>
      <c r="AC161" s="1281"/>
      <c r="AD161" s="1219"/>
      <c r="AE161" s="1217"/>
      <c r="AF161" s="1183"/>
      <c r="AG161" s="1187"/>
      <c r="AH161" s="1188"/>
      <c r="AI161" s="1188"/>
      <c r="AJ161" s="1188"/>
      <c r="AK161" s="1188"/>
      <c r="AL161" s="1188"/>
      <c r="AM161" s="1189"/>
      <c r="AN161" s="1234"/>
      <c r="AO161" s="1235"/>
      <c r="AP161" s="1219"/>
      <c r="AQ161" s="1223"/>
      <c r="AR161" s="1217"/>
      <c r="AS161" s="1193"/>
      <c r="AT161" s="1194"/>
      <c r="AU161" s="1195"/>
      <c r="AV161" s="1187"/>
      <c r="AW161" s="1188"/>
      <c r="AX161" s="1188"/>
      <c r="AY161" s="1188"/>
      <c r="AZ161" s="1188"/>
      <c r="BA161" s="1188"/>
      <c r="BB161" s="1188"/>
      <c r="BC161" s="1188"/>
      <c r="BD161" s="1189"/>
      <c r="BE161" s="1292"/>
      <c r="BF161" s="1443"/>
      <c r="BG161" s="1442"/>
      <c r="BH161" s="1442"/>
      <c r="BI161" s="1441"/>
    </row>
    <row r="162" spans="2:61" ht="7.5" customHeight="1">
      <c r="B162" s="1213"/>
      <c r="C162" s="918"/>
      <c r="D162" s="1239"/>
      <c r="E162" s="1240"/>
      <c r="F162" s="1241"/>
      <c r="G162" s="1239"/>
      <c r="H162" s="1240"/>
      <c r="I162" s="1240"/>
      <c r="J162" s="1240"/>
      <c r="K162" s="1240"/>
      <c r="L162" s="1241"/>
      <c r="M162" s="1242" t="str">
        <f>M66</f>
        <v>平成30年3月31日
以前のもの</v>
      </c>
      <c r="N162" s="1243"/>
      <c r="O162" s="1243"/>
      <c r="P162" s="1243"/>
      <c r="Q162" s="1243"/>
      <c r="R162" s="1243"/>
      <c r="S162" s="1244"/>
      <c r="T162" s="1230">
        <f t="shared" si="3"/>
        <v>0</v>
      </c>
      <c r="U162" s="1231"/>
      <c r="V162" s="1231"/>
      <c r="W162" s="1231"/>
      <c r="X162" s="1231"/>
      <c r="Y162" s="1231"/>
      <c r="Z162" s="1231"/>
      <c r="AA162" s="1231"/>
      <c r="AB162" s="1231"/>
      <c r="AC162" s="59"/>
      <c r="AD162" s="935">
        <v>22</v>
      </c>
      <c r="AE162" s="1218"/>
      <c r="AF162" s="1182"/>
      <c r="AG162" s="1184">
        <f>AG66</f>
        <v>0</v>
      </c>
      <c r="AH162" s="1185"/>
      <c r="AI162" s="1185"/>
      <c r="AJ162" s="1185"/>
      <c r="AK162" s="1185"/>
      <c r="AL162" s="1185"/>
      <c r="AM162" s="1186"/>
      <c r="AN162" s="69"/>
      <c r="AO162" s="59"/>
      <c r="AP162" s="935">
        <v>6.5</v>
      </c>
      <c r="AQ162" s="1271"/>
      <c r="AR162" s="941"/>
      <c r="AS162" s="1190" t="str">
        <f>AS66</f>
        <v/>
      </c>
      <c r="AT162" s="1191"/>
      <c r="AU162" s="1192"/>
      <c r="AV162" s="1184">
        <f>AV66</f>
        <v>0</v>
      </c>
      <c r="AW162" s="1185"/>
      <c r="AX162" s="1185"/>
      <c r="AY162" s="1185"/>
      <c r="AZ162" s="1185"/>
      <c r="BA162" s="1185"/>
      <c r="BB162" s="1185"/>
      <c r="BC162" s="1185"/>
      <c r="BD162" s="1186"/>
      <c r="BE162" s="1289"/>
      <c r="BF162" s="1443"/>
      <c r="BG162" s="1442"/>
      <c r="BH162" s="1442"/>
      <c r="BI162" s="1441"/>
    </row>
    <row r="163" spans="2:61" ht="10.5" customHeight="1">
      <c r="B163" s="1213"/>
      <c r="C163" s="918"/>
      <c r="D163" s="1239"/>
      <c r="E163" s="1240"/>
      <c r="F163" s="1241"/>
      <c r="G163" s="1239"/>
      <c r="H163" s="1240"/>
      <c r="I163" s="1240"/>
      <c r="J163" s="1240"/>
      <c r="K163" s="1240"/>
      <c r="L163" s="1241"/>
      <c r="M163" s="1245"/>
      <c r="N163" s="1246"/>
      <c r="O163" s="1246"/>
      <c r="P163" s="1246"/>
      <c r="Q163" s="1246"/>
      <c r="R163" s="1246"/>
      <c r="S163" s="1247"/>
      <c r="T163" s="1196">
        <f t="shared" si="3"/>
        <v>0</v>
      </c>
      <c r="U163" s="1197"/>
      <c r="V163" s="1197"/>
      <c r="W163" s="1197"/>
      <c r="X163" s="1197"/>
      <c r="Y163" s="1197"/>
      <c r="Z163" s="1197"/>
      <c r="AA163" s="1197"/>
      <c r="AB163" s="1197"/>
      <c r="AC163" s="43"/>
      <c r="AD163" s="1219"/>
      <c r="AE163" s="1217"/>
      <c r="AF163" s="1183"/>
      <c r="AG163" s="1187"/>
      <c r="AH163" s="1188"/>
      <c r="AI163" s="1188"/>
      <c r="AJ163" s="1188"/>
      <c r="AK163" s="1188"/>
      <c r="AL163" s="1188"/>
      <c r="AM163" s="1189"/>
      <c r="AN163" s="1272"/>
      <c r="AO163" s="1272"/>
      <c r="AP163" s="920"/>
      <c r="AQ163" s="982"/>
      <c r="AR163" s="918"/>
      <c r="AS163" s="1193"/>
      <c r="AT163" s="1194"/>
      <c r="AU163" s="1195"/>
      <c r="AV163" s="1187"/>
      <c r="AW163" s="1188"/>
      <c r="AX163" s="1188"/>
      <c r="AY163" s="1188"/>
      <c r="AZ163" s="1188"/>
      <c r="BA163" s="1188"/>
      <c r="BB163" s="1188"/>
      <c r="BC163" s="1188"/>
      <c r="BD163" s="1189"/>
      <c r="BE163" s="1290"/>
      <c r="BF163" s="1443"/>
      <c r="BG163" s="1442"/>
      <c r="BH163" s="1442"/>
      <c r="BI163" s="1441"/>
    </row>
    <row r="164" spans="2:61" ht="7.5" customHeight="1">
      <c r="B164" s="1213"/>
      <c r="C164" s="918"/>
      <c r="D164" s="1239"/>
      <c r="E164" s="1240"/>
      <c r="F164" s="1241"/>
      <c r="G164" s="1239"/>
      <c r="H164" s="1240"/>
      <c r="I164" s="1240"/>
      <c r="J164" s="1240"/>
      <c r="K164" s="1240"/>
      <c r="L164" s="1241"/>
      <c r="M164" s="1242" t="str">
        <f>M68</f>
        <v>令和6年3月３１日
以前のもの</v>
      </c>
      <c r="N164" s="1243"/>
      <c r="O164" s="1243"/>
      <c r="P164" s="1243"/>
      <c r="Q164" s="1243"/>
      <c r="R164" s="1243"/>
      <c r="S164" s="1244"/>
      <c r="T164" s="1230">
        <f t="shared" si="3"/>
        <v>0</v>
      </c>
      <c r="U164" s="1231"/>
      <c r="V164" s="1231"/>
      <c r="W164" s="1231"/>
      <c r="X164" s="1231"/>
      <c r="Y164" s="1231"/>
      <c r="Z164" s="1231"/>
      <c r="AA164" s="1231"/>
      <c r="AB164" s="1231"/>
      <c r="AD164" s="935">
        <v>21</v>
      </c>
      <c r="AE164" s="941"/>
      <c r="AF164" s="1182"/>
      <c r="AG164" s="1184">
        <f>AG68</f>
        <v>0</v>
      </c>
      <c r="AH164" s="1185"/>
      <c r="AI164" s="1185"/>
      <c r="AJ164" s="1185"/>
      <c r="AK164" s="1185"/>
      <c r="AL164" s="1185"/>
      <c r="AM164" s="1186"/>
      <c r="AN164" s="61"/>
      <c r="AO164" s="61"/>
      <c r="AP164" s="920"/>
      <c r="AQ164" s="982"/>
      <c r="AR164" s="918"/>
      <c r="AS164" s="1190" t="str">
        <f>AS68</f>
        <v/>
      </c>
      <c r="AT164" s="1191"/>
      <c r="AU164" s="1192"/>
      <c r="AV164" s="1184">
        <f>AV68</f>
        <v>0</v>
      </c>
      <c r="AW164" s="1185"/>
      <c r="AX164" s="1185"/>
      <c r="AY164" s="1185"/>
      <c r="AZ164" s="1185"/>
      <c r="BA164" s="1185"/>
      <c r="BB164" s="1185"/>
      <c r="BC164" s="1185"/>
      <c r="BD164" s="1186"/>
      <c r="BE164" s="692"/>
      <c r="BF164" s="1443"/>
      <c r="BG164" s="1442"/>
      <c r="BH164" s="1442"/>
      <c r="BI164" s="1441"/>
    </row>
    <row r="165" spans="2:61" ht="10.5" customHeight="1">
      <c r="B165" s="1213"/>
      <c r="C165" s="918"/>
      <c r="D165" s="1239"/>
      <c r="E165" s="1240"/>
      <c r="F165" s="1241"/>
      <c r="G165" s="1239"/>
      <c r="H165" s="1240"/>
      <c r="I165" s="1240"/>
      <c r="J165" s="1240"/>
      <c r="K165" s="1240"/>
      <c r="L165" s="1241"/>
      <c r="M165" s="1245"/>
      <c r="N165" s="1246"/>
      <c r="O165" s="1246"/>
      <c r="P165" s="1246"/>
      <c r="Q165" s="1246"/>
      <c r="R165" s="1246"/>
      <c r="S165" s="1247"/>
      <c r="T165" s="1196">
        <f t="shared" si="3"/>
        <v>0</v>
      </c>
      <c r="U165" s="1197"/>
      <c r="V165" s="1197"/>
      <c r="W165" s="1197"/>
      <c r="X165" s="1197"/>
      <c r="Y165" s="1197"/>
      <c r="Z165" s="1197"/>
      <c r="AA165" s="1197"/>
      <c r="AB165" s="1197"/>
      <c r="AC165" s="60"/>
      <c r="AD165" s="920"/>
      <c r="AE165" s="918"/>
      <c r="AF165" s="1183"/>
      <c r="AG165" s="1187"/>
      <c r="AH165" s="1188"/>
      <c r="AI165" s="1188"/>
      <c r="AJ165" s="1188"/>
      <c r="AK165" s="1188"/>
      <c r="AL165" s="1188"/>
      <c r="AM165" s="1189"/>
      <c r="AN165" s="1198"/>
      <c r="AO165" s="1199"/>
      <c r="AP165" s="1248"/>
      <c r="AQ165" s="1249"/>
      <c r="AR165" s="1250"/>
      <c r="AS165" s="1193"/>
      <c r="AT165" s="1194"/>
      <c r="AU165" s="1195"/>
      <c r="AV165" s="1187"/>
      <c r="AW165" s="1188"/>
      <c r="AX165" s="1188"/>
      <c r="AY165" s="1188"/>
      <c r="AZ165" s="1188"/>
      <c r="BA165" s="1188"/>
      <c r="BB165" s="1188"/>
      <c r="BC165" s="1188"/>
      <c r="BD165" s="1189"/>
      <c r="BE165" s="68"/>
      <c r="BF165" s="1443"/>
      <c r="BG165" s="1442"/>
      <c r="BH165" s="1442"/>
      <c r="BI165" s="1441"/>
    </row>
    <row r="166" spans="2:61" ht="7.5" customHeight="1">
      <c r="B166" s="1214"/>
      <c r="C166" s="1215"/>
      <c r="D166" s="1206"/>
      <c r="E166" s="1207"/>
      <c r="F166" s="1208"/>
      <c r="G166" s="1206"/>
      <c r="H166" s="1207"/>
      <c r="I166" s="1207"/>
      <c r="J166" s="1207"/>
      <c r="K166" s="1207"/>
      <c r="L166" s="1208"/>
      <c r="M166" s="1242" t="str">
        <f>M70</f>
        <v>令和6年4月１日
以降のもの</v>
      </c>
      <c r="N166" s="1243"/>
      <c r="O166" s="1243"/>
      <c r="P166" s="1243"/>
      <c r="Q166" s="1243"/>
      <c r="R166" s="1243"/>
      <c r="S166" s="1244"/>
      <c r="T166" s="1230">
        <f>T70</f>
        <v>0</v>
      </c>
      <c r="U166" s="1231"/>
      <c r="V166" s="1231"/>
      <c r="W166" s="1231"/>
      <c r="X166" s="1231"/>
      <c r="Y166" s="1231"/>
      <c r="Z166" s="1231"/>
      <c r="AA166" s="1231"/>
      <c r="AB166" s="1231"/>
      <c r="AD166" s="1221"/>
      <c r="AE166" s="1215"/>
      <c r="AF166" s="1182"/>
      <c r="AG166" s="1184">
        <f>AG70</f>
        <v>0</v>
      </c>
      <c r="AH166" s="1185"/>
      <c r="AI166" s="1185"/>
      <c r="AJ166" s="1185"/>
      <c r="AK166" s="1185"/>
      <c r="AL166" s="1185"/>
      <c r="AM166" s="1186"/>
      <c r="AN166" s="61"/>
      <c r="AO166" s="61"/>
      <c r="AP166" s="935">
        <v>6</v>
      </c>
      <c r="AQ166" s="1220"/>
      <c r="AR166" s="1218"/>
      <c r="AS166" s="1190" t="str">
        <f>AS70</f>
        <v/>
      </c>
      <c r="AT166" s="1191"/>
      <c r="AU166" s="1192"/>
      <c r="AV166" s="1184">
        <f>AV70</f>
        <v>0</v>
      </c>
      <c r="AW166" s="1185"/>
      <c r="AX166" s="1185"/>
      <c r="AY166" s="1185"/>
      <c r="AZ166" s="1185"/>
      <c r="BA166" s="1185"/>
      <c r="BB166" s="1185"/>
      <c r="BC166" s="1185"/>
      <c r="BD166" s="1186"/>
      <c r="BE166" s="692"/>
      <c r="BF166" s="1443"/>
      <c r="BG166" s="1442"/>
      <c r="BH166" s="1442"/>
      <c r="BI166" s="1441"/>
    </row>
    <row r="167" spans="2:61" ht="10.5" customHeight="1">
      <c r="B167" s="1216"/>
      <c r="C167" s="1217"/>
      <c r="D167" s="1209"/>
      <c r="E167" s="1210"/>
      <c r="F167" s="1211"/>
      <c r="G167" s="1209"/>
      <c r="H167" s="1210"/>
      <c r="I167" s="1210"/>
      <c r="J167" s="1210"/>
      <c r="K167" s="1210"/>
      <c r="L167" s="1211"/>
      <c r="M167" s="1245"/>
      <c r="N167" s="1246"/>
      <c r="O167" s="1246"/>
      <c r="P167" s="1246"/>
      <c r="Q167" s="1246"/>
      <c r="R167" s="1246"/>
      <c r="S167" s="1247"/>
      <c r="T167" s="1196">
        <f>T71</f>
        <v>0</v>
      </c>
      <c r="U167" s="1197"/>
      <c r="V167" s="1197"/>
      <c r="W167" s="1197"/>
      <c r="X167" s="1197"/>
      <c r="Y167" s="1197"/>
      <c r="Z167" s="1197"/>
      <c r="AA167" s="1197"/>
      <c r="AB167" s="1197"/>
      <c r="AC167" s="60"/>
      <c r="AD167" s="1219"/>
      <c r="AE167" s="1217"/>
      <c r="AF167" s="1183"/>
      <c r="AG167" s="1187"/>
      <c r="AH167" s="1188"/>
      <c r="AI167" s="1188"/>
      <c r="AJ167" s="1188"/>
      <c r="AK167" s="1188"/>
      <c r="AL167" s="1188"/>
      <c r="AM167" s="1189"/>
      <c r="AN167" s="1198"/>
      <c r="AO167" s="1199"/>
      <c r="AP167" s="1219"/>
      <c r="AQ167" s="1223"/>
      <c r="AR167" s="1217"/>
      <c r="AS167" s="1193"/>
      <c r="AT167" s="1194"/>
      <c r="AU167" s="1195"/>
      <c r="AV167" s="1187"/>
      <c r="AW167" s="1188"/>
      <c r="AX167" s="1188"/>
      <c r="AY167" s="1188"/>
      <c r="AZ167" s="1188"/>
      <c r="BA167" s="1188"/>
      <c r="BB167" s="1188"/>
      <c r="BC167" s="1188"/>
      <c r="BD167" s="1189"/>
      <c r="BE167" s="68"/>
      <c r="BF167" s="1443"/>
      <c r="BG167" s="1442"/>
      <c r="BH167" s="1442"/>
      <c r="BI167" s="1441"/>
    </row>
    <row r="168" spans="2:61" ht="7.5" customHeight="1">
      <c r="B168" s="1212">
        <v>37</v>
      </c>
      <c r="C168" s="941"/>
      <c r="D168" s="1200" t="s">
        <v>794</v>
      </c>
      <c r="E168" s="1201"/>
      <c r="F168" s="1201"/>
      <c r="G168" s="1201"/>
      <c r="H168" s="1201"/>
      <c r="I168" s="1201"/>
      <c r="J168" s="1201"/>
      <c r="K168" s="1201"/>
      <c r="L168" s="1202"/>
      <c r="M168" s="1224" t="str">
        <f>M72</f>
        <v>平成27年3月31日
以前のもの</v>
      </c>
      <c r="N168" s="1225"/>
      <c r="O168" s="1225"/>
      <c r="P168" s="1225"/>
      <c r="Q168" s="1225"/>
      <c r="R168" s="1225"/>
      <c r="S168" s="1226"/>
      <c r="T168" s="1230">
        <f t="shared" ref="T168:T175" si="4">T72</f>
        <v>0</v>
      </c>
      <c r="U168" s="1231"/>
      <c r="V168" s="1231"/>
      <c r="W168" s="1231"/>
      <c r="X168" s="1231"/>
      <c r="Y168" s="1231"/>
      <c r="Z168" s="1231"/>
      <c r="AA168" s="1231"/>
      <c r="AB168" s="1231"/>
      <c r="AC168" s="1280"/>
      <c r="AD168" s="935">
        <v>23</v>
      </c>
      <c r="AE168" s="1218"/>
      <c r="AF168" s="1182"/>
      <c r="AG168" s="1184">
        <f>AG72</f>
        <v>0</v>
      </c>
      <c r="AH168" s="1185"/>
      <c r="AI168" s="1185"/>
      <c r="AJ168" s="1185"/>
      <c r="AK168" s="1185"/>
      <c r="AL168" s="1185"/>
      <c r="AM168" s="1186"/>
      <c r="AN168" s="1232"/>
      <c r="AO168" s="1233"/>
      <c r="AP168" s="935">
        <v>19</v>
      </c>
      <c r="AQ168" s="1271"/>
      <c r="AR168" s="941"/>
      <c r="AS168" s="1190" t="str">
        <f>AS72</f>
        <v/>
      </c>
      <c r="AT168" s="1191"/>
      <c r="AU168" s="1192"/>
      <c r="AV168" s="1184">
        <f>AV72</f>
        <v>0</v>
      </c>
      <c r="AW168" s="1185"/>
      <c r="AX168" s="1185"/>
      <c r="AY168" s="1185"/>
      <c r="AZ168" s="1185"/>
      <c r="BA168" s="1185"/>
      <c r="BB168" s="1185"/>
      <c r="BC168" s="1185"/>
      <c r="BD168" s="1186"/>
      <c r="BE168" s="1291"/>
      <c r="BF168" s="1443"/>
      <c r="BG168" s="1442"/>
      <c r="BH168" s="1442"/>
      <c r="BI168" s="1441"/>
    </row>
    <row r="169" spans="2:61" ht="10.5" customHeight="1">
      <c r="B169" s="1213"/>
      <c r="C169" s="918"/>
      <c r="D169" s="1203"/>
      <c r="E169" s="1204"/>
      <c r="F169" s="1204"/>
      <c r="G169" s="1204"/>
      <c r="H169" s="1204"/>
      <c r="I169" s="1204"/>
      <c r="J169" s="1204"/>
      <c r="K169" s="1204"/>
      <c r="L169" s="1205"/>
      <c r="M169" s="1227"/>
      <c r="N169" s="1228"/>
      <c r="O169" s="1228"/>
      <c r="P169" s="1228"/>
      <c r="Q169" s="1228"/>
      <c r="R169" s="1228"/>
      <c r="S169" s="1229"/>
      <c r="T169" s="1196">
        <f t="shared" si="4"/>
        <v>0</v>
      </c>
      <c r="U169" s="1197"/>
      <c r="V169" s="1197"/>
      <c r="W169" s="1197"/>
      <c r="X169" s="1197"/>
      <c r="Y169" s="1197"/>
      <c r="Z169" s="1197"/>
      <c r="AA169" s="1197"/>
      <c r="AB169" s="1197"/>
      <c r="AC169" s="1281"/>
      <c r="AD169" s="1219"/>
      <c r="AE169" s="1217"/>
      <c r="AF169" s="1183"/>
      <c r="AG169" s="1187"/>
      <c r="AH169" s="1188"/>
      <c r="AI169" s="1188"/>
      <c r="AJ169" s="1188"/>
      <c r="AK169" s="1188"/>
      <c r="AL169" s="1188"/>
      <c r="AM169" s="1189"/>
      <c r="AN169" s="1234"/>
      <c r="AO169" s="1235"/>
      <c r="AP169" s="920"/>
      <c r="AQ169" s="982"/>
      <c r="AR169" s="918"/>
      <c r="AS169" s="1193"/>
      <c r="AT169" s="1194"/>
      <c r="AU169" s="1195"/>
      <c r="AV169" s="1187"/>
      <c r="AW169" s="1188"/>
      <c r="AX169" s="1188"/>
      <c r="AY169" s="1188"/>
      <c r="AZ169" s="1188"/>
      <c r="BA169" s="1188"/>
      <c r="BB169" s="1188"/>
      <c r="BC169" s="1188"/>
      <c r="BD169" s="1189"/>
      <c r="BE169" s="1292"/>
      <c r="BF169" s="1443"/>
      <c r="BG169" s="1442"/>
      <c r="BH169" s="1442"/>
      <c r="BI169" s="1441"/>
    </row>
    <row r="170" spans="2:61" ht="7.5" customHeight="1">
      <c r="B170" s="1213"/>
      <c r="C170" s="918"/>
      <c r="D170" s="1203"/>
      <c r="E170" s="1204"/>
      <c r="F170" s="1204"/>
      <c r="G170" s="1204"/>
      <c r="H170" s="1204"/>
      <c r="I170" s="1204"/>
      <c r="J170" s="1204"/>
      <c r="K170" s="1204"/>
      <c r="L170" s="1205"/>
      <c r="M170" s="1242" t="str">
        <f>M74</f>
        <v>平成30年3月31日
以前のもの</v>
      </c>
      <c r="N170" s="1243"/>
      <c r="O170" s="1243"/>
      <c r="P170" s="1243"/>
      <c r="Q170" s="1243"/>
      <c r="R170" s="1243"/>
      <c r="S170" s="1244"/>
      <c r="T170" s="1230">
        <f t="shared" si="4"/>
        <v>0</v>
      </c>
      <c r="U170" s="1231"/>
      <c r="V170" s="1231"/>
      <c r="W170" s="1231"/>
      <c r="X170" s="1231"/>
      <c r="Y170" s="1231"/>
      <c r="Z170" s="1231"/>
      <c r="AA170" s="1231"/>
      <c r="AB170" s="1231"/>
      <c r="AC170" s="59"/>
      <c r="AD170" s="935">
        <v>24</v>
      </c>
      <c r="AE170" s="941"/>
      <c r="AF170" s="1182"/>
      <c r="AG170" s="1184">
        <f>AG74</f>
        <v>0</v>
      </c>
      <c r="AH170" s="1185"/>
      <c r="AI170" s="1185"/>
      <c r="AJ170" s="1185"/>
      <c r="AK170" s="1185"/>
      <c r="AL170" s="1185"/>
      <c r="AM170" s="1186"/>
      <c r="AN170" s="69"/>
      <c r="AO170" s="59"/>
      <c r="AP170" s="935">
        <v>17</v>
      </c>
      <c r="AQ170" s="1220"/>
      <c r="AR170" s="1218"/>
      <c r="AS170" s="1190" t="str">
        <f>AS74</f>
        <v/>
      </c>
      <c r="AT170" s="1191"/>
      <c r="AU170" s="1192"/>
      <c r="AV170" s="1184">
        <f>AV74</f>
        <v>0</v>
      </c>
      <c r="AW170" s="1185"/>
      <c r="AX170" s="1185"/>
      <c r="AY170" s="1185"/>
      <c r="AZ170" s="1185"/>
      <c r="BA170" s="1185"/>
      <c r="BB170" s="1185"/>
      <c r="BC170" s="1185"/>
      <c r="BD170" s="1186"/>
      <c r="BE170" s="1289"/>
      <c r="BF170" s="1443"/>
      <c r="BG170" s="1442"/>
      <c r="BH170" s="1442"/>
      <c r="BI170" s="1441"/>
    </row>
    <row r="171" spans="2:61" ht="10.5" customHeight="1">
      <c r="B171" s="1213"/>
      <c r="C171" s="918"/>
      <c r="D171" s="1203"/>
      <c r="E171" s="1204"/>
      <c r="F171" s="1204"/>
      <c r="G171" s="1204"/>
      <c r="H171" s="1204"/>
      <c r="I171" s="1204"/>
      <c r="J171" s="1204"/>
      <c r="K171" s="1204"/>
      <c r="L171" s="1205"/>
      <c r="M171" s="1245"/>
      <c r="N171" s="1246"/>
      <c r="O171" s="1246"/>
      <c r="P171" s="1246"/>
      <c r="Q171" s="1246"/>
      <c r="R171" s="1246"/>
      <c r="S171" s="1247"/>
      <c r="T171" s="1196">
        <f t="shared" si="4"/>
        <v>0</v>
      </c>
      <c r="U171" s="1197"/>
      <c r="V171" s="1197"/>
      <c r="W171" s="1197"/>
      <c r="X171" s="1197"/>
      <c r="Y171" s="1197"/>
      <c r="Z171" s="1197"/>
      <c r="AA171" s="1197"/>
      <c r="AB171" s="1197"/>
      <c r="AC171" s="43"/>
      <c r="AD171" s="920"/>
      <c r="AE171" s="918"/>
      <c r="AF171" s="1183"/>
      <c r="AG171" s="1187"/>
      <c r="AH171" s="1188"/>
      <c r="AI171" s="1188"/>
      <c r="AJ171" s="1188"/>
      <c r="AK171" s="1188"/>
      <c r="AL171" s="1188"/>
      <c r="AM171" s="1189"/>
      <c r="AN171" s="1272"/>
      <c r="AO171" s="1272"/>
      <c r="AP171" s="1219"/>
      <c r="AQ171" s="1223"/>
      <c r="AR171" s="1217"/>
      <c r="AS171" s="1193"/>
      <c r="AT171" s="1194"/>
      <c r="AU171" s="1195"/>
      <c r="AV171" s="1187"/>
      <c r="AW171" s="1188"/>
      <c r="AX171" s="1188"/>
      <c r="AY171" s="1188"/>
      <c r="AZ171" s="1188"/>
      <c r="BA171" s="1188"/>
      <c r="BB171" s="1188"/>
      <c r="BC171" s="1188"/>
      <c r="BD171" s="1189"/>
      <c r="BE171" s="1290"/>
      <c r="BF171" s="1443"/>
      <c r="BG171" s="1442"/>
      <c r="BH171" s="1442"/>
      <c r="BI171" s="1441"/>
    </row>
    <row r="172" spans="2:61" ht="7.5" customHeight="1">
      <c r="B172" s="1213"/>
      <c r="C172" s="918"/>
      <c r="D172" s="1203"/>
      <c r="E172" s="1204"/>
      <c r="F172" s="1204"/>
      <c r="G172" s="1204"/>
      <c r="H172" s="1204"/>
      <c r="I172" s="1204"/>
      <c r="J172" s="1204"/>
      <c r="K172" s="1204"/>
      <c r="L172" s="1205"/>
      <c r="M172" s="1242" t="str">
        <f>M76</f>
        <v>令和6年3月３１日
以前のもの</v>
      </c>
      <c r="N172" s="1243"/>
      <c r="O172" s="1243"/>
      <c r="P172" s="1243"/>
      <c r="Q172" s="1243"/>
      <c r="R172" s="1243"/>
      <c r="S172" s="1244"/>
      <c r="T172" s="1230">
        <f t="shared" si="4"/>
        <v>0</v>
      </c>
      <c r="U172" s="1231"/>
      <c r="V172" s="1231"/>
      <c r="W172" s="1231"/>
      <c r="X172" s="1231"/>
      <c r="Y172" s="1231"/>
      <c r="Z172" s="1231"/>
      <c r="AA172" s="1231"/>
      <c r="AB172" s="1231"/>
      <c r="AD172" s="920"/>
      <c r="AE172" s="918"/>
      <c r="AF172" s="1182"/>
      <c r="AG172" s="1184">
        <f>AG76</f>
        <v>0</v>
      </c>
      <c r="AH172" s="1185"/>
      <c r="AI172" s="1185"/>
      <c r="AJ172" s="1185"/>
      <c r="AK172" s="1185"/>
      <c r="AL172" s="1185"/>
      <c r="AM172" s="1186"/>
      <c r="AN172" s="61"/>
      <c r="AO172" s="61"/>
      <c r="AP172" s="935">
        <v>15</v>
      </c>
      <c r="AQ172" s="1220"/>
      <c r="AR172" s="1218"/>
      <c r="AS172" s="1190" t="str">
        <f>AS76</f>
        <v/>
      </c>
      <c r="AT172" s="1191"/>
      <c r="AU172" s="1192"/>
      <c r="AV172" s="1184">
        <f>AV76</f>
        <v>0</v>
      </c>
      <c r="AW172" s="1185"/>
      <c r="AX172" s="1185"/>
      <c r="AY172" s="1185"/>
      <c r="AZ172" s="1185"/>
      <c r="BA172" s="1185"/>
      <c r="BB172" s="1185"/>
      <c r="BC172" s="1185"/>
      <c r="BD172" s="1186"/>
      <c r="BE172" s="692"/>
      <c r="BF172" s="1443"/>
      <c r="BG172" s="1442"/>
      <c r="BH172" s="1442"/>
      <c r="BI172" s="1441"/>
    </row>
    <row r="173" spans="2:61" ht="10.5" customHeight="1">
      <c r="B173" s="1213"/>
      <c r="C173" s="918"/>
      <c r="D173" s="1203"/>
      <c r="E173" s="1204"/>
      <c r="F173" s="1204"/>
      <c r="G173" s="1204"/>
      <c r="H173" s="1204"/>
      <c r="I173" s="1204"/>
      <c r="J173" s="1204"/>
      <c r="K173" s="1204"/>
      <c r="L173" s="1205"/>
      <c r="M173" s="1245"/>
      <c r="N173" s="1246"/>
      <c r="O173" s="1246"/>
      <c r="P173" s="1246"/>
      <c r="Q173" s="1246"/>
      <c r="R173" s="1246"/>
      <c r="S173" s="1247"/>
      <c r="T173" s="1196">
        <f t="shared" si="4"/>
        <v>0</v>
      </c>
      <c r="U173" s="1197"/>
      <c r="V173" s="1197"/>
      <c r="W173" s="1197"/>
      <c r="X173" s="1197"/>
      <c r="Y173" s="1197"/>
      <c r="Z173" s="1197"/>
      <c r="AA173" s="1197"/>
      <c r="AB173" s="1197"/>
      <c r="AC173" s="60"/>
      <c r="AD173" s="1248"/>
      <c r="AE173" s="1250"/>
      <c r="AF173" s="1183"/>
      <c r="AG173" s="1187"/>
      <c r="AH173" s="1188"/>
      <c r="AI173" s="1188"/>
      <c r="AJ173" s="1188"/>
      <c r="AK173" s="1188"/>
      <c r="AL173" s="1188"/>
      <c r="AM173" s="1189"/>
      <c r="AN173" s="1198"/>
      <c r="AO173" s="1199"/>
      <c r="AP173" s="1221"/>
      <c r="AQ173" s="1222"/>
      <c r="AR173" s="1215"/>
      <c r="AS173" s="1193"/>
      <c r="AT173" s="1194"/>
      <c r="AU173" s="1195"/>
      <c r="AV173" s="1187"/>
      <c r="AW173" s="1188"/>
      <c r="AX173" s="1188"/>
      <c r="AY173" s="1188"/>
      <c r="AZ173" s="1188"/>
      <c r="BA173" s="1188"/>
      <c r="BB173" s="1188"/>
      <c r="BC173" s="1188"/>
      <c r="BD173" s="1189"/>
      <c r="BE173" s="68"/>
      <c r="BF173" s="1443"/>
      <c r="BG173" s="1442"/>
      <c r="BH173" s="1442"/>
      <c r="BI173" s="1441"/>
    </row>
    <row r="174" spans="2:61" ht="7.5" customHeight="1">
      <c r="B174" s="1214"/>
      <c r="C174" s="1215"/>
      <c r="D174" s="1206"/>
      <c r="E174" s="1207"/>
      <c r="F174" s="1207"/>
      <c r="G174" s="1207"/>
      <c r="H174" s="1207"/>
      <c r="I174" s="1207"/>
      <c r="J174" s="1207"/>
      <c r="K174" s="1207"/>
      <c r="L174" s="1208"/>
      <c r="M174" s="1242" t="str">
        <f>M78</f>
        <v>令和6年4月１日
以降のもの</v>
      </c>
      <c r="N174" s="1243"/>
      <c r="O174" s="1243"/>
      <c r="P174" s="1243"/>
      <c r="Q174" s="1243"/>
      <c r="R174" s="1243"/>
      <c r="S174" s="1244"/>
      <c r="T174" s="1230">
        <f t="shared" si="4"/>
        <v>0</v>
      </c>
      <c r="U174" s="1231"/>
      <c r="V174" s="1231"/>
      <c r="W174" s="1231"/>
      <c r="X174" s="1231"/>
      <c r="Y174" s="1231"/>
      <c r="Z174" s="1231"/>
      <c r="AA174" s="1231"/>
      <c r="AB174" s="1231"/>
      <c r="AD174" s="935">
        <v>23</v>
      </c>
      <c r="AE174" s="1218"/>
      <c r="AF174" s="1182"/>
      <c r="AG174" s="1184">
        <f>AG78</f>
        <v>0</v>
      </c>
      <c r="AH174" s="1185"/>
      <c r="AI174" s="1185"/>
      <c r="AJ174" s="1185"/>
      <c r="AK174" s="1185"/>
      <c r="AL174" s="1185"/>
      <c r="AM174" s="1186"/>
      <c r="AN174" s="61"/>
      <c r="AO174" s="61"/>
      <c r="AP174" s="1221"/>
      <c r="AQ174" s="1222"/>
      <c r="AR174" s="1215"/>
      <c r="AS174" s="1190" t="str">
        <f>AS78</f>
        <v/>
      </c>
      <c r="AT174" s="1191"/>
      <c r="AU174" s="1192"/>
      <c r="AV174" s="1184">
        <f>AV78</f>
        <v>0</v>
      </c>
      <c r="AW174" s="1185"/>
      <c r="AX174" s="1185"/>
      <c r="AY174" s="1185"/>
      <c r="AZ174" s="1185"/>
      <c r="BA174" s="1185"/>
      <c r="BB174" s="1185"/>
      <c r="BC174" s="1185"/>
      <c r="BD174" s="1186"/>
      <c r="BE174" s="692"/>
      <c r="BF174" s="1443"/>
      <c r="BG174" s="1442"/>
      <c r="BH174" s="1442"/>
      <c r="BI174" s="1441"/>
    </row>
    <row r="175" spans="2:61" ht="10.5" customHeight="1">
      <c r="B175" s="1216"/>
      <c r="C175" s="1217"/>
      <c r="D175" s="1209"/>
      <c r="E175" s="1210"/>
      <c r="F175" s="1210"/>
      <c r="G175" s="1210"/>
      <c r="H175" s="1210"/>
      <c r="I175" s="1210"/>
      <c r="J175" s="1210"/>
      <c r="K175" s="1210"/>
      <c r="L175" s="1211"/>
      <c r="M175" s="1245"/>
      <c r="N175" s="1246"/>
      <c r="O175" s="1246"/>
      <c r="P175" s="1246"/>
      <c r="Q175" s="1246"/>
      <c r="R175" s="1246"/>
      <c r="S175" s="1247"/>
      <c r="T175" s="1196">
        <f t="shared" si="4"/>
        <v>0</v>
      </c>
      <c r="U175" s="1197"/>
      <c r="V175" s="1197"/>
      <c r="W175" s="1197"/>
      <c r="X175" s="1197"/>
      <c r="Y175" s="1197"/>
      <c r="Z175" s="1197"/>
      <c r="AA175" s="1197"/>
      <c r="AB175" s="1197"/>
      <c r="AC175" s="60"/>
      <c r="AD175" s="1219"/>
      <c r="AE175" s="1217"/>
      <c r="AF175" s="1183"/>
      <c r="AG175" s="1187"/>
      <c r="AH175" s="1188"/>
      <c r="AI175" s="1188"/>
      <c r="AJ175" s="1188"/>
      <c r="AK175" s="1188"/>
      <c r="AL175" s="1188"/>
      <c r="AM175" s="1189"/>
      <c r="AN175" s="1198"/>
      <c r="AO175" s="1199"/>
      <c r="AP175" s="1219"/>
      <c r="AQ175" s="1223"/>
      <c r="AR175" s="1217"/>
      <c r="AS175" s="1193"/>
      <c r="AT175" s="1194"/>
      <c r="AU175" s="1195"/>
      <c r="AV175" s="1187"/>
      <c r="AW175" s="1188"/>
      <c r="AX175" s="1188"/>
      <c r="AY175" s="1188"/>
      <c r="AZ175" s="1188"/>
      <c r="BA175" s="1188"/>
      <c r="BB175" s="1188"/>
      <c r="BC175" s="1188"/>
      <c r="BD175" s="1189"/>
      <c r="BE175" s="68"/>
      <c r="BF175" s="1443"/>
      <c r="BG175" s="1442"/>
      <c r="BH175" s="1442"/>
      <c r="BI175" s="1441"/>
    </row>
    <row r="176" spans="2:61" ht="7.5" customHeight="1">
      <c r="B176" s="1212"/>
      <c r="C176" s="941"/>
      <c r="D176" s="1483"/>
      <c r="E176" s="1484"/>
      <c r="F176" s="1484"/>
      <c r="G176" s="1484"/>
      <c r="H176" s="1484"/>
      <c r="I176" s="1484"/>
      <c r="J176" s="1484"/>
      <c r="K176" s="1484"/>
      <c r="L176" s="1485"/>
      <c r="M176" s="1242" t="str">
        <f>M80</f>
        <v>平成19年3月31日
以前のもの</v>
      </c>
      <c r="N176" s="1243"/>
      <c r="O176" s="1243"/>
      <c r="P176" s="1243"/>
      <c r="Q176" s="1243"/>
      <c r="R176" s="1243"/>
      <c r="S176" s="1244"/>
      <c r="T176" s="1422">
        <f>T80</f>
        <v>0</v>
      </c>
      <c r="U176" s="1423"/>
      <c r="V176" s="1423"/>
      <c r="W176" s="1423"/>
      <c r="X176" s="1423"/>
      <c r="Y176" s="1423"/>
      <c r="Z176" s="1423"/>
      <c r="AA176" s="1423"/>
      <c r="AB176" s="1423"/>
      <c r="AC176" s="62"/>
      <c r="AD176" s="935"/>
      <c r="AE176" s="941"/>
      <c r="AF176" s="1182" t="s">
        <v>37</v>
      </c>
      <c r="AG176" s="1184">
        <f>AG80</f>
        <v>0</v>
      </c>
      <c r="AH176" s="1185"/>
      <c r="AI176" s="1185"/>
      <c r="AJ176" s="1185"/>
      <c r="AK176" s="1185"/>
      <c r="AL176" s="1185"/>
      <c r="AM176" s="1186"/>
      <c r="AN176" s="63"/>
      <c r="AO176" s="64"/>
      <c r="AP176" s="1361"/>
      <c r="AQ176" s="1386"/>
      <c r="AR176" s="1362"/>
      <c r="AS176" s="1190">
        <f>AS80</f>
        <v>0</v>
      </c>
      <c r="AT176" s="1191"/>
      <c r="AU176" s="1192"/>
      <c r="AV176" s="1184">
        <f>AV80</f>
        <v>0</v>
      </c>
      <c r="AW176" s="1185"/>
      <c r="AX176" s="1185"/>
      <c r="AY176" s="1185"/>
      <c r="AZ176" s="1185"/>
      <c r="BA176" s="1185"/>
      <c r="BB176" s="1185"/>
      <c r="BC176" s="1185"/>
      <c r="BD176" s="1186"/>
      <c r="BE176" s="65"/>
      <c r="BF176" s="1443"/>
      <c r="BG176" s="1442"/>
      <c r="BH176" s="1442"/>
      <c r="BI176" s="1441"/>
    </row>
    <row r="177" spans="2:61" ht="10.5" customHeight="1">
      <c r="B177" s="1360"/>
      <c r="C177" s="1250"/>
      <c r="D177" s="1486"/>
      <c r="E177" s="1487"/>
      <c r="F177" s="1487"/>
      <c r="G177" s="1487"/>
      <c r="H177" s="1487"/>
      <c r="I177" s="1487"/>
      <c r="J177" s="1487"/>
      <c r="K177" s="1487"/>
      <c r="L177" s="1488"/>
      <c r="M177" s="1245"/>
      <c r="N177" s="1246"/>
      <c r="O177" s="1246"/>
      <c r="P177" s="1246"/>
      <c r="Q177" s="1246"/>
      <c r="R177" s="1246"/>
      <c r="S177" s="1247"/>
      <c r="T177" s="1196">
        <f>T81</f>
        <v>0</v>
      </c>
      <c r="U177" s="1197"/>
      <c r="V177" s="1197"/>
      <c r="W177" s="1197"/>
      <c r="X177" s="1197"/>
      <c r="Y177" s="1197"/>
      <c r="Z177" s="1197"/>
      <c r="AA177" s="1197"/>
      <c r="AB177" s="1197"/>
      <c r="AC177" s="71"/>
      <c r="AD177" s="1248"/>
      <c r="AE177" s="1250"/>
      <c r="AF177" s="1183"/>
      <c r="AG177" s="1187"/>
      <c r="AH177" s="1188"/>
      <c r="AI177" s="1188"/>
      <c r="AJ177" s="1188"/>
      <c r="AK177" s="1188"/>
      <c r="AL177" s="1188"/>
      <c r="AM177" s="1189"/>
      <c r="AN177" s="66"/>
      <c r="AO177" s="67"/>
      <c r="AP177" s="1363"/>
      <c r="AQ177" s="1387"/>
      <c r="AR177" s="1364"/>
      <c r="AS177" s="1193"/>
      <c r="AT177" s="1194"/>
      <c r="AU177" s="1195"/>
      <c r="AV177" s="1187"/>
      <c r="AW177" s="1188"/>
      <c r="AX177" s="1188"/>
      <c r="AY177" s="1188"/>
      <c r="AZ177" s="1188"/>
      <c r="BA177" s="1188"/>
      <c r="BB177" s="1188"/>
      <c r="BC177" s="1188"/>
      <c r="BD177" s="1189"/>
      <c r="BE177" s="68"/>
      <c r="BF177" s="1443"/>
      <c r="BG177" s="1442"/>
      <c r="BH177" s="1442"/>
      <c r="BI177" s="1441"/>
    </row>
    <row r="178" spans="2:61" ht="18" customHeight="1">
      <c r="B178" s="1489"/>
      <c r="C178" s="1490"/>
      <c r="D178" s="1454" t="s">
        <v>79</v>
      </c>
      <c r="E178" s="1455"/>
      <c r="F178" s="1455"/>
      <c r="G178" s="1455"/>
      <c r="H178" s="1455"/>
      <c r="I178" s="1455"/>
      <c r="J178" s="1455"/>
      <c r="K178" s="1455"/>
      <c r="L178" s="1456"/>
      <c r="M178" s="1491"/>
      <c r="N178" s="1492"/>
      <c r="O178" s="1492"/>
      <c r="P178" s="1492"/>
      <c r="Q178" s="1492"/>
      <c r="R178" s="1492"/>
      <c r="S178" s="1490"/>
      <c r="T178" s="1457">
        <f>T82</f>
        <v>0</v>
      </c>
      <c r="U178" s="1458"/>
      <c r="V178" s="1458"/>
      <c r="W178" s="1458"/>
      <c r="X178" s="1458"/>
      <c r="Y178" s="1458"/>
      <c r="Z178" s="1458"/>
      <c r="AA178" s="1458"/>
      <c r="AB178" s="1459"/>
      <c r="AC178" s="46"/>
      <c r="AD178" s="1460"/>
      <c r="AE178" s="1461"/>
      <c r="AF178" s="690"/>
      <c r="AG178" s="1497">
        <f>AG82</f>
        <v>0</v>
      </c>
      <c r="AH178" s="1366"/>
      <c r="AI178" s="1366"/>
      <c r="AJ178" s="1366"/>
      <c r="AK178" s="1366"/>
      <c r="AL178" s="1366"/>
      <c r="AM178" s="1367"/>
      <c r="AN178" s="1498"/>
      <c r="AO178" s="1372"/>
      <c r="AP178" s="1368"/>
      <c r="AQ178" s="1369"/>
      <c r="AR178" s="1370"/>
      <c r="AS178" s="1368"/>
      <c r="AT178" s="1369"/>
      <c r="AU178" s="1370"/>
      <c r="AV178" s="1497">
        <f>AV82</f>
        <v>0</v>
      </c>
      <c r="AW178" s="1366"/>
      <c r="AX178" s="1366"/>
      <c r="AY178" s="1366"/>
      <c r="AZ178" s="1366"/>
      <c r="BA178" s="1366"/>
      <c r="BB178" s="1366"/>
      <c r="BC178" s="1366"/>
      <c r="BD178" s="1367"/>
      <c r="BE178" s="697"/>
      <c r="BF178" s="1443"/>
      <c r="BG178" s="1442"/>
      <c r="BH178" s="1442"/>
      <c r="BI178" s="1441"/>
    </row>
    <row r="179" spans="2:61" ht="18" customHeight="1">
      <c r="AE179" s="47"/>
      <c r="AF179" s="402" t="s">
        <v>803</v>
      </c>
      <c r="AG179" s="1444" t="s">
        <v>286</v>
      </c>
      <c r="AH179" s="1444"/>
      <c r="AI179" s="1444"/>
      <c r="AJ179" s="1444"/>
      <c r="AK179" s="1444"/>
      <c r="AL179" s="1444"/>
      <c r="AM179" s="1444"/>
      <c r="AN179" s="1444"/>
      <c r="AO179" s="1445"/>
      <c r="AP179" s="403" t="s">
        <v>292</v>
      </c>
      <c r="AQ179" s="1446" t="s">
        <v>80</v>
      </c>
      <c r="AR179" s="1446"/>
      <c r="AS179" s="1446"/>
      <c r="AT179" s="1446"/>
      <c r="AU179" s="1447"/>
      <c r="AV179" s="1287" t="s">
        <v>294</v>
      </c>
      <c r="AW179" s="1287"/>
      <c r="AX179" s="1287"/>
      <c r="AY179" s="1287"/>
      <c r="AZ179" s="1287"/>
      <c r="BA179" s="1287"/>
      <c r="BB179" s="1287"/>
      <c r="BC179" s="1287"/>
      <c r="BD179" s="1287"/>
      <c r="BE179" s="1288"/>
      <c r="BF179" s="1443"/>
      <c r="BG179" s="1442"/>
      <c r="BH179" s="1442"/>
      <c r="BI179" s="1441"/>
    </row>
    <row r="180" spans="2:61" ht="10.199999999999999" customHeight="1">
      <c r="AF180" s="1312">
        <f>AF84</f>
        <v>0</v>
      </c>
      <c r="AG180" s="1313"/>
      <c r="AH180" s="1313"/>
      <c r="AI180" s="1313"/>
      <c r="AJ180" s="1313"/>
      <c r="AK180" s="1313"/>
      <c r="AL180" s="1313"/>
      <c r="AM180" s="1313"/>
      <c r="AN180" s="1316" t="s">
        <v>67</v>
      </c>
      <c r="AO180" s="1317"/>
      <c r="AP180" s="1320" t="s">
        <v>81</v>
      </c>
      <c r="AQ180" s="1321"/>
      <c r="AR180" s="1321"/>
      <c r="AS180" s="1321"/>
      <c r="AT180" s="1321"/>
      <c r="AU180" s="1322"/>
      <c r="AV180" s="1448">
        <f>AV84</f>
        <v>0</v>
      </c>
      <c r="AW180" s="1313"/>
      <c r="AX180" s="1313"/>
      <c r="AY180" s="1313"/>
      <c r="AZ180" s="1313"/>
      <c r="BA180" s="1313"/>
      <c r="BB180" s="1313"/>
      <c r="BC180" s="1313"/>
      <c r="BD180" s="1313"/>
      <c r="BE180" s="1340" t="s">
        <v>15</v>
      </c>
      <c r="BF180" s="1443"/>
      <c r="BG180" s="1442"/>
      <c r="BH180" s="1442"/>
      <c r="BI180" s="1441"/>
    </row>
    <row r="181" spans="2:61" ht="10.199999999999999" customHeight="1">
      <c r="AF181" s="1314"/>
      <c r="AG181" s="1315"/>
      <c r="AH181" s="1315"/>
      <c r="AI181" s="1315"/>
      <c r="AJ181" s="1315"/>
      <c r="AK181" s="1315"/>
      <c r="AL181" s="1315"/>
      <c r="AM181" s="1315"/>
      <c r="AN181" s="1318"/>
      <c r="AO181" s="1319"/>
      <c r="AP181" s="1394">
        <f>AP85</f>
        <v>0.02</v>
      </c>
      <c r="AQ181" s="950"/>
      <c r="AR181" s="950"/>
      <c r="AS181" s="950"/>
      <c r="AT181" s="950"/>
      <c r="AU181" s="1395"/>
      <c r="AV181" s="1449"/>
      <c r="AW181" s="1315"/>
      <c r="AX181" s="1315"/>
      <c r="AY181" s="1315"/>
      <c r="AZ181" s="1315"/>
      <c r="BA181" s="1315"/>
      <c r="BB181" s="1315"/>
      <c r="BC181" s="1315"/>
      <c r="BD181" s="1315"/>
      <c r="BE181" s="1341"/>
      <c r="BF181" s="1443"/>
      <c r="BG181" s="1442"/>
      <c r="BH181" s="1442"/>
      <c r="BI181" s="1441"/>
    </row>
    <row r="182" spans="2:61" ht="11.1" customHeight="1">
      <c r="B182" s="1326" t="s">
        <v>82</v>
      </c>
      <c r="C182" s="1326"/>
      <c r="D182" s="1326"/>
      <c r="E182" s="1326"/>
      <c r="F182" s="1326"/>
      <c r="G182" s="1326"/>
      <c r="H182" s="1326"/>
      <c r="I182" s="1326"/>
      <c r="J182" s="1326"/>
      <c r="K182" s="1326"/>
      <c r="L182" s="1326"/>
      <c r="M182" s="1326"/>
      <c r="N182" s="1326"/>
      <c r="O182" s="1326"/>
      <c r="P182" s="1326"/>
      <c r="Q182" s="1326"/>
      <c r="R182" s="1326"/>
      <c r="S182" s="1326"/>
      <c r="T182" s="1326"/>
      <c r="U182" s="1326"/>
      <c r="V182" s="1326"/>
      <c r="W182" s="1326"/>
      <c r="X182" s="1326"/>
      <c r="Y182" s="1326"/>
      <c r="Z182" s="1326"/>
      <c r="AA182" s="1326"/>
      <c r="AB182" s="1326"/>
      <c r="AC182" s="1326"/>
      <c r="AD182" s="1326"/>
      <c r="AE182" s="1326"/>
      <c r="AF182" s="1326"/>
      <c r="AG182" s="1326"/>
      <c r="AH182" s="1326"/>
      <c r="AS182" s="1282" t="s">
        <v>804</v>
      </c>
      <c r="AT182" s="1282"/>
      <c r="AU182" s="1282"/>
      <c r="AV182" s="1282"/>
      <c r="AW182" s="1382">
        <f>AW86</f>
        <v>0</v>
      </c>
      <c r="AX182" s="1382"/>
      <c r="AY182" s="1382"/>
      <c r="AZ182" s="1382"/>
      <c r="BA182" s="948" t="s">
        <v>805</v>
      </c>
      <c r="BB182" s="948"/>
      <c r="BC182" s="948"/>
      <c r="BD182" s="1389">
        <f>BD86</f>
        <v>0</v>
      </c>
      <c r="BE182" s="1493"/>
      <c r="BF182" s="1494"/>
      <c r="BG182" s="1494"/>
      <c r="BH182" s="48" t="s">
        <v>806</v>
      </c>
    </row>
    <row r="183" spans="2:61" ht="11.1" customHeight="1">
      <c r="B183" s="1326"/>
      <c r="C183" s="1326"/>
      <c r="D183" s="1326"/>
      <c r="E183" s="1326"/>
      <c r="F183" s="1326"/>
      <c r="G183" s="1326"/>
      <c r="H183" s="1326"/>
      <c r="I183" s="1326"/>
      <c r="J183" s="1326"/>
      <c r="K183" s="1326"/>
      <c r="L183" s="1326"/>
      <c r="M183" s="1326"/>
      <c r="N183" s="1326"/>
      <c r="O183" s="1326"/>
      <c r="P183" s="1326"/>
      <c r="Q183" s="1326"/>
      <c r="R183" s="1326"/>
      <c r="S183" s="1326"/>
      <c r="T183" s="1326"/>
      <c r="U183" s="1326"/>
      <c r="V183" s="1326"/>
      <c r="W183" s="1326"/>
      <c r="X183" s="1326"/>
      <c r="Y183" s="1326"/>
      <c r="Z183" s="1326"/>
      <c r="AA183" s="1326"/>
      <c r="AB183" s="1326"/>
      <c r="AC183" s="1326"/>
      <c r="AD183" s="1326"/>
      <c r="AE183" s="1326"/>
      <c r="AF183" s="1326"/>
      <c r="AG183" s="1326"/>
      <c r="AH183" s="1326"/>
      <c r="AR183" s="49"/>
      <c r="AS183" s="1327" t="s">
        <v>807</v>
      </c>
      <c r="AT183" s="1327"/>
      <c r="AU183" s="1327"/>
      <c r="AV183" s="1327"/>
      <c r="AW183" s="1495">
        <f>AW87</f>
        <v>0</v>
      </c>
      <c r="AX183" s="1495"/>
      <c r="AY183" s="1495"/>
      <c r="AZ183" s="14" t="s">
        <v>805</v>
      </c>
      <c r="BA183" s="1385">
        <f>BA87</f>
        <v>0</v>
      </c>
      <c r="BB183" s="1385"/>
      <c r="BC183" s="1385"/>
      <c r="BD183" s="50" t="s">
        <v>805</v>
      </c>
      <c r="BE183" s="1496">
        <f>BE87</f>
        <v>0</v>
      </c>
      <c r="BF183" s="1494"/>
      <c r="BG183" s="1494"/>
      <c r="BH183" s="48" t="s">
        <v>806</v>
      </c>
    </row>
    <row r="184" spans="2:61" ht="11.1" customHeight="1">
      <c r="D184" s="1420">
        <f>D88</f>
        <v>0</v>
      </c>
      <c r="E184" s="1420"/>
      <c r="F184" s="1420"/>
      <c r="I184" s="1420">
        <f>I88</f>
        <v>0</v>
      </c>
      <c r="J184" s="1420"/>
      <c r="K184" s="1420"/>
      <c r="M184" s="1420">
        <f>M88</f>
        <v>0</v>
      </c>
      <c r="N184" s="1420"/>
      <c r="O184" s="1420"/>
    </row>
    <row r="185" spans="2:61" s="51" customFormat="1" ht="11.1" customHeight="1">
      <c r="B185" s="1330"/>
      <c r="C185" s="1330"/>
      <c r="D185" s="1421"/>
      <c r="E185" s="1421"/>
      <c r="F185" s="1421"/>
      <c r="G185" s="1330" t="s">
        <v>7</v>
      </c>
      <c r="H185" s="1330"/>
      <c r="I185" s="1421"/>
      <c r="J185" s="1421"/>
      <c r="K185" s="1421"/>
      <c r="L185" s="56" t="s">
        <v>8</v>
      </c>
      <c r="M185" s="1421"/>
      <c r="N185" s="1421"/>
      <c r="O185" s="1421"/>
      <c r="P185" s="1330" t="s">
        <v>30</v>
      </c>
      <c r="Q185" s="1330"/>
      <c r="AO185" s="1472">
        <f>AO89</f>
        <v>0</v>
      </c>
      <c r="AP185" s="1472"/>
      <c r="AQ185" s="1472"/>
      <c r="AR185" s="1472"/>
      <c r="AS185" s="1472"/>
      <c r="AT185" s="1472"/>
      <c r="AU185" s="1472"/>
      <c r="AV185" s="1472"/>
      <c r="AW185" s="1472"/>
      <c r="AX185" s="1472"/>
      <c r="AY185" s="1472"/>
      <c r="AZ185" s="1472"/>
      <c r="BA185" s="1472"/>
      <c r="BB185" s="1472"/>
      <c r="BC185" s="1472"/>
      <c r="BD185" s="1472"/>
      <c r="BE185" s="1472"/>
      <c r="BF185" s="1472"/>
      <c r="BG185"/>
      <c r="BH185" s="57"/>
    </row>
    <row r="186" spans="2:61" ht="11.1" customHeight="1">
      <c r="AF186" s="51"/>
      <c r="AG186" s="51"/>
      <c r="AH186" s="51"/>
      <c r="AI186" s="51"/>
      <c r="AJ186" s="51"/>
      <c r="AK186" s="1305" t="s">
        <v>83</v>
      </c>
      <c r="AL186" s="1305"/>
      <c r="AM186" s="1305"/>
      <c r="AN186" s="52"/>
      <c r="AO186" s="1473"/>
      <c r="AP186" s="1473"/>
      <c r="AQ186" s="1473"/>
      <c r="AR186" s="1473"/>
      <c r="AS186" s="1473"/>
      <c r="AT186" s="1473"/>
      <c r="AU186" s="1473"/>
      <c r="AV186" s="1473"/>
      <c r="AW186" s="1473"/>
      <c r="AX186" s="1473"/>
      <c r="AY186" s="1473"/>
      <c r="AZ186" s="1473"/>
      <c r="BA186" s="1473"/>
      <c r="BB186" s="1473"/>
      <c r="BC186" s="1473"/>
      <c r="BD186" s="1473"/>
      <c r="BE186" s="1473"/>
      <c r="BF186" s="1473"/>
      <c r="BG186" s="70"/>
      <c r="BH186" s="52"/>
      <c r="BI186" s="51"/>
    </row>
    <row r="187" spans="2:61" ht="11.1" customHeight="1">
      <c r="B187" s="1328">
        <f>B91</f>
        <v>0</v>
      </c>
      <c r="C187" s="1328"/>
      <c r="D187" s="1328"/>
      <c r="E187" s="1328"/>
      <c r="F187" s="1300" t="s">
        <v>84</v>
      </c>
      <c r="G187" s="1300"/>
      <c r="H187" s="1300"/>
      <c r="I187" s="1300"/>
      <c r="J187" s="1300"/>
      <c r="K187" s="1300"/>
      <c r="L187" s="1300"/>
      <c r="M187" s="1300"/>
      <c r="N187" s="1300"/>
      <c r="O187" s="1300"/>
      <c r="P187" s="1300"/>
      <c r="Q187" s="1300"/>
      <c r="R187" s="1300"/>
      <c r="S187" s="1300"/>
      <c r="T187" s="1300"/>
      <c r="U187" s="1300"/>
      <c r="V187" s="1300"/>
      <c r="W187" s="1300"/>
      <c r="X187" s="1300"/>
      <c r="Y187" s="1300"/>
      <c r="Z187" s="1300"/>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1282"/>
      <c r="BB187" s="1282"/>
      <c r="BC187" s="1282"/>
      <c r="BD187" s="1282"/>
      <c r="BE187" s="1282"/>
      <c r="BF187" s="1282"/>
      <c r="BG187" s="1282"/>
      <c r="BH187" s="1282"/>
      <c r="BI187" s="51"/>
    </row>
    <row r="188" spans="2:61" ht="11.1" customHeight="1">
      <c r="B188" s="1329"/>
      <c r="C188" s="1329"/>
      <c r="D188" s="1329"/>
      <c r="E188" s="1329"/>
      <c r="F188" s="1301"/>
      <c r="G188" s="1301"/>
      <c r="H188" s="1301"/>
      <c r="I188" s="1301"/>
      <c r="J188" s="1301"/>
      <c r="K188" s="1301"/>
      <c r="L188" s="1301"/>
      <c r="M188" s="1301"/>
      <c r="N188" s="1301"/>
      <c r="O188" s="1301"/>
      <c r="P188" s="1301"/>
      <c r="Q188" s="1301"/>
      <c r="R188" s="1301"/>
      <c r="S188" s="1301"/>
      <c r="T188" s="1301"/>
      <c r="U188" s="1301"/>
      <c r="V188" s="1301"/>
      <c r="W188" s="1301"/>
      <c r="X188" s="1301"/>
      <c r="Y188" s="1301"/>
      <c r="Z188" s="1301"/>
      <c r="AA188" s="46"/>
      <c r="AF188" s="51"/>
      <c r="AG188" s="51"/>
      <c r="AH188" s="51"/>
      <c r="AI188" s="51"/>
      <c r="AJ188" s="51"/>
      <c r="AK188" s="51"/>
      <c r="AL188" s="51"/>
      <c r="AM188" s="51"/>
      <c r="AO188" s="53"/>
      <c r="AP188" s="53"/>
      <c r="AQ188" s="53"/>
      <c r="AR188" s="53"/>
      <c r="AS188" s="53"/>
      <c r="AT188" s="53"/>
      <c r="AU188" s="53"/>
      <c r="AV188" s="53"/>
      <c r="AW188" s="53"/>
      <c r="AX188" s="53"/>
      <c r="AY188" s="53"/>
      <c r="AZ188" s="53"/>
      <c r="BA188" s="53"/>
      <c r="BB188" s="53"/>
      <c r="BC188" s="53"/>
      <c r="BD188" s="53"/>
      <c r="BE188" s="53"/>
      <c r="BF188" s="53"/>
      <c r="BG188" s="58"/>
      <c r="BH188" s="58"/>
      <c r="BI188" s="51"/>
    </row>
    <row r="189" spans="2:61" ht="11.1" customHeight="1">
      <c r="AF189" s="51"/>
      <c r="AG189" s="51"/>
      <c r="AH189" s="51" t="s">
        <v>85</v>
      </c>
      <c r="AI189" s="51"/>
      <c r="AJ189" s="51"/>
      <c r="AK189" s="51"/>
      <c r="AL189" s="51"/>
      <c r="AM189" s="51"/>
      <c r="AN189" s="53"/>
      <c r="AO189" s="1359">
        <f>AO93</f>
        <v>0</v>
      </c>
      <c r="AP189" s="1359"/>
      <c r="AQ189" s="1359"/>
      <c r="AR189" s="1359"/>
      <c r="AS189" s="1359"/>
      <c r="AT189" s="1359"/>
      <c r="AU189" s="1359"/>
      <c r="AV189" s="1359"/>
      <c r="AW189" s="1359"/>
      <c r="AX189" s="1359"/>
      <c r="AY189" s="1359"/>
      <c r="AZ189" s="1359"/>
      <c r="BA189" s="1359"/>
      <c r="BB189" s="1359"/>
      <c r="BC189" s="1359"/>
      <c r="BD189" s="1359"/>
      <c r="BE189" s="1359"/>
      <c r="BF189" s="1359"/>
      <c r="BG189" s="51"/>
      <c r="BH189" s="51"/>
      <c r="BI189" s="51"/>
    </row>
    <row r="190" spans="2:61" ht="11.1" customHeight="1">
      <c r="AF190" s="51"/>
      <c r="AG190" s="51"/>
      <c r="AH190" s="51"/>
      <c r="AI190" s="51"/>
      <c r="AJ190" s="51"/>
      <c r="AK190" s="1305" t="s">
        <v>86</v>
      </c>
      <c r="AL190" s="1305"/>
      <c r="AM190" s="1305"/>
      <c r="AN190" s="54"/>
      <c r="AO190" s="1293">
        <f>AO94</f>
        <v>0</v>
      </c>
      <c r="AP190" s="1293"/>
      <c r="AQ190" s="1293"/>
      <c r="AR190" s="1293"/>
      <c r="AS190" s="1293"/>
      <c r="AT190" s="1293"/>
      <c r="AU190" s="1293"/>
      <c r="AV190" s="1293"/>
      <c r="AW190" s="1293"/>
      <c r="AX190" s="1293"/>
      <c r="AY190" s="1293"/>
      <c r="AZ190" s="1293"/>
      <c r="BA190" s="1293"/>
      <c r="BB190" s="1293"/>
      <c r="BC190" s="1293"/>
      <c r="BD190" s="1293"/>
      <c r="BE190" s="1293"/>
      <c r="BF190" s="1293"/>
      <c r="BG190" s="56"/>
      <c r="BH190" s="56"/>
      <c r="BI190" s="51"/>
    </row>
    <row r="191" spans="2:61" ht="11.1" customHeight="1">
      <c r="AR191" s="1273" t="s">
        <v>87</v>
      </c>
      <c r="AS191" s="1273"/>
      <c r="AT191" s="1273"/>
      <c r="AU191" s="1273"/>
      <c r="AV191" s="1273"/>
      <c r="AW191" s="1273"/>
      <c r="AX191" s="1273"/>
      <c r="AY191" s="1273"/>
      <c r="AZ191" s="1273"/>
      <c r="BA191" s="1273"/>
      <c r="BB191" s="1273"/>
      <c r="BC191" s="1273"/>
      <c r="BD191" s="1273"/>
      <c r="BE191" s="1273"/>
      <c r="BF191" s="1273"/>
      <c r="BG191" s="1273"/>
      <c r="BH191" s="1273"/>
    </row>
    <row r="192" spans="2:61" ht="11.1" customHeight="1">
      <c r="AR192" s="1273"/>
      <c r="AS192" s="1273"/>
      <c r="AT192" s="1273"/>
      <c r="AU192" s="1273"/>
      <c r="AV192" s="1273"/>
      <c r="AW192" s="1273"/>
      <c r="AX192" s="1273"/>
      <c r="AY192" s="1273"/>
      <c r="AZ192" s="1273"/>
      <c r="BA192" s="1273"/>
      <c r="BB192" s="1273"/>
      <c r="BC192" s="1273"/>
      <c r="BD192" s="1273"/>
      <c r="BE192" s="1273"/>
      <c r="BF192" s="1273"/>
      <c r="BG192" s="1273"/>
      <c r="BH192" s="1273"/>
    </row>
    <row r="193" spans="2:60" ht="11.1" customHeight="1">
      <c r="B193" s="1470" t="s">
        <v>88</v>
      </c>
      <c r="C193" s="1471" t="s">
        <v>89</v>
      </c>
      <c r="D193" s="1302" t="s">
        <v>90</v>
      </c>
      <c r="E193" s="1303"/>
      <c r="F193" s="1303"/>
      <c r="G193" s="1303"/>
      <c r="H193" s="1303"/>
      <c r="I193" s="1303"/>
      <c r="J193" s="1303"/>
      <c r="K193" s="1303"/>
      <c r="L193" s="1303"/>
      <c r="M193" s="1303"/>
      <c r="N193" s="1303"/>
      <c r="O193" s="1303"/>
      <c r="P193" s="1303"/>
      <c r="Q193" s="1303"/>
      <c r="R193" s="1303"/>
      <c r="S193" s="1303"/>
      <c r="T193" s="1303"/>
      <c r="U193" s="1303"/>
      <c r="V193" s="1303"/>
      <c r="W193" s="1303"/>
      <c r="X193" s="1303"/>
      <c r="Y193" s="1304"/>
      <c r="Z193" s="1302" t="s">
        <v>91</v>
      </c>
      <c r="AA193" s="1303"/>
      <c r="AB193" s="1303"/>
      <c r="AC193" s="1303"/>
      <c r="AD193" s="1303"/>
      <c r="AE193" s="1303"/>
      <c r="AF193" s="1303"/>
      <c r="AG193" s="1303"/>
      <c r="AH193" s="1303"/>
      <c r="AI193" s="1303"/>
      <c r="AJ193" s="1303"/>
      <c r="AK193" s="1303"/>
      <c r="AL193" s="1303"/>
      <c r="AM193" s="1303"/>
      <c r="AN193" s="1303"/>
      <c r="AO193" s="1303"/>
      <c r="AP193" s="1303"/>
      <c r="AQ193" s="1304"/>
      <c r="AR193" s="1302" t="s">
        <v>92</v>
      </c>
      <c r="AS193" s="1303"/>
      <c r="AT193" s="1303"/>
      <c r="AU193" s="1303"/>
      <c r="AV193" s="1303"/>
      <c r="AW193" s="1303"/>
      <c r="AX193" s="1303"/>
      <c r="AY193" s="1303"/>
      <c r="AZ193" s="1303"/>
      <c r="BA193" s="1303"/>
      <c r="BB193" s="1303"/>
      <c r="BC193" s="1303"/>
      <c r="BD193" s="1303"/>
      <c r="BE193" s="1303"/>
      <c r="BF193" s="1303"/>
      <c r="BG193" s="1303"/>
      <c r="BH193" s="1304"/>
    </row>
    <row r="194" spans="2:60" ht="9" customHeight="1">
      <c r="B194" s="1470"/>
      <c r="C194" s="1471"/>
      <c r="D194" s="1475">
        <f>D98</f>
        <v>0</v>
      </c>
      <c r="E194" s="1476"/>
      <c r="F194" s="1476"/>
      <c r="G194" s="1476"/>
      <c r="H194" s="1476"/>
      <c r="I194" s="1476"/>
      <c r="J194" s="1476"/>
      <c r="K194" s="1476"/>
      <c r="L194" s="1476"/>
      <c r="M194" s="1476"/>
      <c r="N194" s="1476"/>
      <c r="O194" s="1476"/>
      <c r="P194" s="1476"/>
      <c r="Q194" s="1476"/>
      <c r="R194" s="1476"/>
      <c r="S194" s="1476"/>
      <c r="T194" s="1476"/>
      <c r="U194" s="1476"/>
      <c r="V194" s="1476"/>
      <c r="W194" s="1476"/>
      <c r="X194" s="1476"/>
      <c r="Y194" s="1477"/>
      <c r="Z194" s="1306">
        <f>Z98</f>
        <v>0</v>
      </c>
      <c r="AA194" s="1307"/>
      <c r="AB194" s="1307"/>
      <c r="AC194" s="1307"/>
      <c r="AD194" s="1307"/>
      <c r="AE194" s="1307"/>
      <c r="AF194" s="1307"/>
      <c r="AG194" s="1307"/>
      <c r="AH194" s="1307"/>
      <c r="AI194" s="1307"/>
      <c r="AJ194" s="1307"/>
      <c r="AK194" s="1307"/>
      <c r="AL194" s="1307"/>
      <c r="AM194" s="1307"/>
      <c r="AN194" s="1307"/>
      <c r="AO194" s="1308"/>
      <c r="AP194" s="1338"/>
      <c r="AQ194" s="1339"/>
      <c r="AR194" s="1306">
        <f>AR98</f>
        <v>0</v>
      </c>
      <c r="AS194" s="1307"/>
      <c r="AT194" s="1307"/>
      <c r="AU194" s="1307"/>
      <c r="AV194" s="1307"/>
      <c r="AW194" s="1307"/>
      <c r="AX194" s="1307"/>
      <c r="AY194" s="1307"/>
      <c r="AZ194" s="1307"/>
      <c r="BA194" s="1307"/>
      <c r="BB194" s="1307"/>
      <c r="BC194" s="1307"/>
      <c r="BD194" s="1307"/>
      <c r="BE194" s="1307"/>
      <c r="BF194" s="1307"/>
      <c r="BG194" s="1307"/>
      <c r="BH194" s="1388"/>
    </row>
    <row r="195" spans="2:60" ht="9" customHeight="1">
      <c r="B195" s="1470"/>
      <c r="C195" s="1471"/>
      <c r="D195" s="1478"/>
      <c r="E195" s="883"/>
      <c r="F195" s="883"/>
      <c r="G195" s="883"/>
      <c r="H195" s="883"/>
      <c r="I195" s="883"/>
      <c r="J195" s="883"/>
      <c r="K195" s="883"/>
      <c r="L195" s="883"/>
      <c r="M195" s="883"/>
      <c r="N195" s="883"/>
      <c r="O195" s="883"/>
      <c r="P195" s="883"/>
      <c r="Q195" s="883"/>
      <c r="R195" s="883"/>
      <c r="S195" s="883"/>
      <c r="T195" s="883"/>
      <c r="U195" s="883"/>
      <c r="V195" s="883"/>
      <c r="W195" s="883"/>
      <c r="X195" s="883"/>
      <c r="Y195" s="1479"/>
      <c r="Z195" s="1306"/>
      <c r="AA195" s="1307"/>
      <c r="AB195" s="1307"/>
      <c r="AC195" s="1307"/>
      <c r="AD195" s="1307"/>
      <c r="AE195" s="1307"/>
      <c r="AF195" s="1307"/>
      <c r="AG195" s="1307"/>
      <c r="AH195" s="1307"/>
      <c r="AI195" s="1307"/>
      <c r="AJ195" s="1307"/>
      <c r="AK195" s="1307"/>
      <c r="AL195" s="1307"/>
      <c r="AM195" s="1307"/>
      <c r="AN195" s="1307"/>
      <c r="AO195" s="1308"/>
      <c r="AP195" s="1338"/>
      <c r="AQ195" s="1339"/>
      <c r="AR195" s="1306"/>
      <c r="AS195" s="1307"/>
      <c r="AT195" s="1307"/>
      <c r="AU195" s="1307"/>
      <c r="AV195" s="1307"/>
      <c r="AW195" s="1307"/>
      <c r="AX195" s="1307"/>
      <c r="AY195" s="1307"/>
      <c r="AZ195" s="1307"/>
      <c r="BA195" s="1307"/>
      <c r="BB195" s="1307"/>
      <c r="BC195" s="1307"/>
      <c r="BD195" s="1307"/>
      <c r="BE195" s="1307"/>
      <c r="BF195" s="1307"/>
      <c r="BG195" s="1307"/>
      <c r="BH195" s="1388"/>
    </row>
    <row r="196" spans="2:60" ht="9" customHeight="1">
      <c r="B196" s="1470"/>
      <c r="C196" s="1471"/>
      <c r="D196" s="1480"/>
      <c r="E196" s="1481"/>
      <c r="F196" s="1481"/>
      <c r="G196" s="1481"/>
      <c r="H196" s="1481"/>
      <c r="I196" s="1481"/>
      <c r="J196" s="1481"/>
      <c r="K196" s="1481"/>
      <c r="L196" s="1481"/>
      <c r="M196" s="1481"/>
      <c r="N196" s="1481"/>
      <c r="O196" s="1481"/>
      <c r="P196" s="1481"/>
      <c r="Q196" s="1481"/>
      <c r="R196" s="1481"/>
      <c r="S196" s="1481"/>
      <c r="T196" s="1481"/>
      <c r="U196" s="1481"/>
      <c r="V196" s="1481"/>
      <c r="W196" s="1481"/>
      <c r="X196" s="1481"/>
      <c r="Y196" s="1482"/>
      <c r="Z196" s="1306"/>
      <c r="AA196" s="1307"/>
      <c r="AB196" s="1307"/>
      <c r="AC196" s="1307"/>
      <c r="AD196" s="1307"/>
      <c r="AE196" s="1307"/>
      <c r="AF196" s="1307"/>
      <c r="AG196" s="1307"/>
      <c r="AH196" s="1307"/>
      <c r="AI196" s="1307"/>
      <c r="AJ196" s="1307"/>
      <c r="AK196" s="1307"/>
      <c r="AL196" s="1307"/>
      <c r="AM196" s="1307"/>
      <c r="AN196" s="1307"/>
      <c r="AO196" s="1308"/>
      <c r="AP196" s="1338"/>
      <c r="AQ196" s="1339"/>
      <c r="AR196" s="1306"/>
      <c r="AS196" s="1307"/>
      <c r="AT196" s="1307"/>
      <c r="AU196" s="1307"/>
      <c r="AV196" s="1307"/>
      <c r="AW196" s="1307"/>
      <c r="AX196" s="1307"/>
      <c r="AY196" s="1307"/>
      <c r="AZ196" s="1307"/>
      <c r="BA196" s="1307"/>
      <c r="BB196" s="1307"/>
      <c r="BC196" s="1307"/>
      <c r="BD196" s="1307"/>
      <c r="BE196" s="1307"/>
      <c r="BF196" s="1307"/>
      <c r="BG196" s="1307"/>
      <c r="BH196" s="1388"/>
    </row>
    <row r="197" spans="2:60" ht="7.2" customHeight="1">
      <c r="BH197" s="55"/>
    </row>
  </sheetData>
  <sheetProtection sheet="1" objects="1" scenarios="1" selectLockedCells="1"/>
  <mergeCells count="915">
    <mergeCell ref="B72:C79"/>
    <mergeCell ref="D72:L79"/>
    <mergeCell ref="AD60:AE63"/>
    <mergeCell ref="AP62:AR63"/>
    <mergeCell ref="AD68:AE71"/>
    <mergeCell ref="AP70:AR71"/>
    <mergeCell ref="AD78:AE79"/>
    <mergeCell ref="AP76:AR79"/>
    <mergeCell ref="M70:S71"/>
    <mergeCell ref="T70:AB70"/>
    <mergeCell ref="AF70:AF71"/>
    <mergeCell ref="AG70:AM71"/>
    <mergeCell ref="AN69:AO69"/>
    <mergeCell ref="AG64:AM65"/>
    <mergeCell ref="AG66:AM67"/>
    <mergeCell ref="M78:S79"/>
    <mergeCell ref="T78:AB78"/>
    <mergeCell ref="AF78:AF79"/>
    <mergeCell ref="AG78:AM79"/>
    <mergeCell ref="T79:AB79"/>
    <mergeCell ref="AN79:AO79"/>
    <mergeCell ref="AP38:AR39"/>
    <mergeCell ref="AN72:AO73"/>
    <mergeCell ref="T65:AB65"/>
    <mergeCell ref="M68:S69"/>
    <mergeCell ref="T59:AB59"/>
    <mergeCell ref="T57:AB57"/>
    <mergeCell ref="T64:AB64"/>
    <mergeCell ref="AG60:AM61"/>
    <mergeCell ref="AC56:AC57"/>
    <mergeCell ref="AG56:AM57"/>
    <mergeCell ref="AG58:AM59"/>
    <mergeCell ref="AF64:AF65"/>
    <mergeCell ref="T61:AB61"/>
    <mergeCell ref="AP40:AR43"/>
    <mergeCell ref="AP66:AR69"/>
    <mergeCell ref="AP72:AR73"/>
    <mergeCell ref="T56:AB56"/>
    <mergeCell ref="AC44:AC45"/>
    <mergeCell ref="T58:AB58"/>
    <mergeCell ref="T44:AB44"/>
    <mergeCell ref="AC50:AC51"/>
    <mergeCell ref="T54:AB54"/>
    <mergeCell ref="T55:AB55"/>
    <mergeCell ref="T52:AB52"/>
    <mergeCell ref="M34:S35"/>
    <mergeCell ref="T35:AB35"/>
    <mergeCell ref="T37:AB37"/>
    <mergeCell ref="AC36:AC37"/>
    <mergeCell ref="G64:L71"/>
    <mergeCell ref="D56:F71"/>
    <mergeCell ref="B56:C71"/>
    <mergeCell ref="AV22:BD23"/>
    <mergeCell ref="T23:AB23"/>
    <mergeCell ref="AN23:AO23"/>
    <mergeCell ref="B16:C23"/>
    <mergeCell ref="D16:L23"/>
    <mergeCell ref="M42:S43"/>
    <mergeCell ref="T42:AB42"/>
    <mergeCell ref="AD42:AE43"/>
    <mergeCell ref="AF42:AF43"/>
    <mergeCell ref="AG42:AM43"/>
    <mergeCell ref="AS42:AU43"/>
    <mergeCell ref="AV42:BD43"/>
    <mergeCell ref="T43:AB43"/>
    <mergeCell ref="AN43:AO43"/>
    <mergeCell ref="B36:C43"/>
    <mergeCell ref="D36:L43"/>
    <mergeCell ref="AD18:AE19"/>
    <mergeCell ref="AD20:AE21"/>
    <mergeCell ref="AD22:AE23"/>
    <mergeCell ref="BE52:BE53"/>
    <mergeCell ref="AN50:AO51"/>
    <mergeCell ref="AP44:AR45"/>
    <mergeCell ref="AP46:AR47"/>
    <mergeCell ref="AP50:AR53"/>
    <mergeCell ref="AP54:AR55"/>
    <mergeCell ref="AP58:AR61"/>
    <mergeCell ref="AD28:AE29"/>
    <mergeCell ref="AD30:AE33"/>
    <mergeCell ref="AF46:AF47"/>
    <mergeCell ref="AG46:AM47"/>
    <mergeCell ref="AD40:AE41"/>
    <mergeCell ref="AG48:AM49"/>
    <mergeCell ref="AF56:AF57"/>
    <mergeCell ref="AG52:AM53"/>
    <mergeCell ref="AF54:AF55"/>
    <mergeCell ref="AG50:AM51"/>
    <mergeCell ref="AG40:AM41"/>
    <mergeCell ref="AD44:AE45"/>
    <mergeCell ref="AD46:AE49"/>
    <mergeCell ref="AG54:AM55"/>
    <mergeCell ref="AD50:AE51"/>
    <mergeCell ref="BE64:BE65"/>
    <mergeCell ref="AV46:BD47"/>
    <mergeCell ref="AS48:AU49"/>
    <mergeCell ref="AV48:BD49"/>
    <mergeCell ref="AN64:AO65"/>
    <mergeCell ref="AN61:AO61"/>
    <mergeCell ref="AN59:AO59"/>
    <mergeCell ref="AN63:AO63"/>
    <mergeCell ref="AS50:AU51"/>
    <mergeCell ref="AS52:AU53"/>
    <mergeCell ref="AS58:AU59"/>
    <mergeCell ref="AV64:BD65"/>
    <mergeCell ref="AN56:AO57"/>
    <mergeCell ref="AS70:AU71"/>
    <mergeCell ref="BH117:BH181"/>
    <mergeCell ref="AQ179:AU179"/>
    <mergeCell ref="AV179:BE179"/>
    <mergeCell ref="AV176:BD177"/>
    <mergeCell ref="AG179:AO179"/>
    <mergeCell ref="AP176:AR177"/>
    <mergeCell ref="AS176:AU177"/>
    <mergeCell ref="AS178:AU178"/>
    <mergeCell ref="AV178:BD178"/>
    <mergeCell ref="BE160:BE161"/>
    <mergeCell ref="BE162:BE163"/>
    <mergeCell ref="AV162:BD163"/>
    <mergeCell ref="AV164:BD165"/>
    <mergeCell ref="AV152:BD153"/>
    <mergeCell ref="AP122:AR125"/>
    <mergeCell ref="AP128:AR131"/>
    <mergeCell ref="AP140:AR141"/>
    <mergeCell ref="AP142:AR143"/>
    <mergeCell ref="AP146:AR149"/>
    <mergeCell ref="AP150:AR151"/>
    <mergeCell ref="BG117:BG181"/>
    <mergeCell ref="BE122:BE123"/>
    <mergeCell ref="AS124:AU125"/>
    <mergeCell ref="AV116:BD117"/>
    <mergeCell ref="M144:S145"/>
    <mergeCell ref="B146:C151"/>
    <mergeCell ref="M130:S131"/>
    <mergeCell ref="AF124:AF125"/>
    <mergeCell ref="T177:AB177"/>
    <mergeCell ref="AF172:AF173"/>
    <mergeCell ref="M124:S125"/>
    <mergeCell ref="T126:AB126"/>
    <mergeCell ref="D152:F167"/>
    <mergeCell ref="B152:C167"/>
    <mergeCell ref="D146:L151"/>
    <mergeCell ref="M150:S151"/>
    <mergeCell ref="T149:AB149"/>
    <mergeCell ref="M148:S149"/>
    <mergeCell ref="T155:AB155"/>
    <mergeCell ref="T165:AB165"/>
    <mergeCell ref="T164:AB164"/>
    <mergeCell ref="T160:AB160"/>
    <mergeCell ref="T163:AB163"/>
    <mergeCell ref="M162:S163"/>
    <mergeCell ref="T162:AB162"/>
    <mergeCell ref="T154:AB154"/>
    <mergeCell ref="T157:AB157"/>
    <mergeCell ref="AV180:BD181"/>
    <mergeCell ref="T176:AB176"/>
    <mergeCell ref="M136:S137"/>
    <mergeCell ref="AD134:AE135"/>
    <mergeCell ref="AP178:AR178"/>
    <mergeCell ref="AG176:AM177"/>
    <mergeCell ref="AG172:AM173"/>
    <mergeCell ref="AF176:AF177"/>
    <mergeCell ref="AN173:AO173"/>
    <mergeCell ref="AG178:AM178"/>
    <mergeCell ref="AN178:AO178"/>
    <mergeCell ref="AF170:AF171"/>
    <mergeCell ref="AG170:AM171"/>
    <mergeCell ref="AV168:BD169"/>
    <mergeCell ref="AF168:AF169"/>
    <mergeCell ref="AG168:AM169"/>
    <mergeCell ref="M154:S155"/>
    <mergeCell ref="M152:S153"/>
    <mergeCell ref="T152:AB152"/>
    <mergeCell ref="M158:S159"/>
    <mergeCell ref="T158:AB158"/>
    <mergeCell ref="M146:S147"/>
    <mergeCell ref="T156:AB156"/>
    <mergeCell ref="T146:AB146"/>
    <mergeCell ref="BE180:BE181"/>
    <mergeCell ref="AP181:AU181"/>
    <mergeCell ref="B182:AH183"/>
    <mergeCell ref="AS182:AV182"/>
    <mergeCell ref="B185:C185"/>
    <mergeCell ref="G185:H185"/>
    <mergeCell ref="P185:Q185"/>
    <mergeCell ref="AO185:BF186"/>
    <mergeCell ref="AK186:AM186"/>
    <mergeCell ref="BA182:BC182"/>
    <mergeCell ref="BD182:BG182"/>
    <mergeCell ref="AS183:AV183"/>
    <mergeCell ref="AW183:AY183"/>
    <mergeCell ref="BA183:BC183"/>
    <mergeCell ref="BE183:BG183"/>
    <mergeCell ref="D184:F185"/>
    <mergeCell ref="I184:K185"/>
    <mergeCell ref="M184:O185"/>
    <mergeCell ref="AW182:AZ182"/>
    <mergeCell ref="BF117:BF181"/>
    <mergeCell ref="AF126:AF127"/>
    <mergeCell ref="M142:S143"/>
    <mergeCell ref="T173:AB173"/>
    <mergeCell ref="M172:S173"/>
    <mergeCell ref="B187:E188"/>
    <mergeCell ref="F187:Z188"/>
    <mergeCell ref="B193:B196"/>
    <mergeCell ref="C193:C196"/>
    <mergeCell ref="D193:Y193"/>
    <mergeCell ref="Z193:AQ193"/>
    <mergeCell ref="AO189:BF189"/>
    <mergeCell ref="AO190:BF190"/>
    <mergeCell ref="AR191:BH192"/>
    <mergeCell ref="D194:Y196"/>
    <mergeCell ref="Z194:AO196"/>
    <mergeCell ref="AP194:AQ196"/>
    <mergeCell ref="AR194:BH196"/>
    <mergeCell ref="BA187:BH187"/>
    <mergeCell ref="AR193:BH193"/>
    <mergeCell ref="AK190:AM190"/>
    <mergeCell ref="BE170:BE171"/>
    <mergeCell ref="AV170:BD171"/>
    <mergeCell ref="AD170:AE173"/>
    <mergeCell ref="AP168:AR169"/>
    <mergeCell ref="AP170:AR171"/>
    <mergeCell ref="BE168:BE169"/>
    <mergeCell ref="AN171:AO171"/>
    <mergeCell ref="B178:C178"/>
    <mergeCell ref="D178:L178"/>
    <mergeCell ref="M178:S178"/>
    <mergeCell ref="T178:AB178"/>
    <mergeCell ref="AD178:AE178"/>
    <mergeCell ref="AD176:AE177"/>
    <mergeCell ref="B176:C177"/>
    <mergeCell ref="D176:L177"/>
    <mergeCell ref="AD168:AE169"/>
    <mergeCell ref="T169:AB169"/>
    <mergeCell ref="M170:S171"/>
    <mergeCell ref="T170:AB170"/>
    <mergeCell ref="AC168:AC169"/>
    <mergeCell ref="M176:S177"/>
    <mergeCell ref="M174:S175"/>
    <mergeCell ref="T174:AB174"/>
    <mergeCell ref="T172:AB172"/>
    <mergeCell ref="BE154:BE155"/>
    <mergeCell ref="AN155:AO155"/>
    <mergeCell ref="AD148:AE151"/>
    <mergeCell ref="BE148:BE149"/>
    <mergeCell ref="AD162:AE163"/>
    <mergeCell ref="AD160:AE161"/>
    <mergeCell ref="AN163:AO163"/>
    <mergeCell ref="AF162:AF163"/>
    <mergeCell ref="AP162:AR165"/>
    <mergeCell ref="AN160:AO161"/>
    <mergeCell ref="AS160:AU161"/>
    <mergeCell ref="AS164:AU165"/>
    <mergeCell ref="AF160:AF161"/>
    <mergeCell ref="AG160:AM161"/>
    <mergeCell ref="AP160:AR161"/>
    <mergeCell ref="AS162:AU163"/>
    <mergeCell ref="AN165:AO165"/>
    <mergeCell ref="AG162:AM163"/>
    <mergeCell ref="AG164:AM165"/>
    <mergeCell ref="AF164:AF165"/>
    <mergeCell ref="AG156:AM157"/>
    <mergeCell ref="AN157:AO157"/>
    <mergeCell ref="AG148:AM149"/>
    <mergeCell ref="AV156:BD157"/>
    <mergeCell ref="T136:AB136"/>
    <mergeCell ref="T122:AB122"/>
    <mergeCell ref="AF122:AF123"/>
    <mergeCell ref="AG134:AM135"/>
    <mergeCell ref="T112:AB112"/>
    <mergeCell ref="T132:AB132"/>
    <mergeCell ref="T131:AB131"/>
    <mergeCell ref="T145:AB145"/>
    <mergeCell ref="AD132:AE133"/>
    <mergeCell ref="AG118:AM119"/>
    <mergeCell ref="BE120:BE121"/>
    <mergeCell ref="BE126:BE127"/>
    <mergeCell ref="AG154:AM155"/>
    <mergeCell ref="AF144:AF145"/>
    <mergeCell ref="AG144:AM145"/>
    <mergeCell ref="AV136:BD137"/>
    <mergeCell ref="AN152:AO153"/>
    <mergeCell ref="AS152:AU153"/>
    <mergeCell ref="AS146:AU147"/>
    <mergeCell ref="AN149:AO149"/>
    <mergeCell ref="AP126:AR127"/>
    <mergeCell ref="AG130:AM131"/>
    <mergeCell ref="BE152:BE153"/>
    <mergeCell ref="AV150:BD151"/>
    <mergeCell ref="AN151:AO151"/>
    <mergeCell ref="AV120:BD121"/>
    <mergeCell ref="AV124:BD125"/>
    <mergeCell ref="BE132:BE133"/>
    <mergeCell ref="AS142:AU143"/>
    <mergeCell ref="AN140:AO141"/>
    <mergeCell ref="AV122:BD123"/>
    <mergeCell ref="AP152:AR153"/>
    <mergeCell ref="AS150:AU151"/>
    <mergeCell ref="AP154:AR157"/>
    <mergeCell ref="BE140:BE141"/>
    <mergeCell ref="AV126:BD127"/>
    <mergeCell ref="BE142:BE143"/>
    <mergeCell ref="T148:AB148"/>
    <mergeCell ref="AF148:AF149"/>
    <mergeCell ref="T137:AB137"/>
    <mergeCell ref="AN137:AO137"/>
    <mergeCell ref="AN135:AO135"/>
    <mergeCell ref="T142:AB142"/>
    <mergeCell ref="AD136:AE137"/>
    <mergeCell ref="BE146:BE147"/>
    <mergeCell ref="AS140:AU141"/>
    <mergeCell ref="AV140:BD141"/>
    <mergeCell ref="AC140:AC141"/>
    <mergeCell ref="AN129:AO129"/>
    <mergeCell ref="AF132:AF133"/>
    <mergeCell ref="AV130:BD131"/>
    <mergeCell ref="AN131:AO131"/>
    <mergeCell ref="AF128:AF129"/>
    <mergeCell ref="AD126:AE129"/>
    <mergeCell ref="AD130:AE131"/>
    <mergeCell ref="AD140:AE141"/>
    <mergeCell ref="AD142:AE145"/>
    <mergeCell ref="T135:AB135"/>
    <mergeCell ref="AS156:AU157"/>
    <mergeCell ref="AV154:BD155"/>
    <mergeCell ref="T153:AB153"/>
    <mergeCell ref="AC152:AC153"/>
    <mergeCell ref="T150:AB150"/>
    <mergeCell ref="T151:AB151"/>
    <mergeCell ref="AP134:AR135"/>
    <mergeCell ref="AP144:AR145"/>
    <mergeCell ref="AV144:BD145"/>
    <mergeCell ref="AV142:BD143"/>
    <mergeCell ref="AF156:AF157"/>
    <mergeCell ref="AD152:AE153"/>
    <mergeCell ref="AD154:AE155"/>
    <mergeCell ref="AF152:AF153"/>
    <mergeCell ref="AF146:AF147"/>
    <mergeCell ref="AS154:AU155"/>
    <mergeCell ref="AG152:AM153"/>
    <mergeCell ref="AF150:AF151"/>
    <mergeCell ref="AG150:AM151"/>
    <mergeCell ref="T147:AB147"/>
    <mergeCell ref="AS144:AU145"/>
    <mergeCell ref="AS136:AU137"/>
    <mergeCell ref="AC146:AC147"/>
    <mergeCell ref="T134:AB134"/>
    <mergeCell ref="B140:C145"/>
    <mergeCell ref="D140:L145"/>
    <mergeCell ref="AF140:AF141"/>
    <mergeCell ref="AG140:AM141"/>
    <mergeCell ref="AS148:AU149"/>
    <mergeCell ref="M132:S133"/>
    <mergeCell ref="T144:AB144"/>
    <mergeCell ref="AF136:AF137"/>
    <mergeCell ref="AG136:AM137"/>
    <mergeCell ref="T133:AB133"/>
    <mergeCell ref="AF134:AF135"/>
    <mergeCell ref="T141:AB141"/>
    <mergeCell ref="AF142:AF143"/>
    <mergeCell ref="AG142:AM143"/>
    <mergeCell ref="AG132:AM133"/>
    <mergeCell ref="AC132:AC133"/>
    <mergeCell ref="T143:AB143"/>
    <mergeCell ref="T140:AB140"/>
    <mergeCell ref="M140:S141"/>
    <mergeCell ref="AN132:AO133"/>
    <mergeCell ref="AP132:AR133"/>
    <mergeCell ref="AD146:AE147"/>
    <mergeCell ref="M134:S135"/>
    <mergeCell ref="AS134:AU135"/>
    <mergeCell ref="B120:C125"/>
    <mergeCell ref="D120:L125"/>
    <mergeCell ref="M120:S121"/>
    <mergeCell ref="T120:AB120"/>
    <mergeCell ref="AC120:AC121"/>
    <mergeCell ref="AF120:AF121"/>
    <mergeCell ref="T128:AB128"/>
    <mergeCell ref="M122:S123"/>
    <mergeCell ref="B126:C131"/>
    <mergeCell ref="D126:L131"/>
    <mergeCell ref="M126:S127"/>
    <mergeCell ref="T125:AB125"/>
    <mergeCell ref="T127:AB127"/>
    <mergeCell ref="T121:AB121"/>
    <mergeCell ref="T123:AB123"/>
    <mergeCell ref="T130:AB130"/>
    <mergeCell ref="AF130:AF131"/>
    <mergeCell ref="T124:AB124"/>
    <mergeCell ref="M128:S129"/>
    <mergeCell ref="T129:AB129"/>
    <mergeCell ref="AC126:AC127"/>
    <mergeCell ref="AD120:AE123"/>
    <mergeCell ref="AD124:AE125"/>
    <mergeCell ref="BI117:BI181"/>
    <mergeCell ref="AG126:AM127"/>
    <mergeCell ref="AV134:BD135"/>
    <mergeCell ref="BE134:BE135"/>
    <mergeCell ref="T117:AB117"/>
    <mergeCell ref="AN117:AO117"/>
    <mergeCell ref="AN126:AO127"/>
    <mergeCell ref="AG124:AM125"/>
    <mergeCell ref="AV160:BD161"/>
    <mergeCell ref="AC160:AC161"/>
    <mergeCell ref="AV148:BD149"/>
    <mergeCell ref="AF154:AF155"/>
    <mergeCell ref="AS132:AU133"/>
    <mergeCell ref="AV132:BD133"/>
    <mergeCell ref="AV128:BD129"/>
    <mergeCell ref="AS130:AU131"/>
    <mergeCell ref="AV146:BD147"/>
    <mergeCell ref="AG122:AM123"/>
    <mergeCell ref="AS122:AU123"/>
    <mergeCell ref="AS128:AU129"/>
    <mergeCell ref="AG146:AM147"/>
    <mergeCell ref="AN145:AO145"/>
    <mergeCell ref="AN143:AO143"/>
    <mergeCell ref="AN146:AO147"/>
    <mergeCell ref="D88:F89"/>
    <mergeCell ref="D80:L81"/>
    <mergeCell ref="M88:O89"/>
    <mergeCell ref="AG108:AH109"/>
    <mergeCell ref="U108:V109"/>
    <mergeCell ref="D110:L111"/>
    <mergeCell ref="M108:N109"/>
    <mergeCell ref="O108:P109"/>
    <mergeCell ref="AI107:AN107"/>
    <mergeCell ref="AP110:AU110"/>
    <mergeCell ref="M116:S117"/>
    <mergeCell ref="M114:S115"/>
    <mergeCell ref="AF112:AF113"/>
    <mergeCell ref="AG112:AM113"/>
    <mergeCell ref="S108:T109"/>
    <mergeCell ref="M110:S111"/>
    <mergeCell ref="AN84:AO85"/>
    <mergeCell ref="P89:Q89"/>
    <mergeCell ref="M112:S113"/>
    <mergeCell ref="AP113:AR113"/>
    <mergeCell ref="AP114:AR115"/>
    <mergeCell ref="T113:AB113"/>
    <mergeCell ref="AP112:AR112"/>
    <mergeCell ref="AS112:AU112"/>
    <mergeCell ref="AG116:AM117"/>
    <mergeCell ref="AF116:AF117"/>
    <mergeCell ref="W108:X109"/>
    <mergeCell ref="AK108:AL109"/>
    <mergeCell ref="AM108:AN109"/>
    <mergeCell ref="D98:Y100"/>
    <mergeCell ref="T114:AB114"/>
    <mergeCell ref="AC112:AC113"/>
    <mergeCell ref="AD112:AE113"/>
    <mergeCell ref="AN123:AO123"/>
    <mergeCell ref="AN112:AO113"/>
    <mergeCell ref="AF114:AF115"/>
    <mergeCell ref="BE128:BE129"/>
    <mergeCell ref="AF110:AO111"/>
    <mergeCell ref="T81:AB81"/>
    <mergeCell ref="BE114:BE115"/>
    <mergeCell ref="AS114:AU115"/>
    <mergeCell ref="AS126:AU127"/>
    <mergeCell ref="AG128:AM129"/>
    <mergeCell ref="T116:AB116"/>
    <mergeCell ref="T115:AB115"/>
    <mergeCell ref="BE112:BE113"/>
    <mergeCell ref="AV114:BD115"/>
    <mergeCell ref="AG80:AM81"/>
    <mergeCell ref="BA107:BB108"/>
    <mergeCell ref="AO89:BF90"/>
    <mergeCell ref="AN120:AO121"/>
    <mergeCell ref="AS120:AU121"/>
    <mergeCell ref="AS80:AU81"/>
    <mergeCell ref="D97:Y97"/>
    <mergeCell ref="AP111:AR111"/>
    <mergeCell ref="T110:AC111"/>
    <mergeCell ref="AD110:AE111"/>
    <mergeCell ref="B97:B100"/>
    <mergeCell ref="C97:C100"/>
    <mergeCell ref="M107:P107"/>
    <mergeCell ref="Q107:R107"/>
    <mergeCell ref="S107:V107"/>
    <mergeCell ref="B107:L109"/>
    <mergeCell ref="AC108:AD109"/>
    <mergeCell ref="AE108:AF109"/>
    <mergeCell ref="C104:AI105"/>
    <mergeCell ref="N103:V103"/>
    <mergeCell ref="AI108:AJ109"/>
    <mergeCell ref="AA108:AB109"/>
    <mergeCell ref="W107:AH107"/>
    <mergeCell ref="B80:C81"/>
    <mergeCell ref="B82:C82"/>
    <mergeCell ref="M82:S82"/>
    <mergeCell ref="D82:L82"/>
    <mergeCell ref="AC64:AC65"/>
    <mergeCell ref="M58:S59"/>
    <mergeCell ref="AD66:AE67"/>
    <mergeCell ref="T82:AB82"/>
    <mergeCell ref="AD82:AE82"/>
    <mergeCell ref="T77:AB77"/>
    <mergeCell ref="T69:AB69"/>
    <mergeCell ref="M66:S67"/>
    <mergeCell ref="M60:S61"/>
    <mergeCell ref="T67:AB67"/>
    <mergeCell ref="AD74:AE77"/>
    <mergeCell ref="T71:AB71"/>
    <mergeCell ref="T62:AB62"/>
    <mergeCell ref="T63:AB63"/>
    <mergeCell ref="G56:L63"/>
    <mergeCell ref="M56:S57"/>
    <mergeCell ref="T68:AB68"/>
    <mergeCell ref="M76:S77"/>
    <mergeCell ref="T76:AB76"/>
    <mergeCell ref="T60:AB60"/>
    <mergeCell ref="B50:C55"/>
    <mergeCell ref="D50:L55"/>
    <mergeCell ref="M50:S51"/>
    <mergeCell ref="T50:AB50"/>
    <mergeCell ref="T53:AB53"/>
    <mergeCell ref="M54:S55"/>
    <mergeCell ref="T51:AB51"/>
    <mergeCell ref="B30:C35"/>
    <mergeCell ref="D30:L35"/>
    <mergeCell ref="B44:C49"/>
    <mergeCell ref="D44:L49"/>
    <mergeCell ref="T48:AB48"/>
    <mergeCell ref="M36:S37"/>
    <mergeCell ref="T46:AB46"/>
    <mergeCell ref="T34:AB34"/>
    <mergeCell ref="M52:S53"/>
    <mergeCell ref="M48:S49"/>
    <mergeCell ref="M38:S39"/>
    <mergeCell ref="T41:AB41"/>
    <mergeCell ref="T40:AB40"/>
    <mergeCell ref="M46:S47"/>
    <mergeCell ref="T38:AB38"/>
    <mergeCell ref="T30:AB30"/>
    <mergeCell ref="T45:AB45"/>
    <mergeCell ref="BI21:BI85"/>
    <mergeCell ref="BH21:BH85"/>
    <mergeCell ref="BG21:BG85"/>
    <mergeCell ref="BF21:BF85"/>
    <mergeCell ref="AF84:AM85"/>
    <mergeCell ref="AG83:AO83"/>
    <mergeCell ref="AQ83:AU83"/>
    <mergeCell ref="AP84:AU84"/>
    <mergeCell ref="AV84:BD85"/>
    <mergeCell ref="AN24:AO25"/>
    <mergeCell ref="BE36:BE37"/>
    <mergeCell ref="BE38:BE39"/>
    <mergeCell ref="BE44:BE45"/>
    <mergeCell ref="BE46:BE47"/>
    <mergeCell ref="AV60:BD61"/>
    <mergeCell ref="BE58:BE59"/>
    <mergeCell ref="AF38:AF39"/>
    <mergeCell ref="BE50:BE51"/>
    <mergeCell ref="AV36:BD37"/>
    <mergeCell ref="AS26:AU27"/>
    <mergeCell ref="AV34:BD35"/>
    <mergeCell ref="AF60:AF61"/>
    <mergeCell ref="AF50:AF51"/>
    <mergeCell ref="AN53:AO53"/>
    <mergeCell ref="AF28:AF29"/>
    <mergeCell ref="AG36:AM37"/>
    <mergeCell ref="AG38:AM39"/>
    <mergeCell ref="AS38:AU39"/>
    <mergeCell ref="AD38:AE39"/>
    <mergeCell ref="T49:AB49"/>
    <mergeCell ref="T47:AB47"/>
    <mergeCell ref="M32:S33"/>
    <mergeCell ref="T31:AB31"/>
    <mergeCell ref="T36:AB36"/>
    <mergeCell ref="M44:S45"/>
    <mergeCell ref="M40:S41"/>
    <mergeCell ref="M30:S31"/>
    <mergeCell ref="T39:AB39"/>
    <mergeCell ref="AN49:AO49"/>
    <mergeCell ref="AG44:AM45"/>
    <mergeCell ref="AN35:AO35"/>
    <mergeCell ref="AN36:AO37"/>
    <mergeCell ref="AF48:AF49"/>
    <mergeCell ref="AF40:AF41"/>
    <mergeCell ref="AF44:AF45"/>
    <mergeCell ref="AS46:AU47"/>
    <mergeCell ref="AN47:AO47"/>
    <mergeCell ref="T28:AB28"/>
    <mergeCell ref="T26:AB26"/>
    <mergeCell ref="AS34:AU35"/>
    <mergeCell ref="AP30:AR31"/>
    <mergeCell ref="AP36:AR37"/>
    <mergeCell ref="AG32:AM33"/>
    <mergeCell ref="T29:AB29"/>
    <mergeCell ref="T32:AB32"/>
    <mergeCell ref="AF30:AF31"/>
    <mergeCell ref="T20:AB20"/>
    <mergeCell ref="T21:AB21"/>
    <mergeCell ref="AG20:AM21"/>
    <mergeCell ref="AD36:AE37"/>
    <mergeCell ref="AF36:AF37"/>
    <mergeCell ref="AC30:AC31"/>
    <mergeCell ref="AF26:AF27"/>
    <mergeCell ref="AD24:AE27"/>
    <mergeCell ref="AP24:AR25"/>
    <mergeCell ref="AG30:AM31"/>
    <mergeCell ref="AG28:AM29"/>
    <mergeCell ref="T27:AB27"/>
    <mergeCell ref="AF24:AF25"/>
    <mergeCell ref="AG24:AM25"/>
    <mergeCell ref="AG26:AM27"/>
    <mergeCell ref="T22:AB22"/>
    <mergeCell ref="AF22:AF23"/>
    <mergeCell ref="AG22:AM23"/>
    <mergeCell ref="AP22:AR23"/>
    <mergeCell ref="AS22:AU23"/>
    <mergeCell ref="AS30:AU31"/>
    <mergeCell ref="AV24:BD25"/>
    <mergeCell ref="BE26:BE27"/>
    <mergeCell ref="BE30:BE31"/>
    <mergeCell ref="AN33:AO33"/>
    <mergeCell ref="AS32:AU33"/>
    <mergeCell ref="AV30:BD31"/>
    <mergeCell ref="BE24:BE25"/>
    <mergeCell ref="AN27:AO27"/>
    <mergeCell ref="AS28:AU29"/>
    <mergeCell ref="AS24:AU25"/>
    <mergeCell ref="AN30:AO31"/>
    <mergeCell ref="AN29:AO29"/>
    <mergeCell ref="BE32:BE33"/>
    <mergeCell ref="AV32:BD33"/>
    <mergeCell ref="AV28:BD29"/>
    <mergeCell ref="AV26:BD27"/>
    <mergeCell ref="AP26:AR29"/>
    <mergeCell ref="AP32:AR35"/>
    <mergeCell ref="AF34:AF35"/>
    <mergeCell ref="AN19:AO19"/>
    <mergeCell ref="AF18:AF19"/>
    <mergeCell ref="AG18:AM19"/>
    <mergeCell ref="AF20:AF21"/>
    <mergeCell ref="AP20:AR21"/>
    <mergeCell ref="BC11:BE12"/>
    <mergeCell ref="BA11:BB12"/>
    <mergeCell ref="BE16:BE17"/>
    <mergeCell ref="AP14:AU14"/>
    <mergeCell ref="AS20:AU21"/>
    <mergeCell ref="AP17:AR17"/>
    <mergeCell ref="AS16:AU16"/>
    <mergeCell ref="AN21:AO21"/>
    <mergeCell ref="AV14:BE15"/>
    <mergeCell ref="AV18:BD19"/>
    <mergeCell ref="AV16:BD17"/>
    <mergeCell ref="AV20:BD21"/>
    <mergeCell ref="AP18:AR19"/>
    <mergeCell ref="AS17:AU17"/>
    <mergeCell ref="AN16:AO17"/>
    <mergeCell ref="AS15:AU15"/>
    <mergeCell ref="AS18:AU19"/>
    <mergeCell ref="AR11:AZ12"/>
    <mergeCell ref="AP16:AR16"/>
    <mergeCell ref="D24:L29"/>
    <mergeCell ref="M22:S23"/>
    <mergeCell ref="AI12:AJ13"/>
    <mergeCell ref="M20:S21"/>
    <mergeCell ref="Q12:R13"/>
    <mergeCell ref="I88:K89"/>
    <mergeCell ref="AE12:AF13"/>
    <mergeCell ref="M28:S29"/>
    <mergeCell ref="T33:AB33"/>
    <mergeCell ref="T80:AB80"/>
    <mergeCell ref="AF76:AF77"/>
    <mergeCell ref="M62:S63"/>
    <mergeCell ref="M26:S27"/>
    <mergeCell ref="AC24:AC25"/>
    <mergeCell ref="T17:AB17"/>
    <mergeCell ref="T16:AB16"/>
    <mergeCell ref="T24:AB24"/>
    <mergeCell ref="M18:S19"/>
    <mergeCell ref="M16:S17"/>
    <mergeCell ref="T19:AB19"/>
    <mergeCell ref="AG16:AM17"/>
    <mergeCell ref="AF16:AF17"/>
    <mergeCell ref="AM12:AN13"/>
    <mergeCell ref="T74:AB74"/>
    <mergeCell ref="B2:K2"/>
    <mergeCell ref="P2:R2"/>
    <mergeCell ref="L2:O2"/>
    <mergeCell ref="AC16:AC17"/>
    <mergeCell ref="S11:V11"/>
    <mergeCell ref="S12:T13"/>
    <mergeCell ref="N7:V7"/>
    <mergeCell ref="M12:N13"/>
    <mergeCell ref="AC12:AD13"/>
    <mergeCell ref="U12:V13"/>
    <mergeCell ref="Y12:Z13"/>
    <mergeCell ref="AA12:AB13"/>
    <mergeCell ref="M14:S15"/>
    <mergeCell ref="T14:AC15"/>
    <mergeCell ref="O12:P13"/>
    <mergeCell ref="AD14:AE15"/>
    <mergeCell ref="C8:AI9"/>
    <mergeCell ref="Q11:R11"/>
    <mergeCell ref="M11:P11"/>
    <mergeCell ref="AI11:AN11"/>
    <mergeCell ref="AK12:AL13"/>
    <mergeCell ref="W11:AH11"/>
    <mergeCell ref="AG12:AH13"/>
    <mergeCell ref="B11:L13"/>
    <mergeCell ref="AP85:AU85"/>
    <mergeCell ref="AF68:AF69"/>
    <mergeCell ref="AF32:AF33"/>
    <mergeCell ref="AV72:BD73"/>
    <mergeCell ref="AS76:AU77"/>
    <mergeCell ref="AV74:BD75"/>
    <mergeCell ref="AV76:BD77"/>
    <mergeCell ref="AS74:AU75"/>
    <mergeCell ref="AF58:AF59"/>
    <mergeCell ref="AF80:AF81"/>
    <mergeCell ref="AP48:AR49"/>
    <mergeCell ref="AS44:AU45"/>
    <mergeCell ref="AN44:AO45"/>
    <mergeCell ref="AN41:AO41"/>
    <mergeCell ref="AS54:AU55"/>
    <mergeCell ref="AN55:AO55"/>
    <mergeCell ref="AP74:AR75"/>
    <mergeCell ref="AN75:AO75"/>
    <mergeCell ref="AV44:BD45"/>
    <mergeCell ref="AV38:BD39"/>
    <mergeCell ref="AN39:AO39"/>
    <mergeCell ref="AS40:AU41"/>
    <mergeCell ref="AV40:BD41"/>
    <mergeCell ref="AS78:AU79"/>
    <mergeCell ref="AS36:AU37"/>
    <mergeCell ref="AG34:AM35"/>
    <mergeCell ref="AV52:BD53"/>
    <mergeCell ref="AV54:BD55"/>
    <mergeCell ref="AV50:BD51"/>
    <mergeCell ref="AD52:AE55"/>
    <mergeCell ref="AF52:AF53"/>
    <mergeCell ref="AV110:BE111"/>
    <mergeCell ref="BC107:BE108"/>
    <mergeCell ref="AR107:AZ108"/>
    <mergeCell ref="AS72:AU73"/>
    <mergeCell ref="AW86:AZ86"/>
    <mergeCell ref="AW87:AY87"/>
    <mergeCell ref="BE87:BG87"/>
    <mergeCell ref="BA87:BC87"/>
    <mergeCell ref="BA91:BH91"/>
    <mergeCell ref="AV82:BD82"/>
    <mergeCell ref="AP80:AR81"/>
    <mergeCell ref="AR98:BH100"/>
    <mergeCell ref="AV78:BD79"/>
    <mergeCell ref="BD86:BG86"/>
    <mergeCell ref="BE72:BE73"/>
    <mergeCell ref="AP82:AR82"/>
    <mergeCell ref="AV80:BD81"/>
    <mergeCell ref="BE84:BE85"/>
    <mergeCell ref="W12:X13"/>
    <mergeCell ref="AD16:AE17"/>
    <mergeCell ref="BE18:BE19"/>
    <mergeCell ref="B14:C15"/>
    <mergeCell ref="D14:L15"/>
    <mergeCell ref="AF14:AO15"/>
    <mergeCell ref="AO93:BF93"/>
    <mergeCell ref="BA86:BC86"/>
    <mergeCell ref="B24:C29"/>
    <mergeCell ref="AD80:AE81"/>
    <mergeCell ref="AG82:AM82"/>
    <mergeCell ref="AG76:AM77"/>
    <mergeCell ref="AS82:AU82"/>
    <mergeCell ref="T72:AB72"/>
    <mergeCell ref="AD72:AE73"/>
    <mergeCell ref="AV56:BD57"/>
    <mergeCell ref="AV66:BD67"/>
    <mergeCell ref="M80:S81"/>
    <mergeCell ref="AN82:AO82"/>
    <mergeCell ref="M24:S25"/>
    <mergeCell ref="T18:AB18"/>
    <mergeCell ref="T25:AB25"/>
    <mergeCell ref="AD34:AE35"/>
    <mergeCell ref="AP15:AR15"/>
    <mergeCell ref="AF180:AM181"/>
    <mergeCell ref="AN180:AO181"/>
    <mergeCell ref="AP180:AU180"/>
    <mergeCell ref="AG120:AM121"/>
    <mergeCell ref="AN125:AO125"/>
    <mergeCell ref="AP120:AR121"/>
    <mergeCell ref="AS113:AU113"/>
    <mergeCell ref="AK90:AM90"/>
    <mergeCell ref="B86:AH87"/>
    <mergeCell ref="AS87:AV87"/>
    <mergeCell ref="B91:E92"/>
    <mergeCell ref="B89:C89"/>
    <mergeCell ref="G89:H89"/>
    <mergeCell ref="Q108:R109"/>
    <mergeCell ref="Y108:Z109"/>
    <mergeCell ref="B110:C111"/>
    <mergeCell ref="AV112:BD113"/>
    <mergeCell ref="AS111:AU111"/>
    <mergeCell ref="AP98:AQ100"/>
    <mergeCell ref="AR97:BH97"/>
    <mergeCell ref="M118:S119"/>
    <mergeCell ref="T118:AB118"/>
    <mergeCell ref="AF118:AF119"/>
    <mergeCell ref="AX7:BE8"/>
    <mergeCell ref="AX103:BE104"/>
    <mergeCell ref="AP116:AR117"/>
    <mergeCell ref="AS116:AU117"/>
    <mergeCell ref="F91:Z92"/>
    <mergeCell ref="AN67:AO67"/>
    <mergeCell ref="AF66:AF67"/>
    <mergeCell ref="AN77:AO77"/>
    <mergeCell ref="Z97:AQ97"/>
    <mergeCell ref="M74:S75"/>
    <mergeCell ref="AD64:AE65"/>
    <mergeCell ref="T66:AB66"/>
    <mergeCell ref="AG68:AM69"/>
    <mergeCell ref="M72:S73"/>
    <mergeCell ref="M64:S65"/>
    <mergeCell ref="AF72:AF73"/>
    <mergeCell ref="AG74:AM75"/>
    <mergeCell ref="T75:AB75"/>
    <mergeCell ref="AK94:AM94"/>
    <mergeCell ref="Z98:AO100"/>
    <mergeCell ref="AS66:AU67"/>
    <mergeCell ref="AV58:BD59"/>
    <mergeCell ref="AD56:AE57"/>
    <mergeCell ref="T73:AB73"/>
    <mergeCell ref="AR95:BH96"/>
    <mergeCell ref="AD58:AE59"/>
    <mergeCell ref="AS60:AU61"/>
    <mergeCell ref="AP56:AR57"/>
    <mergeCell ref="AP64:AR65"/>
    <mergeCell ref="AS64:AU65"/>
    <mergeCell ref="AG72:AM73"/>
    <mergeCell ref="AC72:AC73"/>
    <mergeCell ref="AF74:AF75"/>
    <mergeCell ref="AS86:AV86"/>
    <mergeCell ref="AV68:BD69"/>
    <mergeCell ref="AV83:BE83"/>
    <mergeCell ref="AS68:AU69"/>
    <mergeCell ref="BE74:BE75"/>
    <mergeCell ref="BE66:BE67"/>
    <mergeCell ref="BE56:BE57"/>
    <mergeCell ref="AS56:AU57"/>
    <mergeCell ref="AV70:BD71"/>
    <mergeCell ref="AN71:AO71"/>
    <mergeCell ref="AF62:AF63"/>
    <mergeCell ref="AG62:AM63"/>
    <mergeCell ref="AS62:AU63"/>
    <mergeCell ref="AV62:BD63"/>
    <mergeCell ref="AO94:BF94"/>
    <mergeCell ref="AP118:AR119"/>
    <mergeCell ref="AS118:AU119"/>
    <mergeCell ref="AV118:BD119"/>
    <mergeCell ref="T119:AB119"/>
    <mergeCell ref="AN119:AO119"/>
    <mergeCell ref="B112:C119"/>
    <mergeCell ref="D112:L119"/>
    <mergeCell ref="M138:S139"/>
    <mergeCell ref="T138:AB138"/>
    <mergeCell ref="AD138:AE139"/>
    <mergeCell ref="AF138:AF139"/>
    <mergeCell ref="AG138:AM139"/>
    <mergeCell ref="AS138:AU139"/>
    <mergeCell ref="AV138:BD139"/>
    <mergeCell ref="T139:AB139"/>
    <mergeCell ref="AN139:AO139"/>
    <mergeCell ref="B132:C139"/>
    <mergeCell ref="D132:L139"/>
    <mergeCell ref="AD114:AE115"/>
    <mergeCell ref="AD116:AE117"/>
    <mergeCell ref="AD118:AE119"/>
    <mergeCell ref="AP136:AR139"/>
    <mergeCell ref="AN115:AO115"/>
    <mergeCell ref="AG114:AM115"/>
    <mergeCell ref="AF158:AF159"/>
    <mergeCell ref="AG158:AM159"/>
    <mergeCell ref="AS158:AU159"/>
    <mergeCell ref="AV158:BD159"/>
    <mergeCell ref="T159:AB159"/>
    <mergeCell ref="AN159:AO159"/>
    <mergeCell ref="G152:L159"/>
    <mergeCell ref="M166:S167"/>
    <mergeCell ref="T166:AB166"/>
    <mergeCell ref="AF166:AF167"/>
    <mergeCell ref="AG166:AM167"/>
    <mergeCell ref="AS166:AU167"/>
    <mergeCell ref="AV166:BD167"/>
    <mergeCell ref="T167:AB167"/>
    <mergeCell ref="AN167:AO167"/>
    <mergeCell ref="G160:L167"/>
    <mergeCell ref="AD156:AE159"/>
    <mergeCell ref="AP158:AR159"/>
    <mergeCell ref="AD164:AE167"/>
    <mergeCell ref="AP166:AR167"/>
    <mergeCell ref="M156:S157"/>
    <mergeCell ref="M164:S165"/>
    <mergeCell ref="T161:AB161"/>
    <mergeCell ref="M160:S161"/>
    <mergeCell ref="AF174:AF175"/>
    <mergeCell ref="AG174:AM175"/>
    <mergeCell ref="AS174:AU175"/>
    <mergeCell ref="AV174:BD175"/>
    <mergeCell ref="T175:AB175"/>
    <mergeCell ref="AN175:AO175"/>
    <mergeCell ref="D168:L175"/>
    <mergeCell ref="B168:C175"/>
    <mergeCell ref="AD174:AE175"/>
    <mergeCell ref="AP172:AR175"/>
    <mergeCell ref="M168:S169"/>
    <mergeCell ref="T168:AB168"/>
    <mergeCell ref="T171:AB171"/>
    <mergeCell ref="AV172:BD173"/>
    <mergeCell ref="AS172:AU173"/>
    <mergeCell ref="AN168:AO169"/>
    <mergeCell ref="AS168:AU169"/>
    <mergeCell ref="AS170:AU171"/>
  </mergeCells>
  <phoneticPr fontId="2"/>
  <dataValidations count="1">
    <dataValidation type="list" allowBlank="1" showInputMessage="1" showErrorMessage="1" sqref="L2:O2" xr:uid="{00000000-0002-0000-0300-000000000000}">
      <formula1>"0,5,10,15,20,25,30,35,40,-5,-10,-15,-20,-25,-30,-35,-40"</formula1>
    </dataValidation>
  </dataValidations>
  <pageMargins left="0.39370078740157483" right="0.19685039370078741" top="0.59055118110236227" bottom="0.39370078740157483" header="0.51181102362204722" footer="0.51181102362204722"/>
  <pageSetup paperSize="9" scale="91" orientation="portrait" r:id="rId1"/>
  <headerFooter alignWithMargins="0"/>
  <rowBreaks count="1" manualBreakCount="1">
    <brk id="101" max="6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1">
    <tabColor indexed="10"/>
    <pageSetUpPr fitToPage="1"/>
  </sheetPr>
  <dimension ref="A1:EF205"/>
  <sheetViews>
    <sheetView showGridLines="0" zoomScaleNormal="100" zoomScaleSheetLayoutView="85" workbookViewId="0">
      <selection activeCell="CV105" sqref="CV105:CX107"/>
    </sheetView>
  </sheetViews>
  <sheetFormatPr defaultColWidth="0" defaultRowHeight="0" customHeight="1" zeroHeight="1"/>
  <cols>
    <col min="1" max="114" width="1.21875" style="78" customWidth="1"/>
    <col min="115" max="115" width="1.21875" style="72" customWidth="1"/>
    <col min="116" max="117" width="18.44140625" style="72" hidden="1" customWidth="1"/>
    <col min="118" max="136" width="0" style="72" hidden="1" customWidth="1"/>
    <col min="137" max="146" width="1.21875" style="72" hidden="1" customWidth="1"/>
    <col min="147" max="16384" width="1.21875" style="72" hidden="1"/>
  </cols>
  <sheetData>
    <row r="1" spans="1:136" ht="9" customHeight="1">
      <c r="A1" s="72"/>
      <c r="B1" s="72"/>
      <c r="C1" s="73"/>
      <c r="D1" s="73"/>
      <c r="E1" s="73"/>
      <c r="F1" s="73"/>
      <c r="G1" s="73"/>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2"/>
      <c r="CY1" s="72"/>
      <c r="CZ1" s="72"/>
      <c r="DA1" s="72"/>
      <c r="DB1" s="72"/>
      <c r="DC1" s="72"/>
      <c r="DD1" s="72"/>
      <c r="DE1" s="72"/>
      <c r="DF1" s="72"/>
      <c r="DG1" s="72"/>
      <c r="DH1" s="72"/>
      <c r="DI1" s="72"/>
      <c r="DJ1" s="72"/>
    </row>
    <row r="2" spans="1:136" ht="9" customHeight="1">
      <c r="A2" s="72"/>
      <c r="B2" s="72"/>
      <c r="C2" s="73"/>
      <c r="D2" s="73"/>
      <c r="E2" s="73"/>
      <c r="F2" s="73"/>
      <c r="G2" s="73"/>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2"/>
      <c r="CY2" s="72"/>
      <c r="CZ2" s="72"/>
      <c r="DA2" s="72"/>
      <c r="DB2" s="72"/>
      <c r="DC2" s="72"/>
      <c r="DD2" s="72"/>
      <c r="DE2" s="72"/>
      <c r="DF2" s="72"/>
      <c r="DG2" s="72"/>
      <c r="DH2" s="72"/>
      <c r="DI2" s="72"/>
      <c r="DJ2" s="72"/>
    </row>
    <row r="3" spans="1:136" ht="27" customHeight="1">
      <c r="A3" s="661"/>
      <c r="B3" s="661"/>
      <c r="C3" s="72"/>
      <c r="D3" s="660"/>
      <c r="E3" s="662" t="s">
        <v>764</v>
      </c>
      <c r="F3" s="662"/>
      <c r="G3" s="662"/>
      <c r="H3" s="662"/>
      <c r="I3" s="662"/>
      <c r="J3" s="662"/>
      <c r="K3" s="662"/>
      <c r="L3" s="662"/>
      <c r="M3" s="662"/>
      <c r="N3" s="662"/>
      <c r="O3" s="662"/>
      <c r="P3" s="662" t="s">
        <v>773</v>
      </c>
      <c r="Q3" s="662"/>
      <c r="R3" s="72"/>
      <c r="S3" s="663"/>
      <c r="T3" s="663"/>
      <c r="U3" s="663"/>
      <c r="V3" s="663"/>
      <c r="W3" s="663"/>
      <c r="X3" s="663"/>
      <c r="Y3" s="663"/>
      <c r="Z3" s="663"/>
      <c r="AA3" s="663"/>
      <c r="AB3" s="663"/>
      <c r="AC3" s="663"/>
      <c r="AD3" s="663"/>
      <c r="AE3" s="663"/>
      <c r="AF3" s="663"/>
      <c r="AG3" s="663"/>
      <c r="AH3" s="663"/>
      <c r="AI3" s="663"/>
      <c r="AJ3" s="663"/>
      <c r="AK3" s="663"/>
      <c r="AL3" s="663"/>
      <c r="AM3" s="663"/>
      <c r="AN3" s="663"/>
      <c r="AO3" s="663"/>
      <c r="AP3" s="663"/>
      <c r="AQ3" s="663"/>
      <c r="AR3" s="663"/>
      <c r="AS3" s="663"/>
      <c r="AT3" s="663"/>
      <c r="AU3" s="663"/>
      <c r="AV3" s="663"/>
      <c r="AW3" s="663"/>
      <c r="AX3" s="663"/>
      <c r="AY3" s="662"/>
      <c r="AZ3" s="662"/>
      <c r="BA3" s="662"/>
      <c r="BB3" s="662"/>
      <c r="BC3" s="662"/>
      <c r="BD3" s="662"/>
      <c r="BE3" s="662"/>
      <c r="BF3" s="662"/>
      <c r="BG3" s="662"/>
      <c r="BH3" s="662"/>
      <c r="BI3" s="662"/>
      <c r="BJ3" s="662"/>
      <c r="BK3" s="662"/>
      <c r="BL3" s="662"/>
      <c r="BM3" s="662"/>
      <c r="BN3" s="662"/>
      <c r="BO3" s="662"/>
      <c r="BP3" s="662"/>
      <c r="BQ3" s="662"/>
      <c r="BR3" s="662"/>
      <c r="BS3" s="662"/>
      <c r="BT3" s="662"/>
      <c r="BU3" s="662"/>
      <c r="BV3" s="662"/>
      <c r="BW3" s="662"/>
      <c r="BX3" s="662"/>
      <c r="BY3" s="662"/>
      <c r="BZ3" s="662"/>
      <c r="CA3" s="662"/>
      <c r="CB3" s="662"/>
      <c r="CC3" s="662"/>
      <c r="CD3" s="662"/>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4"/>
      <c r="DD3" s="664"/>
      <c r="DE3" s="664"/>
      <c r="DF3" s="664"/>
      <c r="DG3" s="664"/>
      <c r="DH3" s="664"/>
      <c r="DI3" s="661"/>
      <c r="DJ3" s="661"/>
      <c r="DK3" s="664"/>
      <c r="DL3" s="664"/>
      <c r="DM3" s="657"/>
      <c r="DN3" s="657"/>
      <c r="DO3" s="657"/>
      <c r="DP3" s="657"/>
      <c r="DQ3" s="657"/>
      <c r="DR3" s="657"/>
      <c r="DS3" s="657"/>
      <c r="DT3" s="657"/>
      <c r="DU3" s="657"/>
      <c r="DV3" s="657"/>
      <c r="DW3" s="657"/>
      <c r="DX3" s="657"/>
      <c r="DY3" s="657"/>
      <c r="DZ3" s="657"/>
      <c r="EA3" s="657"/>
      <c r="EB3" s="657"/>
      <c r="EC3" s="657"/>
      <c r="ED3" s="657"/>
      <c r="EE3" s="657"/>
      <c r="EF3" s="657"/>
    </row>
    <row r="4" spans="1:136" ht="27" customHeight="1">
      <c r="A4" s="661"/>
      <c r="B4" s="661"/>
      <c r="C4" s="72"/>
      <c r="D4" s="660"/>
      <c r="E4" s="662" t="s">
        <v>780</v>
      </c>
      <c r="F4" s="662"/>
      <c r="G4" s="662"/>
      <c r="H4" s="662"/>
      <c r="I4" s="662"/>
      <c r="J4" s="662"/>
      <c r="K4" s="662"/>
      <c r="L4" s="662"/>
      <c r="M4" s="665"/>
      <c r="N4" s="665"/>
      <c r="O4" s="665"/>
      <c r="P4" s="665"/>
      <c r="Q4" s="665"/>
      <c r="R4" s="662"/>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2"/>
      <c r="AZ4" s="662"/>
      <c r="BA4" s="662"/>
      <c r="BB4" s="662"/>
      <c r="BC4" s="662"/>
      <c r="BD4" s="662"/>
      <c r="BE4" s="662"/>
      <c r="BF4" s="662"/>
      <c r="BG4" s="662"/>
      <c r="BH4" s="662"/>
      <c r="BI4" s="662"/>
      <c r="BJ4" s="662"/>
      <c r="BK4" s="662"/>
      <c r="BL4" s="662"/>
      <c r="BM4" s="662"/>
      <c r="BN4" s="662"/>
      <c r="BO4" s="662"/>
      <c r="BP4" s="662"/>
      <c r="BQ4" s="662"/>
      <c r="BR4" s="662"/>
      <c r="BS4" s="662"/>
      <c r="BT4" s="662"/>
      <c r="BU4" s="662"/>
      <c r="BV4" s="662"/>
      <c r="BW4" s="662"/>
      <c r="BX4" s="662"/>
      <c r="BY4" s="662"/>
      <c r="BZ4" s="662"/>
      <c r="CA4" s="662"/>
      <c r="CB4" s="662"/>
      <c r="CC4" s="662"/>
      <c r="CD4" s="662"/>
      <c r="CE4" s="662"/>
      <c r="CF4" s="662"/>
      <c r="CG4" s="72"/>
      <c r="CH4" s="72"/>
      <c r="CI4" s="662"/>
      <c r="CJ4" s="662"/>
      <c r="CK4" s="670" t="s">
        <v>779</v>
      </c>
      <c r="CL4" s="662"/>
      <c r="CM4" s="72"/>
      <c r="CN4" s="662"/>
      <c r="CO4" s="72"/>
      <c r="CP4" s="72"/>
      <c r="CQ4" s="72"/>
      <c r="CR4" s="662"/>
      <c r="CS4" s="72"/>
      <c r="CT4" s="662"/>
      <c r="CU4" s="662"/>
      <c r="CV4" s="662"/>
      <c r="CW4" s="662"/>
      <c r="CX4" s="664"/>
      <c r="CY4" s="664"/>
      <c r="CZ4" s="664"/>
      <c r="DA4" s="664"/>
      <c r="DB4" s="664"/>
      <c r="DC4" s="664"/>
      <c r="DD4" s="664"/>
      <c r="DE4" s="664"/>
      <c r="DF4" s="664"/>
      <c r="DG4" s="664"/>
      <c r="DH4" s="664"/>
      <c r="DI4" s="661"/>
      <c r="DJ4" s="661"/>
      <c r="DK4" s="664"/>
      <c r="DL4" s="664"/>
      <c r="DM4" s="657"/>
      <c r="DN4" s="657"/>
      <c r="DO4" s="657"/>
      <c r="DP4" s="657"/>
      <c r="DQ4" s="657"/>
      <c r="DR4" s="657"/>
      <c r="DS4" s="657"/>
      <c r="DT4" s="657"/>
      <c r="DU4" s="657"/>
      <c r="DV4" s="657"/>
      <c r="DW4" s="657"/>
      <c r="DX4" s="657"/>
      <c r="DY4" s="657"/>
      <c r="DZ4" s="657"/>
      <c r="EA4" s="657"/>
      <c r="EB4" s="657"/>
      <c r="EC4" s="657"/>
      <c r="ED4" s="657"/>
      <c r="EE4" s="657"/>
      <c r="EF4" s="657"/>
    </row>
    <row r="5" spans="1:136" ht="27" customHeight="1">
      <c r="A5" s="661"/>
      <c r="B5" s="661"/>
      <c r="C5" s="72"/>
      <c r="D5" s="660"/>
      <c r="E5" s="662"/>
      <c r="F5" s="662" t="s">
        <v>772</v>
      </c>
      <c r="G5" s="662"/>
      <c r="H5" s="662"/>
      <c r="I5" s="662"/>
      <c r="J5" s="662"/>
      <c r="K5" s="662"/>
      <c r="L5" s="662"/>
      <c r="M5" s="665"/>
      <c r="N5" s="665"/>
      <c r="O5" s="665"/>
      <c r="P5" s="665"/>
      <c r="Q5" s="665"/>
      <c r="R5" s="662"/>
      <c r="S5" s="663"/>
      <c r="T5" s="663"/>
      <c r="U5" s="663"/>
      <c r="V5" s="663"/>
      <c r="W5" s="663"/>
      <c r="X5" s="663"/>
      <c r="Y5" s="663"/>
      <c r="Z5" s="663"/>
      <c r="AA5" s="663"/>
      <c r="AB5" s="663"/>
      <c r="AC5" s="663"/>
      <c r="AD5" s="663"/>
      <c r="AE5" s="663"/>
      <c r="AF5" s="663"/>
      <c r="AG5" s="663"/>
      <c r="AH5" s="663"/>
      <c r="AI5" s="663"/>
      <c r="AJ5" s="663"/>
      <c r="AK5" s="663"/>
      <c r="AL5" s="663"/>
      <c r="AM5" s="663"/>
      <c r="AN5" s="663"/>
      <c r="AO5" s="663"/>
      <c r="AP5" s="663"/>
      <c r="AQ5" s="663"/>
      <c r="AR5" s="663"/>
      <c r="AS5" s="663"/>
      <c r="AT5" s="663"/>
      <c r="AU5" s="663"/>
      <c r="AV5" s="663"/>
      <c r="AW5" s="663"/>
      <c r="AX5" s="663"/>
      <c r="AY5" s="662"/>
      <c r="AZ5" s="662"/>
      <c r="BA5" s="662"/>
      <c r="BB5" s="662"/>
      <c r="BC5" s="662"/>
      <c r="BD5" s="662"/>
      <c r="BE5" s="662"/>
      <c r="BF5" s="662"/>
      <c r="BG5" s="662"/>
      <c r="BH5" s="662"/>
      <c r="BI5" s="662"/>
      <c r="BJ5" s="662"/>
      <c r="BK5" s="662"/>
      <c r="BL5" s="662"/>
      <c r="BM5" s="662"/>
      <c r="BN5" s="662"/>
      <c r="BO5" s="662"/>
      <c r="BP5" s="662"/>
      <c r="BQ5" s="662"/>
      <c r="BR5" s="662"/>
      <c r="BS5" s="662"/>
      <c r="BT5" s="662"/>
      <c r="BU5" s="662"/>
      <c r="BV5" s="662"/>
      <c r="BW5" s="662"/>
      <c r="BX5" s="662"/>
      <c r="BY5" s="662"/>
      <c r="BZ5" s="662"/>
      <c r="CA5" s="662"/>
      <c r="CB5" s="662"/>
      <c r="CC5" s="662"/>
      <c r="CD5" s="662"/>
      <c r="CE5" s="662"/>
      <c r="CF5" s="662"/>
      <c r="CG5" s="662"/>
      <c r="CH5" s="662"/>
      <c r="CI5" s="662"/>
      <c r="CJ5" s="662"/>
      <c r="CK5" s="662"/>
      <c r="CL5" s="662"/>
      <c r="CM5" s="662"/>
      <c r="CN5" s="662"/>
      <c r="CO5" s="662"/>
      <c r="CP5" s="662"/>
      <c r="CQ5" s="662"/>
      <c r="CR5" s="662"/>
      <c r="CS5" s="662"/>
      <c r="CT5" s="662"/>
      <c r="CU5" s="662"/>
      <c r="CV5" s="662"/>
      <c r="CW5" s="662"/>
      <c r="CX5" s="662"/>
      <c r="CY5" s="662"/>
      <c r="CZ5" s="662"/>
      <c r="DA5" s="662"/>
      <c r="DB5" s="662"/>
      <c r="DC5" s="664"/>
      <c r="DD5" s="664"/>
      <c r="DE5" s="664"/>
      <c r="DF5" s="664"/>
      <c r="DG5" s="664"/>
      <c r="DH5" s="664"/>
      <c r="DI5" s="661"/>
      <c r="DJ5" s="661"/>
      <c r="DK5" s="664"/>
      <c r="DL5" s="664"/>
      <c r="DM5" s="657"/>
      <c r="DN5" s="657"/>
      <c r="DO5" s="657"/>
      <c r="DP5" s="657"/>
      <c r="DQ5" s="657"/>
      <c r="DR5" s="657"/>
      <c r="DS5" s="657"/>
      <c r="DT5" s="657"/>
      <c r="DU5" s="657"/>
      <c r="DV5" s="657"/>
      <c r="DW5" s="657"/>
      <c r="DX5" s="657"/>
      <c r="DY5" s="657"/>
      <c r="DZ5" s="657"/>
      <c r="EA5" s="657"/>
      <c r="EB5" s="657"/>
      <c r="EC5" s="657"/>
      <c r="ED5" s="657"/>
      <c r="EE5" s="657"/>
      <c r="EF5" s="657"/>
    </row>
    <row r="6" spans="1:136" ht="27" customHeight="1">
      <c r="A6" s="661"/>
      <c r="B6" s="661"/>
      <c r="C6" s="72"/>
      <c r="D6" s="660"/>
      <c r="E6" s="662"/>
      <c r="F6" s="72"/>
      <c r="G6" s="662" t="s">
        <v>778</v>
      </c>
      <c r="H6" s="72"/>
      <c r="I6" s="662"/>
      <c r="J6" s="662"/>
      <c r="K6" s="662"/>
      <c r="L6" s="662"/>
      <c r="M6" s="665"/>
      <c r="N6" s="665"/>
      <c r="O6" s="665"/>
      <c r="P6" s="665"/>
      <c r="Q6" s="665"/>
      <c r="R6" s="662"/>
      <c r="S6" s="663"/>
      <c r="T6" s="663"/>
      <c r="U6" s="663"/>
      <c r="V6" s="663"/>
      <c r="W6" s="663"/>
      <c r="X6" s="663"/>
      <c r="Y6" s="663"/>
      <c r="Z6" s="663"/>
      <c r="AA6" s="663"/>
      <c r="AB6" s="663"/>
      <c r="AC6" s="663"/>
      <c r="AD6" s="663"/>
      <c r="AE6" s="663"/>
      <c r="AF6" s="663"/>
      <c r="AG6" s="663"/>
      <c r="AH6" s="663"/>
      <c r="AI6" s="663"/>
      <c r="AJ6" s="663"/>
      <c r="AK6" s="663"/>
      <c r="AL6" s="663"/>
      <c r="AM6" s="663"/>
      <c r="AN6" s="663"/>
      <c r="AO6" s="663"/>
      <c r="AP6" s="663"/>
      <c r="AQ6" s="663"/>
      <c r="AR6" s="663"/>
      <c r="AS6" s="663"/>
      <c r="AT6" s="663"/>
      <c r="AU6" s="663"/>
      <c r="AV6" s="663"/>
      <c r="AW6" s="663"/>
      <c r="AX6" s="663"/>
      <c r="AY6" s="662"/>
      <c r="AZ6" s="662"/>
      <c r="BA6" s="662"/>
      <c r="BB6" s="662"/>
      <c r="BC6" s="662"/>
      <c r="BD6" s="662"/>
      <c r="BE6" s="662"/>
      <c r="BF6" s="662"/>
      <c r="BG6" s="662"/>
      <c r="BH6" s="662"/>
      <c r="BI6" s="662"/>
      <c r="BJ6" s="662"/>
      <c r="BK6" s="662"/>
      <c r="BL6" s="662"/>
      <c r="BM6" s="662"/>
      <c r="BN6" s="662"/>
      <c r="BO6" s="662"/>
      <c r="BP6" s="662"/>
      <c r="BQ6" s="662"/>
      <c r="BR6" s="662"/>
      <c r="BS6" s="662"/>
      <c r="BT6" s="662"/>
      <c r="BU6" s="662"/>
      <c r="BV6" s="662"/>
      <c r="BW6" s="662"/>
      <c r="BX6" s="662"/>
      <c r="BY6" s="662"/>
      <c r="BZ6" s="662"/>
      <c r="CA6" s="662"/>
      <c r="CB6" s="662"/>
      <c r="CC6" s="662"/>
      <c r="CD6" s="662"/>
      <c r="CE6" s="662"/>
      <c r="CF6" s="662"/>
      <c r="CG6" s="662"/>
      <c r="CH6" s="662"/>
      <c r="CI6" s="662"/>
      <c r="CJ6" s="662"/>
      <c r="CK6" s="662"/>
      <c r="CL6" s="662"/>
      <c r="CM6" s="662"/>
      <c r="CN6" s="662"/>
      <c r="CO6" s="662"/>
      <c r="CP6" s="662"/>
      <c r="CQ6" s="662"/>
      <c r="CR6" s="662"/>
      <c r="CS6" s="662"/>
      <c r="CT6" s="662"/>
      <c r="CU6" s="662"/>
      <c r="CV6" s="662"/>
      <c r="CW6" s="662"/>
      <c r="CX6" s="662"/>
      <c r="CY6" s="662"/>
      <c r="CZ6" s="662"/>
      <c r="DA6" s="662"/>
      <c r="DB6" s="662"/>
      <c r="DC6" s="664"/>
      <c r="DD6" s="664"/>
      <c r="DE6" s="664"/>
      <c r="DF6" s="664"/>
      <c r="DG6" s="664"/>
      <c r="DH6" s="664"/>
      <c r="DI6" s="661"/>
      <c r="DJ6" s="661"/>
      <c r="DK6" s="664"/>
      <c r="DL6" s="664"/>
      <c r="DM6" s="657"/>
      <c r="DN6" s="657"/>
      <c r="DO6" s="657"/>
      <c r="DP6" s="657"/>
      <c r="DQ6" s="657"/>
      <c r="DR6" s="657"/>
      <c r="DS6" s="657"/>
      <c r="DT6" s="657"/>
      <c r="DU6" s="657"/>
      <c r="DV6" s="657"/>
      <c r="DW6" s="657"/>
      <c r="DX6" s="657"/>
      <c r="DY6" s="657"/>
      <c r="DZ6" s="657"/>
      <c r="EA6" s="657"/>
      <c r="EB6" s="657"/>
      <c r="EC6" s="657"/>
      <c r="ED6" s="657"/>
      <c r="EE6" s="657"/>
      <c r="EF6" s="657"/>
    </row>
    <row r="7" spans="1:136" ht="27" customHeight="1">
      <c r="A7" s="661"/>
      <c r="B7" s="661"/>
      <c r="C7" s="72"/>
      <c r="D7" s="660"/>
      <c r="E7" s="662"/>
      <c r="F7" s="662" t="s">
        <v>774</v>
      </c>
      <c r="G7" s="662"/>
      <c r="H7" s="662"/>
      <c r="I7" s="662"/>
      <c r="J7" s="662"/>
      <c r="K7" s="662"/>
      <c r="L7" s="662"/>
      <c r="M7" s="665"/>
      <c r="N7" s="665"/>
      <c r="O7" s="665"/>
      <c r="P7" s="665"/>
      <c r="Q7" s="665"/>
      <c r="R7" s="662"/>
      <c r="S7" s="663"/>
      <c r="T7" s="663"/>
      <c r="U7" s="663"/>
      <c r="V7" s="663"/>
      <c r="W7" s="663"/>
      <c r="X7" s="663"/>
      <c r="Y7" s="663"/>
      <c r="Z7" s="663"/>
      <c r="AA7" s="663"/>
      <c r="AB7" s="663"/>
      <c r="AC7" s="663"/>
      <c r="AD7" s="663"/>
      <c r="AE7" s="663"/>
      <c r="AF7" s="663"/>
      <c r="AG7" s="663"/>
      <c r="AH7" s="663"/>
      <c r="AI7" s="663"/>
      <c r="AJ7" s="663"/>
      <c r="AK7" s="663"/>
      <c r="AL7" s="663"/>
      <c r="AM7" s="663"/>
      <c r="AN7" s="663"/>
      <c r="AO7" s="663"/>
      <c r="AP7" s="663"/>
      <c r="AQ7" s="663"/>
      <c r="AR7" s="663"/>
      <c r="AS7" s="663"/>
      <c r="AT7" s="663"/>
      <c r="AU7" s="663"/>
      <c r="AV7" s="663"/>
      <c r="AW7" s="663"/>
      <c r="AX7" s="663"/>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662"/>
      <c r="CG7" s="662"/>
      <c r="CH7" s="662"/>
      <c r="CI7" s="662"/>
      <c r="CJ7" s="662"/>
      <c r="CK7" s="662"/>
      <c r="CL7" s="662"/>
      <c r="CM7" s="662"/>
      <c r="CN7" s="662"/>
      <c r="CO7" s="662"/>
      <c r="CP7" s="662"/>
      <c r="CQ7" s="662"/>
      <c r="CR7" s="662"/>
      <c r="CS7" s="662"/>
      <c r="CT7" s="662"/>
      <c r="CU7" s="662"/>
      <c r="CV7" s="662"/>
      <c r="CW7" s="662"/>
      <c r="CX7" s="662"/>
      <c r="CY7" s="662"/>
      <c r="CZ7" s="662"/>
      <c r="DA7" s="662"/>
      <c r="DB7" s="662"/>
      <c r="DC7" s="664"/>
      <c r="DD7" s="664"/>
      <c r="DE7" s="664"/>
      <c r="DF7" s="664"/>
      <c r="DG7" s="664"/>
      <c r="DH7" s="664"/>
      <c r="DI7" s="661"/>
      <c r="DJ7" s="661"/>
      <c r="DK7" s="664"/>
      <c r="DL7" s="664"/>
      <c r="DM7" s="657"/>
      <c r="DN7" s="657"/>
      <c r="DO7" s="657"/>
      <c r="DP7" s="657"/>
      <c r="DQ7" s="657"/>
      <c r="DR7" s="657"/>
      <c r="DS7" s="657"/>
      <c r="DT7" s="657"/>
      <c r="DU7" s="657"/>
      <c r="DV7" s="657"/>
      <c r="DW7" s="657"/>
      <c r="DX7" s="657"/>
      <c r="DY7" s="657"/>
      <c r="DZ7" s="657"/>
      <c r="EA7" s="657"/>
      <c r="EB7" s="657"/>
      <c r="EC7" s="657"/>
      <c r="ED7" s="657"/>
      <c r="EE7" s="657"/>
      <c r="EF7" s="657"/>
    </row>
    <row r="8" spans="1:136" ht="27" customHeight="1">
      <c r="A8" s="661"/>
      <c r="B8" s="661"/>
      <c r="C8" s="72"/>
      <c r="D8" s="660"/>
      <c r="E8" s="662"/>
      <c r="F8" s="72"/>
      <c r="G8" s="662" t="s">
        <v>765</v>
      </c>
      <c r="H8" s="662"/>
      <c r="I8" s="662"/>
      <c r="J8" s="662"/>
      <c r="K8" s="662"/>
      <c r="L8" s="662"/>
      <c r="M8" s="665"/>
      <c r="N8" s="665"/>
      <c r="O8" s="665"/>
      <c r="P8" s="665"/>
      <c r="Q8" s="665"/>
      <c r="R8" s="662"/>
      <c r="S8" s="663"/>
      <c r="T8" s="663"/>
      <c r="U8" s="663"/>
      <c r="V8" s="663"/>
      <c r="W8" s="663"/>
      <c r="X8" s="663"/>
      <c r="Y8" s="663"/>
      <c r="Z8" s="663"/>
      <c r="AA8" s="663"/>
      <c r="AB8" s="663"/>
      <c r="AC8" s="663"/>
      <c r="AD8" s="663"/>
      <c r="AE8" s="663"/>
      <c r="AF8" s="663"/>
      <c r="AG8" s="663"/>
      <c r="AH8" s="663"/>
      <c r="AI8" s="663"/>
      <c r="AJ8" s="663"/>
      <c r="AK8" s="663"/>
      <c r="AL8" s="663"/>
      <c r="AM8" s="663"/>
      <c r="AN8" s="663"/>
      <c r="AO8" s="663"/>
      <c r="AP8" s="663"/>
      <c r="AQ8" s="663"/>
      <c r="AR8" s="663"/>
      <c r="AS8" s="663"/>
      <c r="AT8" s="663"/>
      <c r="AU8" s="663"/>
      <c r="AV8" s="663"/>
      <c r="AW8" s="663"/>
      <c r="AX8" s="663"/>
      <c r="AY8" s="662"/>
      <c r="AZ8" s="662"/>
      <c r="BA8" s="662"/>
      <c r="BB8" s="662"/>
      <c r="BC8" s="662"/>
      <c r="BD8" s="662"/>
      <c r="BE8" s="662"/>
      <c r="BF8" s="662"/>
      <c r="BG8" s="662"/>
      <c r="BH8" s="662"/>
      <c r="BI8" s="662"/>
      <c r="BJ8" s="662"/>
      <c r="BK8" s="662"/>
      <c r="BL8" s="662"/>
      <c r="BM8" s="662"/>
      <c r="BN8" s="662"/>
      <c r="BO8" s="662"/>
      <c r="BP8" s="662"/>
      <c r="BQ8" s="662"/>
      <c r="BR8" s="662"/>
      <c r="BS8" s="662"/>
      <c r="BT8" s="662"/>
      <c r="BU8" s="662"/>
      <c r="BV8" s="662"/>
      <c r="BW8" s="662"/>
      <c r="BX8" s="662"/>
      <c r="BY8" s="662"/>
      <c r="BZ8" s="662"/>
      <c r="CA8" s="662"/>
      <c r="CB8" s="662"/>
      <c r="CC8" s="662"/>
      <c r="CD8" s="662"/>
      <c r="CE8" s="662"/>
      <c r="CF8" s="662"/>
      <c r="CG8" s="662"/>
      <c r="CH8" s="662"/>
      <c r="CI8" s="662"/>
      <c r="CJ8" s="662"/>
      <c r="CK8" s="662"/>
      <c r="CL8" s="662"/>
      <c r="CM8" s="662"/>
      <c r="CN8" s="662"/>
      <c r="CO8" s="662"/>
      <c r="CP8" s="662"/>
      <c r="CQ8" s="662"/>
      <c r="CR8" s="662"/>
      <c r="CS8" s="662"/>
      <c r="CT8" s="662"/>
      <c r="CU8" s="662"/>
      <c r="CV8" s="662"/>
      <c r="CW8" s="662"/>
      <c r="CX8" s="662"/>
      <c r="CY8" s="662"/>
      <c r="CZ8" s="662"/>
      <c r="DA8" s="662"/>
      <c r="DB8" s="662"/>
      <c r="DC8" s="664"/>
      <c r="DD8" s="664"/>
      <c r="DE8" s="664"/>
      <c r="DF8" s="664"/>
      <c r="DG8" s="664"/>
      <c r="DH8" s="664"/>
      <c r="DI8" s="661"/>
      <c r="DJ8" s="661"/>
      <c r="DK8" s="664"/>
      <c r="DL8" s="664"/>
      <c r="DM8" s="657"/>
      <c r="DN8" s="657"/>
      <c r="DO8" s="657"/>
      <c r="DP8" s="657"/>
      <c r="DQ8" s="657"/>
      <c r="DR8" s="657"/>
      <c r="DS8" s="657"/>
      <c r="DT8" s="657"/>
      <c r="DU8" s="657"/>
      <c r="DV8" s="657"/>
      <c r="DW8" s="657"/>
      <c r="DX8" s="657"/>
      <c r="DY8" s="657"/>
      <c r="DZ8" s="657"/>
      <c r="EA8" s="657"/>
      <c r="EB8" s="657"/>
      <c r="EC8" s="657"/>
      <c r="ED8" s="657"/>
      <c r="EE8" s="657"/>
      <c r="EF8" s="657"/>
    </row>
    <row r="9" spans="1:136" ht="27" customHeight="1">
      <c r="A9" s="661"/>
      <c r="B9" s="661"/>
      <c r="C9" s="72"/>
      <c r="D9" s="660"/>
      <c r="E9" s="662"/>
      <c r="F9" s="662"/>
      <c r="G9" s="662" t="s">
        <v>776</v>
      </c>
      <c r="H9" s="662"/>
      <c r="I9" s="662"/>
      <c r="J9" s="662"/>
      <c r="K9" s="662"/>
      <c r="L9" s="662"/>
      <c r="M9" s="665"/>
      <c r="N9" s="665"/>
      <c r="O9" s="665"/>
      <c r="P9" s="665"/>
      <c r="Q9" s="665"/>
      <c r="R9" s="662"/>
      <c r="S9" s="663"/>
      <c r="T9" s="663"/>
      <c r="U9" s="663"/>
      <c r="V9" s="663"/>
      <c r="W9" s="663"/>
      <c r="X9" s="663"/>
      <c r="Y9" s="663"/>
      <c r="Z9" s="663"/>
      <c r="AA9" s="663"/>
      <c r="AB9" s="663"/>
      <c r="AC9" s="663"/>
      <c r="AD9" s="663"/>
      <c r="AE9" s="663"/>
      <c r="AF9" s="663"/>
      <c r="AG9" s="663"/>
      <c r="AH9" s="663"/>
      <c r="AI9" s="663"/>
      <c r="AJ9" s="663"/>
      <c r="AK9" s="663"/>
      <c r="AL9" s="663"/>
      <c r="AM9" s="663"/>
      <c r="AN9" s="663"/>
      <c r="AO9" s="663"/>
      <c r="AP9" s="663"/>
      <c r="AQ9" s="663"/>
      <c r="AR9" s="663"/>
      <c r="AS9" s="663"/>
      <c r="AT9" s="663"/>
      <c r="AU9" s="663"/>
      <c r="AV9" s="663"/>
      <c r="AW9" s="663"/>
      <c r="AX9" s="663"/>
      <c r="AY9" s="662"/>
      <c r="AZ9" s="662"/>
      <c r="BA9" s="662"/>
      <c r="BB9" s="662"/>
      <c r="BC9" s="662"/>
      <c r="BD9" s="662"/>
      <c r="BE9" s="662"/>
      <c r="BF9" s="662"/>
      <c r="BG9" s="662"/>
      <c r="BH9" s="662"/>
      <c r="BI9" s="662"/>
      <c r="BJ9" s="662"/>
      <c r="BK9" s="662"/>
      <c r="BL9" s="662"/>
      <c r="BM9" s="662"/>
      <c r="BN9" s="662"/>
      <c r="BO9" s="662"/>
      <c r="BP9" s="662"/>
      <c r="BQ9" s="662"/>
      <c r="BR9" s="662"/>
      <c r="BS9" s="662"/>
      <c r="BT9" s="662"/>
      <c r="BU9" s="662"/>
      <c r="BV9" s="662"/>
      <c r="BW9" s="662"/>
      <c r="BX9" s="662"/>
      <c r="BY9" s="662"/>
      <c r="BZ9" s="662"/>
      <c r="CA9" s="662"/>
      <c r="CB9" s="662"/>
      <c r="CC9" s="662"/>
      <c r="CD9" s="662"/>
      <c r="CE9" s="662"/>
      <c r="CF9" s="662"/>
      <c r="CG9" s="662"/>
      <c r="CH9" s="662"/>
      <c r="CI9" s="662"/>
      <c r="CJ9" s="662"/>
      <c r="CK9" s="662"/>
      <c r="CL9" s="662"/>
      <c r="CM9" s="662"/>
      <c r="CN9" s="662"/>
      <c r="CO9" s="662"/>
      <c r="CP9" s="662"/>
      <c r="CQ9" s="662"/>
      <c r="CR9" s="662"/>
      <c r="CS9" s="662"/>
      <c r="CT9" s="662"/>
      <c r="CU9" s="662"/>
      <c r="CV9" s="662"/>
      <c r="CW9" s="662"/>
      <c r="CX9" s="662"/>
      <c r="CY9" s="662"/>
      <c r="CZ9" s="662"/>
      <c r="DA9" s="662"/>
      <c r="DB9" s="662"/>
      <c r="DC9" s="664"/>
      <c r="DD9" s="664"/>
      <c r="DE9" s="664"/>
      <c r="DF9" s="664"/>
      <c r="DG9" s="664"/>
      <c r="DH9" s="664"/>
      <c r="DI9" s="661"/>
      <c r="DJ9" s="661"/>
      <c r="DK9" s="664"/>
      <c r="DL9" s="664"/>
      <c r="DM9" s="657"/>
      <c r="DN9" s="657"/>
      <c r="DO9" s="657"/>
      <c r="DP9" s="657"/>
      <c r="DQ9" s="657"/>
      <c r="DR9" s="657"/>
      <c r="DS9" s="657"/>
      <c r="DT9" s="657"/>
      <c r="DU9" s="657"/>
      <c r="DV9" s="657"/>
      <c r="DW9" s="657"/>
      <c r="DX9" s="657"/>
      <c r="DY9" s="657"/>
      <c r="DZ9" s="657"/>
      <c r="EA9" s="657"/>
      <c r="EB9" s="657"/>
      <c r="EC9" s="657"/>
      <c r="ED9" s="657"/>
      <c r="EE9" s="657"/>
      <c r="EF9" s="657"/>
    </row>
    <row r="10" spans="1:136" ht="27" customHeight="1">
      <c r="A10" s="661"/>
      <c r="B10" s="661"/>
      <c r="C10" s="72"/>
      <c r="D10" s="660"/>
      <c r="E10" s="662"/>
      <c r="F10" s="72"/>
      <c r="G10" s="662" t="s">
        <v>766</v>
      </c>
      <c r="H10" s="662"/>
      <c r="I10" s="662"/>
      <c r="J10" s="662"/>
      <c r="K10" s="662"/>
      <c r="L10" s="662"/>
      <c r="M10" s="665"/>
      <c r="N10" s="665"/>
      <c r="O10" s="665"/>
      <c r="P10" s="665"/>
      <c r="Q10" s="665"/>
      <c r="R10" s="662"/>
      <c r="S10" s="663"/>
      <c r="T10" s="663"/>
      <c r="U10" s="663"/>
      <c r="V10" s="663"/>
      <c r="W10" s="663"/>
      <c r="X10" s="663"/>
      <c r="Y10" s="663"/>
      <c r="Z10" s="663"/>
      <c r="AA10" s="663"/>
      <c r="AB10" s="663"/>
      <c r="AC10" s="663"/>
      <c r="AD10" s="663"/>
      <c r="AE10" s="663"/>
      <c r="AF10" s="663"/>
      <c r="AG10" s="663"/>
      <c r="AH10" s="663"/>
      <c r="AI10" s="663"/>
      <c r="AJ10" s="663"/>
      <c r="AK10" s="663"/>
      <c r="AL10" s="663"/>
      <c r="AM10" s="663"/>
      <c r="AN10" s="663"/>
      <c r="AO10" s="663"/>
      <c r="AP10" s="663"/>
      <c r="AQ10" s="663"/>
      <c r="AR10" s="663"/>
      <c r="AS10" s="663"/>
      <c r="AT10" s="663"/>
      <c r="AU10" s="663"/>
      <c r="AV10" s="663"/>
      <c r="AW10" s="663"/>
      <c r="AX10" s="663"/>
      <c r="AY10" s="662"/>
      <c r="AZ10" s="662"/>
      <c r="BA10" s="662"/>
      <c r="BB10" s="662"/>
      <c r="BC10" s="662"/>
      <c r="BD10" s="662"/>
      <c r="BE10" s="662"/>
      <c r="BF10" s="662"/>
      <c r="BG10" s="662"/>
      <c r="BH10" s="662"/>
      <c r="BI10" s="662"/>
      <c r="BJ10" s="662"/>
      <c r="BK10" s="662"/>
      <c r="BL10" s="662"/>
      <c r="BM10" s="662"/>
      <c r="BN10" s="662"/>
      <c r="BO10" s="662"/>
      <c r="BP10" s="662"/>
      <c r="BQ10" s="662"/>
      <c r="BR10" s="662"/>
      <c r="BS10" s="662"/>
      <c r="BT10" s="662"/>
      <c r="BU10" s="662"/>
      <c r="BV10" s="662"/>
      <c r="BW10" s="662"/>
      <c r="BX10" s="662"/>
      <c r="BY10" s="662"/>
      <c r="BZ10" s="662"/>
      <c r="CA10" s="662"/>
      <c r="CB10" s="662"/>
      <c r="CC10" s="662"/>
      <c r="CD10" s="662"/>
      <c r="CE10" s="662"/>
      <c r="CF10" s="662"/>
      <c r="CG10" s="662"/>
      <c r="CH10" s="662"/>
      <c r="CI10" s="662"/>
      <c r="CJ10" s="662"/>
      <c r="CK10" s="662"/>
      <c r="CL10" s="662"/>
      <c r="CM10" s="662"/>
      <c r="CN10" s="662"/>
      <c r="CO10" s="662"/>
      <c r="CP10" s="662"/>
      <c r="CQ10" s="662"/>
      <c r="CR10" s="662"/>
      <c r="CS10" s="662"/>
      <c r="CT10" s="662"/>
      <c r="CU10" s="662"/>
      <c r="CV10" s="662"/>
      <c r="CW10" s="662"/>
      <c r="CX10" s="662"/>
      <c r="CY10" s="662"/>
      <c r="CZ10" s="662"/>
      <c r="DA10" s="662"/>
      <c r="DB10" s="662"/>
      <c r="DC10" s="664"/>
      <c r="DD10" s="664"/>
      <c r="DE10" s="664"/>
      <c r="DF10" s="664"/>
      <c r="DG10" s="664"/>
      <c r="DH10" s="664"/>
      <c r="DI10" s="661"/>
      <c r="DJ10" s="661"/>
      <c r="DK10" s="664"/>
      <c r="DL10" s="664"/>
      <c r="DM10" s="657"/>
      <c r="DN10" s="657"/>
      <c r="DO10" s="657"/>
      <c r="DP10" s="657"/>
      <c r="DQ10" s="657"/>
      <c r="DR10" s="657"/>
      <c r="DS10" s="657"/>
      <c r="DT10" s="657"/>
      <c r="DU10" s="657"/>
      <c r="DV10" s="657"/>
      <c r="DW10" s="657"/>
      <c r="DX10" s="657"/>
      <c r="DY10" s="657"/>
      <c r="DZ10" s="657"/>
      <c r="EA10" s="657"/>
      <c r="EB10" s="657"/>
      <c r="EC10" s="657"/>
      <c r="ED10" s="657"/>
      <c r="EE10" s="657"/>
      <c r="EF10" s="657"/>
    </row>
    <row r="11" spans="1:136" ht="27" customHeight="1">
      <c r="A11" s="661"/>
      <c r="B11" s="661"/>
      <c r="C11" s="72"/>
      <c r="D11" s="660"/>
      <c r="E11" s="662"/>
      <c r="F11" s="662"/>
      <c r="G11" s="662" t="s">
        <v>777</v>
      </c>
      <c r="H11" s="662"/>
      <c r="I11" s="662"/>
      <c r="J11" s="662"/>
      <c r="K11" s="662"/>
      <c r="L11" s="662"/>
      <c r="M11" s="665"/>
      <c r="N11" s="665"/>
      <c r="O11" s="665"/>
      <c r="P11" s="665"/>
      <c r="Q11" s="665"/>
      <c r="R11" s="662"/>
      <c r="S11" s="663"/>
      <c r="T11" s="663"/>
      <c r="U11" s="663"/>
      <c r="V11" s="663"/>
      <c r="W11" s="663"/>
      <c r="X11" s="663"/>
      <c r="Y11" s="663"/>
      <c r="Z11" s="663"/>
      <c r="AA11" s="663"/>
      <c r="AB11" s="663"/>
      <c r="AC11" s="663"/>
      <c r="AD11" s="663"/>
      <c r="AE11" s="663"/>
      <c r="AF11" s="663"/>
      <c r="AG11" s="663"/>
      <c r="AH11" s="663"/>
      <c r="AI11" s="663"/>
      <c r="AJ11" s="663"/>
      <c r="AK11" s="663"/>
      <c r="AL11" s="663"/>
      <c r="AM11" s="663"/>
      <c r="AN11" s="663"/>
      <c r="AO11" s="663"/>
      <c r="AP11" s="663"/>
      <c r="AQ11" s="663"/>
      <c r="AR11" s="663"/>
      <c r="AS11" s="663"/>
      <c r="AT11" s="663"/>
      <c r="AU11" s="663"/>
      <c r="AV11" s="663"/>
      <c r="AW11" s="663"/>
      <c r="AX11" s="663"/>
      <c r="AY11" s="662"/>
      <c r="AZ11" s="662"/>
      <c r="BA11" s="662"/>
      <c r="BB11" s="662"/>
      <c r="BC11" s="662"/>
      <c r="BD11" s="662"/>
      <c r="BE11" s="662"/>
      <c r="BF11" s="662"/>
      <c r="BG11" s="662"/>
      <c r="BH11" s="662"/>
      <c r="BI11" s="662"/>
      <c r="BJ11" s="662"/>
      <c r="BK11" s="662"/>
      <c r="BL11" s="662"/>
      <c r="BM11" s="662"/>
      <c r="BN11" s="662"/>
      <c r="BO11" s="662"/>
      <c r="BP11" s="662"/>
      <c r="BQ11" s="662"/>
      <c r="BR11" s="662"/>
      <c r="BS11" s="662"/>
      <c r="BT11" s="662"/>
      <c r="BU11" s="662"/>
      <c r="BV11" s="662"/>
      <c r="BW11" s="662"/>
      <c r="BX11" s="662"/>
      <c r="BY11" s="662"/>
      <c r="BZ11" s="662"/>
      <c r="CA11" s="662"/>
      <c r="CB11" s="662"/>
      <c r="CC11" s="662"/>
      <c r="CD11" s="662"/>
      <c r="CE11" s="662"/>
      <c r="CF11" s="662"/>
      <c r="CG11" s="662"/>
      <c r="CH11" s="662"/>
      <c r="CI11" s="662"/>
      <c r="CJ11" s="662"/>
      <c r="CK11" s="662"/>
      <c r="CL11" s="662"/>
      <c r="CM11" s="662"/>
      <c r="CN11" s="662"/>
      <c r="CO11" s="662"/>
      <c r="CP11" s="662"/>
      <c r="CQ11" s="662"/>
      <c r="CR11" s="662"/>
      <c r="CS11" s="662"/>
      <c r="CT11" s="662"/>
      <c r="CU11" s="662"/>
      <c r="CV11" s="662"/>
      <c r="CW11" s="662"/>
      <c r="CX11" s="662"/>
      <c r="CY11" s="662"/>
      <c r="CZ11" s="662"/>
      <c r="DA11" s="662"/>
      <c r="DB11" s="662"/>
      <c r="DC11" s="664"/>
      <c r="DD11" s="664"/>
      <c r="DE11" s="664"/>
      <c r="DF11" s="664"/>
      <c r="DG11" s="664"/>
      <c r="DH11" s="664"/>
      <c r="DI11" s="661"/>
      <c r="DJ11" s="661"/>
      <c r="DK11" s="664"/>
      <c r="DL11" s="664"/>
      <c r="DM11" s="657"/>
      <c r="DN11" s="657"/>
      <c r="DO11" s="657"/>
      <c r="DP11" s="657"/>
      <c r="DQ11" s="657"/>
      <c r="DR11" s="657"/>
      <c r="DS11" s="657"/>
      <c r="DT11" s="657"/>
      <c r="DU11" s="657"/>
      <c r="DV11" s="657"/>
      <c r="DW11" s="657"/>
      <c r="DX11" s="657"/>
      <c r="DY11" s="657"/>
      <c r="DZ11" s="657"/>
      <c r="EA11" s="657"/>
      <c r="EB11" s="657"/>
      <c r="EC11" s="657"/>
      <c r="ED11" s="657"/>
      <c r="EE11" s="657"/>
      <c r="EF11" s="657"/>
    </row>
    <row r="12" spans="1:136" ht="27" customHeight="1">
      <c r="A12" s="661"/>
      <c r="B12" s="661"/>
      <c r="C12" s="72"/>
      <c r="D12" s="660"/>
      <c r="E12" s="662"/>
      <c r="F12" s="662"/>
      <c r="G12" s="662" t="s">
        <v>767</v>
      </c>
      <c r="H12" s="662"/>
      <c r="I12" s="662"/>
      <c r="J12" s="662"/>
      <c r="K12" s="662"/>
      <c r="L12" s="662"/>
      <c r="M12" s="665"/>
      <c r="N12" s="665"/>
      <c r="O12" s="665"/>
      <c r="P12" s="665"/>
      <c r="Q12" s="665"/>
      <c r="R12" s="662"/>
      <c r="S12" s="663"/>
      <c r="T12" s="663"/>
      <c r="U12" s="663"/>
      <c r="V12" s="663"/>
      <c r="W12" s="663"/>
      <c r="X12" s="663"/>
      <c r="Y12" s="663"/>
      <c r="Z12" s="663"/>
      <c r="AA12" s="663"/>
      <c r="AB12" s="663"/>
      <c r="AC12" s="663"/>
      <c r="AD12" s="663"/>
      <c r="AE12" s="663"/>
      <c r="AF12" s="663"/>
      <c r="AG12" s="663"/>
      <c r="AH12" s="663"/>
      <c r="AI12" s="663"/>
      <c r="AJ12" s="663"/>
      <c r="AK12" s="663"/>
      <c r="AL12" s="663"/>
      <c r="AM12" s="663"/>
      <c r="AN12" s="663"/>
      <c r="AO12" s="663"/>
      <c r="AP12" s="663"/>
      <c r="AQ12" s="663"/>
      <c r="AR12" s="663"/>
      <c r="AS12" s="663"/>
      <c r="AT12" s="663"/>
      <c r="AU12" s="663"/>
      <c r="AV12" s="663"/>
      <c r="AW12" s="663"/>
      <c r="AX12" s="663"/>
      <c r="AY12" s="662"/>
      <c r="AZ12" s="662"/>
      <c r="BA12" s="662"/>
      <c r="BB12" s="662"/>
      <c r="BC12" s="662"/>
      <c r="BD12" s="662"/>
      <c r="BE12" s="662"/>
      <c r="BF12" s="662"/>
      <c r="BG12" s="662"/>
      <c r="BH12" s="662"/>
      <c r="BI12" s="662"/>
      <c r="BJ12" s="662"/>
      <c r="BK12" s="662"/>
      <c r="BL12" s="662"/>
      <c r="BM12" s="662"/>
      <c r="BN12" s="662"/>
      <c r="BO12" s="662"/>
      <c r="BP12" s="662"/>
      <c r="BQ12" s="662"/>
      <c r="BR12" s="662"/>
      <c r="BS12" s="662"/>
      <c r="BT12" s="662"/>
      <c r="BU12" s="662"/>
      <c r="BV12" s="662"/>
      <c r="BW12" s="662"/>
      <c r="BX12" s="662"/>
      <c r="BY12" s="662"/>
      <c r="BZ12" s="662"/>
      <c r="CA12" s="662"/>
      <c r="CB12" s="662"/>
      <c r="CC12" s="662"/>
      <c r="CD12" s="662"/>
      <c r="CE12" s="662"/>
      <c r="CF12" s="662"/>
      <c r="CG12" s="662"/>
      <c r="CH12" s="662"/>
      <c r="CI12" s="662"/>
      <c r="CJ12" s="662"/>
      <c r="CK12" s="662"/>
      <c r="CL12" s="662"/>
      <c r="CM12" s="662"/>
      <c r="CN12" s="662"/>
      <c r="CO12" s="662"/>
      <c r="CP12" s="662"/>
      <c r="CQ12" s="662"/>
      <c r="CR12" s="662"/>
      <c r="CS12" s="662"/>
      <c r="CT12" s="662"/>
      <c r="CU12" s="662"/>
      <c r="CV12" s="662"/>
      <c r="CW12" s="662"/>
      <c r="CX12" s="662"/>
      <c r="CY12" s="662"/>
      <c r="CZ12" s="662"/>
      <c r="DA12" s="662"/>
      <c r="DB12" s="662"/>
      <c r="DC12" s="664"/>
      <c r="DD12" s="664"/>
      <c r="DE12" s="664"/>
      <c r="DF12" s="664"/>
      <c r="DG12" s="664"/>
      <c r="DH12" s="664"/>
      <c r="DI12" s="661"/>
      <c r="DJ12" s="661"/>
      <c r="DK12" s="664"/>
      <c r="DL12" s="664"/>
      <c r="DM12" s="657"/>
      <c r="DN12" s="657"/>
      <c r="DO12" s="657"/>
      <c r="DP12" s="657"/>
      <c r="DQ12" s="657"/>
      <c r="DR12" s="657"/>
      <c r="DS12" s="657"/>
      <c r="DT12" s="657"/>
      <c r="DU12" s="657"/>
      <c r="DV12" s="657"/>
      <c r="DW12" s="657"/>
      <c r="DX12" s="657"/>
      <c r="DY12" s="657"/>
      <c r="DZ12" s="657"/>
      <c r="EA12" s="657"/>
      <c r="EB12" s="657"/>
      <c r="EC12" s="657"/>
      <c r="ED12" s="657"/>
      <c r="EE12" s="657"/>
      <c r="EF12" s="657"/>
    </row>
    <row r="13" spans="1:136" ht="27" customHeight="1">
      <c r="A13" s="661"/>
      <c r="B13" s="661"/>
      <c r="C13" s="72"/>
      <c r="D13" s="660"/>
      <c r="E13" s="662"/>
      <c r="F13" s="662"/>
      <c r="G13" s="662"/>
      <c r="H13" s="662"/>
      <c r="I13" s="662" t="s">
        <v>768</v>
      </c>
      <c r="J13" s="662"/>
      <c r="K13" s="662"/>
      <c r="L13" s="662"/>
      <c r="M13" s="665"/>
      <c r="N13" s="665"/>
      <c r="O13" s="665"/>
      <c r="P13" s="665"/>
      <c r="Q13" s="665"/>
      <c r="R13" s="662"/>
      <c r="S13" s="663"/>
      <c r="T13" s="663"/>
      <c r="U13" s="663"/>
      <c r="V13" s="663"/>
      <c r="W13" s="663"/>
      <c r="X13" s="663"/>
      <c r="Y13" s="663"/>
      <c r="Z13" s="663"/>
      <c r="AA13" s="663"/>
      <c r="AB13" s="663"/>
      <c r="AC13" s="663"/>
      <c r="AD13" s="663"/>
      <c r="AE13" s="663"/>
      <c r="AF13" s="663"/>
      <c r="AG13" s="663"/>
      <c r="AH13" s="663"/>
      <c r="AI13" s="663"/>
      <c r="AJ13" s="663"/>
      <c r="AK13" s="663"/>
      <c r="AL13" s="663"/>
      <c r="AM13" s="663"/>
      <c r="AN13" s="663"/>
      <c r="AO13" s="663"/>
      <c r="AP13" s="663"/>
      <c r="AQ13" s="663"/>
      <c r="AR13" s="663"/>
      <c r="AS13" s="663"/>
      <c r="AT13" s="663"/>
      <c r="AU13" s="663"/>
      <c r="AV13" s="663"/>
      <c r="AW13" s="663"/>
      <c r="AX13" s="663"/>
      <c r="AY13" s="662"/>
      <c r="AZ13" s="662"/>
      <c r="BA13" s="662"/>
      <c r="BB13" s="662"/>
      <c r="BC13" s="662"/>
      <c r="BD13" s="662"/>
      <c r="BE13" s="662"/>
      <c r="BF13" s="662"/>
      <c r="BG13" s="662"/>
      <c r="BH13" s="662"/>
      <c r="BI13" s="662"/>
      <c r="BJ13" s="662"/>
      <c r="BK13" s="662"/>
      <c r="BL13" s="662"/>
      <c r="BM13" s="662"/>
      <c r="BN13" s="662"/>
      <c r="BO13" s="662"/>
      <c r="BP13" s="662"/>
      <c r="BQ13" s="662"/>
      <c r="BR13" s="662"/>
      <c r="BS13" s="662"/>
      <c r="BT13" s="662"/>
      <c r="BU13" s="662"/>
      <c r="BV13" s="662"/>
      <c r="BW13" s="662"/>
      <c r="BX13" s="662"/>
      <c r="BY13" s="662"/>
      <c r="BZ13" s="662"/>
      <c r="CA13" s="662"/>
      <c r="CB13" s="662"/>
      <c r="CC13" s="662"/>
      <c r="CD13" s="662"/>
      <c r="CE13" s="662"/>
      <c r="CF13" s="662"/>
      <c r="CG13" s="662"/>
      <c r="CH13" s="662"/>
      <c r="CI13" s="662"/>
      <c r="CJ13" s="662"/>
      <c r="CK13" s="662"/>
      <c r="CL13" s="662"/>
      <c r="CM13" s="662"/>
      <c r="CN13" s="662"/>
      <c r="CO13" s="662"/>
      <c r="CP13" s="662"/>
      <c r="CQ13" s="662"/>
      <c r="CR13" s="662"/>
      <c r="CS13" s="662"/>
      <c r="CT13" s="662"/>
      <c r="CU13" s="662"/>
      <c r="CV13" s="662"/>
      <c r="CW13" s="662"/>
      <c r="CX13" s="662"/>
      <c r="CY13" s="662"/>
      <c r="CZ13" s="662"/>
      <c r="DA13" s="662"/>
      <c r="DB13" s="662"/>
      <c r="DC13" s="664"/>
      <c r="DD13" s="664"/>
      <c r="DE13" s="664"/>
      <c r="DF13" s="664"/>
      <c r="DG13" s="664"/>
      <c r="DH13" s="664"/>
      <c r="DI13" s="661"/>
      <c r="DJ13" s="661"/>
      <c r="DK13" s="664"/>
      <c r="DL13" s="664"/>
      <c r="DM13" s="657"/>
      <c r="DN13" s="657"/>
      <c r="DO13" s="657"/>
      <c r="DP13" s="657"/>
      <c r="DQ13" s="657"/>
      <c r="DR13" s="657"/>
      <c r="DS13" s="657"/>
      <c r="DT13" s="657"/>
      <c r="DU13" s="657"/>
      <c r="DV13" s="657"/>
      <c r="DW13" s="657"/>
      <c r="DX13" s="657"/>
      <c r="DY13" s="657"/>
      <c r="DZ13" s="657"/>
      <c r="EA13" s="657"/>
      <c r="EB13" s="657"/>
      <c r="EC13" s="657"/>
      <c r="ED13" s="657"/>
      <c r="EE13" s="657"/>
      <c r="EF13" s="657"/>
    </row>
    <row r="14" spans="1:136" ht="27" customHeight="1">
      <c r="A14" s="661"/>
      <c r="B14" s="661"/>
      <c r="C14" s="72"/>
      <c r="D14" s="660"/>
      <c r="E14" s="662"/>
      <c r="F14" s="662" t="s">
        <v>775</v>
      </c>
      <c r="G14" s="662"/>
      <c r="H14" s="662"/>
      <c r="I14" s="662"/>
      <c r="J14" s="662"/>
      <c r="K14" s="662"/>
      <c r="L14" s="662"/>
      <c r="M14" s="665"/>
      <c r="N14" s="665"/>
      <c r="O14" s="665"/>
      <c r="P14" s="665"/>
      <c r="Q14" s="665"/>
      <c r="R14" s="662"/>
      <c r="S14" s="663"/>
      <c r="T14" s="663"/>
      <c r="U14" s="663"/>
      <c r="V14" s="663"/>
      <c r="W14" s="663"/>
      <c r="X14" s="663"/>
      <c r="Y14" s="663"/>
      <c r="Z14" s="663"/>
      <c r="AA14" s="663"/>
      <c r="AB14" s="663"/>
      <c r="AC14" s="663"/>
      <c r="AD14" s="663"/>
      <c r="AE14" s="663"/>
      <c r="AF14" s="663"/>
      <c r="AG14" s="663"/>
      <c r="AH14" s="663"/>
      <c r="AI14" s="663"/>
      <c r="AJ14" s="663"/>
      <c r="AK14" s="663"/>
      <c r="AL14" s="663"/>
      <c r="AM14" s="663"/>
      <c r="AN14" s="663"/>
      <c r="AO14" s="663"/>
      <c r="AP14" s="663"/>
      <c r="AQ14" s="663"/>
      <c r="AR14" s="663"/>
      <c r="AS14" s="663"/>
      <c r="AT14" s="663"/>
      <c r="AU14" s="663"/>
      <c r="AV14" s="663"/>
      <c r="AW14" s="663"/>
      <c r="AX14" s="663"/>
      <c r="AY14" s="662"/>
      <c r="AZ14" s="662"/>
      <c r="BA14" s="662"/>
      <c r="BB14" s="662"/>
      <c r="BC14" s="662"/>
      <c r="BD14" s="662"/>
      <c r="BE14" s="662"/>
      <c r="BF14" s="662"/>
      <c r="BG14" s="662"/>
      <c r="BH14" s="662"/>
      <c r="BI14" s="662"/>
      <c r="BJ14" s="662"/>
      <c r="BK14" s="662"/>
      <c r="BL14" s="662"/>
      <c r="BM14" s="662"/>
      <c r="BN14" s="662"/>
      <c r="BO14" s="662"/>
      <c r="BP14" s="662"/>
      <c r="BQ14" s="662"/>
      <c r="BR14" s="662"/>
      <c r="BS14" s="662"/>
      <c r="BT14" s="662"/>
      <c r="BU14" s="662"/>
      <c r="BV14" s="662"/>
      <c r="BW14" s="662"/>
      <c r="BX14" s="662"/>
      <c r="BY14" s="662"/>
      <c r="BZ14" s="662"/>
      <c r="CA14" s="662"/>
      <c r="CB14" s="662"/>
      <c r="CC14" s="662"/>
      <c r="CD14" s="662"/>
      <c r="CE14" s="662"/>
      <c r="CF14" s="662"/>
      <c r="CG14" s="662"/>
      <c r="CH14" s="662"/>
      <c r="CI14" s="662"/>
      <c r="CJ14" s="662"/>
      <c r="CK14" s="662"/>
      <c r="CL14" s="662"/>
      <c r="CM14" s="662"/>
      <c r="CN14" s="662"/>
      <c r="CO14" s="662"/>
      <c r="CP14" s="662"/>
      <c r="CQ14" s="662"/>
      <c r="CR14" s="662"/>
      <c r="CS14" s="662"/>
      <c r="CT14" s="662"/>
      <c r="CU14" s="662"/>
      <c r="CV14" s="662"/>
      <c r="CW14" s="662"/>
      <c r="CX14" s="662"/>
      <c r="CY14" s="662"/>
      <c r="CZ14" s="662"/>
      <c r="DA14" s="662"/>
      <c r="DB14" s="662"/>
      <c r="DC14" s="664"/>
      <c r="DD14" s="664"/>
      <c r="DE14" s="664"/>
      <c r="DF14" s="664"/>
      <c r="DG14" s="664"/>
      <c r="DH14" s="664"/>
      <c r="DI14" s="661"/>
      <c r="DJ14" s="661"/>
      <c r="DK14" s="664"/>
      <c r="DL14" s="664"/>
      <c r="DM14" s="657"/>
      <c r="DN14" s="657"/>
      <c r="DO14" s="657"/>
      <c r="DP14" s="657"/>
      <c r="DQ14" s="657"/>
      <c r="DR14" s="657"/>
      <c r="DS14" s="657"/>
      <c r="DT14" s="657"/>
      <c r="DU14" s="657"/>
      <c r="DV14" s="657"/>
      <c r="DW14" s="657"/>
      <c r="DX14" s="657"/>
      <c r="DY14" s="657"/>
      <c r="DZ14" s="657"/>
      <c r="EA14" s="657"/>
      <c r="EB14" s="657"/>
      <c r="EC14" s="657"/>
      <c r="ED14" s="657"/>
      <c r="EE14" s="657"/>
      <c r="EF14" s="657"/>
    </row>
    <row r="15" spans="1:136" ht="27" customHeight="1">
      <c r="A15" s="661"/>
      <c r="B15" s="661"/>
      <c r="C15" s="72"/>
      <c r="D15" s="660"/>
      <c r="E15" s="662"/>
      <c r="F15" s="72"/>
      <c r="G15" s="662" t="s">
        <v>769</v>
      </c>
      <c r="H15" s="662"/>
      <c r="I15" s="662"/>
      <c r="J15" s="662"/>
      <c r="K15" s="662"/>
      <c r="L15" s="662"/>
      <c r="M15" s="665"/>
      <c r="N15" s="665"/>
      <c r="O15" s="665"/>
      <c r="P15" s="665"/>
      <c r="Q15" s="665"/>
      <c r="R15" s="662"/>
      <c r="S15" s="663"/>
      <c r="T15" s="663"/>
      <c r="U15" s="663"/>
      <c r="V15" s="663"/>
      <c r="W15" s="663"/>
      <c r="X15" s="663"/>
      <c r="Y15" s="663"/>
      <c r="Z15" s="663"/>
      <c r="AA15" s="663"/>
      <c r="AB15" s="663"/>
      <c r="AC15" s="663"/>
      <c r="AD15" s="663"/>
      <c r="AE15" s="663"/>
      <c r="AF15" s="663"/>
      <c r="AG15" s="663"/>
      <c r="AH15" s="663"/>
      <c r="AI15" s="663"/>
      <c r="AJ15" s="663"/>
      <c r="AK15" s="663"/>
      <c r="AL15" s="663"/>
      <c r="AM15" s="663"/>
      <c r="AN15" s="663"/>
      <c r="AO15" s="663"/>
      <c r="AP15" s="663"/>
      <c r="AQ15" s="663"/>
      <c r="AR15" s="663"/>
      <c r="AS15" s="663"/>
      <c r="AT15" s="663"/>
      <c r="AU15" s="663"/>
      <c r="AV15" s="663"/>
      <c r="AW15" s="663"/>
      <c r="AX15" s="663"/>
      <c r="AY15" s="662"/>
      <c r="AZ15" s="662"/>
      <c r="BA15" s="662"/>
      <c r="BB15" s="662"/>
      <c r="BC15" s="662"/>
      <c r="BD15" s="662"/>
      <c r="BE15" s="662"/>
      <c r="BF15" s="662"/>
      <c r="BG15" s="662"/>
      <c r="BH15" s="662"/>
      <c r="BI15" s="662"/>
      <c r="BJ15" s="662"/>
      <c r="BK15" s="662"/>
      <c r="BL15" s="662"/>
      <c r="BM15" s="662"/>
      <c r="BN15" s="662"/>
      <c r="BO15" s="662"/>
      <c r="BP15" s="662"/>
      <c r="BQ15" s="662"/>
      <c r="BR15" s="662"/>
      <c r="BS15" s="662"/>
      <c r="BT15" s="662"/>
      <c r="BU15" s="662"/>
      <c r="BV15" s="662"/>
      <c r="BW15" s="662"/>
      <c r="BX15" s="662"/>
      <c r="BY15" s="662"/>
      <c r="BZ15" s="662"/>
      <c r="CA15" s="662"/>
      <c r="CB15" s="662"/>
      <c r="CC15" s="662"/>
      <c r="CD15" s="662"/>
      <c r="CE15" s="662"/>
      <c r="CF15" s="662"/>
      <c r="CG15" s="662"/>
      <c r="CH15" s="662"/>
      <c r="CI15" s="662"/>
      <c r="CJ15" s="662"/>
      <c r="CK15" s="662"/>
      <c r="CL15" s="662"/>
      <c r="CM15" s="662"/>
      <c r="CN15" s="662"/>
      <c r="CO15" s="662"/>
      <c r="CP15" s="662"/>
      <c r="CQ15" s="662"/>
      <c r="CR15" s="662"/>
      <c r="CS15" s="662"/>
      <c r="CT15" s="662"/>
      <c r="CU15" s="662"/>
      <c r="CV15" s="662"/>
      <c r="CW15" s="662"/>
      <c r="CX15" s="662"/>
      <c r="CY15" s="662"/>
      <c r="CZ15" s="662"/>
      <c r="DA15" s="662"/>
      <c r="DB15" s="662"/>
      <c r="DC15" s="664"/>
      <c r="DD15" s="664"/>
      <c r="DE15" s="664"/>
      <c r="DF15" s="664"/>
      <c r="DG15" s="664"/>
      <c r="DH15" s="664"/>
      <c r="DI15" s="661"/>
      <c r="DJ15" s="661"/>
      <c r="DK15" s="664"/>
      <c r="DL15" s="664"/>
      <c r="DM15" s="657"/>
      <c r="DN15" s="657"/>
      <c r="DO15" s="657"/>
      <c r="DP15" s="657"/>
      <c r="DQ15" s="657"/>
      <c r="DR15" s="657"/>
      <c r="DS15" s="657"/>
      <c r="DT15" s="657"/>
      <c r="DU15" s="657"/>
      <c r="DV15" s="657"/>
      <c r="DW15" s="657"/>
      <c r="DX15" s="657"/>
      <c r="DY15" s="657"/>
      <c r="DZ15" s="657"/>
      <c r="EA15" s="657"/>
      <c r="EB15" s="657"/>
      <c r="EC15" s="657"/>
      <c r="ED15" s="657"/>
      <c r="EE15" s="657"/>
      <c r="EF15" s="657"/>
    </row>
    <row r="16" spans="1:136" ht="13.2" customHeight="1">
      <c r="A16" s="661"/>
      <c r="B16" s="661"/>
      <c r="C16" s="72"/>
      <c r="D16" s="660"/>
      <c r="E16" s="662"/>
      <c r="F16" s="662"/>
      <c r="G16" s="662"/>
      <c r="H16" s="662"/>
      <c r="I16" s="663"/>
      <c r="J16" s="663"/>
      <c r="K16" s="663"/>
      <c r="L16" s="663"/>
      <c r="M16" s="663"/>
      <c r="N16" s="663"/>
      <c r="O16" s="663"/>
      <c r="P16" s="663"/>
      <c r="Q16" s="663"/>
      <c r="R16" s="663"/>
      <c r="S16" s="663"/>
      <c r="T16" s="663"/>
      <c r="U16" s="663"/>
      <c r="V16" s="663"/>
      <c r="W16" s="663"/>
      <c r="X16" s="663"/>
      <c r="Y16" s="666"/>
      <c r="Z16" s="666"/>
      <c r="AA16" s="666"/>
      <c r="AB16" s="666"/>
      <c r="AC16" s="666"/>
      <c r="AD16" s="666"/>
      <c r="AE16" s="666"/>
      <c r="AF16" s="666"/>
      <c r="AG16" s="666"/>
      <c r="AH16" s="663"/>
      <c r="AI16" s="667"/>
      <c r="AJ16" s="664"/>
      <c r="AK16" s="663"/>
      <c r="AL16" s="663"/>
      <c r="AM16" s="663"/>
      <c r="AN16" s="663"/>
      <c r="AO16" s="663"/>
      <c r="AP16" s="663"/>
      <c r="AQ16" s="663"/>
      <c r="AR16" s="663"/>
      <c r="AS16" s="663"/>
      <c r="AT16" s="663"/>
      <c r="AU16" s="662"/>
      <c r="AV16" s="662"/>
      <c r="AW16" s="662"/>
      <c r="AX16" s="662"/>
      <c r="AY16" s="662"/>
      <c r="AZ16" s="662"/>
      <c r="BA16" s="662"/>
      <c r="BB16" s="662"/>
      <c r="BC16" s="662"/>
      <c r="BD16" s="662"/>
      <c r="BE16" s="662"/>
      <c r="BF16" s="662"/>
      <c r="BG16" s="662"/>
      <c r="BH16" s="662"/>
      <c r="BI16" s="662"/>
      <c r="BJ16" s="662"/>
      <c r="BK16" s="662"/>
      <c r="BL16" s="662"/>
      <c r="BM16" s="662"/>
      <c r="BN16" s="662"/>
      <c r="BO16" s="662"/>
      <c r="BP16" s="662"/>
      <c r="BQ16" s="662"/>
      <c r="BR16" s="662"/>
      <c r="BS16" s="662"/>
      <c r="BT16" s="662"/>
      <c r="BU16" s="662"/>
      <c r="BV16" s="662"/>
      <c r="BW16" s="662"/>
      <c r="BX16" s="662"/>
      <c r="BY16" s="662"/>
      <c r="BZ16" s="662"/>
      <c r="CA16" s="662"/>
      <c r="CB16" s="662"/>
      <c r="CC16" s="662"/>
      <c r="CD16" s="662"/>
      <c r="CE16" s="662"/>
      <c r="CF16" s="662"/>
      <c r="CG16" s="662"/>
      <c r="CH16" s="662"/>
      <c r="CI16" s="662"/>
      <c r="CJ16" s="662"/>
      <c r="CK16" s="662"/>
      <c r="CL16" s="662"/>
      <c r="CM16" s="662"/>
      <c r="CN16" s="662"/>
      <c r="CO16" s="662"/>
      <c r="CP16" s="662"/>
      <c r="CQ16" s="662"/>
      <c r="CR16" s="662"/>
      <c r="CS16" s="662"/>
      <c r="CT16" s="662"/>
      <c r="CU16" s="662"/>
      <c r="CV16" s="662"/>
      <c r="CW16" s="662"/>
      <c r="CX16" s="662"/>
      <c r="CY16" s="664"/>
      <c r="CZ16" s="664"/>
      <c r="DA16" s="664"/>
      <c r="DB16" s="664"/>
      <c r="DC16" s="664"/>
      <c r="DD16" s="664"/>
      <c r="DE16" s="664"/>
      <c r="DF16" s="664"/>
      <c r="DG16" s="664"/>
      <c r="DH16" s="664"/>
      <c r="DI16" s="661"/>
      <c r="DJ16" s="661"/>
      <c r="DK16" s="664"/>
      <c r="DL16" s="664"/>
      <c r="DM16" s="657"/>
      <c r="DN16" s="657"/>
      <c r="DO16" s="657"/>
      <c r="DP16" s="657"/>
      <c r="DQ16" s="657"/>
      <c r="DR16" s="657"/>
      <c r="DS16" s="657"/>
      <c r="DT16" s="657"/>
      <c r="DU16" s="657"/>
      <c r="DV16" s="657"/>
      <c r="DW16" s="657"/>
      <c r="DX16" s="657"/>
      <c r="DY16" s="657"/>
      <c r="DZ16" s="657"/>
      <c r="EA16" s="657"/>
      <c r="EB16" s="657"/>
      <c r="EC16" s="657"/>
      <c r="ED16" s="657"/>
      <c r="EE16" s="657"/>
      <c r="EF16" s="657"/>
    </row>
    <row r="17" spans="1:136" ht="27" customHeight="1">
      <c r="A17" s="661"/>
      <c r="B17" s="661"/>
      <c r="C17" s="72"/>
      <c r="D17" s="660"/>
      <c r="E17" s="668" t="s">
        <v>770</v>
      </c>
      <c r="F17" s="662"/>
      <c r="G17" s="662"/>
      <c r="H17" s="662"/>
      <c r="I17" s="662"/>
      <c r="J17" s="662"/>
      <c r="K17" s="662"/>
      <c r="L17" s="662"/>
      <c r="M17" s="669"/>
      <c r="N17" s="669"/>
      <c r="O17" s="669"/>
      <c r="P17" s="669"/>
      <c r="Q17" s="669"/>
      <c r="R17" s="662"/>
      <c r="S17" s="663"/>
      <c r="T17" s="663"/>
      <c r="U17" s="663"/>
      <c r="V17" s="663"/>
      <c r="W17" s="663"/>
      <c r="X17" s="663"/>
      <c r="Y17" s="663"/>
      <c r="Z17" s="663"/>
      <c r="AA17" s="663"/>
      <c r="AB17" s="663"/>
      <c r="AC17" s="663"/>
      <c r="AD17" s="663"/>
      <c r="AE17" s="663"/>
      <c r="AF17" s="663"/>
      <c r="AG17" s="663"/>
      <c r="AH17" s="663"/>
      <c r="AI17" s="663"/>
      <c r="AJ17" s="663"/>
      <c r="AK17" s="663"/>
      <c r="AL17" s="663"/>
      <c r="AM17" s="663"/>
      <c r="AN17" s="663"/>
      <c r="AO17" s="663"/>
      <c r="AP17" s="663"/>
      <c r="AQ17" s="663"/>
      <c r="AR17" s="663"/>
      <c r="AS17" s="663"/>
      <c r="AT17" s="663"/>
      <c r="AU17" s="663"/>
      <c r="AV17" s="663"/>
      <c r="AW17" s="663"/>
      <c r="AX17" s="663"/>
      <c r="AY17" s="662"/>
      <c r="AZ17" s="662"/>
      <c r="BA17" s="662"/>
      <c r="BB17" s="662"/>
      <c r="BC17" s="662"/>
      <c r="BD17" s="662"/>
      <c r="BE17" s="662"/>
      <c r="BF17" s="662"/>
      <c r="BG17" s="662"/>
      <c r="BH17" s="662"/>
      <c r="BI17" s="662"/>
      <c r="BJ17" s="662"/>
      <c r="BK17" s="662"/>
      <c r="BL17" s="662"/>
      <c r="BM17" s="662"/>
      <c r="BN17" s="662"/>
      <c r="BO17" s="662"/>
      <c r="BP17" s="662"/>
      <c r="BQ17" s="662"/>
      <c r="BR17" s="662"/>
      <c r="BS17" s="662"/>
      <c r="BT17" s="662"/>
      <c r="BU17" s="662"/>
      <c r="BV17" s="662"/>
      <c r="BW17" s="662"/>
      <c r="BX17" s="662"/>
      <c r="BY17" s="662"/>
      <c r="BZ17" s="662"/>
      <c r="CA17" s="662"/>
      <c r="CB17" s="662"/>
      <c r="CC17" s="662"/>
      <c r="CD17" s="662"/>
      <c r="CE17" s="662"/>
      <c r="CF17" s="662"/>
      <c r="CG17" s="662"/>
      <c r="CH17" s="662"/>
      <c r="CI17" s="662"/>
      <c r="CJ17" s="662"/>
      <c r="CK17" s="662"/>
      <c r="CL17" s="662"/>
      <c r="CM17" s="662"/>
      <c r="CN17" s="662"/>
      <c r="CO17" s="662"/>
      <c r="CP17" s="662"/>
      <c r="CQ17" s="662"/>
      <c r="CR17" s="662"/>
      <c r="CS17" s="662"/>
      <c r="CT17" s="662"/>
      <c r="CU17" s="662"/>
      <c r="CV17" s="662"/>
      <c r="CW17" s="662"/>
      <c r="CX17" s="662"/>
      <c r="CY17" s="662"/>
      <c r="CZ17" s="662"/>
      <c r="DA17" s="662"/>
      <c r="DB17" s="662"/>
      <c r="DC17" s="664"/>
      <c r="DD17" s="664"/>
      <c r="DE17" s="664"/>
      <c r="DF17" s="664"/>
      <c r="DG17" s="664"/>
      <c r="DH17" s="664"/>
      <c r="DI17" s="661"/>
      <c r="DJ17" s="661"/>
      <c r="DK17" s="664"/>
      <c r="DL17" s="664"/>
      <c r="DM17" s="657"/>
      <c r="DN17" s="657"/>
      <c r="DO17" s="657"/>
      <c r="DP17" s="657"/>
      <c r="DQ17" s="657"/>
      <c r="DR17" s="657"/>
      <c r="DS17" s="657"/>
      <c r="DT17" s="657"/>
      <c r="DU17" s="657"/>
      <c r="DV17" s="657"/>
      <c r="DW17" s="657"/>
      <c r="DX17" s="657"/>
      <c r="DY17" s="657"/>
      <c r="DZ17" s="657"/>
      <c r="EA17" s="657"/>
      <c r="EB17" s="657"/>
      <c r="EC17" s="657"/>
      <c r="ED17" s="657"/>
      <c r="EE17" s="657"/>
      <c r="EF17" s="657"/>
    </row>
    <row r="18" spans="1:136" ht="27" customHeight="1">
      <c r="A18" s="661"/>
      <c r="B18" s="661"/>
      <c r="C18" s="72"/>
      <c r="D18" s="660"/>
      <c r="E18" s="662" t="s">
        <v>771</v>
      </c>
      <c r="F18" s="662"/>
      <c r="G18" s="662"/>
      <c r="H18" s="662"/>
      <c r="I18" s="662"/>
      <c r="J18" s="662"/>
      <c r="K18" s="662"/>
      <c r="L18" s="662"/>
      <c r="M18" s="669"/>
      <c r="N18" s="669"/>
      <c r="O18" s="669"/>
      <c r="P18" s="669"/>
      <c r="Q18" s="669"/>
      <c r="R18" s="662"/>
      <c r="S18" s="663"/>
      <c r="T18" s="663"/>
      <c r="U18" s="663"/>
      <c r="V18" s="663"/>
      <c r="W18" s="663"/>
      <c r="X18" s="663"/>
      <c r="Y18" s="663"/>
      <c r="Z18" s="663"/>
      <c r="AA18" s="663"/>
      <c r="AB18" s="663"/>
      <c r="AC18" s="663"/>
      <c r="AD18" s="663"/>
      <c r="AE18" s="663"/>
      <c r="AF18" s="663"/>
      <c r="AG18" s="663"/>
      <c r="AH18" s="663"/>
      <c r="AI18" s="663"/>
      <c r="AJ18" s="663"/>
      <c r="AK18" s="663"/>
      <c r="AL18" s="663"/>
      <c r="AM18" s="663"/>
      <c r="AN18" s="663"/>
      <c r="AO18" s="663"/>
      <c r="AP18" s="663"/>
      <c r="AQ18" s="663"/>
      <c r="AR18" s="663"/>
      <c r="AS18" s="663"/>
      <c r="AT18" s="663"/>
      <c r="AU18" s="663"/>
      <c r="AV18" s="663"/>
      <c r="AW18" s="663"/>
      <c r="AX18" s="663"/>
      <c r="AY18" s="662"/>
      <c r="AZ18" s="662"/>
      <c r="BA18" s="662"/>
      <c r="BB18" s="662"/>
      <c r="BC18" s="662"/>
      <c r="BD18" s="662"/>
      <c r="BE18" s="662"/>
      <c r="BF18" s="662"/>
      <c r="BG18" s="662"/>
      <c r="BH18" s="662"/>
      <c r="BI18" s="662"/>
      <c r="BJ18" s="662"/>
      <c r="BK18" s="662"/>
      <c r="BL18" s="662"/>
      <c r="BM18" s="662"/>
      <c r="BN18" s="662"/>
      <c r="BO18" s="662"/>
      <c r="BP18" s="662"/>
      <c r="BQ18" s="662"/>
      <c r="BR18" s="662"/>
      <c r="BS18" s="662"/>
      <c r="BT18" s="662"/>
      <c r="BU18" s="662"/>
      <c r="BV18" s="662"/>
      <c r="BW18" s="662"/>
      <c r="BX18" s="662"/>
      <c r="BY18" s="662"/>
      <c r="BZ18" s="662"/>
      <c r="CA18" s="662"/>
      <c r="CB18" s="662"/>
      <c r="CC18" s="662"/>
      <c r="CD18" s="662"/>
      <c r="CE18" s="662"/>
      <c r="CF18" s="662"/>
      <c r="CG18" s="662"/>
      <c r="CH18" s="662"/>
      <c r="CI18" s="662"/>
      <c r="CJ18" s="662"/>
      <c r="CK18" s="662"/>
      <c r="CL18" s="662"/>
      <c r="CM18" s="662"/>
      <c r="CN18" s="662"/>
      <c r="CO18" s="662"/>
      <c r="CP18" s="662"/>
      <c r="CQ18" s="662"/>
      <c r="CR18" s="662"/>
      <c r="CS18" s="662"/>
      <c r="CT18" s="662"/>
      <c r="CU18" s="662"/>
      <c r="CV18" s="662"/>
      <c r="CW18" s="662"/>
      <c r="CX18" s="662"/>
      <c r="CY18" s="662"/>
      <c r="CZ18" s="662"/>
      <c r="DA18" s="662"/>
      <c r="DB18" s="662"/>
      <c r="DC18" s="664"/>
      <c r="DD18" s="664"/>
      <c r="DE18" s="664"/>
      <c r="DF18" s="664"/>
      <c r="DG18" s="664"/>
      <c r="DH18" s="664"/>
      <c r="DI18" s="661"/>
      <c r="DJ18" s="661"/>
      <c r="DK18" s="664"/>
      <c r="DL18" s="664"/>
      <c r="DM18" s="657"/>
      <c r="DN18" s="657"/>
      <c r="DO18" s="657"/>
      <c r="DP18" s="657"/>
      <c r="DQ18" s="657"/>
      <c r="DR18" s="657"/>
      <c r="DS18" s="657"/>
      <c r="DT18" s="657"/>
      <c r="DU18" s="657"/>
      <c r="DV18" s="657"/>
      <c r="DW18" s="657"/>
      <c r="DX18" s="657"/>
      <c r="DY18" s="657"/>
      <c r="DZ18" s="657"/>
      <c r="EA18" s="657"/>
      <c r="EB18" s="657"/>
      <c r="EC18" s="657"/>
      <c r="ED18" s="657"/>
      <c r="EE18" s="657"/>
      <c r="EF18" s="657"/>
    </row>
    <row r="19" spans="1:136" ht="17.100000000000001" customHeight="1">
      <c r="A19" s="72"/>
      <c r="B19" s="72"/>
      <c r="C19" s="72"/>
      <c r="D19" s="73"/>
      <c r="E19" s="75"/>
      <c r="F19" s="655"/>
      <c r="G19" s="655"/>
      <c r="H19" s="655"/>
      <c r="I19" s="655"/>
      <c r="J19" s="656"/>
      <c r="K19" s="656"/>
      <c r="L19" s="656"/>
      <c r="M19" s="656"/>
      <c r="N19" s="656"/>
      <c r="O19" s="656"/>
      <c r="P19" s="656"/>
      <c r="Q19" s="656"/>
      <c r="R19" s="656"/>
      <c r="S19" s="656"/>
      <c r="T19" s="656"/>
      <c r="U19" s="656"/>
      <c r="V19" s="656"/>
      <c r="W19" s="656"/>
      <c r="X19" s="656"/>
      <c r="Y19" s="656"/>
      <c r="Z19" s="658"/>
      <c r="AA19" s="658"/>
      <c r="AB19" s="658"/>
      <c r="AC19" s="658"/>
      <c r="AD19" s="658"/>
      <c r="AE19" s="658"/>
      <c r="AF19" s="658"/>
      <c r="AG19" s="658"/>
      <c r="AH19" s="658"/>
      <c r="AI19" s="656"/>
      <c r="AJ19" s="659"/>
      <c r="AK19" s="657"/>
      <c r="AL19" s="656"/>
      <c r="AM19" s="656"/>
      <c r="AN19" s="656"/>
      <c r="AO19" s="656"/>
      <c r="AP19" s="656"/>
      <c r="AQ19" s="656"/>
      <c r="AR19" s="656"/>
      <c r="AS19" s="656"/>
      <c r="AT19" s="656"/>
      <c r="AU19" s="656"/>
      <c r="AV19" s="655"/>
      <c r="AW19" s="655"/>
      <c r="AX19" s="655"/>
      <c r="AY19" s="655"/>
      <c r="AZ19" s="655"/>
      <c r="BA19" s="655"/>
      <c r="BB19" s="655"/>
      <c r="BC19" s="655"/>
      <c r="BD19" s="655"/>
      <c r="BE19" s="655"/>
      <c r="BF19" s="655"/>
      <c r="BG19" s="655"/>
      <c r="BH19" s="655"/>
      <c r="BI19" s="655"/>
      <c r="BJ19" s="655"/>
      <c r="BK19" s="655"/>
      <c r="BL19" s="655"/>
      <c r="BM19" s="655"/>
      <c r="BN19" s="655"/>
      <c r="BO19" s="655"/>
      <c r="BP19" s="655"/>
      <c r="BQ19" s="655"/>
      <c r="BR19" s="655"/>
      <c r="BS19" s="655"/>
      <c r="BT19" s="655"/>
      <c r="BU19" s="655"/>
      <c r="BV19" s="655"/>
      <c r="BW19" s="655"/>
      <c r="BX19" s="655"/>
      <c r="BY19" s="655"/>
      <c r="BZ19" s="655"/>
      <c r="CA19" s="655"/>
      <c r="CB19" s="655"/>
      <c r="CC19" s="655"/>
      <c r="CD19" s="655"/>
      <c r="CE19" s="655"/>
      <c r="CF19" s="655"/>
      <c r="CG19" s="655"/>
      <c r="CH19" s="655"/>
      <c r="CI19" s="655"/>
      <c r="CJ19" s="655"/>
      <c r="CK19" s="655"/>
      <c r="CL19" s="655"/>
      <c r="CM19" s="655"/>
      <c r="CN19" s="655"/>
      <c r="CO19" s="655"/>
      <c r="CP19" s="655"/>
      <c r="CQ19" s="655"/>
      <c r="CR19" s="655"/>
      <c r="CS19" s="655"/>
      <c r="CT19" s="655"/>
      <c r="CU19" s="655"/>
      <c r="CV19" s="655"/>
      <c r="CW19" s="655"/>
      <c r="CX19" s="655"/>
      <c r="CY19" s="655"/>
      <c r="CZ19" s="657"/>
      <c r="DA19" s="657"/>
      <c r="DB19" s="657"/>
      <c r="DC19" s="657"/>
      <c r="DD19" s="657"/>
      <c r="DE19" s="657"/>
      <c r="DF19" s="657"/>
      <c r="DG19" s="657"/>
      <c r="DH19" s="657"/>
      <c r="DI19" s="657"/>
      <c r="DJ19" s="657"/>
      <c r="DK19" s="657"/>
    </row>
    <row r="20" spans="1:136" ht="8.6999999999999993" hidden="1" customHeight="1">
      <c r="A20" s="72"/>
      <c r="B20" s="72"/>
      <c r="C20" s="73"/>
      <c r="D20" s="73"/>
      <c r="E20" s="73"/>
      <c r="F20" s="73"/>
      <c r="G20" s="73"/>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2"/>
      <c r="CY20" s="72"/>
      <c r="CZ20" s="72"/>
      <c r="DA20" s="72"/>
      <c r="DB20" s="72"/>
      <c r="DC20" s="72"/>
      <c r="DD20" s="72"/>
      <c r="DE20" s="72"/>
      <c r="DF20" s="72"/>
      <c r="DG20" s="72"/>
      <c r="DH20" s="72"/>
      <c r="DI20" s="72"/>
      <c r="DJ20" s="72"/>
    </row>
    <row r="21" spans="1:136" ht="26.85" hidden="1" customHeight="1">
      <c r="A21" s="72"/>
      <c r="B21" s="72"/>
      <c r="C21" s="73"/>
      <c r="D21" s="74"/>
      <c r="E21" s="74"/>
      <c r="F21" s="74"/>
      <c r="G21" s="74"/>
      <c r="H21" s="74"/>
      <c r="I21" s="74"/>
      <c r="J21" s="74"/>
      <c r="K21" s="74"/>
      <c r="L21" s="74"/>
      <c r="M21" s="74"/>
      <c r="N21" s="74"/>
      <c r="O21" s="75"/>
      <c r="P21" s="75"/>
      <c r="Q21" s="75"/>
      <c r="R21" s="75"/>
      <c r="S21" s="75"/>
      <c r="T21" s="75"/>
      <c r="U21" s="75"/>
      <c r="V21" s="75"/>
      <c r="W21" s="75"/>
      <c r="X21" s="75"/>
      <c r="Y21" s="75"/>
      <c r="Z21" s="75"/>
      <c r="AA21" s="75"/>
      <c r="AB21" s="75"/>
      <c r="AC21" s="75"/>
      <c r="AD21" s="74"/>
      <c r="AE21" s="74"/>
      <c r="AF21" s="74"/>
      <c r="AG21" s="74"/>
      <c r="AH21" s="74"/>
      <c r="AI21" s="74"/>
      <c r="AJ21" s="74"/>
      <c r="AK21" s="74"/>
      <c r="AL21" s="74"/>
      <c r="AM21" s="74"/>
      <c r="AN21" s="74"/>
      <c r="AO21" s="74"/>
      <c r="AP21" s="74"/>
      <c r="AQ21" s="74"/>
      <c r="AR21" s="74"/>
      <c r="AS21" s="74"/>
      <c r="AT21" s="74"/>
      <c r="AU21" s="74"/>
      <c r="AV21" s="74"/>
      <c r="AW21" s="74"/>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2"/>
      <c r="DC21" s="72"/>
      <c r="DD21" s="72"/>
      <c r="DE21" s="72"/>
      <c r="DF21" s="72"/>
      <c r="DG21" s="72"/>
      <c r="DH21" s="72"/>
      <c r="DI21" s="72"/>
      <c r="DJ21" s="72"/>
    </row>
    <row r="22" spans="1:136" ht="12" customHeight="1">
      <c r="A22" s="72"/>
      <c r="B22" s="72"/>
      <c r="C22" s="75"/>
      <c r="D22" s="75"/>
      <c r="E22" s="75"/>
      <c r="F22" s="73"/>
      <c r="G22" s="76"/>
      <c r="H22" s="75"/>
      <c r="I22" s="74"/>
      <c r="J22" s="74"/>
      <c r="K22" s="75"/>
      <c r="L22" s="75"/>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2"/>
      <c r="CY22" s="72"/>
      <c r="CZ22" s="72"/>
      <c r="DA22" s="72"/>
      <c r="DB22" s="72"/>
      <c r="DC22" s="72"/>
      <c r="DD22" s="72"/>
      <c r="DE22" s="72"/>
      <c r="DF22" s="72"/>
      <c r="DG22" s="72"/>
      <c r="DH22" s="72"/>
      <c r="DI22" s="72"/>
      <c r="DJ22" s="72"/>
    </row>
    <row r="23" spans="1:136" ht="26.85" hidden="1" customHeight="1">
      <c r="A23" s="72"/>
      <c r="B23" s="72"/>
      <c r="C23" s="73"/>
      <c r="D23" s="434"/>
      <c r="E23" s="75"/>
      <c r="F23" s="75"/>
      <c r="G23" s="75"/>
      <c r="H23" s="75"/>
      <c r="I23" s="75"/>
      <c r="J23" s="75"/>
      <c r="K23" s="75"/>
      <c r="L23" s="289"/>
      <c r="M23" s="289"/>
      <c r="N23" s="289"/>
      <c r="O23" s="289"/>
      <c r="P23" s="289"/>
      <c r="Q23" s="75"/>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2"/>
      <c r="DC23" s="72"/>
      <c r="DD23" s="72"/>
      <c r="DE23" s="72"/>
      <c r="DF23" s="72"/>
      <c r="DG23" s="72"/>
      <c r="DH23" s="72"/>
      <c r="DI23" s="72"/>
      <c r="DJ23" s="72"/>
    </row>
    <row r="24" spans="1:136" ht="26.85" hidden="1" customHeight="1">
      <c r="A24" s="72"/>
      <c r="B24" s="72"/>
      <c r="C24" s="73"/>
      <c r="D24" s="75"/>
      <c r="E24" s="75"/>
      <c r="F24" s="75"/>
      <c r="G24" s="75"/>
      <c r="H24" s="75"/>
      <c r="I24" s="75"/>
      <c r="J24" s="75"/>
      <c r="K24" s="75"/>
      <c r="L24" s="289"/>
      <c r="M24" s="289"/>
      <c r="N24" s="289"/>
      <c r="O24" s="289"/>
      <c r="P24" s="289"/>
      <c r="Q24" s="75"/>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2"/>
      <c r="DC24" s="72"/>
      <c r="DD24" s="72"/>
      <c r="DE24" s="72"/>
      <c r="DF24" s="72"/>
      <c r="DG24" s="72"/>
      <c r="DH24" s="72"/>
      <c r="DI24" s="72"/>
      <c r="DJ24" s="72"/>
    </row>
    <row r="25" spans="1:136" ht="8.25" customHeight="1" thickBot="1">
      <c r="F25" s="1541" t="s">
        <v>321</v>
      </c>
      <c r="G25" s="1541"/>
      <c r="H25" s="1541"/>
      <c r="I25" s="1541" t="s">
        <v>322</v>
      </c>
      <c r="J25" s="1541"/>
      <c r="K25" s="1541"/>
      <c r="L25" s="79"/>
      <c r="AA25" s="80"/>
      <c r="AB25" s="80"/>
      <c r="AC25" s="1621" t="s">
        <v>323</v>
      </c>
      <c r="AD25" s="1621"/>
      <c r="AE25" s="1621"/>
      <c r="AF25" s="1621"/>
      <c r="AG25" s="1621"/>
      <c r="AH25" s="1621"/>
      <c r="AI25" s="1621"/>
      <c r="AJ25" s="1621"/>
      <c r="AK25" s="1621"/>
      <c r="AL25" s="1621"/>
      <c r="AM25" s="1621"/>
      <c r="AN25" s="1621"/>
      <c r="AO25" s="80"/>
      <c r="AP25" s="80"/>
      <c r="AQ25" s="1621" t="s">
        <v>324</v>
      </c>
      <c r="AR25" s="1621"/>
      <c r="AS25" s="1621"/>
      <c r="AT25" s="1621"/>
      <c r="AU25" s="1621"/>
      <c r="AV25" s="1621"/>
      <c r="AW25" s="1621"/>
      <c r="AX25" s="1621"/>
      <c r="AY25" s="1621"/>
      <c r="AZ25" s="1621"/>
      <c r="BA25" s="1621"/>
      <c r="BB25" s="1621"/>
      <c r="BC25" s="1621"/>
    </row>
    <row r="26" spans="1:136" ht="8.25" customHeight="1">
      <c r="F26" s="1542"/>
      <c r="G26" s="1542"/>
      <c r="H26" s="1542"/>
      <c r="I26" s="1541"/>
      <c r="J26" s="1541"/>
      <c r="K26" s="1541"/>
      <c r="L26" s="81"/>
      <c r="AA26" s="80"/>
      <c r="AB26" s="80"/>
      <c r="AC26" s="1621"/>
      <c r="AD26" s="1621"/>
      <c r="AE26" s="1621"/>
      <c r="AF26" s="1621"/>
      <c r="AG26" s="1621"/>
      <c r="AH26" s="1621"/>
      <c r="AI26" s="1621"/>
      <c r="AJ26" s="1621"/>
      <c r="AK26" s="1621"/>
      <c r="AL26" s="1621"/>
      <c r="AM26" s="1621"/>
      <c r="AN26" s="1621"/>
      <c r="AO26" s="80"/>
      <c r="AP26" s="80"/>
      <c r="AQ26" s="1621"/>
      <c r="AR26" s="1621"/>
      <c r="AS26" s="1621"/>
      <c r="AT26" s="1621"/>
      <c r="AU26" s="1621"/>
      <c r="AV26" s="1621"/>
      <c r="AW26" s="1621"/>
      <c r="AX26" s="1621"/>
      <c r="AY26" s="1621"/>
      <c r="AZ26" s="1621"/>
      <c r="BA26" s="1621"/>
      <c r="BB26" s="1621"/>
      <c r="BC26" s="1621"/>
      <c r="CG26" s="1622" t="s">
        <v>325</v>
      </c>
      <c r="CH26" s="1623"/>
      <c r="CI26" s="1623"/>
      <c r="CJ26" s="1623"/>
      <c r="CK26" s="1623"/>
      <c r="CL26" s="1623"/>
      <c r="CM26" s="1623"/>
      <c r="CN26" s="1623"/>
      <c r="CO26" s="1623"/>
      <c r="CP26" s="1623"/>
      <c r="CQ26" s="1623"/>
      <c r="CR26" s="1623"/>
      <c r="CS26" s="1623"/>
      <c r="CT26" s="1623"/>
      <c r="CU26" s="1623"/>
      <c r="CV26" s="1623"/>
      <c r="CW26" s="1623"/>
      <c r="CX26" s="1623"/>
      <c r="CY26" s="1623"/>
      <c r="CZ26" s="1623"/>
      <c r="DA26" s="1623"/>
      <c r="DB26" s="1623"/>
      <c r="DC26" s="1624"/>
    </row>
    <row r="27" spans="1:136" ht="8.25" customHeight="1">
      <c r="F27" s="1628">
        <v>3</v>
      </c>
      <c r="G27" s="1629"/>
      <c r="H27" s="1630"/>
      <c r="J27" s="1628">
        <v>2</v>
      </c>
      <c r="K27" s="1629"/>
      <c r="L27" s="1630"/>
      <c r="N27" s="1628">
        <v>7</v>
      </c>
      <c r="O27" s="1629"/>
      <c r="P27" s="1630"/>
      <c r="R27" s="1628">
        <v>0</v>
      </c>
      <c r="S27" s="1629"/>
      <c r="T27" s="1630"/>
      <c r="V27" s="1628">
        <v>1</v>
      </c>
      <c r="W27" s="1629"/>
      <c r="X27" s="1630"/>
      <c r="AC27" s="1637"/>
      <c r="AD27" s="1638"/>
      <c r="AE27" s="1639"/>
      <c r="AG27" s="1637"/>
      <c r="AH27" s="1649"/>
      <c r="AI27" s="1650"/>
      <c r="AQ27" s="1637"/>
      <c r="AR27" s="1638"/>
      <c r="AS27" s="1639"/>
      <c r="AT27" s="1646"/>
      <c r="AU27" s="1537"/>
      <c r="CG27" s="1625"/>
      <c r="CH27" s="1626"/>
      <c r="CI27" s="1626"/>
      <c r="CJ27" s="1626"/>
      <c r="CK27" s="1626"/>
      <c r="CL27" s="1626"/>
      <c r="CM27" s="1626"/>
      <c r="CN27" s="1626"/>
      <c r="CO27" s="1626"/>
      <c r="CP27" s="1626"/>
      <c r="CQ27" s="1626"/>
      <c r="CR27" s="1626"/>
      <c r="CS27" s="1626"/>
      <c r="CT27" s="1626"/>
      <c r="CU27" s="1626"/>
      <c r="CV27" s="1626"/>
      <c r="CW27" s="1626"/>
      <c r="CX27" s="1626"/>
      <c r="CY27" s="1626"/>
      <c r="CZ27" s="1626"/>
      <c r="DA27" s="1626"/>
      <c r="DB27" s="1626"/>
      <c r="DC27" s="1627"/>
    </row>
    <row r="28" spans="1:136" ht="8.25" customHeight="1">
      <c r="F28" s="1631"/>
      <c r="G28" s="1632"/>
      <c r="H28" s="1633"/>
      <c r="J28" s="1631"/>
      <c r="K28" s="1632"/>
      <c r="L28" s="1633"/>
      <c r="N28" s="1631"/>
      <c r="O28" s="1632"/>
      <c r="P28" s="1633"/>
      <c r="R28" s="1631"/>
      <c r="S28" s="1632"/>
      <c r="T28" s="1633"/>
      <c r="V28" s="1631"/>
      <c r="W28" s="1632"/>
      <c r="X28" s="1633"/>
      <c r="AC28" s="1640"/>
      <c r="AD28" s="1641"/>
      <c r="AE28" s="1642"/>
      <c r="AG28" s="1651"/>
      <c r="AH28" s="1652"/>
      <c r="AI28" s="1653"/>
      <c r="AQ28" s="1640"/>
      <c r="AR28" s="1641"/>
      <c r="AS28" s="1642"/>
      <c r="AT28" s="1646"/>
      <c r="AU28" s="1537"/>
      <c r="CD28" s="22"/>
      <c r="CE28" s="82"/>
      <c r="CF28" s="82"/>
      <c r="CG28" s="1625"/>
      <c r="CH28" s="1626"/>
      <c r="CI28" s="1626"/>
      <c r="CJ28" s="1626"/>
      <c r="CK28" s="1626"/>
      <c r="CL28" s="1626"/>
      <c r="CM28" s="1626"/>
      <c r="CN28" s="1626"/>
      <c r="CO28" s="1626"/>
      <c r="CP28" s="1626"/>
      <c r="CQ28" s="1626"/>
      <c r="CR28" s="1626"/>
      <c r="CS28" s="1626"/>
      <c r="CT28" s="1626"/>
      <c r="CU28" s="1626"/>
      <c r="CV28" s="1626"/>
      <c r="CW28" s="1626"/>
      <c r="CX28" s="1626"/>
      <c r="CY28" s="1626"/>
      <c r="CZ28" s="1626"/>
      <c r="DA28" s="1626"/>
      <c r="DB28" s="1626"/>
      <c r="DC28" s="1627"/>
    </row>
    <row r="29" spans="1:136" ht="8.25" customHeight="1">
      <c r="F29" s="1631"/>
      <c r="G29" s="1632"/>
      <c r="H29" s="1633"/>
      <c r="J29" s="1631"/>
      <c r="K29" s="1632"/>
      <c r="L29" s="1633"/>
      <c r="N29" s="1631"/>
      <c r="O29" s="1632"/>
      <c r="P29" s="1633"/>
      <c r="R29" s="1631"/>
      <c r="S29" s="1632"/>
      <c r="T29" s="1633"/>
      <c r="V29" s="1631"/>
      <c r="W29" s="1632"/>
      <c r="X29" s="1633"/>
      <c r="AC29" s="1640"/>
      <c r="AD29" s="1641"/>
      <c r="AE29" s="1642"/>
      <c r="AG29" s="1651"/>
      <c r="AH29" s="1652"/>
      <c r="AI29" s="1653"/>
      <c r="AQ29" s="1640"/>
      <c r="AR29" s="1641"/>
      <c r="AS29" s="1642"/>
      <c r="AT29" s="1646"/>
      <c r="AU29" s="1537"/>
      <c r="CD29" s="22"/>
      <c r="CE29" s="82"/>
      <c r="CF29" s="82"/>
      <c r="CG29" s="1625"/>
      <c r="CH29" s="1626"/>
      <c r="CI29" s="1626"/>
      <c r="CJ29" s="1626"/>
      <c r="CK29" s="1626"/>
      <c r="CL29" s="1626"/>
      <c r="CM29" s="1626"/>
      <c r="CN29" s="1626"/>
      <c r="CO29" s="1626"/>
      <c r="CP29" s="1626"/>
      <c r="CQ29" s="1626"/>
      <c r="CR29" s="1626"/>
      <c r="CS29" s="1626"/>
      <c r="CT29" s="1626"/>
      <c r="CU29" s="1626"/>
      <c r="CV29" s="1626"/>
      <c r="CW29" s="1626"/>
      <c r="CX29" s="1626"/>
      <c r="CY29" s="1626"/>
      <c r="CZ29" s="1626"/>
      <c r="DA29" s="1626"/>
      <c r="DB29" s="1626"/>
      <c r="DC29" s="1627"/>
    </row>
    <row r="30" spans="1:136" ht="8.25" customHeight="1">
      <c r="F30" s="1634"/>
      <c r="G30" s="1635"/>
      <c r="H30" s="1636"/>
      <c r="J30" s="1634"/>
      <c r="K30" s="1635"/>
      <c r="L30" s="1636"/>
      <c r="N30" s="1634"/>
      <c r="O30" s="1635"/>
      <c r="P30" s="1636"/>
      <c r="R30" s="1634"/>
      <c r="S30" s="1635"/>
      <c r="T30" s="1636"/>
      <c r="V30" s="1634"/>
      <c r="W30" s="1635"/>
      <c r="X30" s="1636"/>
      <c r="AC30" s="1643"/>
      <c r="AD30" s="1644"/>
      <c r="AE30" s="1645"/>
      <c r="AG30" s="1654"/>
      <c r="AH30" s="1655"/>
      <c r="AI30" s="1656"/>
      <c r="AQ30" s="1643"/>
      <c r="AR30" s="1644"/>
      <c r="AS30" s="1645"/>
      <c r="AT30" s="1646"/>
      <c r="AU30" s="1537"/>
      <c r="BD30" s="83"/>
      <c r="BE30" s="84"/>
      <c r="BF30" s="84"/>
      <c r="BG30" s="84"/>
      <c r="BH30" s="84"/>
      <c r="BI30" s="1647" t="s">
        <v>326</v>
      </c>
      <c r="BJ30" s="1647"/>
      <c r="BK30" s="1647"/>
      <c r="BL30" s="1647"/>
      <c r="BM30" s="1647"/>
      <c r="BN30" s="1647"/>
      <c r="BO30" s="1647"/>
      <c r="BP30" s="1647"/>
      <c r="BQ30" s="1647"/>
      <c r="BR30" s="1647"/>
      <c r="BS30" s="1647"/>
      <c r="BT30" s="1647"/>
      <c r="BU30" s="1647"/>
      <c r="BV30" s="84"/>
      <c r="BW30" s="84"/>
      <c r="BX30" s="84"/>
      <c r="BY30" s="84"/>
      <c r="BZ30" s="85"/>
      <c r="CG30" s="1625"/>
      <c r="CH30" s="1626"/>
      <c r="CI30" s="1626"/>
      <c r="CJ30" s="1626"/>
      <c r="CK30" s="1626"/>
      <c r="CL30" s="1626"/>
      <c r="CM30" s="1626"/>
      <c r="CN30" s="1626"/>
      <c r="CO30" s="1626"/>
      <c r="CP30" s="1626"/>
      <c r="CQ30" s="1626"/>
      <c r="CR30" s="1626"/>
      <c r="CS30" s="1626"/>
      <c r="CT30" s="1626"/>
      <c r="CU30" s="1626"/>
      <c r="CV30" s="1626"/>
      <c r="CW30" s="1626"/>
      <c r="CX30" s="1626"/>
      <c r="CY30" s="1626"/>
      <c r="CZ30" s="1626"/>
      <c r="DA30" s="1626"/>
      <c r="DB30" s="1626"/>
      <c r="DC30" s="1627"/>
    </row>
    <row r="31" spans="1:136" ht="8.25" customHeight="1">
      <c r="BD31" s="86"/>
      <c r="BE31" s="87"/>
      <c r="BF31" s="87"/>
      <c r="BG31" s="87"/>
      <c r="BH31" s="87"/>
      <c r="BI31" s="1648"/>
      <c r="BJ31" s="1648"/>
      <c r="BK31" s="1648"/>
      <c r="BL31" s="1648"/>
      <c r="BM31" s="1648"/>
      <c r="BN31" s="1648"/>
      <c r="BO31" s="1648"/>
      <c r="BP31" s="1648"/>
      <c r="BQ31" s="1648"/>
      <c r="BR31" s="1648"/>
      <c r="BS31" s="1648"/>
      <c r="BT31" s="1648"/>
      <c r="BU31" s="1648"/>
      <c r="BV31" s="87"/>
      <c r="BW31" s="87"/>
      <c r="BX31" s="87"/>
      <c r="BY31" s="87"/>
      <c r="BZ31" s="88"/>
      <c r="CF31" s="89"/>
      <c r="CG31" s="1625"/>
      <c r="CH31" s="1626"/>
      <c r="CI31" s="1626"/>
      <c r="CJ31" s="1626"/>
      <c r="CK31" s="1626"/>
      <c r="CL31" s="1626"/>
      <c r="CM31" s="1626"/>
      <c r="CN31" s="1626"/>
      <c r="CO31" s="1626"/>
      <c r="CP31" s="1626"/>
      <c r="CQ31" s="1626"/>
      <c r="CR31" s="1626"/>
      <c r="CS31" s="1626"/>
      <c r="CT31" s="1626"/>
      <c r="CU31" s="1626"/>
      <c r="CV31" s="1626"/>
      <c r="CW31" s="1626"/>
      <c r="CX31" s="1626"/>
      <c r="CY31" s="1626"/>
      <c r="CZ31" s="1626"/>
      <c r="DA31" s="1626"/>
      <c r="DB31" s="1626"/>
      <c r="DC31" s="1627"/>
    </row>
    <row r="32" spans="1:136" ht="8.25" customHeight="1">
      <c r="C32" s="1657" t="s">
        <v>327</v>
      </c>
      <c r="D32" s="1658"/>
      <c r="E32" s="1659"/>
      <c r="F32" s="1619" t="s">
        <v>328</v>
      </c>
      <c r="G32" s="1620"/>
      <c r="H32" s="1620"/>
      <c r="I32" s="1620"/>
      <c r="J32" s="1620"/>
      <c r="K32" s="1620"/>
      <c r="L32" s="1663"/>
      <c r="M32" s="1667" t="s">
        <v>329</v>
      </c>
      <c r="N32" s="1667"/>
      <c r="O32" s="1667"/>
      <c r="P32" s="1669" t="s">
        <v>330</v>
      </c>
      <c r="Q32" s="1669"/>
      <c r="R32" s="1669"/>
      <c r="S32" s="1669"/>
      <c r="T32" s="1669"/>
      <c r="U32" s="1669"/>
      <c r="V32" s="1671" t="s">
        <v>331</v>
      </c>
      <c r="W32" s="1671"/>
      <c r="X32" s="1671"/>
      <c r="Y32" s="1671"/>
      <c r="Z32" s="1671"/>
      <c r="AA32" s="1671"/>
      <c r="AB32" s="1671"/>
      <c r="AC32" s="1671"/>
      <c r="AD32" s="1671"/>
      <c r="AE32" s="1671"/>
      <c r="AF32" s="1671"/>
      <c r="AG32" s="1671"/>
      <c r="AH32" s="1671"/>
      <c r="AI32" s="1671"/>
      <c r="AJ32" s="1671"/>
      <c r="AK32" s="1671"/>
      <c r="AL32" s="1671"/>
      <c r="AM32" s="1671"/>
      <c r="AN32" s="1671" t="s">
        <v>332</v>
      </c>
      <c r="AO32" s="1671"/>
      <c r="AP32" s="1671"/>
      <c r="AQ32" s="1671"/>
      <c r="AR32" s="1671"/>
      <c r="AS32" s="1671"/>
      <c r="AT32" s="1671"/>
      <c r="AU32" s="1671"/>
      <c r="AV32" s="1671"/>
      <c r="AW32" s="1671"/>
      <c r="AX32" s="1671"/>
      <c r="AY32" s="1673"/>
      <c r="AZ32" s="90"/>
      <c r="BD32" s="1564" t="s">
        <v>333</v>
      </c>
      <c r="BE32" s="1564"/>
      <c r="BF32" s="1564"/>
      <c r="BG32" s="1564"/>
      <c r="BH32" s="1564"/>
      <c r="BI32" s="1564" t="s">
        <v>334</v>
      </c>
      <c r="BJ32" s="1564"/>
      <c r="BK32" s="1564"/>
      <c r="BL32" s="1564"/>
      <c r="BM32" s="1564"/>
      <c r="BN32" s="1564"/>
      <c r="BO32" s="1565" t="s">
        <v>335</v>
      </c>
      <c r="BP32" s="1566"/>
      <c r="BQ32" s="1566"/>
      <c r="BR32" s="1566"/>
      <c r="BS32" s="1566"/>
      <c r="BT32" s="1566"/>
      <c r="BU32" s="1567"/>
      <c r="BV32" s="1571" t="s">
        <v>336</v>
      </c>
      <c r="BW32" s="1572"/>
      <c r="BX32" s="1572"/>
      <c r="BY32" s="1572"/>
      <c r="BZ32" s="1573"/>
      <c r="CG32" s="1577" t="s">
        <v>920</v>
      </c>
      <c r="CH32" s="1578"/>
      <c r="CI32" s="1578"/>
      <c r="CJ32" s="1578"/>
      <c r="CK32" s="1578"/>
      <c r="CL32" s="1578"/>
      <c r="CM32" s="1578"/>
      <c r="CN32" s="1578"/>
      <c r="CO32" s="1578"/>
      <c r="CP32" s="1578"/>
      <c r="CQ32" s="1578"/>
      <c r="CR32" s="1578"/>
      <c r="CS32" s="1578"/>
      <c r="CT32" s="1578"/>
      <c r="CU32" s="1578"/>
      <c r="CV32" s="1578"/>
      <c r="CW32" s="1578"/>
      <c r="CX32" s="1578"/>
      <c r="CY32" s="1578"/>
      <c r="CZ32" s="1578"/>
      <c r="DA32" s="1578"/>
      <c r="DB32" s="1578"/>
      <c r="DC32" s="1579"/>
    </row>
    <row r="33" spans="3:107" ht="8.25" customHeight="1">
      <c r="C33" s="1660"/>
      <c r="D33" s="1661"/>
      <c r="E33" s="1662"/>
      <c r="F33" s="1664"/>
      <c r="G33" s="1665"/>
      <c r="H33" s="1665"/>
      <c r="I33" s="1665"/>
      <c r="J33" s="1665"/>
      <c r="K33" s="1665"/>
      <c r="L33" s="1666"/>
      <c r="M33" s="1668"/>
      <c r="N33" s="1668"/>
      <c r="O33" s="1668"/>
      <c r="P33" s="1670"/>
      <c r="Q33" s="1670"/>
      <c r="R33" s="1670"/>
      <c r="S33" s="1670"/>
      <c r="T33" s="1670"/>
      <c r="U33" s="1670"/>
      <c r="V33" s="1672"/>
      <c r="W33" s="1672"/>
      <c r="X33" s="1672"/>
      <c r="Y33" s="1672"/>
      <c r="Z33" s="1672"/>
      <c r="AA33" s="1672"/>
      <c r="AB33" s="1672"/>
      <c r="AC33" s="1672"/>
      <c r="AD33" s="1672"/>
      <c r="AE33" s="1672"/>
      <c r="AF33" s="1672"/>
      <c r="AG33" s="1672"/>
      <c r="AH33" s="1672"/>
      <c r="AI33" s="1672"/>
      <c r="AJ33" s="1672"/>
      <c r="AK33" s="1672"/>
      <c r="AL33" s="1672"/>
      <c r="AM33" s="1672"/>
      <c r="AN33" s="1672"/>
      <c r="AO33" s="1672"/>
      <c r="AP33" s="1672"/>
      <c r="AQ33" s="1672"/>
      <c r="AR33" s="1672"/>
      <c r="AS33" s="1672"/>
      <c r="AT33" s="1672"/>
      <c r="AU33" s="1672"/>
      <c r="AV33" s="1672"/>
      <c r="AW33" s="1672"/>
      <c r="AX33" s="1672"/>
      <c r="AY33" s="1674"/>
      <c r="AZ33" s="93"/>
      <c r="BD33" s="1564"/>
      <c r="BE33" s="1564"/>
      <c r="BF33" s="1564"/>
      <c r="BG33" s="1564"/>
      <c r="BH33" s="1564"/>
      <c r="BI33" s="1564"/>
      <c r="BJ33" s="1564"/>
      <c r="BK33" s="1564"/>
      <c r="BL33" s="1564"/>
      <c r="BM33" s="1564"/>
      <c r="BN33" s="1564"/>
      <c r="BO33" s="1568"/>
      <c r="BP33" s="1569"/>
      <c r="BQ33" s="1569"/>
      <c r="BR33" s="1569"/>
      <c r="BS33" s="1569"/>
      <c r="BT33" s="1569"/>
      <c r="BU33" s="1570"/>
      <c r="BV33" s="1574"/>
      <c r="BW33" s="1575"/>
      <c r="BX33" s="1575"/>
      <c r="BY33" s="1575"/>
      <c r="BZ33" s="1576"/>
      <c r="CF33" s="22"/>
      <c r="CG33" s="1580"/>
      <c r="CH33" s="1578"/>
      <c r="CI33" s="1578"/>
      <c r="CJ33" s="1578"/>
      <c r="CK33" s="1578"/>
      <c r="CL33" s="1578"/>
      <c r="CM33" s="1578"/>
      <c r="CN33" s="1578"/>
      <c r="CO33" s="1578"/>
      <c r="CP33" s="1578"/>
      <c r="CQ33" s="1578"/>
      <c r="CR33" s="1578"/>
      <c r="CS33" s="1578"/>
      <c r="CT33" s="1578"/>
      <c r="CU33" s="1578"/>
      <c r="CV33" s="1578"/>
      <c r="CW33" s="1578"/>
      <c r="CX33" s="1578"/>
      <c r="CY33" s="1578"/>
      <c r="CZ33" s="1578"/>
      <c r="DA33" s="1578"/>
      <c r="DB33" s="1578"/>
      <c r="DC33" s="1579"/>
    </row>
    <row r="34" spans="3:107" ht="2.25" customHeight="1">
      <c r="C34" s="1660"/>
      <c r="D34" s="1661"/>
      <c r="E34" s="1662"/>
      <c r="F34" s="94"/>
      <c r="G34" s="95"/>
      <c r="H34" s="95"/>
      <c r="I34" s="95"/>
      <c r="J34" s="95"/>
      <c r="K34" s="95"/>
      <c r="L34" s="95"/>
      <c r="M34" s="95"/>
      <c r="N34" s="95"/>
      <c r="O34" s="95"/>
      <c r="P34" s="96"/>
      <c r="Q34" s="96"/>
      <c r="R34" s="96"/>
      <c r="S34" s="96"/>
      <c r="T34" s="96"/>
      <c r="U34" s="96"/>
      <c r="V34" s="97"/>
      <c r="W34" s="97"/>
      <c r="X34" s="97"/>
      <c r="Y34" s="97"/>
      <c r="Z34" s="97"/>
      <c r="AA34" s="97"/>
      <c r="AB34" s="97"/>
      <c r="AC34" s="97"/>
      <c r="AD34" s="97"/>
      <c r="AE34" s="97"/>
      <c r="AF34" s="97"/>
      <c r="AG34" s="97"/>
      <c r="AH34" s="97"/>
      <c r="AI34" s="97"/>
      <c r="AJ34" s="97"/>
      <c r="AK34" s="97"/>
      <c r="AL34" s="97"/>
      <c r="AM34" s="97"/>
      <c r="AN34" s="98"/>
      <c r="AO34" s="98"/>
      <c r="AP34" s="98"/>
      <c r="AQ34" s="97"/>
      <c r="AR34" s="97"/>
      <c r="AS34" s="97"/>
      <c r="AT34" s="97"/>
      <c r="AU34" s="97"/>
      <c r="AV34" s="97"/>
      <c r="AW34" s="97"/>
      <c r="AX34" s="97"/>
      <c r="AY34" s="97"/>
      <c r="AZ34" s="99"/>
      <c r="BD34" s="1571"/>
      <c r="BE34" s="1572"/>
      <c r="BF34" s="1572"/>
      <c r="BG34" s="1572"/>
      <c r="BH34" s="1573"/>
      <c r="BI34" s="1571"/>
      <c r="BJ34" s="1572"/>
      <c r="BK34" s="1572"/>
      <c r="BL34" s="1572"/>
      <c r="BM34" s="1572"/>
      <c r="BN34" s="1573"/>
      <c r="BO34" s="1587"/>
      <c r="BP34" s="1588"/>
      <c r="BQ34" s="1588"/>
      <c r="BR34" s="1588"/>
      <c r="BS34" s="1588"/>
      <c r="BT34" s="1588"/>
      <c r="BU34" s="1589"/>
      <c r="BV34" s="1571"/>
      <c r="BW34" s="1572"/>
      <c r="BX34" s="1572"/>
      <c r="BY34" s="1572"/>
      <c r="BZ34" s="1573"/>
      <c r="CF34" s="22"/>
      <c r="CG34" s="1580"/>
      <c r="CH34" s="1578"/>
      <c r="CI34" s="1578"/>
      <c r="CJ34" s="1578"/>
      <c r="CK34" s="1578"/>
      <c r="CL34" s="1578"/>
      <c r="CM34" s="1578"/>
      <c r="CN34" s="1578"/>
      <c r="CO34" s="1578"/>
      <c r="CP34" s="1578"/>
      <c r="CQ34" s="1578"/>
      <c r="CR34" s="1578"/>
      <c r="CS34" s="1578"/>
      <c r="CT34" s="1578"/>
      <c r="CU34" s="1578"/>
      <c r="CV34" s="1578"/>
      <c r="CW34" s="1578"/>
      <c r="CX34" s="1578"/>
      <c r="CY34" s="1578"/>
      <c r="CZ34" s="1578"/>
      <c r="DA34" s="1578"/>
      <c r="DB34" s="1578"/>
      <c r="DC34" s="1579"/>
    </row>
    <row r="35" spans="3:107" ht="8.25" customHeight="1">
      <c r="C35" s="1660"/>
      <c r="D35" s="1661"/>
      <c r="E35" s="1662"/>
      <c r="F35" s="100"/>
      <c r="G35" s="1693">
        <f>'報告書（事業主控）'!J10</f>
        <v>0</v>
      </c>
      <c r="H35" s="1694"/>
      <c r="I35" s="1694"/>
      <c r="J35" s="1684">
        <f>'報告書（事業主控）'!K10</f>
        <v>0</v>
      </c>
      <c r="K35" s="1676"/>
      <c r="L35" s="1677"/>
      <c r="M35" s="1684">
        <f>'報告書（事業主控）'!L10</f>
        <v>0</v>
      </c>
      <c r="N35" s="1676"/>
      <c r="O35" s="1677"/>
      <c r="P35" s="1695">
        <f>'報告書（事業主控）'!M10</f>
        <v>0</v>
      </c>
      <c r="Q35" s="1696"/>
      <c r="R35" s="1697"/>
      <c r="S35" s="1695">
        <f>'報告書（事業主控）'!N10</f>
        <v>0</v>
      </c>
      <c r="T35" s="1696"/>
      <c r="U35" s="1697"/>
      <c r="V35" s="1684">
        <f>'報告書（事業主控）'!O10</f>
        <v>0</v>
      </c>
      <c r="W35" s="1676"/>
      <c r="X35" s="1677"/>
      <c r="Y35" s="1684">
        <f>'報告書（事業主控）'!P10</f>
        <v>0</v>
      </c>
      <c r="Z35" s="1676"/>
      <c r="AA35" s="1677"/>
      <c r="AB35" s="1684">
        <f>'報告書（事業主控）'!Q10</f>
        <v>0</v>
      </c>
      <c r="AC35" s="1676"/>
      <c r="AD35" s="1677"/>
      <c r="AE35" s="1684">
        <f>'報告書（事業主控）'!R10</f>
        <v>0</v>
      </c>
      <c r="AF35" s="1676"/>
      <c r="AG35" s="1677"/>
      <c r="AH35" s="1684">
        <f>'報告書（事業主控）'!S10</f>
        <v>0</v>
      </c>
      <c r="AI35" s="1676"/>
      <c r="AJ35" s="1677"/>
      <c r="AK35" s="1684">
        <f>'報告書（事業主控）'!T10</f>
        <v>0</v>
      </c>
      <c r="AL35" s="1676"/>
      <c r="AM35" s="1687"/>
      <c r="AN35" s="1690" t="s">
        <v>338</v>
      </c>
      <c r="AO35" s="1691"/>
      <c r="AP35" s="1692"/>
      <c r="AQ35" s="1675">
        <f>'報告書（事業主控）'!U10</f>
        <v>0</v>
      </c>
      <c r="AR35" s="1676"/>
      <c r="AS35" s="1677"/>
      <c r="AT35" s="1684">
        <f>'報告書（事業主控）'!V10</f>
        <v>0</v>
      </c>
      <c r="AU35" s="1676"/>
      <c r="AV35" s="1677"/>
      <c r="AW35" s="1684">
        <f>'報告書（事業主控）'!W10</f>
        <v>0</v>
      </c>
      <c r="AX35" s="1676"/>
      <c r="AY35" s="1687"/>
      <c r="AZ35" s="101"/>
      <c r="BA35" s="1537"/>
      <c r="BB35" s="1537"/>
      <c r="BD35" s="1584"/>
      <c r="BE35" s="1585"/>
      <c r="BF35" s="1585"/>
      <c r="BG35" s="1585"/>
      <c r="BH35" s="1586"/>
      <c r="BI35" s="1584"/>
      <c r="BJ35" s="1585"/>
      <c r="BK35" s="1585"/>
      <c r="BL35" s="1585"/>
      <c r="BM35" s="1585"/>
      <c r="BN35" s="1586"/>
      <c r="BO35" s="1590"/>
      <c r="BP35" s="1591"/>
      <c r="BQ35" s="1591"/>
      <c r="BR35" s="1591"/>
      <c r="BS35" s="1591"/>
      <c r="BT35" s="1591"/>
      <c r="BU35" s="1592"/>
      <c r="BV35" s="1584"/>
      <c r="BW35" s="1585"/>
      <c r="BX35" s="1585"/>
      <c r="BY35" s="1585"/>
      <c r="BZ35" s="1586"/>
      <c r="CF35" s="22"/>
      <c r="CG35" s="1580"/>
      <c r="CH35" s="1578"/>
      <c r="CI35" s="1578"/>
      <c r="CJ35" s="1578"/>
      <c r="CK35" s="1578"/>
      <c r="CL35" s="1578"/>
      <c r="CM35" s="1578"/>
      <c r="CN35" s="1578"/>
      <c r="CO35" s="1578"/>
      <c r="CP35" s="1578"/>
      <c r="CQ35" s="1578"/>
      <c r="CR35" s="1578"/>
      <c r="CS35" s="1578"/>
      <c r="CT35" s="1578"/>
      <c r="CU35" s="1578"/>
      <c r="CV35" s="1578"/>
      <c r="CW35" s="1578"/>
      <c r="CX35" s="1578"/>
      <c r="CY35" s="1578"/>
      <c r="CZ35" s="1578"/>
      <c r="DA35" s="1578"/>
      <c r="DB35" s="1578"/>
      <c r="DC35" s="1579"/>
    </row>
    <row r="36" spans="3:107" ht="8.25" customHeight="1">
      <c r="C36" s="1660"/>
      <c r="D36" s="1661"/>
      <c r="E36" s="1662"/>
      <c r="F36" s="100"/>
      <c r="G36" s="1693"/>
      <c r="H36" s="1694"/>
      <c r="I36" s="1694"/>
      <c r="J36" s="1685"/>
      <c r="K36" s="1679"/>
      <c r="L36" s="1680"/>
      <c r="M36" s="1685"/>
      <c r="N36" s="1679"/>
      <c r="O36" s="1680"/>
      <c r="P36" s="1698"/>
      <c r="Q36" s="1699"/>
      <c r="R36" s="1700"/>
      <c r="S36" s="1698"/>
      <c r="T36" s="1699"/>
      <c r="U36" s="1700"/>
      <c r="V36" s="1685"/>
      <c r="W36" s="1679"/>
      <c r="X36" s="1680"/>
      <c r="Y36" s="1685"/>
      <c r="Z36" s="1679"/>
      <c r="AA36" s="1680"/>
      <c r="AB36" s="1685"/>
      <c r="AC36" s="1679"/>
      <c r="AD36" s="1680"/>
      <c r="AE36" s="1685"/>
      <c r="AF36" s="1679"/>
      <c r="AG36" s="1680"/>
      <c r="AH36" s="1685"/>
      <c r="AI36" s="1679"/>
      <c r="AJ36" s="1680"/>
      <c r="AK36" s="1685"/>
      <c r="AL36" s="1679"/>
      <c r="AM36" s="1688"/>
      <c r="AN36" s="1690"/>
      <c r="AO36" s="1691"/>
      <c r="AP36" s="1692"/>
      <c r="AQ36" s="1678"/>
      <c r="AR36" s="1679"/>
      <c r="AS36" s="1680"/>
      <c r="AT36" s="1685"/>
      <c r="AU36" s="1679"/>
      <c r="AV36" s="1680"/>
      <c r="AW36" s="1685"/>
      <c r="AX36" s="1679"/>
      <c r="AY36" s="1688"/>
      <c r="AZ36" s="102"/>
      <c r="BA36" s="1537"/>
      <c r="BB36" s="1537"/>
      <c r="BD36" s="1584"/>
      <c r="BE36" s="1585"/>
      <c r="BF36" s="1585"/>
      <c r="BG36" s="1585"/>
      <c r="BH36" s="1586"/>
      <c r="BI36" s="1584"/>
      <c r="BJ36" s="1585"/>
      <c r="BK36" s="1585"/>
      <c r="BL36" s="1585"/>
      <c r="BM36" s="1585"/>
      <c r="BN36" s="1586"/>
      <c r="BO36" s="1590"/>
      <c r="BP36" s="1591"/>
      <c r="BQ36" s="1591"/>
      <c r="BR36" s="1591"/>
      <c r="BS36" s="1591"/>
      <c r="BT36" s="1591"/>
      <c r="BU36" s="1592"/>
      <c r="BV36" s="1584"/>
      <c r="BW36" s="1585"/>
      <c r="BX36" s="1585"/>
      <c r="BY36" s="1585"/>
      <c r="BZ36" s="1586"/>
      <c r="CG36" s="1580"/>
      <c r="CH36" s="1578"/>
      <c r="CI36" s="1578"/>
      <c r="CJ36" s="1578"/>
      <c r="CK36" s="1578"/>
      <c r="CL36" s="1578"/>
      <c r="CM36" s="1578"/>
      <c r="CN36" s="1578"/>
      <c r="CO36" s="1578"/>
      <c r="CP36" s="1578"/>
      <c r="CQ36" s="1578"/>
      <c r="CR36" s="1578"/>
      <c r="CS36" s="1578"/>
      <c r="CT36" s="1578"/>
      <c r="CU36" s="1578"/>
      <c r="CV36" s="1578"/>
      <c r="CW36" s="1578"/>
      <c r="CX36" s="1578"/>
      <c r="CY36" s="1578"/>
      <c r="CZ36" s="1578"/>
      <c r="DA36" s="1578"/>
      <c r="DB36" s="1578"/>
      <c r="DC36" s="1579"/>
    </row>
    <row r="37" spans="3:107" ht="8.25" customHeight="1">
      <c r="C37" s="1660"/>
      <c r="D37" s="1661"/>
      <c r="E37" s="1662"/>
      <c r="F37" s="100"/>
      <c r="G37" s="1693"/>
      <c r="H37" s="1694"/>
      <c r="I37" s="1694"/>
      <c r="J37" s="1686"/>
      <c r="K37" s="1682"/>
      <c r="L37" s="1683"/>
      <c r="M37" s="1686"/>
      <c r="N37" s="1682"/>
      <c r="O37" s="1683"/>
      <c r="P37" s="1701"/>
      <c r="Q37" s="1702"/>
      <c r="R37" s="1703"/>
      <c r="S37" s="1701"/>
      <c r="T37" s="1702"/>
      <c r="U37" s="1703"/>
      <c r="V37" s="1686"/>
      <c r="W37" s="1682"/>
      <c r="X37" s="1683"/>
      <c r="Y37" s="1686"/>
      <c r="Z37" s="1682"/>
      <c r="AA37" s="1683"/>
      <c r="AB37" s="1686"/>
      <c r="AC37" s="1682"/>
      <c r="AD37" s="1683"/>
      <c r="AE37" s="1686"/>
      <c r="AF37" s="1682"/>
      <c r="AG37" s="1683"/>
      <c r="AH37" s="1686"/>
      <c r="AI37" s="1682"/>
      <c r="AJ37" s="1683"/>
      <c r="AK37" s="1686"/>
      <c r="AL37" s="1682"/>
      <c r="AM37" s="1689"/>
      <c r="AN37" s="1690"/>
      <c r="AO37" s="1691"/>
      <c r="AP37" s="1692"/>
      <c r="AQ37" s="1681"/>
      <c r="AR37" s="1682"/>
      <c r="AS37" s="1683"/>
      <c r="AT37" s="1686"/>
      <c r="AU37" s="1682"/>
      <c r="AV37" s="1683"/>
      <c r="AW37" s="1686"/>
      <c r="AX37" s="1682"/>
      <c r="AY37" s="1689"/>
      <c r="AZ37" s="102"/>
      <c r="BA37" s="1537"/>
      <c r="BB37" s="1537"/>
      <c r="BD37" s="1584"/>
      <c r="BE37" s="1585"/>
      <c r="BF37" s="1585"/>
      <c r="BG37" s="1585"/>
      <c r="BH37" s="1586"/>
      <c r="BI37" s="1584"/>
      <c r="BJ37" s="1585"/>
      <c r="BK37" s="1585"/>
      <c r="BL37" s="1585"/>
      <c r="BM37" s="1585"/>
      <c r="BN37" s="1586"/>
      <c r="BO37" s="1590"/>
      <c r="BP37" s="1591"/>
      <c r="BQ37" s="1591"/>
      <c r="BR37" s="1591"/>
      <c r="BS37" s="1591"/>
      <c r="BT37" s="1591"/>
      <c r="BU37" s="1592"/>
      <c r="BV37" s="1584"/>
      <c r="BW37" s="1585"/>
      <c r="BX37" s="1585"/>
      <c r="BY37" s="1585"/>
      <c r="BZ37" s="1586"/>
      <c r="CG37" s="1580"/>
      <c r="CH37" s="1578"/>
      <c r="CI37" s="1578"/>
      <c r="CJ37" s="1578"/>
      <c r="CK37" s="1578"/>
      <c r="CL37" s="1578"/>
      <c r="CM37" s="1578"/>
      <c r="CN37" s="1578"/>
      <c r="CO37" s="1578"/>
      <c r="CP37" s="1578"/>
      <c r="CQ37" s="1578"/>
      <c r="CR37" s="1578"/>
      <c r="CS37" s="1578"/>
      <c r="CT37" s="1578"/>
      <c r="CU37" s="1578"/>
      <c r="CV37" s="1578"/>
      <c r="CW37" s="1578"/>
      <c r="CX37" s="1578"/>
      <c r="CY37" s="1578"/>
      <c r="CZ37" s="1578"/>
      <c r="DA37" s="1578"/>
      <c r="DB37" s="1578"/>
      <c r="DC37" s="1579"/>
    </row>
    <row r="38" spans="3:107" ht="2.25" customHeight="1">
      <c r="C38" s="104"/>
      <c r="D38" s="105"/>
      <c r="E38" s="106"/>
      <c r="F38" s="107"/>
      <c r="G38" s="91"/>
      <c r="H38" s="91"/>
      <c r="I38" s="91"/>
      <c r="J38" s="91"/>
      <c r="K38" s="91"/>
      <c r="L38" s="91"/>
      <c r="M38" s="91"/>
      <c r="N38" s="91"/>
      <c r="O38" s="91"/>
      <c r="P38" s="108"/>
      <c r="Q38" s="108"/>
      <c r="R38" s="108"/>
      <c r="S38" s="108"/>
      <c r="T38" s="108"/>
      <c r="U38" s="108"/>
      <c r="V38" s="91"/>
      <c r="W38" s="91"/>
      <c r="X38" s="91"/>
      <c r="Y38" s="91"/>
      <c r="Z38" s="91"/>
      <c r="AA38" s="91"/>
      <c r="AB38" s="91"/>
      <c r="AC38" s="91"/>
      <c r="AD38" s="91"/>
      <c r="AE38" s="91"/>
      <c r="AF38" s="91"/>
      <c r="AG38" s="91"/>
      <c r="AH38" s="91"/>
      <c r="AI38" s="91"/>
      <c r="AJ38" s="91"/>
      <c r="AK38" s="91"/>
      <c r="AL38" s="91"/>
      <c r="AM38" s="91"/>
      <c r="AN38" s="103"/>
      <c r="AO38" s="103"/>
      <c r="AP38" s="103"/>
      <c r="AQ38" s="91"/>
      <c r="AR38" s="91"/>
      <c r="AS38" s="91"/>
      <c r="AT38" s="91"/>
      <c r="AU38" s="91"/>
      <c r="AV38" s="91"/>
      <c r="AW38" s="91"/>
      <c r="AX38" s="91"/>
      <c r="AY38" s="91"/>
      <c r="AZ38" s="92"/>
      <c r="BA38" s="109"/>
      <c r="BD38" s="1584"/>
      <c r="BE38" s="1585"/>
      <c r="BF38" s="1585"/>
      <c r="BG38" s="1585"/>
      <c r="BH38" s="1586"/>
      <c r="BI38" s="1584"/>
      <c r="BJ38" s="1585"/>
      <c r="BK38" s="1585"/>
      <c r="BL38" s="1585"/>
      <c r="BM38" s="1585"/>
      <c r="BN38" s="1586"/>
      <c r="BO38" s="1590"/>
      <c r="BP38" s="1591"/>
      <c r="BQ38" s="1591"/>
      <c r="BR38" s="1591"/>
      <c r="BS38" s="1591"/>
      <c r="BT38" s="1591"/>
      <c r="BU38" s="1592"/>
      <c r="BV38" s="1584"/>
      <c r="BW38" s="1585"/>
      <c r="BX38" s="1585"/>
      <c r="BY38" s="1585"/>
      <c r="BZ38" s="1586"/>
      <c r="CG38" s="1580"/>
      <c r="CH38" s="1578"/>
      <c r="CI38" s="1578"/>
      <c r="CJ38" s="1578"/>
      <c r="CK38" s="1578"/>
      <c r="CL38" s="1578"/>
      <c r="CM38" s="1578"/>
      <c r="CN38" s="1578"/>
      <c r="CO38" s="1578"/>
      <c r="CP38" s="1578"/>
      <c r="CQ38" s="1578"/>
      <c r="CR38" s="1578"/>
      <c r="CS38" s="1578"/>
      <c r="CT38" s="1578"/>
      <c r="CU38" s="1578"/>
      <c r="CV38" s="1578"/>
      <c r="CW38" s="1578"/>
      <c r="CX38" s="1578"/>
      <c r="CY38" s="1578"/>
      <c r="CZ38" s="1578"/>
      <c r="DA38" s="1578"/>
      <c r="DB38" s="1578"/>
      <c r="DC38" s="1579"/>
    </row>
    <row r="39" spans="3:107" ht="8.25" customHeight="1">
      <c r="BD39" s="1574"/>
      <c r="BE39" s="1575"/>
      <c r="BF39" s="1575"/>
      <c r="BG39" s="1575"/>
      <c r="BH39" s="1576"/>
      <c r="BI39" s="1574"/>
      <c r="BJ39" s="1575"/>
      <c r="BK39" s="1575"/>
      <c r="BL39" s="1575"/>
      <c r="BM39" s="1575"/>
      <c r="BN39" s="1576"/>
      <c r="BO39" s="1593"/>
      <c r="BP39" s="1594"/>
      <c r="BQ39" s="1594"/>
      <c r="BR39" s="1594"/>
      <c r="BS39" s="1594"/>
      <c r="BT39" s="1594"/>
      <c r="BU39" s="1595"/>
      <c r="BV39" s="1574"/>
      <c r="BW39" s="1575"/>
      <c r="BX39" s="1575"/>
      <c r="BY39" s="1575"/>
      <c r="BZ39" s="1576"/>
      <c r="CG39" s="1580"/>
      <c r="CH39" s="1578"/>
      <c r="CI39" s="1578"/>
      <c r="CJ39" s="1578"/>
      <c r="CK39" s="1578"/>
      <c r="CL39" s="1578"/>
      <c r="CM39" s="1578"/>
      <c r="CN39" s="1578"/>
      <c r="CO39" s="1578"/>
      <c r="CP39" s="1578"/>
      <c r="CQ39" s="1578"/>
      <c r="CR39" s="1578"/>
      <c r="CS39" s="1578"/>
      <c r="CT39" s="1578"/>
      <c r="CU39" s="1578"/>
      <c r="CV39" s="1578"/>
      <c r="CW39" s="1578"/>
      <c r="CX39" s="1578"/>
      <c r="CY39" s="1578"/>
      <c r="CZ39" s="1578"/>
      <c r="DA39" s="1578"/>
      <c r="DB39" s="1578"/>
      <c r="DC39" s="1579"/>
    </row>
    <row r="40" spans="3:107" ht="8.25" customHeight="1">
      <c r="CG40" s="1580"/>
      <c r="CH40" s="1578"/>
      <c r="CI40" s="1578"/>
      <c r="CJ40" s="1578"/>
      <c r="CK40" s="1578"/>
      <c r="CL40" s="1578"/>
      <c r="CM40" s="1578"/>
      <c r="CN40" s="1578"/>
      <c r="CO40" s="1578"/>
      <c r="CP40" s="1578"/>
      <c r="CQ40" s="1578"/>
      <c r="CR40" s="1578"/>
      <c r="CS40" s="1578"/>
      <c r="CT40" s="1578"/>
      <c r="CU40" s="1578"/>
      <c r="CV40" s="1578"/>
      <c r="CW40" s="1578"/>
      <c r="CX40" s="1578"/>
      <c r="CY40" s="1578"/>
      <c r="CZ40" s="1578"/>
      <c r="DA40" s="1578"/>
      <c r="DB40" s="1578"/>
      <c r="DC40" s="1579"/>
    </row>
    <row r="41" spans="3:107" ht="8.25" customHeight="1">
      <c r="G41" s="1596" t="s">
        <v>790</v>
      </c>
      <c r="H41" s="1596"/>
      <c r="I41" s="1596"/>
      <c r="J41" s="1596"/>
      <c r="K41" s="1596"/>
      <c r="L41" s="1596"/>
      <c r="M41" s="1596"/>
      <c r="N41" s="1596"/>
      <c r="O41" s="1596"/>
      <c r="P41" s="1596"/>
      <c r="Q41" s="1596"/>
      <c r="R41" s="1596"/>
      <c r="S41" s="1596"/>
      <c r="T41" s="1596"/>
      <c r="U41" s="1596"/>
      <c r="V41" s="1596"/>
      <c r="W41" s="1596"/>
      <c r="X41" s="1596"/>
      <c r="Y41" s="1596"/>
      <c r="Z41" s="1596"/>
      <c r="AA41" s="1596"/>
      <c r="AN41" s="1602" t="s">
        <v>791</v>
      </c>
      <c r="AO41" s="1602"/>
      <c r="AP41" s="1602"/>
      <c r="AQ41" s="1602"/>
      <c r="AR41" s="1602"/>
      <c r="AS41" s="1602"/>
      <c r="AT41" s="1602"/>
      <c r="AU41" s="1602"/>
      <c r="AV41" s="1602"/>
      <c r="AW41" s="1602"/>
      <c r="AX41" s="1602"/>
      <c r="AY41" s="1602"/>
      <c r="AZ41" s="1602"/>
      <c r="BA41" s="1602"/>
      <c r="BB41" s="1602"/>
      <c r="BC41" s="1602"/>
      <c r="BD41" s="1602"/>
      <c r="BE41" s="1602"/>
      <c r="BF41" s="1602"/>
      <c r="BG41" s="1602"/>
      <c r="BH41" s="1602"/>
      <c r="BI41" s="1602"/>
      <c r="BJ41" s="1602"/>
      <c r="BK41" s="1602"/>
      <c r="BL41" s="1602"/>
      <c r="BS41" s="1596" t="s">
        <v>340</v>
      </c>
      <c r="BT41" s="1596"/>
      <c r="BU41" s="1596"/>
      <c r="BV41" s="1596"/>
      <c r="BW41" s="1596"/>
      <c r="BX41" s="1596"/>
      <c r="BY41" s="1596"/>
      <c r="BZ41" s="1596"/>
      <c r="CA41" s="1596"/>
      <c r="CB41" s="1596"/>
      <c r="CC41" s="1596"/>
      <c r="CG41" s="1580"/>
      <c r="CH41" s="1578"/>
      <c r="CI41" s="1578"/>
      <c r="CJ41" s="1578"/>
      <c r="CK41" s="1578"/>
      <c r="CL41" s="1578"/>
      <c r="CM41" s="1578"/>
      <c r="CN41" s="1578"/>
      <c r="CO41" s="1578"/>
      <c r="CP41" s="1578"/>
      <c r="CQ41" s="1578"/>
      <c r="CR41" s="1578"/>
      <c r="CS41" s="1578"/>
      <c r="CT41" s="1578"/>
      <c r="CU41" s="1578"/>
      <c r="CV41" s="1578"/>
      <c r="CW41" s="1578"/>
      <c r="CX41" s="1578"/>
      <c r="CY41" s="1578"/>
      <c r="CZ41" s="1578"/>
      <c r="DA41" s="1578"/>
      <c r="DB41" s="1578"/>
      <c r="DC41" s="1579"/>
    </row>
    <row r="42" spans="3:107" ht="8.25" customHeight="1" thickBot="1">
      <c r="G42" s="1596"/>
      <c r="H42" s="1596"/>
      <c r="I42" s="1596"/>
      <c r="J42" s="1596"/>
      <c r="K42" s="1596"/>
      <c r="L42" s="1596"/>
      <c r="M42" s="1596"/>
      <c r="N42" s="1596"/>
      <c r="O42" s="1596"/>
      <c r="P42" s="1596"/>
      <c r="Q42" s="1596"/>
      <c r="R42" s="1596"/>
      <c r="S42" s="1596"/>
      <c r="T42" s="1596"/>
      <c r="U42" s="1596"/>
      <c r="V42" s="1596"/>
      <c r="W42" s="1596"/>
      <c r="X42" s="1596"/>
      <c r="Y42" s="1596"/>
      <c r="Z42" s="1596"/>
      <c r="AA42" s="1596"/>
      <c r="AN42" s="1602"/>
      <c r="AO42" s="1602"/>
      <c r="AP42" s="1602"/>
      <c r="AQ42" s="1602"/>
      <c r="AR42" s="1602"/>
      <c r="AS42" s="1602"/>
      <c r="AT42" s="1602"/>
      <c r="AU42" s="1602"/>
      <c r="AV42" s="1602"/>
      <c r="AW42" s="1602"/>
      <c r="AX42" s="1602"/>
      <c r="AY42" s="1602"/>
      <c r="AZ42" s="1602"/>
      <c r="BA42" s="1602"/>
      <c r="BB42" s="1602"/>
      <c r="BC42" s="1602"/>
      <c r="BD42" s="1602"/>
      <c r="BE42" s="1602"/>
      <c r="BF42" s="1602"/>
      <c r="BG42" s="1602"/>
      <c r="BH42" s="1602"/>
      <c r="BI42" s="1602"/>
      <c r="BJ42" s="1602"/>
      <c r="BK42" s="1602"/>
      <c r="BL42" s="1602"/>
      <c r="BS42" s="1596"/>
      <c r="BT42" s="1596"/>
      <c r="BU42" s="1596"/>
      <c r="BV42" s="1596"/>
      <c r="BW42" s="1596"/>
      <c r="BX42" s="1596"/>
      <c r="BY42" s="1596"/>
      <c r="BZ42" s="1596"/>
      <c r="CA42" s="1596"/>
      <c r="CB42" s="1596"/>
      <c r="CC42" s="1596"/>
      <c r="CG42" s="1581"/>
      <c r="CH42" s="1582"/>
      <c r="CI42" s="1582"/>
      <c r="CJ42" s="1582"/>
      <c r="CK42" s="1582"/>
      <c r="CL42" s="1582"/>
      <c r="CM42" s="1582"/>
      <c r="CN42" s="1582"/>
      <c r="CO42" s="1582"/>
      <c r="CP42" s="1582"/>
      <c r="CQ42" s="1582"/>
      <c r="CR42" s="1582"/>
      <c r="CS42" s="1582"/>
      <c r="CT42" s="1582"/>
      <c r="CU42" s="1582"/>
      <c r="CV42" s="1582"/>
      <c r="CW42" s="1582"/>
      <c r="CX42" s="1582"/>
      <c r="CY42" s="1582"/>
      <c r="CZ42" s="1582"/>
      <c r="DA42" s="1582"/>
      <c r="DB42" s="1582"/>
      <c r="DC42" s="1583"/>
    </row>
    <row r="43" spans="3:107" ht="8.25" customHeight="1">
      <c r="G43" s="1616" t="s">
        <v>341</v>
      </c>
      <c r="H43" s="1617"/>
      <c r="I43" s="1618"/>
      <c r="J43" s="1613" t="s">
        <v>342</v>
      </c>
      <c r="K43" s="1613"/>
      <c r="L43" s="1613"/>
      <c r="M43" s="1619"/>
      <c r="N43" s="1620"/>
      <c r="O43" s="1620"/>
      <c r="P43" s="1610" t="s">
        <v>38</v>
      </c>
      <c r="Q43" s="1611"/>
      <c r="R43" s="1612"/>
      <c r="S43" s="1613" t="s">
        <v>342</v>
      </c>
      <c r="T43" s="1613"/>
      <c r="U43" s="1613"/>
      <c r="V43" s="1619"/>
      <c r="W43" s="1620"/>
      <c r="X43" s="1620"/>
      <c r="Y43" s="1610" t="s">
        <v>39</v>
      </c>
      <c r="Z43" s="1611"/>
      <c r="AA43" s="1612"/>
      <c r="AB43" s="1613" t="s">
        <v>342</v>
      </c>
      <c r="AC43" s="1613"/>
      <c r="AD43" s="1613"/>
      <c r="AE43" s="1619"/>
      <c r="AF43" s="1620"/>
      <c r="AG43" s="1620"/>
      <c r="AH43" s="1610" t="s">
        <v>343</v>
      </c>
      <c r="AI43" s="1611"/>
      <c r="AJ43" s="1612"/>
      <c r="AK43" s="1646"/>
      <c r="AL43" s="1705"/>
      <c r="AM43" s="99"/>
      <c r="AN43" s="1616" t="s">
        <v>341</v>
      </c>
      <c r="AO43" s="1617"/>
      <c r="AP43" s="1618"/>
      <c r="AQ43" s="1613" t="s">
        <v>342</v>
      </c>
      <c r="AR43" s="1613"/>
      <c r="AS43" s="1613"/>
      <c r="AT43" s="1619"/>
      <c r="AU43" s="1620"/>
      <c r="AV43" s="1620"/>
      <c r="AW43" s="1610" t="s">
        <v>38</v>
      </c>
      <c r="AX43" s="1611"/>
      <c r="AY43" s="1612"/>
      <c r="AZ43" s="1613" t="s">
        <v>342</v>
      </c>
      <c r="BA43" s="1613"/>
      <c r="BB43" s="1613"/>
      <c r="BC43" s="1619"/>
      <c r="BD43" s="1620"/>
      <c r="BE43" s="1620"/>
      <c r="BF43" s="1610" t="s">
        <v>39</v>
      </c>
      <c r="BG43" s="1611"/>
      <c r="BH43" s="1612"/>
      <c r="BI43" s="1613" t="s">
        <v>342</v>
      </c>
      <c r="BJ43" s="1613"/>
      <c r="BK43" s="1613"/>
      <c r="BL43" s="1619"/>
      <c r="BM43" s="1620"/>
      <c r="BN43" s="1620"/>
      <c r="BO43" s="1610" t="s">
        <v>343</v>
      </c>
      <c r="BP43" s="1611"/>
      <c r="BQ43" s="1612"/>
      <c r="BR43" s="1646"/>
      <c r="BS43" s="1705"/>
      <c r="BU43" s="1704"/>
      <c r="BV43" s="1704"/>
      <c r="BW43" s="1704"/>
      <c r="BX43" s="1646"/>
      <c r="BY43" s="1705"/>
    </row>
    <row r="44" spans="3:107" ht="8.25" customHeight="1">
      <c r="G44" s="1603"/>
      <c r="H44" s="1398"/>
      <c r="I44" s="1607"/>
      <c r="J44" s="1614"/>
      <c r="K44" s="1614"/>
      <c r="L44" s="1614"/>
      <c r="M44" s="1603"/>
      <c r="N44" s="1398"/>
      <c r="O44" s="1398"/>
      <c r="P44" s="1606"/>
      <c r="Q44" s="1398"/>
      <c r="R44" s="1607"/>
      <c r="S44" s="1614"/>
      <c r="T44" s="1614"/>
      <c r="U44" s="1614"/>
      <c r="V44" s="1603"/>
      <c r="W44" s="1398"/>
      <c r="X44" s="1398"/>
      <c r="Y44" s="1606"/>
      <c r="Z44" s="1398"/>
      <c r="AA44" s="1607"/>
      <c r="AB44" s="1614"/>
      <c r="AC44" s="1614"/>
      <c r="AD44" s="1614"/>
      <c r="AE44" s="1603"/>
      <c r="AF44" s="1398"/>
      <c r="AG44" s="1398"/>
      <c r="AH44" s="1606"/>
      <c r="AI44" s="1398"/>
      <c r="AJ44" s="1607"/>
      <c r="AK44" s="1706"/>
      <c r="AL44" s="1705"/>
      <c r="AM44" s="99"/>
      <c r="AN44" s="1603"/>
      <c r="AO44" s="1398"/>
      <c r="AP44" s="1607"/>
      <c r="AQ44" s="1614"/>
      <c r="AR44" s="1614"/>
      <c r="AS44" s="1614"/>
      <c r="AT44" s="1603"/>
      <c r="AU44" s="1398"/>
      <c r="AV44" s="1398"/>
      <c r="AW44" s="1606"/>
      <c r="AX44" s="1398"/>
      <c r="AY44" s="1607"/>
      <c r="AZ44" s="1614"/>
      <c r="BA44" s="1614"/>
      <c r="BB44" s="1614"/>
      <c r="BC44" s="1603"/>
      <c r="BD44" s="1398"/>
      <c r="BE44" s="1398"/>
      <c r="BF44" s="1606"/>
      <c r="BG44" s="1398"/>
      <c r="BH44" s="1607"/>
      <c r="BI44" s="1614"/>
      <c r="BJ44" s="1614"/>
      <c r="BK44" s="1614"/>
      <c r="BL44" s="1603"/>
      <c r="BM44" s="1398"/>
      <c r="BN44" s="1398"/>
      <c r="BO44" s="1606"/>
      <c r="BP44" s="1398"/>
      <c r="BQ44" s="1607"/>
      <c r="BR44" s="1706"/>
      <c r="BS44" s="1705"/>
      <c r="BU44" s="1704"/>
      <c r="BV44" s="1704"/>
      <c r="BW44" s="1704"/>
      <c r="BX44" s="1706"/>
      <c r="BY44" s="1705"/>
    </row>
    <row r="45" spans="3:107" ht="8.25" customHeight="1">
      <c r="G45" s="1604"/>
      <c r="H45" s="1605"/>
      <c r="I45" s="1609"/>
      <c r="J45" s="1615"/>
      <c r="K45" s="1615"/>
      <c r="L45" s="1615"/>
      <c r="M45" s="1604"/>
      <c r="N45" s="1605"/>
      <c r="O45" s="1605"/>
      <c r="P45" s="1608"/>
      <c r="Q45" s="1605"/>
      <c r="R45" s="1609"/>
      <c r="S45" s="1615"/>
      <c r="T45" s="1615"/>
      <c r="U45" s="1615"/>
      <c r="V45" s="1604"/>
      <c r="W45" s="1605"/>
      <c r="X45" s="1605"/>
      <c r="Y45" s="1608"/>
      <c r="Z45" s="1605"/>
      <c r="AA45" s="1609"/>
      <c r="AB45" s="1615"/>
      <c r="AC45" s="1615"/>
      <c r="AD45" s="1615"/>
      <c r="AE45" s="1604"/>
      <c r="AF45" s="1605"/>
      <c r="AG45" s="1605"/>
      <c r="AH45" s="1608"/>
      <c r="AI45" s="1605"/>
      <c r="AJ45" s="1609"/>
      <c r="AK45" s="1706"/>
      <c r="AL45" s="1705"/>
      <c r="AM45" s="99"/>
      <c r="AN45" s="1604"/>
      <c r="AO45" s="1605"/>
      <c r="AP45" s="1609"/>
      <c r="AQ45" s="1615"/>
      <c r="AR45" s="1615"/>
      <c r="AS45" s="1615"/>
      <c r="AT45" s="1604"/>
      <c r="AU45" s="1605"/>
      <c r="AV45" s="1605"/>
      <c r="AW45" s="1608"/>
      <c r="AX45" s="1605"/>
      <c r="AY45" s="1609"/>
      <c r="AZ45" s="1615"/>
      <c r="BA45" s="1615"/>
      <c r="BB45" s="1615"/>
      <c r="BC45" s="1604"/>
      <c r="BD45" s="1605"/>
      <c r="BE45" s="1605"/>
      <c r="BF45" s="1608"/>
      <c r="BG45" s="1605"/>
      <c r="BH45" s="1609"/>
      <c r="BI45" s="1615"/>
      <c r="BJ45" s="1615"/>
      <c r="BK45" s="1615"/>
      <c r="BL45" s="1604"/>
      <c r="BM45" s="1605"/>
      <c r="BN45" s="1605"/>
      <c r="BO45" s="1608"/>
      <c r="BP45" s="1605"/>
      <c r="BQ45" s="1609"/>
      <c r="BR45" s="1706"/>
      <c r="BS45" s="1705"/>
      <c r="BU45" s="1704"/>
      <c r="BV45" s="1704"/>
      <c r="BW45" s="1704"/>
      <c r="BX45" s="1706"/>
      <c r="BY45" s="1705"/>
    </row>
    <row r="46" spans="3:107" ht="8.25" customHeight="1" thickBot="1">
      <c r="G46" s="1596" t="s">
        <v>344</v>
      </c>
      <c r="H46" s="1641"/>
      <c r="I46" s="1641"/>
      <c r="J46" s="1641"/>
      <c r="K46" s="1641"/>
      <c r="L46" s="1641"/>
      <c r="M46" s="1641"/>
      <c r="N46" s="1641"/>
      <c r="O46" s="1641"/>
      <c r="P46" s="1641"/>
      <c r="Q46" s="1641"/>
      <c r="R46" s="1641"/>
      <c r="AB46" s="1596" t="s">
        <v>345</v>
      </c>
      <c r="AC46" s="1641"/>
      <c r="AD46" s="1641"/>
      <c r="AE46" s="1641"/>
      <c r="AF46" s="1641"/>
      <c r="AG46" s="1641"/>
      <c r="AH46" s="1641"/>
      <c r="AI46" s="1641"/>
      <c r="AJ46" s="1641"/>
      <c r="AK46" s="1641"/>
      <c r="AL46" s="1641"/>
      <c r="AM46" s="1641"/>
      <c r="AN46" s="1641"/>
      <c r="AO46" s="1641"/>
      <c r="AW46" s="799"/>
      <c r="AX46" s="799"/>
      <c r="AY46" s="799"/>
      <c r="AZ46" s="799"/>
      <c r="BA46" s="799"/>
      <c r="BB46" s="799"/>
      <c r="BC46" s="799"/>
      <c r="BD46" s="799"/>
      <c r="BE46" s="799"/>
      <c r="BF46" s="799"/>
      <c r="BG46" s="799"/>
      <c r="BH46" s="799"/>
      <c r="BI46" s="799"/>
      <c r="BJ46" s="799"/>
      <c r="BK46" s="799"/>
      <c r="BN46" s="1596" t="s">
        <v>346</v>
      </c>
      <c r="BO46" s="1596"/>
      <c r="BP46" s="1596"/>
      <c r="BQ46" s="1596"/>
      <c r="BR46" s="1596"/>
      <c r="BS46" s="1596"/>
      <c r="BT46" s="1596"/>
      <c r="BU46" s="1596" t="s">
        <v>347</v>
      </c>
      <c r="BV46" s="1596"/>
      <c r="BW46" s="1596"/>
      <c r="BX46" s="1596"/>
      <c r="BY46" s="1596"/>
      <c r="BZ46" s="1596"/>
      <c r="CA46" s="1596"/>
      <c r="CB46" s="1596"/>
      <c r="CC46" s="1596"/>
      <c r="CD46" s="1596"/>
      <c r="CE46" s="1596"/>
      <c r="CF46" s="1596"/>
    </row>
    <row r="47" spans="3:107" ht="8.25" customHeight="1" thickTop="1">
      <c r="D47" s="110"/>
      <c r="E47" s="111"/>
      <c r="F47" s="111"/>
      <c r="G47" s="1644"/>
      <c r="H47" s="1644"/>
      <c r="I47" s="1644"/>
      <c r="J47" s="1644"/>
      <c r="K47" s="1644"/>
      <c r="L47" s="1644"/>
      <c r="M47" s="1644"/>
      <c r="N47" s="1644"/>
      <c r="O47" s="1644"/>
      <c r="P47" s="1644"/>
      <c r="Q47" s="1644"/>
      <c r="R47" s="1644"/>
      <c r="S47" s="111"/>
      <c r="T47" s="111"/>
      <c r="U47" s="111"/>
      <c r="V47" s="111"/>
      <c r="W47" s="111"/>
      <c r="X47" s="111"/>
      <c r="Y47" s="111"/>
      <c r="Z47" s="111"/>
      <c r="AA47" s="111"/>
      <c r="AB47" s="1644"/>
      <c r="AC47" s="1644"/>
      <c r="AD47" s="1644"/>
      <c r="AE47" s="1644"/>
      <c r="AF47" s="1644"/>
      <c r="AG47" s="1644"/>
      <c r="AH47" s="1644"/>
      <c r="AI47" s="1644"/>
      <c r="AJ47" s="1644"/>
      <c r="AK47" s="1644"/>
      <c r="AL47" s="1644"/>
      <c r="AM47" s="1644"/>
      <c r="AN47" s="1644"/>
      <c r="AO47" s="1644"/>
      <c r="AP47" s="111"/>
      <c r="AQ47" s="111"/>
      <c r="AR47" s="111"/>
      <c r="AS47" s="111"/>
      <c r="AT47" s="111"/>
      <c r="AU47" s="112"/>
      <c r="AV47" s="805"/>
      <c r="AW47" s="799"/>
      <c r="AX47" s="799"/>
      <c r="AY47" s="799"/>
      <c r="AZ47" s="799"/>
      <c r="BA47" s="799"/>
      <c r="BB47" s="799"/>
      <c r="BC47" s="799"/>
      <c r="BD47" s="799"/>
      <c r="BE47" s="799"/>
      <c r="BF47" s="799"/>
      <c r="BG47" s="799"/>
      <c r="BH47" s="799"/>
      <c r="BI47" s="799"/>
      <c r="BJ47" s="799"/>
      <c r="BK47" s="799"/>
      <c r="BL47" s="805"/>
      <c r="BM47" s="805"/>
      <c r="BN47" s="1596"/>
      <c r="BO47" s="1596"/>
      <c r="BP47" s="1596"/>
      <c r="BQ47" s="1596"/>
      <c r="BR47" s="1596"/>
      <c r="BS47" s="1596"/>
      <c r="BT47" s="1596"/>
      <c r="BU47" s="1596"/>
      <c r="BV47" s="1596"/>
      <c r="BW47" s="1596"/>
      <c r="BX47" s="1596"/>
      <c r="BY47" s="1596"/>
      <c r="BZ47" s="1596"/>
      <c r="CA47" s="1596"/>
      <c r="CB47" s="1596"/>
      <c r="CC47" s="1596"/>
      <c r="CD47" s="1596"/>
      <c r="CE47" s="1596"/>
      <c r="CF47" s="1596"/>
    </row>
    <row r="48" spans="3:107" ht="8.25" customHeight="1">
      <c r="D48" s="113"/>
      <c r="G48" s="1711" t="s">
        <v>94</v>
      </c>
      <c r="H48" s="1712"/>
      <c r="I48" s="1712"/>
      <c r="J48" s="1713" t="s">
        <v>95</v>
      </c>
      <c r="K48" s="1713"/>
      <c r="L48" s="1713"/>
      <c r="M48" s="1713" t="s">
        <v>96</v>
      </c>
      <c r="N48" s="1713"/>
      <c r="O48" s="1713"/>
      <c r="P48" s="1713" t="s">
        <v>97</v>
      </c>
      <c r="Q48" s="1713"/>
      <c r="R48" s="1713"/>
      <c r="S48" s="1713" t="s">
        <v>94</v>
      </c>
      <c r="T48" s="1713"/>
      <c r="U48" s="1713"/>
      <c r="V48" s="1712" t="s">
        <v>98</v>
      </c>
      <c r="W48" s="1712"/>
      <c r="X48" s="1714"/>
      <c r="Y48" s="1646"/>
      <c r="Z48" s="1705"/>
      <c r="AA48" s="99"/>
      <c r="AB48" s="1715" t="s">
        <v>348</v>
      </c>
      <c r="AC48" s="1611"/>
      <c r="AD48" s="1611"/>
      <c r="AE48" s="1707" t="s">
        <v>349</v>
      </c>
      <c r="AF48" s="1707"/>
      <c r="AG48" s="1707"/>
      <c r="AH48" s="1707" t="s">
        <v>350</v>
      </c>
      <c r="AI48" s="1707"/>
      <c r="AJ48" s="1707"/>
      <c r="AK48" s="1707" t="s">
        <v>351</v>
      </c>
      <c r="AL48" s="1707"/>
      <c r="AM48" s="1707"/>
      <c r="AN48" s="1707" t="s">
        <v>348</v>
      </c>
      <c r="AO48" s="1707"/>
      <c r="AP48" s="1707"/>
      <c r="AQ48" s="1611" t="s">
        <v>352</v>
      </c>
      <c r="AR48" s="1611"/>
      <c r="AS48" s="1612"/>
      <c r="AT48" s="1537"/>
      <c r="AU48" s="1710"/>
      <c r="AW48" s="804"/>
      <c r="AX48" s="804"/>
      <c r="AY48" s="804"/>
      <c r="AZ48" s="804"/>
      <c r="BA48" s="804"/>
      <c r="BB48" s="804"/>
      <c r="BC48" s="804"/>
      <c r="BD48" s="804"/>
      <c r="BE48" s="804"/>
      <c r="BF48" s="804"/>
      <c r="BG48" s="804"/>
      <c r="BH48" s="804"/>
      <c r="BI48" s="804"/>
      <c r="BJ48" s="804"/>
      <c r="BK48" s="804"/>
      <c r="BL48" s="805"/>
      <c r="BM48" s="805"/>
      <c r="BO48" s="1704"/>
      <c r="BP48" s="1704"/>
      <c r="BQ48" s="1704"/>
      <c r="BR48" s="1646"/>
      <c r="BS48" s="1705"/>
      <c r="BU48" s="1704"/>
      <c r="BV48" s="1704"/>
      <c r="BW48" s="1704"/>
      <c r="BX48" s="1646"/>
      <c r="BY48" s="1705"/>
    </row>
    <row r="49" spans="4:111" ht="8.25" customHeight="1">
      <c r="D49" s="113"/>
      <c r="G49" s="1719"/>
      <c r="H49" s="1720"/>
      <c r="I49" s="1720"/>
      <c r="J49" s="1720"/>
      <c r="K49" s="1720"/>
      <c r="L49" s="1720"/>
      <c r="M49" s="1720"/>
      <c r="N49" s="1720"/>
      <c r="O49" s="1720"/>
      <c r="P49" s="1720"/>
      <c r="Q49" s="1720"/>
      <c r="R49" s="1720"/>
      <c r="S49" s="1720"/>
      <c r="T49" s="1720"/>
      <c r="U49" s="1720"/>
      <c r="V49" s="1723"/>
      <c r="W49" s="1723"/>
      <c r="X49" s="1724"/>
      <c r="Y49" s="1706"/>
      <c r="Z49" s="1705"/>
      <c r="AA49" s="99"/>
      <c r="AB49" s="1727" t="s">
        <v>100</v>
      </c>
      <c r="AC49" s="1708"/>
      <c r="AD49" s="1708"/>
      <c r="AE49" s="1708" t="s">
        <v>100</v>
      </c>
      <c r="AF49" s="1708"/>
      <c r="AG49" s="1708"/>
      <c r="AH49" s="1708" t="s">
        <v>100</v>
      </c>
      <c r="AI49" s="1708"/>
      <c r="AJ49" s="1708"/>
      <c r="AK49" s="1708" t="s">
        <v>100</v>
      </c>
      <c r="AL49" s="1708"/>
      <c r="AM49" s="1708"/>
      <c r="AN49" s="1708" t="s">
        <v>100</v>
      </c>
      <c r="AO49" s="1708"/>
      <c r="AP49" s="1708"/>
      <c r="AQ49" s="1398" t="s">
        <v>100</v>
      </c>
      <c r="AR49" s="1398"/>
      <c r="AS49" s="1607"/>
      <c r="AT49" s="1537"/>
      <c r="AU49" s="1710"/>
      <c r="AW49" s="805"/>
      <c r="AX49" s="805"/>
      <c r="AY49" s="805"/>
      <c r="AZ49" s="805"/>
      <c r="BA49" s="805"/>
      <c r="BB49" s="805"/>
      <c r="BC49" s="805"/>
      <c r="BD49" s="805"/>
      <c r="BE49" s="805"/>
      <c r="BF49" s="805"/>
      <c r="BG49" s="805"/>
      <c r="BH49" s="805"/>
      <c r="BI49" s="805"/>
      <c r="BJ49" s="805"/>
      <c r="BK49" s="805"/>
      <c r="BL49" s="805"/>
      <c r="BM49" s="805"/>
      <c r="BO49" s="1704"/>
      <c r="BP49" s="1704"/>
      <c r="BQ49" s="1704"/>
      <c r="BR49" s="1706"/>
      <c r="BS49" s="1705"/>
      <c r="BU49" s="1704"/>
      <c r="BV49" s="1704"/>
      <c r="BW49" s="1704"/>
      <c r="BX49" s="1706"/>
      <c r="BY49" s="1705"/>
    </row>
    <row r="50" spans="4:111" ht="8.25" customHeight="1">
      <c r="D50" s="113"/>
      <c r="G50" s="1721"/>
      <c r="H50" s="1722"/>
      <c r="I50" s="1722"/>
      <c r="J50" s="1722"/>
      <c r="K50" s="1722"/>
      <c r="L50" s="1722"/>
      <c r="M50" s="1722"/>
      <c r="N50" s="1722"/>
      <c r="O50" s="1722"/>
      <c r="P50" s="1722"/>
      <c r="Q50" s="1722"/>
      <c r="R50" s="1722"/>
      <c r="S50" s="1722"/>
      <c r="T50" s="1722"/>
      <c r="U50" s="1722"/>
      <c r="V50" s="1725"/>
      <c r="W50" s="1725"/>
      <c r="X50" s="1726"/>
      <c r="Y50" s="1706"/>
      <c r="Z50" s="1705"/>
      <c r="AA50" s="99"/>
      <c r="AB50" s="1728"/>
      <c r="AC50" s="1709"/>
      <c r="AD50" s="1709"/>
      <c r="AE50" s="1709"/>
      <c r="AF50" s="1709"/>
      <c r="AG50" s="1709"/>
      <c r="AH50" s="1709"/>
      <c r="AI50" s="1709"/>
      <c r="AJ50" s="1709"/>
      <c r="AK50" s="1709"/>
      <c r="AL50" s="1709"/>
      <c r="AM50" s="1709"/>
      <c r="AN50" s="1709"/>
      <c r="AO50" s="1709"/>
      <c r="AP50" s="1709"/>
      <c r="AQ50" s="1605"/>
      <c r="AR50" s="1605"/>
      <c r="AS50" s="1609"/>
      <c r="AT50" s="1537"/>
      <c r="AU50" s="1710"/>
      <c r="AW50" s="805"/>
      <c r="AX50" s="805"/>
      <c r="AY50" s="805"/>
      <c r="AZ50" s="805"/>
      <c r="BA50" s="805"/>
      <c r="BB50" s="805"/>
      <c r="BC50" s="805"/>
      <c r="BD50" s="805"/>
      <c r="BE50" s="805"/>
      <c r="BF50" s="805"/>
      <c r="BG50" s="805"/>
      <c r="BH50" s="805"/>
      <c r="BI50" s="805"/>
      <c r="BJ50" s="805"/>
      <c r="BK50" s="805"/>
      <c r="BL50" s="805"/>
      <c r="BM50" s="805"/>
      <c r="BO50" s="1704"/>
      <c r="BP50" s="1704"/>
      <c r="BQ50" s="1704"/>
      <c r="BR50" s="1706"/>
      <c r="BS50" s="1705"/>
      <c r="BU50" s="1704"/>
      <c r="BV50" s="1704"/>
      <c r="BW50" s="1704"/>
      <c r="BX50" s="1706"/>
      <c r="BY50" s="1705"/>
    </row>
    <row r="51" spans="4:111" ht="4.95" customHeight="1" thickBot="1">
      <c r="D51" s="114"/>
      <c r="E51" s="115"/>
      <c r="F51" s="115"/>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7"/>
      <c r="AV51" s="805"/>
      <c r="AW51" s="805"/>
      <c r="AX51" s="805"/>
      <c r="AY51" s="805"/>
      <c r="AZ51" s="805"/>
      <c r="BA51" s="805"/>
      <c r="BB51" s="805"/>
      <c r="BC51" s="805"/>
      <c r="BD51" s="805"/>
      <c r="BE51" s="805"/>
      <c r="BF51" s="805"/>
      <c r="BG51" s="805"/>
      <c r="BH51" s="805"/>
      <c r="BI51" s="805"/>
      <c r="BJ51" s="805"/>
      <c r="BK51" s="805"/>
      <c r="BL51" s="805"/>
      <c r="BM51" s="805"/>
      <c r="BO51" s="109"/>
      <c r="BP51" s="109"/>
      <c r="BQ51" s="109"/>
      <c r="CD51" s="22"/>
      <c r="CE51" s="22"/>
      <c r="CF51" s="1716" t="s">
        <v>353</v>
      </c>
      <c r="CG51" s="1716"/>
      <c r="CH51" s="1716"/>
      <c r="CI51" s="1716"/>
      <c r="CJ51" s="1716"/>
      <c r="CK51" s="1716"/>
      <c r="CL51" s="1716"/>
      <c r="CM51" s="1716"/>
      <c r="CN51" s="1716"/>
      <c r="CO51" s="1716"/>
      <c r="CP51" s="1716"/>
      <c r="CQ51" s="1716"/>
      <c r="CR51" s="1716"/>
      <c r="CS51" s="1716"/>
      <c r="CT51" s="1716"/>
      <c r="CU51" s="1716"/>
      <c r="CV51" s="1716"/>
      <c r="CW51" s="1716"/>
      <c r="CX51" s="1716"/>
      <c r="CY51" s="1716"/>
      <c r="CZ51" s="1716"/>
      <c r="DA51" s="1716"/>
      <c r="DB51" s="1716"/>
      <c r="DC51" s="22"/>
    </row>
    <row r="52" spans="4:111" ht="8.25" customHeight="1" thickTop="1">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O52" s="109"/>
      <c r="BP52" s="109"/>
      <c r="BQ52" s="109"/>
      <c r="CC52" s="22"/>
      <c r="CD52" s="22"/>
      <c r="CE52" s="22"/>
      <c r="CF52" s="1716"/>
      <c r="CG52" s="1716"/>
      <c r="CH52" s="1716"/>
      <c r="CI52" s="1716"/>
      <c r="CJ52" s="1716"/>
      <c r="CK52" s="1716"/>
      <c r="CL52" s="1716"/>
      <c r="CM52" s="1716"/>
      <c r="CN52" s="1716"/>
      <c r="CO52" s="1716"/>
      <c r="CP52" s="1716"/>
      <c r="CQ52" s="1716"/>
      <c r="CR52" s="1716"/>
      <c r="CS52" s="1716"/>
      <c r="CT52" s="1716"/>
      <c r="CU52" s="1716"/>
      <c r="CV52" s="1716"/>
      <c r="CW52" s="1716"/>
      <c r="CX52" s="1716"/>
      <c r="CY52" s="1716"/>
      <c r="CZ52" s="1716"/>
      <c r="DA52" s="1716"/>
      <c r="DB52" s="1716"/>
      <c r="DC52" s="22"/>
    </row>
    <row r="53" spans="4:111" ht="8.25" customHeight="1"/>
    <row r="54" spans="4:111" ht="8.25" customHeight="1">
      <c r="D54" s="1520" t="s">
        <v>973</v>
      </c>
      <c r="E54" s="1521"/>
      <c r="F54" s="1522"/>
      <c r="G54" s="121"/>
      <c r="H54" s="1717" t="s">
        <v>354</v>
      </c>
      <c r="I54" s="1717"/>
      <c r="J54" s="1717"/>
      <c r="K54" s="121"/>
      <c r="L54" s="121"/>
      <c r="M54" s="121"/>
      <c r="N54" s="121"/>
      <c r="O54" s="121"/>
      <c r="P54" s="121"/>
      <c r="Q54" s="122"/>
      <c r="R54" s="123"/>
      <c r="S54" s="124"/>
      <c r="T54" s="124"/>
      <c r="U54" s="124"/>
      <c r="V54" s="124"/>
      <c r="W54" s="124"/>
      <c r="X54" s="124"/>
      <c r="Y54" s="124"/>
      <c r="Z54" s="124"/>
      <c r="AA54" s="124"/>
      <c r="AB54" s="124"/>
      <c r="AC54" s="124"/>
      <c r="AD54" s="124"/>
      <c r="AE54" s="124"/>
      <c r="AF54" s="1555" t="s">
        <v>355</v>
      </c>
      <c r="AG54" s="1555"/>
      <c r="AH54" s="1555"/>
      <c r="AI54" s="1555"/>
      <c r="AJ54" s="1555"/>
      <c r="AK54" s="1555"/>
      <c r="AL54" s="1555"/>
      <c r="AM54" s="1555"/>
      <c r="AN54" s="1555"/>
      <c r="AO54" s="124"/>
      <c r="AP54" s="124"/>
      <c r="AQ54" s="124"/>
      <c r="AR54" s="1540" t="str">
        <f>設定シート!C35</f>
        <v>令和</v>
      </c>
      <c r="AS54" s="1540"/>
      <c r="AT54" s="1540"/>
      <c r="AU54" s="1540"/>
      <c r="AV54" s="1543" t="str">
        <f>設定シート!D35</f>
        <v>7</v>
      </c>
      <c r="AW54" s="1540"/>
      <c r="AX54" s="1540"/>
      <c r="AY54" s="1540" t="s">
        <v>38</v>
      </c>
      <c r="AZ54" s="1540"/>
      <c r="BA54" s="1540">
        <v>4</v>
      </c>
      <c r="BB54" s="1540"/>
      <c r="BC54" s="1540"/>
      <c r="BD54" s="1540" t="s">
        <v>39</v>
      </c>
      <c r="BE54" s="1540"/>
      <c r="BF54" s="1540">
        <v>1</v>
      </c>
      <c r="BG54" s="1540"/>
      <c r="BH54" s="1540"/>
      <c r="BI54" s="1540" t="s">
        <v>343</v>
      </c>
      <c r="BJ54" s="1540"/>
      <c r="BK54" s="124"/>
      <c r="BL54" s="1540" t="s">
        <v>356</v>
      </c>
      <c r="BM54" s="1540"/>
      <c r="BN54" s="1540"/>
      <c r="BO54" s="1540"/>
      <c r="BP54" s="124"/>
      <c r="BQ54" s="1540" t="str">
        <f>TEXT(DATE(LEFT(設定シート!E34,4),3,31),"ggg")</f>
        <v>令和</v>
      </c>
      <c r="BR54" s="1540"/>
      <c r="BS54" s="1540"/>
      <c r="BT54" s="1540"/>
      <c r="BU54" s="1543" t="str">
        <f>TEXT(DATE(LEFT(設定シート!E34,4),3,31),"e")</f>
        <v>8</v>
      </c>
      <c r="BV54" s="1540"/>
      <c r="BW54" s="1540"/>
      <c r="BX54" s="1540" t="s">
        <v>38</v>
      </c>
      <c r="BY54" s="1540"/>
      <c r="BZ54" s="1540">
        <v>3</v>
      </c>
      <c r="CA54" s="1540"/>
      <c r="CB54" s="1540"/>
      <c r="CC54" s="1540" t="s">
        <v>39</v>
      </c>
      <c r="CD54" s="1540"/>
      <c r="CE54" s="1540">
        <v>31</v>
      </c>
      <c r="CF54" s="1540"/>
      <c r="CG54" s="1540"/>
      <c r="CH54" s="1540" t="s">
        <v>343</v>
      </c>
      <c r="CI54" s="1540"/>
      <c r="CJ54" s="124"/>
      <c r="CK54" s="1540" t="s">
        <v>357</v>
      </c>
      <c r="CL54" s="1540"/>
      <c r="CM54" s="1540"/>
      <c r="CN54" s="1540"/>
      <c r="CO54" s="125"/>
      <c r="CP54" s="124"/>
      <c r="CQ54" s="124"/>
      <c r="CR54" s="124"/>
      <c r="CS54" s="124"/>
      <c r="CT54" s="124"/>
      <c r="CU54" s="124"/>
      <c r="CV54" s="124"/>
      <c r="CW54" s="124"/>
      <c r="CX54" s="125"/>
      <c r="CY54" s="125"/>
      <c r="CZ54" s="125"/>
      <c r="DA54" s="125"/>
      <c r="DB54" s="125"/>
      <c r="DC54" s="90"/>
    </row>
    <row r="55" spans="4:111" ht="8.25" customHeight="1">
      <c r="D55" s="1523"/>
      <c r="E55" s="1524"/>
      <c r="F55" s="1525"/>
      <c r="G55" s="128"/>
      <c r="H55" s="1718"/>
      <c r="I55" s="1718"/>
      <c r="J55" s="1718"/>
      <c r="K55" s="128"/>
      <c r="L55" s="128"/>
      <c r="M55" s="128"/>
      <c r="N55" s="128"/>
      <c r="O55" s="128"/>
      <c r="P55" s="128"/>
      <c r="Q55" s="129"/>
      <c r="R55" s="130"/>
      <c r="S55" s="79"/>
      <c r="T55" s="79"/>
      <c r="U55" s="79"/>
      <c r="V55" s="79"/>
      <c r="W55" s="79"/>
      <c r="X55" s="79"/>
      <c r="Y55" s="79"/>
      <c r="Z55" s="79"/>
      <c r="AA55" s="79"/>
      <c r="AB55" s="79"/>
      <c r="AC55" s="79"/>
      <c r="AD55" s="79"/>
      <c r="AE55" s="79"/>
      <c r="AF55" s="1556"/>
      <c r="AG55" s="1556"/>
      <c r="AH55" s="1556"/>
      <c r="AI55" s="1556"/>
      <c r="AJ55" s="1556"/>
      <c r="AK55" s="1556"/>
      <c r="AL55" s="1556"/>
      <c r="AM55" s="1556"/>
      <c r="AN55" s="1556"/>
      <c r="AO55" s="79"/>
      <c r="AP55" s="79"/>
      <c r="AQ55" s="79"/>
      <c r="AR55" s="1541"/>
      <c r="AS55" s="1541"/>
      <c r="AT55" s="1541"/>
      <c r="AU55" s="1541"/>
      <c r="AV55" s="1541"/>
      <c r="AW55" s="1541"/>
      <c r="AX55" s="1541"/>
      <c r="AY55" s="1541"/>
      <c r="AZ55" s="1541"/>
      <c r="BA55" s="1541"/>
      <c r="BB55" s="1541"/>
      <c r="BC55" s="1541"/>
      <c r="BD55" s="1541"/>
      <c r="BE55" s="1541"/>
      <c r="BF55" s="1541"/>
      <c r="BG55" s="1541"/>
      <c r="BH55" s="1541"/>
      <c r="BI55" s="1541"/>
      <c r="BJ55" s="1541"/>
      <c r="BK55" s="79"/>
      <c r="BL55" s="1541"/>
      <c r="BM55" s="1541"/>
      <c r="BN55" s="1541"/>
      <c r="BO55" s="1541"/>
      <c r="BP55" s="79"/>
      <c r="BQ55" s="1541"/>
      <c r="BR55" s="1541"/>
      <c r="BS55" s="1541"/>
      <c r="BT55" s="1541"/>
      <c r="BU55" s="1541"/>
      <c r="BV55" s="1541"/>
      <c r="BW55" s="1541"/>
      <c r="BX55" s="1541"/>
      <c r="BY55" s="1541"/>
      <c r="BZ55" s="1541"/>
      <c r="CA55" s="1541"/>
      <c r="CB55" s="1541"/>
      <c r="CC55" s="1541"/>
      <c r="CD55" s="1541"/>
      <c r="CE55" s="1541"/>
      <c r="CF55" s="1541"/>
      <c r="CG55" s="1541"/>
      <c r="CH55" s="1541"/>
      <c r="CI55" s="1541"/>
      <c r="CJ55" s="79"/>
      <c r="CK55" s="1541"/>
      <c r="CL55" s="1541"/>
      <c r="CM55" s="1541"/>
      <c r="CN55" s="1541"/>
      <c r="CP55" s="79"/>
      <c r="CQ55" s="79"/>
      <c r="CR55" s="79"/>
      <c r="CS55" s="79"/>
      <c r="CT55" s="79"/>
      <c r="CU55" s="79"/>
      <c r="CV55" s="79"/>
      <c r="CW55" s="79"/>
      <c r="DC55" s="99"/>
    </row>
    <row r="56" spans="4:111" ht="8.25" customHeight="1">
      <c r="D56" s="1523"/>
      <c r="E56" s="1524"/>
      <c r="F56" s="1525"/>
      <c r="G56" s="128"/>
      <c r="H56" s="1718"/>
      <c r="I56" s="1718"/>
      <c r="J56" s="1718"/>
      <c r="K56" s="128"/>
      <c r="L56" s="128"/>
      <c r="M56" s="128"/>
      <c r="N56" s="128"/>
      <c r="O56" s="128"/>
      <c r="P56" s="128"/>
      <c r="Q56" s="129"/>
      <c r="R56" s="131"/>
      <c r="S56" s="81"/>
      <c r="T56" s="81"/>
      <c r="U56" s="81"/>
      <c r="V56" s="81"/>
      <c r="W56" s="81"/>
      <c r="X56" s="81"/>
      <c r="Y56" s="81"/>
      <c r="Z56" s="81"/>
      <c r="AA56" s="81"/>
      <c r="AB56" s="81"/>
      <c r="AC56" s="81"/>
      <c r="AD56" s="81"/>
      <c r="AE56" s="81"/>
      <c r="AF56" s="1557"/>
      <c r="AG56" s="1557"/>
      <c r="AH56" s="1557"/>
      <c r="AI56" s="1557"/>
      <c r="AJ56" s="1557"/>
      <c r="AK56" s="1557"/>
      <c r="AL56" s="1557"/>
      <c r="AM56" s="1557"/>
      <c r="AN56" s="1557"/>
      <c r="AO56" s="81"/>
      <c r="AP56" s="81"/>
      <c r="AQ56" s="81"/>
      <c r="AR56" s="1542"/>
      <c r="AS56" s="1542"/>
      <c r="AT56" s="1542"/>
      <c r="AU56" s="1542"/>
      <c r="AV56" s="1542"/>
      <c r="AW56" s="1542"/>
      <c r="AX56" s="1542"/>
      <c r="AY56" s="1542"/>
      <c r="AZ56" s="1542"/>
      <c r="BA56" s="1542"/>
      <c r="BB56" s="1542"/>
      <c r="BC56" s="1542"/>
      <c r="BD56" s="1542"/>
      <c r="BE56" s="1542"/>
      <c r="BF56" s="1542"/>
      <c r="BG56" s="1542"/>
      <c r="BH56" s="1542"/>
      <c r="BI56" s="1542"/>
      <c r="BJ56" s="1542"/>
      <c r="BK56" s="81"/>
      <c r="BL56" s="1542"/>
      <c r="BM56" s="1542"/>
      <c r="BN56" s="1542"/>
      <c r="BO56" s="1542"/>
      <c r="BP56" s="81"/>
      <c r="BQ56" s="1542"/>
      <c r="BR56" s="1542"/>
      <c r="BS56" s="1542"/>
      <c r="BT56" s="1542"/>
      <c r="BU56" s="1542"/>
      <c r="BV56" s="1542"/>
      <c r="BW56" s="1542"/>
      <c r="BX56" s="1542"/>
      <c r="BY56" s="1542"/>
      <c r="BZ56" s="1542"/>
      <c r="CA56" s="1542"/>
      <c r="CB56" s="1542"/>
      <c r="CC56" s="1542"/>
      <c r="CD56" s="1542"/>
      <c r="CE56" s="1542"/>
      <c r="CF56" s="1542"/>
      <c r="CG56" s="1542"/>
      <c r="CH56" s="1542"/>
      <c r="CI56" s="1542"/>
      <c r="CJ56" s="81"/>
      <c r="CK56" s="1542"/>
      <c r="CL56" s="1542"/>
      <c r="CM56" s="1542"/>
      <c r="CN56" s="1542"/>
      <c r="CP56" s="81"/>
      <c r="CQ56" s="81"/>
      <c r="CR56" s="81"/>
      <c r="CS56" s="81"/>
      <c r="CT56" s="81"/>
      <c r="CU56" s="81"/>
      <c r="CV56" s="81"/>
      <c r="CW56" s="81"/>
      <c r="DC56" s="99"/>
    </row>
    <row r="57" spans="4:111" ht="8.25" customHeight="1">
      <c r="D57" s="1523"/>
      <c r="E57" s="1524"/>
      <c r="F57" s="1525"/>
      <c r="G57" s="132"/>
      <c r="H57" s="1544" t="s">
        <v>358</v>
      </c>
      <c r="I57" s="1544"/>
      <c r="J57" s="1544"/>
      <c r="K57" s="1544"/>
      <c r="L57" s="1544"/>
      <c r="M57" s="1544"/>
      <c r="N57" s="1544"/>
      <c r="O57" s="1544"/>
      <c r="P57" s="1544"/>
      <c r="Q57" s="133"/>
      <c r="R57" s="126"/>
      <c r="U57" s="1540" t="s">
        <v>359</v>
      </c>
      <c r="V57" s="1558"/>
      <c r="W57" s="1558"/>
      <c r="X57" s="1558"/>
      <c r="Y57" s="1558"/>
      <c r="Z57" s="1558"/>
      <c r="AA57" s="1558"/>
      <c r="AB57" s="1558"/>
      <c r="AC57" s="1558"/>
      <c r="AD57" s="1558"/>
      <c r="AE57" s="1558"/>
      <c r="AF57" s="1558"/>
      <c r="AG57" s="1558"/>
      <c r="AH57" s="1558"/>
      <c r="AI57" s="1558"/>
      <c r="AJ57" s="1558"/>
      <c r="AK57" s="1558"/>
      <c r="AL57" s="1558"/>
      <c r="AM57" s="1558"/>
      <c r="AN57" s="1558"/>
      <c r="AO57" s="1558"/>
      <c r="AP57" s="1558"/>
      <c r="AQ57" s="1558"/>
      <c r="AR57" s="1558"/>
      <c r="AS57" s="1558"/>
      <c r="AT57" s="1558"/>
      <c r="AU57" s="1558"/>
      <c r="AV57" s="1558"/>
      <c r="AW57" s="1558"/>
      <c r="BA57" s="99"/>
      <c r="BB57" s="1546" t="s">
        <v>360</v>
      </c>
      <c r="BC57" s="1547"/>
      <c r="BD57" s="1547"/>
      <c r="BE57" s="1547"/>
      <c r="BF57" s="1547"/>
      <c r="BG57" s="1547"/>
      <c r="BH57" s="1547"/>
      <c r="BI57" s="1547"/>
      <c r="BJ57" s="1547"/>
      <c r="BK57" s="1547"/>
      <c r="BL57" s="1547"/>
      <c r="BM57" s="1548"/>
      <c r="BQ57" s="1555" t="s">
        <v>361</v>
      </c>
      <c r="BR57" s="1555"/>
      <c r="BS57" s="1555"/>
      <c r="BT57" s="1555"/>
      <c r="BU57" s="1555"/>
      <c r="BV57" s="1555"/>
      <c r="BW57" s="1555"/>
      <c r="BX57" s="1555"/>
      <c r="BY57" s="1555"/>
      <c r="BZ57" s="1555"/>
      <c r="CA57" s="1555"/>
      <c r="CB57" s="1555"/>
      <c r="CC57" s="1555"/>
      <c r="CD57" s="1555"/>
      <c r="CE57" s="1555"/>
      <c r="CF57" s="1555"/>
      <c r="CG57" s="1555"/>
      <c r="CH57" s="1555"/>
      <c r="CI57" s="1555"/>
      <c r="CJ57" s="1555"/>
      <c r="CK57" s="1555"/>
      <c r="CL57" s="1555"/>
      <c r="CM57" s="1555"/>
      <c r="CN57" s="1555"/>
      <c r="CO57" s="1555"/>
      <c r="CP57" s="1555"/>
      <c r="CQ57" s="1555"/>
      <c r="CR57" s="1555"/>
      <c r="CS57" s="1555"/>
      <c r="CT57" s="1555"/>
      <c r="CU57" s="1555"/>
      <c r="CV57" s="1555"/>
      <c r="CW57" s="1555"/>
      <c r="CX57" s="125"/>
      <c r="CY57" s="125"/>
      <c r="CZ57" s="125"/>
      <c r="DA57" s="125"/>
      <c r="DB57" s="125"/>
      <c r="DC57" s="90"/>
      <c r="DD57" s="1561" t="s">
        <v>362</v>
      </c>
      <c r="DE57" s="1562"/>
      <c r="DF57" s="1562" t="s">
        <v>363</v>
      </c>
      <c r="DG57" s="1562"/>
    </row>
    <row r="58" spans="4:111" ht="8.25" customHeight="1">
      <c r="D58" s="1523"/>
      <c r="E58" s="1524"/>
      <c r="F58" s="1525"/>
      <c r="G58" s="132"/>
      <c r="H58" s="1544"/>
      <c r="I58" s="1544"/>
      <c r="J58" s="1544"/>
      <c r="K58" s="1544"/>
      <c r="L58" s="1544"/>
      <c r="M58" s="1544"/>
      <c r="N58" s="1544"/>
      <c r="O58" s="1544"/>
      <c r="P58" s="1544"/>
      <c r="Q58" s="133"/>
      <c r="R58" s="126"/>
      <c r="U58" s="1559"/>
      <c r="V58" s="1559"/>
      <c r="W58" s="1559"/>
      <c r="X58" s="1559"/>
      <c r="Y58" s="1559"/>
      <c r="Z58" s="1559"/>
      <c r="AA58" s="1559"/>
      <c r="AB58" s="1559"/>
      <c r="AC58" s="1559"/>
      <c r="AD58" s="1559"/>
      <c r="AE58" s="1559"/>
      <c r="AF58" s="1559"/>
      <c r="AG58" s="1559"/>
      <c r="AH58" s="1559"/>
      <c r="AI58" s="1559"/>
      <c r="AJ58" s="1559"/>
      <c r="AK58" s="1559"/>
      <c r="AL58" s="1559"/>
      <c r="AM58" s="1559"/>
      <c r="AN58" s="1559"/>
      <c r="AO58" s="1559"/>
      <c r="AP58" s="1559"/>
      <c r="AQ58" s="1559"/>
      <c r="AR58" s="1559"/>
      <c r="AS58" s="1559"/>
      <c r="AT58" s="1559"/>
      <c r="AU58" s="1559"/>
      <c r="AV58" s="1559"/>
      <c r="AW58" s="1559"/>
      <c r="BA58" s="99"/>
      <c r="BB58" s="1549"/>
      <c r="BC58" s="1550"/>
      <c r="BD58" s="1550"/>
      <c r="BE58" s="1550"/>
      <c r="BF58" s="1550"/>
      <c r="BG58" s="1550"/>
      <c r="BH58" s="1550"/>
      <c r="BI58" s="1550"/>
      <c r="BJ58" s="1550"/>
      <c r="BK58" s="1550"/>
      <c r="BL58" s="1550"/>
      <c r="BM58" s="1551"/>
      <c r="BQ58" s="1556"/>
      <c r="BR58" s="1556"/>
      <c r="BS58" s="1556"/>
      <c r="BT58" s="1556"/>
      <c r="BU58" s="1556"/>
      <c r="BV58" s="1556"/>
      <c r="BW58" s="1556"/>
      <c r="BX58" s="1556"/>
      <c r="BY58" s="1556"/>
      <c r="BZ58" s="1556"/>
      <c r="CA58" s="1556"/>
      <c r="CB58" s="1556"/>
      <c r="CC58" s="1556"/>
      <c r="CD58" s="1556"/>
      <c r="CE58" s="1556"/>
      <c r="CF58" s="1556"/>
      <c r="CG58" s="1556"/>
      <c r="CH58" s="1556"/>
      <c r="CI58" s="1556"/>
      <c r="CJ58" s="1556"/>
      <c r="CK58" s="1556"/>
      <c r="CL58" s="1556"/>
      <c r="CM58" s="1556"/>
      <c r="CN58" s="1556"/>
      <c r="CO58" s="1556"/>
      <c r="CP58" s="1556"/>
      <c r="CQ58" s="1556"/>
      <c r="CR58" s="1556"/>
      <c r="CS58" s="1556"/>
      <c r="CT58" s="1556"/>
      <c r="CU58" s="1556"/>
      <c r="CV58" s="1556"/>
      <c r="CW58" s="1556"/>
      <c r="DC58" s="99"/>
      <c r="DD58" s="1757" t="s">
        <v>364</v>
      </c>
      <c r="DE58" s="1758"/>
      <c r="DF58" s="1758" t="s">
        <v>365</v>
      </c>
      <c r="DG58" s="1758"/>
    </row>
    <row r="59" spans="4:111" ht="8.25" customHeight="1">
      <c r="D59" s="1523"/>
      <c r="E59" s="1524"/>
      <c r="F59" s="1525"/>
      <c r="G59" s="134"/>
      <c r="H59" s="1545"/>
      <c r="I59" s="1545"/>
      <c r="J59" s="1545"/>
      <c r="K59" s="1545"/>
      <c r="L59" s="1545"/>
      <c r="M59" s="1545"/>
      <c r="N59" s="1545"/>
      <c r="O59" s="1545"/>
      <c r="P59" s="1545"/>
      <c r="Q59" s="135"/>
      <c r="R59" s="136"/>
      <c r="S59" s="137"/>
      <c r="T59" s="137"/>
      <c r="U59" s="1560"/>
      <c r="V59" s="1560"/>
      <c r="W59" s="1560"/>
      <c r="X59" s="1560"/>
      <c r="Y59" s="1560"/>
      <c r="Z59" s="1560"/>
      <c r="AA59" s="1560"/>
      <c r="AB59" s="1560"/>
      <c r="AC59" s="1560"/>
      <c r="AD59" s="1560"/>
      <c r="AE59" s="1560"/>
      <c r="AF59" s="1560"/>
      <c r="AG59" s="1560"/>
      <c r="AH59" s="1560"/>
      <c r="AI59" s="1560"/>
      <c r="AJ59" s="1560"/>
      <c r="AK59" s="1560"/>
      <c r="AL59" s="1560"/>
      <c r="AM59" s="1560"/>
      <c r="AN59" s="1560"/>
      <c r="AO59" s="1560"/>
      <c r="AP59" s="1560"/>
      <c r="AQ59" s="1560"/>
      <c r="AR59" s="1560"/>
      <c r="AS59" s="1560"/>
      <c r="AT59" s="1560"/>
      <c r="AU59" s="1560"/>
      <c r="AV59" s="1560"/>
      <c r="AW59" s="1560"/>
      <c r="AX59" s="137"/>
      <c r="AY59" s="137"/>
      <c r="AZ59" s="137"/>
      <c r="BA59" s="93"/>
      <c r="BB59" s="1552"/>
      <c r="BC59" s="1553"/>
      <c r="BD59" s="1553"/>
      <c r="BE59" s="1553"/>
      <c r="BF59" s="1553"/>
      <c r="BG59" s="1553"/>
      <c r="BH59" s="1553"/>
      <c r="BI59" s="1553"/>
      <c r="BJ59" s="1553"/>
      <c r="BK59" s="1553"/>
      <c r="BL59" s="1553"/>
      <c r="BM59" s="1554"/>
      <c r="BN59" s="137"/>
      <c r="BO59" s="137"/>
      <c r="BP59" s="137"/>
      <c r="BQ59" s="1557"/>
      <c r="BR59" s="1557"/>
      <c r="BS59" s="1557"/>
      <c r="BT59" s="1557"/>
      <c r="BU59" s="1557"/>
      <c r="BV59" s="1557"/>
      <c r="BW59" s="1557"/>
      <c r="BX59" s="1557"/>
      <c r="BY59" s="1557"/>
      <c r="BZ59" s="1557"/>
      <c r="CA59" s="1557"/>
      <c r="CB59" s="1557"/>
      <c r="CC59" s="1557"/>
      <c r="CD59" s="1557"/>
      <c r="CE59" s="1557"/>
      <c r="CF59" s="1557"/>
      <c r="CG59" s="1557"/>
      <c r="CH59" s="1557"/>
      <c r="CI59" s="1557"/>
      <c r="CJ59" s="1557"/>
      <c r="CK59" s="1557"/>
      <c r="CL59" s="1557"/>
      <c r="CM59" s="1557"/>
      <c r="CN59" s="1557"/>
      <c r="CO59" s="1557"/>
      <c r="CP59" s="1557"/>
      <c r="CQ59" s="1557"/>
      <c r="CR59" s="1557"/>
      <c r="CS59" s="1557"/>
      <c r="CT59" s="1557"/>
      <c r="CU59" s="1557"/>
      <c r="CV59" s="1557"/>
      <c r="CW59" s="1557"/>
      <c r="CX59" s="137"/>
      <c r="CY59" s="137"/>
      <c r="CZ59" s="137"/>
      <c r="DA59" s="137"/>
      <c r="DB59" s="137"/>
      <c r="DC59" s="93"/>
      <c r="DD59" s="1757"/>
      <c r="DE59" s="1758"/>
      <c r="DF59" s="1758"/>
      <c r="DG59" s="1758"/>
    </row>
    <row r="60" spans="4:111" ht="8.25" customHeight="1">
      <c r="D60" s="1523"/>
      <c r="E60" s="1524"/>
      <c r="F60" s="1525"/>
      <c r="G60" s="1759" t="s">
        <v>366</v>
      </c>
      <c r="H60" s="1717"/>
      <c r="I60" s="1717"/>
      <c r="J60" s="1717"/>
      <c r="K60" s="1717"/>
      <c r="L60" s="1717"/>
      <c r="M60" s="1717"/>
      <c r="N60" s="1717"/>
      <c r="O60" s="1717"/>
      <c r="P60" s="1717"/>
      <c r="Q60" s="1760"/>
      <c r="R60" s="1749" t="s">
        <v>367</v>
      </c>
      <c r="S60" s="1750"/>
      <c r="T60" s="1750"/>
      <c r="U60" s="1750"/>
      <c r="V60" s="138"/>
      <c r="W60" s="138" t="s">
        <v>350</v>
      </c>
      <c r="X60" s="138"/>
      <c r="Y60" s="138"/>
      <c r="Z60" s="138" t="s">
        <v>351</v>
      </c>
      <c r="AA60" s="138"/>
      <c r="AB60" s="138"/>
      <c r="AC60" s="138" t="s">
        <v>348</v>
      </c>
      <c r="AD60" s="138"/>
      <c r="AE60" s="138"/>
      <c r="AF60" s="138" t="s">
        <v>368</v>
      </c>
      <c r="AG60" s="138"/>
      <c r="AH60" s="138"/>
      <c r="AI60" s="138" t="s">
        <v>350</v>
      </c>
      <c r="AJ60" s="138"/>
      <c r="AK60" s="138"/>
      <c r="AL60" s="138" t="s">
        <v>351</v>
      </c>
      <c r="AM60" s="138"/>
      <c r="AN60" s="138"/>
      <c r="AO60" s="138" t="s">
        <v>348</v>
      </c>
      <c r="AP60" s="138"/>
      <c r="AQ60" s="138"/>
      <c r="AR60" s="138" t="s">
        <v>349</v>
      </c>
      <c r="AS60" s="138"/>
      <c r="AT60" s="138"/>
      <c r="AU60" s="138" t="s">
        <v>350</v>
      </c>
      <c r="AV60" s="138"/>
      <c r="BA60" s="99"/>
      <c r="BB60" s="1619" t="s">
        <v>367</v>
      </c>
      <c r="BC60" s="1620"/>
      <c r="BH60" s="1620" t="s">
        <v>369</v>
      </c>
      <c r="BI60" s="1620"/>
      <c r="BJ60" s="1620"/>
      <c r="BK60" s="1620"/>
      <c r="BL60" s="1620"/>
      <c r="BM60" s="1663"/>
      <c r="BN60" s="1766" t="s">
        <v>367</v>
      </c>
      <c r="BO60" s="1750"/>
      <c r="BP60" s="1750"/>
      <c r="BQ60" s="1750"/>
      <c r="BR60" s="139"/>
      <c r="BS60" s="139" t="s">
        <v>351</v>
      </c>
      <c r="BT60" s="139"/>
      <c r="BU60" s="139"/>
      <c r="BV60" s="139" t="s">
        <v>348</v>
      </c>
      <c r="BW60" s="139"/>
      <c r="BX60" s="139"/>
      <c r="BY60" s="139" t="s">
        <v>368</v>
      </c>
      <c r="BZ60" s="139"/>
      <c r="CA60" s="139"/>
      <c r="CB60" s="139" t="s">
        <v>350</v>
      </c>
      <c r="CC60" s="139"/>
      <c r="CD60" s="139"/>
      <c r="CE60" s="139" t="s">
        <v>351</v>
      </c>
      <c r="CF60" s="139"/>
      <c r="CG60" s="139"/>
      <c r="CH60" s="139" t="s">
        <v>348</v>
      </c>
      <c r="CI60" s="139"/>
      <c r="CJ60" s="139"/>
      <c r="CK60" s="139" t="s">
        <v>349</v>
      </c>
      <c r="CL60" s="139"/>
      <c r="CM60" s="139"/>
      <c r="CN60" s="139" t="s">
        <v>350</v>
      </c>
      <c r="CO60" s="139"/>
      <c r="CP60" s="139"/>
      <c r="CQ60" s="139" t="s">
        <v>351</v>
      </c>
      <c r="CR60" s="139"/>
      <c r="CS60" s="139"/>
      <c r="CT60" s="139" t="s">
        <v>348</v>
      </c>
      <c r="CU60" s="139"/>
      <c r="CV60" s="139"/>
      <c r="CW60" s="139" t="s">
        <v>370</v>
      </c>
      <c r="CX60" s="139"/>
      <c r="DC60" s="99"/>
      <c r="DD60" s="1757"/>
      <c r="DE60" s="1758"/>
      <c r="DF60" s="1758"/>
      <c r="DG60" s="1758"/>
    </row>
    <row r="61" spans="4:111" ht="8.25" customHeight="1">
      <c r="D61" s="1523"/>
      <c r="E61" s="1524"/>
      <c r="F61" s="1525"/>
      <c r="G61" s="1761"/>
      <c r="H61" s="1718"/>
      <c r="I61" s="1718"/>
      <c r="J61" s="1718"/>
      <c r="K61" s="1718"/>
      <c r="L61" s="1718"/>
      <c r="M61" s="1718"/>
      <c r="N61" s="1718"/>
      <c r="O61" s="1718"/>
      <c r="P61" s="1718"/>
      <c r="Q61" s="1762"/>
      <c r="R61" s="1751"/>
      <c r="S61" s="1752"/>
      <c r="T61" s="1752"/>
      <c r="U61" s="1752"/>
      <c r="V61" s="1744" t="s">
        <v>100</v>
      </c>
      <c r="W61" s="1745"/>
      <c r="X61" s="1745"/>
      <c r="Y61" s="1563" t="s">
        <v>100</v>
      </c>
      <c r="Z61" s="1563"/>
      <c r="AA61" s="1563"/>
      <c r="AB61" s="1563" t="s">
        <v>100</v>
      </c>
      <c r="AC61" s="1563"/>
      <c r="AD61" s="1563"/>
      <c r="AE61" s="1563" t="s">
        <v>100</v>
      </c>
      <c r="AF61" s="1563"/>
      <c r="AG61" s="1563"/>
      <c r="AH61" s="1563" t="s">
        <v>100</v>
      </c>
      <c r="AI61" s="1563"/>
      <c r="AJ61" s="1563"/>
      <c r="AK61" s="1563" t="s">
        <v>100</v>
      </c>
      <c r="AL61" s="1563"/>
      <c r="AM61" s="1563"/>
      <c r="AN61" s="1563" t="s">
        <v>100</v>
      </c>
      <c r="AO61" s="1563"/>
      <c r="AP61" s="1563"/>
      <c r="AQ61" s="1563" t="s">
        <v>100</v>
      </c>
      <c r="AR61" s="1563"/>
      <c r="AS61" s="1563"/>
      <c r="AT61" s="1737" t="s">
        <v>100</v>
      </c>
      <c r="AU61" s="1738"/>
      <c r="AV61" s="1739"/>
      <c r="AW61" s="1646"/>
      <c r="AX61" s="1705"/>
      <c r="BA61" s="99"/>
      <c r="BB61" s="1706"/>
      <c r="BC61" s="1705"/>
      <c r="BH61" s="1705"/>
      <c r="BI61" s="1705"/>
      <c r="BJ61" s="1705"/>
      <c r="BK61" s="1705"/>
      <c r="BL61" s="1705"/>
      <c r="BM61" s="1755"/>
      <c r="BN61" s="1767"/>
      <c r="BO61" s="1752"/>
      <c r="BP61" s="1752"/>
      <c r="BQ61" s="1752"/>
      <c r="BR61" s="1744" t="str">
        <f>IF(ISERROR(MID('保険料計算シート（非表示）'!O5,LEN('保険料計算シート（非表示）'!O5)-10,1)),"",MID('保険料計算シート（非表示）'!O5,LEN('保険料計算シート（非表示）'!O5)-10,1))</f>
        <v/>
      </c>
      <c r="BS61" s="1745"/>
      <c r="BT61" s="1745"/>
      <c r="BU61" s="1563" t="str">
        <f>IF(ISERROR(MID('保険料計算シート（非表示）'!O5,LEN('保険料計算シート（非表示）'!O5)-9,1)),"",MID('保険料計算シート（非表示）'!O5,LEN('保険料計算シート（非表示）'!O5)-9,1))</f>
        <v/>
      </c>
      <c r="BV61" s="1563"/>
      <c r="BW61" s="1563"/>
      <c r="BX61" s="1756" t="str">
        <f>IF(ISERROR(MID('保険料計算シート（非表示）'!O5,LEN('保険料計算シート（非表示）'!O5)-8,1)),"",MID('保険料計算シート（非表示）'!O5,LEN('保険料計算シート（非表示）'!O5)-8,1))</f>
        <v/>
      </c>
      <c r="BY61" s="1563"/>
      <c r="BZ61" s="1563"/>
      <c r="CA61" s="1563" t="str">
        <f>IF(ISERROR(MID('保険料計算シート（非表示）'!O5,LEN('保険料計算シート（非表示）'!O5)-7,1)),"",MID('保険料計算シート（非表示）'!O5,LEN('保険料計算シート（非表示）'!O5)-7,1))</f>
        <v/>
      </c>
      <c r="CB61" s="1563"/>
      <c r="CC61" s="1563"/>
      <c r="CD61" s="1563" t="str">
        <f>IF(ISERROR(MID('保険料計算シート（非表示）'!O5,LEN('保険料計算シート（非表示）'!O5)-6,1)),"",MID('保険料計算シート（非表示）'!O5,LEN('保険料計算シート（非表示）'!O5)-6,1))</f>
        <v/>
      </c>
      <c r="CE61" s="1563"/>
      <c r="CF61" s="1563"/>
      <c r="CG61" s="1563" t="str">
        <f>IF(ISERROR(MID('保険料計算シート（非表示）'!O5,LEN('保険料計算シート（非表示）'!O5)-5,1)),"",MID('保険料計算シート（非表示）'!O5,LEN('保険料計算シート（非表示）'!O5)-5,1))</f>
        <v/>
      </c>
      <c r="CH61" s="1563"/>
      <c r="CI61" s="1563"/>
      <c r="CJ61" s="1563" t="str">
        <f>IF(ISERROR(MID('保険料計算シート（非表示）'!O5,LEN('保険料計算シート（非表示）'!O5)-4,1)),"",MID('保険料計算シート（非表示）'!O5,LEN('保険料計算シート（非表示）'!O5)-4,1))</f>
        <v/>
      </c>
      <c r="CK61" s="1563"/>
      <c r="CL61" s="1563"/>
      <c r="CM61" s="1563" t="str">
        <f>IF(ISERROR(MID('保険料計算シート（非表示）'!O5,LEN('保険料計算シート（非表示）'!O5)-3,1)),"",MID('保険料計算シート（非表示）'!O5,LEN('保険料計算シート（非表示）'!O5)-3,1))</f>
        <v/>
      </c>
      <c r="CN61" s="1563"/>
      <c r="CO61" s="1563"/>
      <c r="CP61" s="1563" t="str">
        <f>IF(ISERROR(MID('保険料計算シート（非表示）'!O5,LEN('保険料計算シート（非表示）'!O5)-2,1)),"",MID('保険料計算シート（非表示）'!O5,LEN('保険料計算シート（非表示）'!O5)-2,1))</f>
        <v/>
      </c>
      <c r="CQ61" s="1563"/>
      <c r="CR61" s="1563"/>
      <c r="CS61" s="1563" t="str">
        <f>IF(ISERROR(MID('保険料計算シート（非表示）'!O5,LEN('保険料計算シート（非表示）'!O5)-1,1)),"",MID('保険料計算シート（非表示）'!O5,LEN('保険料計算シート（非表示）'!O5)-1,1))</f>
        <v/>
      </c>
      <c r="CT61" s="1563"/>
      <c r="CU61" s="1563"/>
      <c r="CV61" s="1563" t="str">
        <f>IF('保険料計算シート（非表示）'!O5=0,"",IF(ISERROR(MID('保険料計算シート（非表示）'!O5,LEN('保険料計算シート（非表示）'!O5),1)),"",MID('保険料計算シート（非表示）'!O5,LEN('保険料計算シート（非表示）'!O5),1)))</f>
        <v/>
      </c>
      <c r="CW61" s="1563"/>
      <c r="CX61" s="1736"/>
      <c r="CY61" s="1646"/>
      <c r="CZ61" s="1705"/>
      <c r="DC61" s="99"/>
      <c r="DD61" s="1757"/>
      <c r="DE61" s="1758"/>
      <c r="DF61" s="1758"/>
      <c r="DG61" s="1758"/>
    </row>
    <row r="62" spans="4:111" ht="8.25" customHeight="1">
      <c r="D62" s="1523"/>
      <c r="E62" s="1524"/>
      <c r="F62" s="1525"/>
      <c r="G62" s="1761"/>
      <c r="H62" s="1718"/>
      <c r="I62" s="1718"/>
      <c r="J62" s="1718"/>
      <c r="K62" s="1718"/>
      <c r="L62" s="1718"/>
      <c r="M62" s="1718"/>
      <c r="N62" s="1718"/>
      <c r="O62" s="1718"/>
      <c r="P62" s="1718"/>
      <c r="Q62" s="1762"/>
      <c r="R62" s="1751"/>
      <c r="S62" s="1752"/>
      <c r="T62" s="1752"/>
      <c r="U62" s="1752"/>
      <c r="V62" s="1744"/>
      <c r="W62" s="1745"/>
      <c r="X62" s="1745"/>
      <c r="Y62" s="1563"/>
      <c r="Z62" s="1563"/>
      <c r="AA62" s="1563"/>
      <c r="AB62" s="1563"/>
      <c r="AC62" s="1563"/>
      <c r="AD62" s="1563"/>
      <c r="AE62" s="1563"/>
      <c r="AF62" s="1563"/>
      <c r="AG62" s="1563"/>
      <c r="AH62" s="1563"/>
      <c r="AI62" s="1563"/>
      <c r="AJ62" s="1563"/>
      <c r="AK62" s="1563"/>
      <c r="AL62" s="1563"/>
      <c r="AM62" s="1563"/>
      <c r="AN62" s="1563"/>
      <c r="AO62" s="1563"/>
      <c r="AP62" s="1563"/>
      <c r="AQ62" s="1563"/>
      <c r="AR62" s="1563"/>
      <c r="AS62" s="1563"/>
      <c r="AT62" s="1740"/>
      <c r="AU62" s="1691"/>
      <c r="AV62" s="1692"/>
      <c r="AW62" s="1706"/>
      <c r="AX62" s="1705"/>
      <c r="BA62" s="99"/>
      <c r="BB62" s="1729"/>
      <c r="BC62" s="1730"/>
      <c r="BD62" s="1730"/>
      <c r="BE62" s="1730"/>
      <c r="BF62" s="1730"/>
      <c r="BG62" s="1730"/>
      <c r="BH62" s="1730"/>
      <c r="BI62" s="1730"/>
      <c r="BJ62" s="1730"/>
      <c r="BK62" s="1730"/>
      <c r="BL62" s="1730"/>
      <c r="BM62" s="1731"/>
      <c r="BN62" s="1767"/>
      <c r="BO62" s="1752"/>
      <c r="BP62" s="1752"/>
      <c r="BQ62" s="1752"/>
      <c r="BR62" s="1744"/>
      <c r="BS62" s="1745"/>
      <c r="BT62" s="1745"/>
      <c r="BU62" s="1563"/>
      <c r="BV62" s="1563"/>
      <c r="BW62" s="1563"/>
      <c r="BX62" s="1756"/>
      <c r="BY62" s="1563"/>
      <c r="BZ62" s="1563"/>
      <c r="CA62" s="1563"/>
      <c r="CB62" s="1563"/>
      <c r="CC62" s="1563"/>
      <c r="CD62" s="1563"/>
      <c r="CE62" s="1563"/>
      <c r="CF62" s="1563"/>
      <c r="CG62" s="1563"/>
      <c r="CH62" s="1563"/>
      <c r="CI62" s="1563"/>
      <c r="CJ62" s="1563"/>
      <c r="CK62" s="1563"/>
      <c r="CL62" s="1563"/>
      <c r="CM62" s="1563"/>
      <c r="CN62" s="1563"/>
      <c r="CO62" s="1563"/>
      <c r="CP62" s="1563"/>
      <c r="CQ62" s="1563"/>
      <c r="CR62" s="1563"/>
      <c r="CS62" s="1563"/>
      <c r="CT62" s="1563"/>
      <c r="CU62" s="1563"/>
      <c r="CV62" s="1563"/>
      <c r="CW62" s="1563"/>
      <c r="CX62" s="1736"/>
      <c r="CY62" s="1706"/>
      <c r="CZ62" s="1705"/>
      <c r="DC62" s="99"/>
      <c r="DD62" s="1757"/>
      <c r="DE62" s="1758"/>
      <c r="DF62" s="1758"/>
      <c r="DG62" s="1758"/>
    </row>
    <row r="63" spans="4:111" ht="8.25" customHeight="1">
      <c r="D63" s="1523"/>
      <c r="E63" s="1524"/>
      <c r="F63" s="1525"/>
      <c r="G63" s="1761"/>
      <c r="H63" s="1718"/>
      <c r="I63" s="1718"/>
      <c r="J63" s="1718"/>
      <c r="K63" s="1718"/>
      <c r="L63" s="1718"/>
      <c r="M63" s="1718"/>
      <c r="N63" s="1718"/>
      <c r="O63" s="1718"/>
      <c r="P63" s="1718"/>
      <c r="Q63" s="1762"/>
      <c r="R63" s="1751"/>
      <c r="S63" s="1752"/>
      <c r="T63" s="1752"/>
      <c r="U63" s="1752"/>
      <c r="V63" s="1744"/>
      <c r="W63" s="1745"/>
      <c r="X63" s="1745"/>
      <c r="Y63" s="1563"/>
      <c r="Z63" s="1563"/>
      <c r="AA63" s="1563"/>
      <c r="AB63" s="1563"/>
      <c r="AC63" s="1563"/>
      <c r="AD63" s="1563"/>
      <c r="AE63" s="1563"/>
      <c r="AF63" s="1563"/>
      <c r="AG63" s="1563"/>
      <c r="AH63" s="1563"/>
      <c r="AI63" s="1563"/>
      <c r="AJ63" s="1563"/>
      <c r="AK63" s="1563"/>
      <c r="AL63" s="1563"/>
      <c r="AM63" s="1563"/>
      <c r="AN63" s="1563"/>
      <c r="AO63" s="1563"/>
      <c r="AP63" s="1563"/>
      <c r="AQ63" s="1563"/>
      <c r="AR63" s="1563"/>
      <c r="AS63" s="1563"/>
      <c r="AT63" s="1741"/>
      <c r="AU63" s="1742"/>
      <c r="AV63" s="1743"/>
      <c r="AW63" s="1706"/>
      <c r="AX63" s="1705"/>
      <c r="AY63" s="1596" t="s">
        <v>371</v>
      </c>
      <c r="AZ63" s="1596"/>
      <c r="BA63" s="1735"/>
      <c r="BB63" s="1729"/>
      <c r="BC63" s="1730"/>
      <c r="BD63" s="1730"/>
      <c r="BE63" s="1730"/>
      <c r="BF63" s="1730"/>
      <c r="BG63" s="1730"/>
      <c r="BH63" s="1730"/>
      <c r="BI63" s="1730"/>
      <c r="BJ63" s="1730"/>
      <c r="BK63" s="1730"/>
      <c r="BL63" s="1730"/>
      <c r="BM63" s="1731"/>
      <c r="BN63" s="1767"/>
      <c r="BO63" s="1752"/>
      <c r="BP63" s="1752"/>
      <c r="BQ63" s="1752"/>
      <c r="BR63" s="1744"/>
      <c r="BS63" s="1745"/>
      <c r="BT63" s="1745"/>
      <c r="BU63" s="1563"/>
      <c r="BV63" s="1563"/>
      <c r="BW63" s="1563"/>
      <c r="BX63" s="1756"/>
      <c r="BY63" s="1563"/>
      <c r="BZ63" s="1563"/>
      <c r="CA63" s="1563"/>
      <c r="CB63" s="1563"/>
      <c r="CC63" s="1563"/>
      <c r="CD63" s="1563"/>
      <c r="CE63" s="1563"/>
      <c r="CF63" s="1563"/>
      <c r="CG63" s="1563"/>
      <c r="CH63" s="1563"/>
      <c r="CI63" s="1563"/>
      <c r="CJ63" s="1563"/>
      <c r="CK63" s="1563"/>
      <c r="CL63" s="1563"/>
      <c r="CM63" s="1563"/>
      <c r="CN63" s="1563"/>
      <c r="CO63" s="1563"/>
      <c r="CP63" s="1563"/>
      <c r="CQ63" s="1563"/>
      <c r="CR63" s="1563"/>
      <c r="CS63" s="1563"/>
      <c r="CT63" s="1563"/>
      <c r="CU63" s="1563"/>
      <c r="CV63" s="1563"/>
      <c r="CW63" s="1563"/>
      <c r="CX63" s="1736"/>
      <c r="CY63" s="1706"/>
      <c r="CZ63" s="1705"/>
      <c r="DA63" s="1705" t="s">
        <v>370</v>
      </c>
      <c r="DB63" s="1705"/>
      <c r="DC63" s="99"/>
      <c r="DD63" s="1757"/>
      <c r="DE63" s="1758"/>
      <c r="DF63" s="1758"/>
      <c r="DG63" s="1758"/>
    </row>
    <row r="64" spans="4:111" ht="8.25" customHeight="1">
      <c r="D64" s="1523"/>
      <c r="E64" s="1524"/>
      <c r="F64" s="1525"/>
      <c r="G64" s="1763"/>
      <c r="H64" s="1764"/>
      <c r="I64" s="1764"/>
      <c r="J64" s="1764"/>
      <c r="K64" s="1764"/>
      <c r="L64" s="1764"/>
      <c r="M64" s="1764"/>
      <c r="N64" s="1764"/>
      <c r="O64" s="1764"/>
      <c r="P64" s="1764"/>
      <c r="Q64" s="1765"/>
      <c r="R64" s="1753"/>
      <c r="S64" s="1754"/>
      <c r="T64" s="1754"/>
      <c r="U64" s="1754"/>
      <c r="AD64" s="1769" t="s">
        <v>372</v>
      </c>
      <c r="AE64" s="1769"/>
      <c r="AM64" s="1769" t="s">
        <v>372</v>
      </c>
      <c r="AN64" s="1769"/>
      <c r="AY64" s="1596"/>
      <c r="AZ64" s="1596"/>
      <c r="BA64" s="1735"/>
      <c r="BB64" s="1732"/>
      <c r="BC64" s="1733"/>
      <c r="BD64" s="1733"/>
      <c r="BE64" s="1733"/>
      <c r="BF64" s="1733"/>
      <c r="BG64" s="1733"/>
      <c r="BH64" s="1733"/>
      <c r="BI64" s="1733"/>
      <c r="BJ64" s="1733"/>
      <c r="BK64" s="1733"/>
      <c r="BL64" s="1733"/>
      <c r="BM64" s="1734"/>
      <c r="BN64" s="1768"/>
      <c r="BO64" s="1754"/>
      <c r="BP64" s="1754"/>
      <c r="BQ64" s="1754"/>
      <c r="BR64" s="140"/>
      <c r="BS64" s="140"/>
      <c r="BT64" s="140"/>
      <c r="BU64" s="140"/>
      <c r="BV64" s="140"/>
      <c r="BW64" s="1769" t="s">
        <v>372</v>
      </c>
      <c r="BX64" s="1769"/>
      <c r="BY64" s="137"/>
      <c r="BZ64" s="137"/>
      <c r="CA64" s="137"/>
      <c r="CB64" s="137"/>
      <c r="CC64" s="137"/>
      <c r="CD64" s="137"/>
      <c r="CE64" s="137"/>
      <c r="CF64" s="1769" t="s">
        <v>372</v>
      </c>
      <c r="CG64" s="1769"/>
      <c r="CH64" s="137"/>
      <c r="CI64" s="137"/>
      <c r="CJ64" s="137"/>
      <c r="CK64" s="137"/>
      <c r="CL64" s="137"/>
      <c r="CM64" s="137"/>
      <c r="CN64" s="137"/>
      <c r="CO64" s="1769" t="s">
        <v>372</v>
      </c>
      <c r="CP64" s="1769"/>
      <c r="CQ64" s="137"/>
      <c r="CR64" s="137"/>
      <c r="CS64" s="137"/>
      <c r="CT64" s="137"/>
      <c r="CU64" s="137"/>
      <c r="CV64" s="137"/>
      <c r="CW64" s="137"/>
      <c r="CX64" s="137"/>
      <c r="CY64" s="137"/>
      <c r="CZ64" s="137"/>
      <c r="DA64" s="1665"/>
      <c r="DB64" s="1665"/>
      <c r="DC64" s="93"/>
      <c r="DD64" s="1757"/>
      <c r="DE64" s="1758"/>
      <c r="DF64" s="1758"/>
      <c r="DG64" s="1758"/>
    </row>
    <row r="65" spans="4:111" ht="8.25" customHeight="1">
      <c r="D65" s="1523"/>
      <c r="E65" s="1524"/>
      <c r="F65" s="1525"/>
      <c r="G65" s="1746" t="s">
        <v>373</v>
      </c>
      <c r="H65" s="1747"/>
      <c r="I65" s="1747"/>
      <c r="J65" s="1747"/>
      <c r="K65" s="1747"/>
      <c r="L65" s="1747"/>
      <c r="M65" s="1747"/>
      <c r="N65" s="1747"/>
      <c r="O65" s="1747"/>
      <c r="P65" s="1747"/>
      <c r="Q65" s="1748"/>
      <c r="R65" s="1749" t="s">
        <v>374</v>
      </c>
      <c r="S65" s="1750"/>
      <c r="T65" s="1750"/>
      <c r="U65" s="1750"/>
      <c r="V65" s="139"/>
      <c r="W65" s="139" t="s">
        <v>350</v>
      </c>
      <c r="X65" s="139"/>
      <c r="Y65" s="139"/>
      <c r="Z65" s="139" t="s">
        <v>351</v>
      </c>
      <c r="AA65" s="139"/>
      <c r="AB65" s="139"/>
      <c r="AC65" s="139" t="s">
        <v>348</v>
      </c>
      <c r="AD65" s="139"/>
      <c r="AE65" s="139"/>
      <c r="AF65" s="139" t="s">
        <v>368</v>
      </c>
      <c r="AG65" s="139"/>
      <c r="AH65" s="139"/>
      <c r="AI65" s="139" t="s">
        <v>350</v>
      </c>
      <c r="AJ65" s="139"/>
      <c r="AK65" s="139"/>
      <c r="AL65" s="139" t="s">
        <v>351</v>
      </c>
      <c r="AM65" s="139"/>
      <c r="AN65" s="139"/>
      <c r="AO65" s="139" t="s">
        <v>348</v>
      </c>
      <c r="AP65" s="139"/>
      <c r="AQ65" s="139"/>
      <c r="AR65" s="139" t="s">
        <v>349</v>
      </c>
      <c r="AS65" s="139"/>
      <c r="AT65" s="139"/>
      <c r="AU65" s="139" t="s">
        <v>350</v>
      </c>
      <c r="AV65" s="139"/>
      <c r="AW65" s="125"/>
      <c r="AX65" s="125"/>
      <c r="AY65" s="125"/>
      <c r="AZ65" s="125"/>
      <c r="BA65" s="90"/>
      <c r="BB65" s="1619" t="s">
        <v>374</v>
      </c>
      <c r="BC65" s="1620"/>
      <c r="BH65" s="1620" t="s">
        <v>369</v>
      </c>
      <c r="BI65" s="1620"/>
      <c r="BJ65" s="1620"/>
      <c r="BK65" s="1620"/>
      <c r="BL65" s="1620"/>
      <c r="BM65" s="1663"/>
      <c r="BN65" s="1752" t="s">
        <v>374</v>
      </c>
      <c r="BO65" s="1752"/>
      <c r="BP65" s="1752"/>
      <c r="BQ65" s="1752"/>
      <c r="BR65" s="138"/>
      <c r="BS65" s="138" t="s">
        <v>351</v>
      </c>
      <c r="BT65" s="138"/>
      <c r="BU65" s="138"/>
      <c r="BV65" s="138" t="s">
        <v>348</v>
      </c>
      <c r="BW65" s="138"/>
      <c r="BX65" s="138"/>
      <c r="BY65" s="138" t="s">
        <v>368</v>
      </c>
      <c r="BZ65" s="138"/>
      <c r="CA65" s="138"/>
      <c r="CB65" s="138" t="s">
        <v>350</v>
      </c>
      <c r="CC65" s="138"/>
      <c r="CD65" s="138"/>
      <c r="CE65" s="138" t="s">
        <v>351</v>
      </c>
      <c r="CF65" s="138"/>
      <c r="CG65" s="138"/>
      <c r="CH65" s="138" t="s">
        <v>348</v>
      </c>
      <c r="CI65" s="138"/>
      <c r="CJ65" s="138"/>
      <c r="CK65" s="138" t="s">
        <v>349</v>
      </c>
      <c r="CL65" s="138"/>
      <c r="CM65" s="138"/>
      <c r="CN65" s="138" t="s">
        <v>350</v>
      </c>
      <c r="CO65" s="138"/>
      <c r="CP65" s="138"/>
      <c r="CQ65" s="138" t="s">
        <v>351</v>
      </c>
      <c r="CR65" s="138"/>
      <c r="CS65" s="138"/>
      <c r="CT65" s="138" t="s">
        <v>348</v>
      </c>
      <c r="CU65" s="138"/>
      <c r="CV65" s="138"/>
      <c r="CW65" s="138" t="s">
        <v>370</v>
      </c>
      <c r="CX65" s="138"/>
      <c r="DC65" s="90"/>
      <c r="DD65" s="1757"/>
      <c r="DE65" s="1758"/>
      <c r="DF65" s="1758"/>
      <c r="DG65" s="1758"/>
    </row>
    <row r="66" spans="4:111" ht="8.25" customHeight="1">
      <c r="D66" s="1523"/>
      <c r="E66" s="1524"/>
      <c r="F66" s="1525"/>
      <c r="G66" s="1531"/>
      <c r="H66" s="1532"/>
      <c r="I66" s="1532"/>
      <c r="J66" s="1532"/>
      <c r="K66" s="1532"/>
      <c r="L66" s="1532"/>
      <c r="M66" s="1532"/>
      <c r="N66" s="1532"/>
      <c r="O66" s="1532"/>
      <c r="P66" s="1532"/>
      <c r="Q66" s="1533"/>
      <c r="R66" s="1751"/>
      <c r="S66" s="1752"/>
      <c r="T66" s="1752"/>
      <c r="U66" s="1752"/>
      <c r="V66" s="1744" t="str">
        <f>IF(ISERROR(MID('保険料計算シート（非表示）'!M5,LEN('保険料計算シート（非表示）'!M5)-8,1)),"",MID('保険料計算シート（非表示）'!M5,LEN('保険料計算シート（非表示）'!M5)-8,1))</f>
        <v/>
      </c>
      <c r="W66" s="1745"/>
      <c r="X66" s="1745"/>
      <c r="Y66" s="1563" t="str">
        <f>IF(ISERROR(MID('保険料計算シート（非表示）'!M5,LEN('保険料計算シート（非表示）'!M5)-7,1)),"",MID('保険料計算シート（非表示）'!M5,LEN('保険料計算シート（非表示）'!M5)-7,1))</f>
        <v/>
      </c>
      <c r="Z66" s="1563"/>
      <c r="AA66" s="1563"/>
      <c r="AB66" s="1563" t="str">
        <f>IF(ISERROR(MID('保険料計算シート（非表示）'!M5,LEN('保険料計算シート（非表示）'!M5)-6,1)),"",MID('保険料計算シート（非表示）'!M5,LEN('保険料計算シート（非表示）'!M5)-6,1))</f>
        <v/>
      </c>
      <c r="AC66" s="1563"/>
      <c r="AD66" s="1563"/>
      <c r="AE66" s="1563" t="str">
        <f>IF(ISERROR(MID('保険料計算シート（非表示）'!M5,LEN('保険料計算シート（非表示）'!M5)-5,1)),"",MID('保険料計算シート（非表示）'!M5,LEN('保険料計算シート（非表示）'!M5)-5,1))</f>
        <v/>
      </c>
      <c r="AF66" s="1563"/>
      <c r="AG66" s="1563"/>
      <c r="AH66" s="1563" t="str">
        <f>IF(ISERROR(MID('保険料計算シート（非表示）'!M5,LEN('保険料計算シート（非表示）'!M5)-4,1)),"",MID('保険料計算シート（非表示）'!M5,LEN('保険料計算シート（非表示）'!M5)-4,1))</f>
        <v/>
      </c>
      <c r="AI66" s="1563"/>
      <c r="AJ66" s="1563"/>
      <c r="AK66" s="1563" t="str">
        <f>IF(ISERROR(MID('保険料計算シート（非表示）'!M5,LEN('保険料計算シート（非表示）'!M5)-3,1)),"",MID('保険料計算シート（非表示）'!M5,LEN('保険料計算シート（非表示）'!M5)-3,1))</f>
        <v/>
      </c>
      <c r="AL66" s="1563"/>
      <c r="AM66" s="1563"/>
      <c r="AN66" s="1737" t="str">
        <f>IF(ISERROR(MID('保険料計算シート（非表示）'!M5,LEN('保険料計算シート（非表示）'!M5)-2,1)),"",MID('保険料計算シート（非表示）'!M5,LEN('保険料計算シート（非表示）'!M5)-2,1))</f>
        <v/>
      </c>
      <c r="AO66" s="1738"/>
      <c r="AP66" s="1777"/>
      <c r="AQ66" s="1563" t="str">
        <f>IF(ISERROR(MID('保険料計算シート（非表示）'!M5,LEN('保険料計算シート（非表示）'!M5)-1,1)),"",MID('保険料計算シート（非表示）'!M5,LEN('保険料計算シート（非表示）'!M5)-1,1))</f>
        <v/>
      </c>
      <c r="AR66" s="1563"/>
      <c r="AS66" s="1563"/>
      <c r="AT66" s="1563" t="str">
        <f>IF('保険料計算シート（非表示）'!M5=0,"",IF(ISERROR(MID('保険料計算シート（非表示）'!M5,LEN('保険料計算シート（非表示）'!M5),1)),"",MID('保険料計算シート（非表示）'!M5,LEN('保険料計算シート（非表示）'!M5),1)))</f>
        <v/>
      </c>
      <c r="AU66" s="1563"/>
      <c r="AV66" s="1736"/>
      <c r="AW66" s="1537"/>
      <c r="AX66" s="1705"/>
      <c r="BA66" s="99"/>
      <c r="BB66" s="1706"/>
      <c r="BC66" s="1705"/>
      <c r="BH66" s="1705"/>
      <c r="BI66" s="1705"/>
      <c r="BJ66" s="1705"/>
      <c r="BK66" s="1705"/>
      <c r="BL66" s="1705"/>
      <c r="BM66" s="1755"/>
      <c r="BN66" s="1752"/>
      <c r="BO66" s="1752"/>
      <c r="BP66" s="1752"/>
      <c r="BQ66" s="1752"/>
      <c r="BR66" s="1744" t="str">
        <f>BR61</f>
        <v/>
      </c>
      <c r="BS66" s="1745"/>
      <c r="BT66" s="1745"/>
      <c r="BU66" s="1563" t="str">
        <f>BU61</f>
        <v/>
      </c>
      <c r="BV66" s="1563"/>
      <c r="BW66" s="1563"/>
      <c r="BX66" s="1756" t="str">
        <f>BX61</f>
        <v/>
      </c>
      <c r="BY66" s="1563"/>
      <c r="BZ66" s="1563"/>
      <c r="CA66" s="1563" t="str">
        <f>CA61</f>
        <v/>
      </c>
      <c r="CB66" s="1563"/>
      <c r="CC66" s="1563"/>
      <c r="CD66" s="1563" t="str">
        <f>CD61</f>
        <v/>
      </c>
      <c r="CE66" s="1563"/>
      <c r="CF66" s="1563"/>
      <c r="CG66" s="1563" t="str">
        <f>CG61</f>
        <v/>
      </c>
      <c r="CH66" s="1563"/>
      <c r="CI66" s="1563"/>
      <c r="CJ66" s="1563" t="str">
        <f>CJ61</f>
        <v/>
      </c>
      <c r="CK66" s="1563"/>
      <c r="CL66" s="1563"/>
      <c r="CM66" s="1563" t="str">
        <f>CM61</f>
        <v/>
      </c>
      <c r="CN66" s="1563"/>
      <c r="CO66" s="1563"/>
      <c r="CP66" s="1563" t="str">
        <f>CP61</f>
        <v/>
      </c>
      <c r="CQ66" s="1563"/>
      <c r="CR66" s="1563"/>
      <c r="CS66" s="1563" t="str">
        <f>CS61</f>
        <v/>
      </c>
      <c r="CT66" s="1563"/>
      <c r="CU66" s="1563"/>
      <c r="CV66" s="1563" t="str">
        <f>CV61</f>
        <v/>
      </c>
      <c r="CW66" s="1563"/>
      <c r="CX66" s="1736"/>
      <c r="CY66" s="1646"/>
      <c r="CZ66" s="1705"/>
      <c r="DC66" s="99"/>
      <c r="DD66" s="1757"/>
      <c r="DE66" s="1758"/>
      <c r="DF66" s="1758"/>
      <c r="DG66" s="1758"/>
    </row>
    <row r="67" spans="4:111" ht="8.25" customHeight="1">
      <c r="D67" s="1523"/>
      <c r="E67" s="1524"/>
      <c r="F67" s="1525"/>
      <c r="G67" s="1531"/>
      <c r="H67" s="1532"/>
      <c r="I67" s="1532"/>
      <c r="J67" s="1532"/>
      <c r="K67" s="1532"/>
      <c r="L67" s="1532"/>
      <c r="M67" s="1532"/>
      <c r="N67" s="1532"/>
      <c r="O67" s="1532"/>
      <c r="P67" s="1532"/>
      <c r="Q67" s="1533"/>
      <c r="R67" s="1751"/>
      <c r="S67" s="1752"/>
      <c r="T67" s="1752"/>
      <c r="U67" s="1752"/>
      <c r="V67" s="1744"/>
      <c r="W67" s="1745"/>
      <c r="X67" s="1745"/>
      <c r="Y67" s="1563"/>
      <c r="Z67" s="1563"/>
      <c r="AA67" s="1563"/>
      <c r="AB67" s="1563"/>
      <c r="AC67" s="1563"/>
      <c r="AD67" s="1563"/>
      <c r="AE67" s="1563"/>
      <c r="AF67" s="1563"/>
      <c r="AG67" s="1563"/>
      <c r="AH67" s="1563"/>
      <c r="AI67" s="1563"/>
      <c r="AJ67" s="1563"/>
      <c r="AK67" s="1563"/>
      <c r="AL67" s="1563"/>
      <c r="AM67" s="1563"/>
      <c r="AN67" s="1740"/>
      <c r="AO67" s="1691"/>
      <c r="AP67" s="1778"/>
      <c r="AQ67" s="1563"/>
      <c r="AR67" s="1563"/>
      <c r="AS67" s="1563"/>
      <c r="AT67" s="1563"/>
      <c r="AU67" s="1563"/>
      <c r="AV67" s="1736"/>
      <c r="AW67" s="1705"/>
      <c r="AX67" s="1705"/>
      <c r="BB67" s="1771"/>
      <c r="BC67" s="1772"/>
      <c r="BD67" s="1772"/>
      <c r="BE67" s="1772"/>
      <c r="BF67" s="1772"/>
      <c r="BG67" s="1772"/>
      <c r="BH67" s="1772"/>
      <c r="BI67" s="1772"/>
      <c r="BJ67" s="1772"/>
      <c r="BK67" s="1772"/>
      <c r="BL67" s="1772"/>
      <c r="BM67" s="1773"/>
      <c r="BN67" s="1752"/>
      <c r="BO67" s="1752"/>
      <c r="BP67" s="1752"/>
      <c r="BQ67" s="1752"/>
      <c r="BR67" s="1744"/>
      <c r="BS67" s="1745"/>
      <c r="BT67" s="1745"/>
      <c r="BU67" s="1563"/>
      <c r="BV67" s="1563"/>
      <c r="BW67" s="1563"/>
      <c r="BX67" s="1756"/>
      <c r="BY67" s="1563"/>
      <c r="BZ67" s="1563"/>
      <c r="CA67" s="1563"/>
      <c r="CB67" s="1563"/>
      <c r="CC67" s="1563"/>
      <c r="CD67" s="1563"/>
      <c r="CE67" s="1563"/>
      <c r="CF67" s="1563"/>
      <c r="CG67" s="1563"/>
      <c r="CH67" s="1563"/>
      <c r="CI67" s="1563"/>
      <c r="CJ67" s="1563"/>
      <c r="CK67" s="1563"/>
      <c r="CL67" s="1563"/>
      <c r="CM67" s="1563"/>
      <c r="CN67" s="1563"/>
      <c r="CO67" s="1563"/>
      <c r="CP67" s="1563"/>
      <c r="CQ67" s="1563"/>
      <c r="CR67" s="1563"/>
      <c r="CS67" s="1563"/>
      <c r="CT67" s="1563"/>
      <c r="CU67" s="1563"/>
      <c r="CV67" s="1563"/>
      <c r="CW67" s="1563"/>
      <c r="CX67" s="1736"/>
      <c r="CY67" s="1706"/>
      <c r="CZ67" s="1705"/>
      <c r="DC67" s="99"/>
      <c r="DD67" s="1757"/>
      <c r="DE67" s="1758"/>
      <c r="DF67" s="1758"/>
      <c r="DG67" s="1758"/>
    </row>
    <row r="68" spans="4:111" ht="8.25" customHeight="1">
      <c r="D68" s="1523"/>
      <c r="E68" s="1524"/>
      <c r="F68" s="1525"/>
      <c r="G68" s="1531"/>
      <c r="H68" s="1532"/>
      <c r="I68" s="1532"/>
      <c r="J68" s="1532"/>
      <c r="K68" s="1532"/>
      <c r="L68" s="1532"/>
      <c r="M68" s="1532"/>
      <c r="N68" s="1532"/>
      <c r="O68" s="1532"/>
      <c r="P68" s="1532"/>
      <c r="Q68" s="1533"/>
      <c r="R68" s="1751"/>
      <c r="S68" s="1752"/>
      <c r="T68" s="1752"/>
      <c r="U68" s="1752"/>
      <c r="V68" s="1744"/>
      <c r="W68" s="1745"/>
      <c r="X68" s="1745"/>
      <c r="Y68" s="1563"/>
      <c r="Z68" s="1563"/>
      <c r="AA68" s="1563"/>
      <c r="AB68" s="1563"/>
      <c r="AC68" s="1563"/>
      <c r="AD68" s="1563"/>
      <c r="AE68" s="1563"/>
      <c r="AF68" s="1563"/>
      <c r="AG68" s="1563"/>
      <c r="AH68" s="1563"/>
      <c r="AI68" s="1563"/>
      <c r="AJ68" s="1563"/>
      <c r="AK68" s="1563"/>
      <c r="AL68" s="1563"/>
      <c r="AM68" s="1563"/>
      <c r="AN68" s="1741"/>
      <c r="AO68" s="1742"/>
      <c r="AP68" s="1779"/>
      <c r="AQ68" s="1563"/>
      <c r="AR68" s="1563"/>
      <c r="AS68" s="1563"/>
      <c r="AT68" s="1563"/>
      <c r="AU68" s="1563"/>
      <c r="AV68" s="1736"/>
      <c r="AW68" s="1705"/>
      <c r="AX68" s="1705"/>
      <c r="AY68" s="1596" t="s">
        <v>371</v>
      </c>
      <c r="AZ68" s="1596"/>
      <c r="BA68" s="1596"/>
      <c r="BB68" s="1771"/>
      <c r="BC68" s="1772"/>
      <c r="BD68" s="1772"/>
      <c r="BE68" s="1772"/>
      <c r="BF68" s="1772"/>
      <c r="BG68" s="1772"/>
      <c r="BH68" s="1772"/>
      <c r="BI68" s="1772"/>
      <c r="BJ68" s="1772"/>
      <c r="BK68" s="1772"/>
      <c r="BL68" s="1772"/>
      <c r="BM68" s="1773"/>
      <c r="BN68" s="1752"/>
      <c r="BO68" s="1752"/>
      <c r="BP68" s="1752"/>
      <c r="BQ68" s="1752"/>
      <c r="BR68" s="1744"/>
      <c r="BS68" s="1745"/>
      <c r="BT68" s="1745"/>
      <c r="BU68" s="1563"/>
      <c r="BV68" s="1563"/>
      <c r="BW68" s="1563"/>
      <c r="BX68" s="1756"/>
      <c r="BY68" s="1563"/>
      <c r="BZ68" s="1563"/>
      <c r="CA68" s="1563"/>
      <c r="CB68" s="1563"/>
      <c r="CC68" s="1563"/>
      <c r="CD68" s="1563"/>
      <c r="CE68" s="1563"/>
      <c r="CF68" s="1563"/>
      <c r="CG68" s="1563"/>
      <c r="CH68" s="1563"/>
      <c r="CI68" s="1563"/>
      <c r="CJ68" s="1563"/>
      <c r="CK68" s="1563"/>
      <c r="CL68" s="1563"/>
      <c r="CM68" s="1563"/>
      <c r="CN68" s="1563"/>
      <c r="CO68" s="1563"/>
      <c r="CP68" s="1563"/>
      <c r="CQ68" s="1563"/>
      <c r="CR68" s="1563"/>
      <c r="CS68" s="1563"/>
      <c r="CT68" s="1563"/>
      <c r="CU68" s="1563"/>
      <c r="CV68" s="1563"/>
      <c r="CW68" s="1563"/>
      <c r="CX68" s="1736"/>
      <c r="CY68" s="1706"/>
      <c r="CZ68" s="1705"/>
      <c r="DA68" s="1705" t="s">
        <v>370</v>
      </c>
      <c r="DB68" s="1705"/>
      <c r="DC68" s="99"/>
      <c r="DD68" s="1757"/>
      <c r="DE68" s="1758"/>
      <c r="DF68" s="1758"/>
      <c r="DG68" s="1758"/>
    </row>
    <row r="69" spans="4:111" ht="8.25" customHeight="1">
      <c r="D69" s="1523"/>
      <c r="E69" s="1524"/>
      <c r="F69" s="1525"/>
      <c r="G69" s="1534"/>
      <c r="H69" s="1535"/>
      <c r="I69" s="1535"/>
      <c r="J69" s="1535"/>
      <c r="K69" s="1535"/>
      <c r="L69" s="1535"/>
      <c r="M69" s="1535"/>
      <c r="N69" s="1535"/>
      <c r="O69" s="1535"/>
      <c r="P69" s="1535"/>
      <c r="Q69" s="1536"/>
      <c r="R69" s="1753"/>
      <c r="S69" s="1754"/>
      <c r="T69" s="1754"/>
      <c r="U69" s="1754"/>
      <c r="V69" s="137"/>
      <c r="W69" s="137"/>
      <c r="X69" s="137"/>
      <c r="Y69" s="137"/>
      <c r="Z69" s="137"/>
      <c r="AA69" s="137"/>
      <c r="AB69" s="137"/>
      <c r="AC69" s="137"/>
      <c r="AD69" s="1769" t="s">
        <v>372</v>
      </c>
      <c r="AE69" s="1769"/>
      <c r="AF69" s="137"/>
      <c r="AG69" s="137"/>
      <c r="AH69" s="137"/>
      <c r="AI69" s="137"/>
      <c r="AJ69" s="137"/>
      <c r="AK69" s="137"/>
      <c r="AL69" s="137"/>
      <c r="AM69" s="1769" t="s">
        <v>372</v>
      </c>
      <c r="AN69" s="1769"/>
      <c r="AO69" s="137"/>
      <c r="AP69" s="137"/>
      <c r="AQ69" s="137"/>
      <c r="AR69" s="137"/>
      <c r="AS69" s="137"/>
      <c r="AT69" s="137"/>
      <c r="AU69" s="137"/>
      <c r="AV69" s="137"/>
      <c r="AW69" s="137"/>
      <c r="AX69" s="137"/>
      <c r="AY69" s="1770"/>
      <c r="AZ69" s="1770"/>
      <c r="BA69" s="1770"/>
      <c r="BB69" s="1774"/>
      <c r="BC69" s="1775"/>
      <c r="BD69" s="1775"/>
      <c r="BE69" s="1775"/>
      <c r="BF69" s="1775"/>
      <c r="BG69" s="1775"/>
      <c r="BH69" s="1775"/>
      <c r="BI69" s="1775"/>
      <c r="BJ69" s="1775"/>
      <c r="BK69" s="1775"/>
      <c r="BL69" s="1775"/>
      <c r="BM69" s="1776"/>
      <c r="BN69" s="1754"/>
      <c r="BO69" s="1754"/>
      <c r="BP69" s="1754"/>
      <c r="BQ69" s="1754"/>
      <c r="BR69" s="140"/>
      <c r="BS69" s="140"/>
      <c r="BT69" s="140"/>
      <c r="BU69" s="140"/>
      <c r="BV69" s="140"/>
      <c r="BW69" s="1769" t="s">
        <v>372</v>
      </c>
      <c r="BX69" s="1769"/>
      <c r="BY69" s="137"/>
      <c r="BZ69" s="137"/>
      <c r="CA69" s="137"/>
      <c r="CB69" s="137"/>
      <c r="CC69" s="137"/>
      <c r="CD69" s="137"/>
      <c r="CE69" s="137"/>
      <c r="CF69" s="1769" t="s">
        <v>372</v>
      </c>
      <c r="CG69" s="1769"/>
      <c r="CH69" s="137"/>
      <c r="CI69" s="137"/>
      <c r="CJ69" s="137"/>
      <c r="CK69" s="137"/>
      <c r="CL69" s="137"/>
      <c r="CM69" s="137"/>
      <c r="CN69" s="137"/>
      <c r="CO69" s="1769" t="s">
        <v>372</v>
      </c>
      <c r="CP69" s="1769"/>
      <c r="CQ69" s="137"/>
      <c r="CR69" s="137"/>
      <c r="CS69" s="137"/>
      <c r="CT69" s="137"/>
      <c r="CU69" s="137"/>
      <c r="CV69" s="137"/>
      <c r="CW69" s="137"/>
      <c r="CX69" s="137"/>
      <c r="CY69" s="137"/>
      <c r="CZ69" s="137"/>
      <c r="DA69" s="1665"/>
      <c r="DB69" s="1665"/>
      <c r="DC69" s="93"/>
      <c r="DD69" s="1757"/>
      <c r="DE69" s="1758"/>
      <c r="DF69" s="1758"/>
      <c r="DG69" s="1758"/>
    </row>
    <row r="70" spans="4:111" ht="8.25" customHeight="1">
      <c r="D70" s="1523"/>
      <c r="E70" s="1524"/>
      <c r="F70" s="1525"/>
      <c r="G70" s="1746" t="s">
        <v>872</v>
      </c>
      <c r="H70" s="1747"/>
      <c r="I70" s="1747"/>
      <c r="J70" s="1747"/>
      <c r="K70" s="1747"/>
      <c r="L70" s="1747"/>
      <c r="M70" s="1747"/>
      <c r="N70" s="1747"/>
      <c r="O70" s="1747"/>
      <c r="P70" s="1747"/>
      <c r="Q70" s="1748"/>
      <c r="R70" s="1780" t="s">
        <v>882</v>
      </c>
      <c r="S70" s="1781"/>
      <c r="T70" s="1781"/>
      <c r="U70" s="1781"/>
      <c r="V70" s="139"/>
      <c r="W70" s="139" t="s">
        <v>350</v>
      </c>
      <c r="X70" s="139"/>
      <c r="Y70" s="139"/>
      <c r="Z70" s="139" t="s">
        <v>351</v>
      </c>
      <c r="AA70" s="139"/>
      <c r="AB70" s="139"/>
      <c r="AC70" s="139" t="s">
        <v>348</v>
      </c>
      <c r="AD70" s="139"/>
      <c r="AE70" s="139"/>
      <c r="AF70" s="139" t="s">
        <v>368</v>
      </c>
      <c r="AG70" s="139"/>
      <c r="AH70" s="139"/>
      <c r="AI70" s="139" t="s">
        <v>350</v>
      </c>
      <c r="AJ70" s="139"/>
      <c r="AK70" s="139"/>
      <c r="AL70" s="139" t="s">
        <v>351</v>
      </c>
      <c r="AM70" s="139"/>
      <c r="AN70" s="139"/>
      <c r="AO70" s="139" t="s">
        <v>348</v>
      </c>
      <c r="AP70" s="139"/>
      <c r="AQ70" s="139"/>
      <c r="AR70" s="139" t="s">
        <v>349</v>
      </c>
      <c r="AS70" s="139"/>
      <c r="AT70" s="139"/>
      <c r="AU70" s="139" t="s">
        <v>350</v>
      </c>
      <c r="AV70" s="139"/>
      <c r="AW70" s="125"/>
      <c r="AX70" s="125"/>
      <c r="AY70" s="125"/>
      <c r="AZ70" s="125"/>
      <c r="BA70" s="90"/>
      <c r="BB70" s="1619" t="s">
        <v>377</v>
      </c>
      <c r="BC70" s="1620"/>
      <c r="BH70" s="1620" t="s">
        <v>369</v>
      </c>
      <c r="BI70" s="1620"/>
      <c r="BJ70" s="1620"/>
      <c r="BK70" s="1620"/>
      <c r="BL70" s="1620"/>
      <c r="BM70" s="1663"/>
      <c r="BN70" s="1784" t="s">
        <v>377</v>
      </c>
      <c r="BO70" s="1781"/>
      <c r="BP70" s="1781"/>
      <c r="BQ70" s="1781"/>
      <c r="BR70" s="138"/>
      <c r="BS70" s="138" t="s">
        <v>351</v>
      </c>
      <c r="BT70" s="138"/>
      <c r="BU70" s="138"/>
      <c r="BV70" s="138" t="s">
        <v>348</v>
      </c>
      <c r="BW70" s="138"/>
      <c r="BX70" s="138"/>
      <c r="BY70" s="138" t="s">
        <v>368</v>
      </c>
      <c r="BZ70" s="138"/>
      <c r="CA70" s="138"/>
      <c r="CB70" s="138" t="s">
        <v>350</v>
      </c>
      <c r="CC70" s="138"/>
      <c r="CD70" s="138"/>
      <c r="CE70" s="138" t="s">
        <v>351</v>
      </c>
      <c r="CF70" s="138"/>
      <c r="CG70" s="138"/>
      <c r="CH70" s="138" t="s">
        <v>348</v>
      </c>
      <c r="CI70" s="138"/>
      <c r="CJ70" s="138"/>
      <c r="CK70" s="138" t="s">
        <v>349</v>
      </c>
      <c r="CL70" s="138"/>
      <c r="CM70" s="138"/>
      <c r="CN70" s="138" t="s">
        <v>350</v>
      </c>
      <c r="CO70" s="138"/>
      <c r="CP70" s="138"/>
      <c r="CQ70" s="138" t="s">
        <v>351</v>
      </c>
      <c r="CR70" s="138"/>
      <c r="CS70" s="138"/>
      <c r="CT70" s="138" t="s">
        <v>348</v>
      </c>
      <c r="CU70" s="138"/>
      <c r="CV70" s="138"/>
      <c r="CW70" s="138" t="s">
        <v>370</v>
      </c>
      <c r="CX70" s="138"/>
      <c r="CY70" s="125"/>
      <c r="CZ70" s="125"/>
      <c r="DA70" s="125"/>
      <c r="DB70" s="125"/>
      <c r="DC70" s="90"/>
      <c r="DF70" s="1758"/>
      <c r="DG70" s="1758"/>
    </row>
    <row r="71" spans="4:111" ht="8.25" customHeight="1">
      <c r="D71" s="1523"/>
      <c r="E71" s="1524"/>
      <c r="F71" s="1525"/>
      <c r="G71" s="1531"/>
      <c r="H71" s="1532"/>
      <c r="I71" s="1532"/>
      <c r="J71" s="1532"/>
      <c r="K71" s="1532"/>
      <c r="L71" s="1532"/>
      <c r="M71" s="1532"/>
      <c r="N71" s="1532"/>
      <c r="O71" s="1532"/>
      <c r="P71" s="1532"/>
      <c r="Q71" s="1533"/>
      <c r="R71" s="1782"/>
      <c r="S71" s="1783"/>
      <c r="T71" s="1783"/>
      <c r="U71" s="1783"/>
      <c r="V71" s="1744" t="s">
        <v>100</v>
      </c>
      <c r="W71" s="1745"/>
      <c r="X71" s="1745"/>
      <c r="Y71" s="1563" t="s">
        <v>100</v>
      </c>
      <c r="Z71" s="1563"/>
      <c r="AA71" s="1563"/>
      <c r="AB71" s="1563" t="s">
        <v>100</v>
      </c>
      <c r="AC71" s="1563"/>
      <c r="AD71" s="1563"/>
      <c r="AE71" s="1563" t="s">
        <v>100</v>
      </c>
      <c r="AF71" s="1563"/>
      <c r="AG71" s="1563"/>
      <c r="AH71" s="1563" t="s">
        <v>100</v>
      </c>
      <c r="AI71" s="1563"/>
      <c r="AJ71" s="1563"/>
      <c r="AK71" s="1563" t="s">
        <v>100</v>
      </c>
      <c r="AL71" s="1563"/>
      <c r="AM71" s="1563"/>
      <c r="AN71" s="1563" t="s">
        <v>100</v>
      </c>
      <c r="AO71" s="1563"/>
      <c r="AP71" s="1563"/>
      <c r="AQ71" s="1563" t="s">
        <v>100</v>
      </c>
      <c r="AR71" s="1563"/>
      <c r="AS71" s="1563"/>
      <c r="AT71" s="1563" t="s">
        <v>100</v>
      </c>
      <c r="AU71" s="1563"/>
      <c r="AV71" s="1736"/>
      <c r="AW71" s="1646"/>
      <c r="AX71" s="1705"/>
      <c r="BA71" s="99"/>
      <c r="BB71" s="1706"/>
      <c r="BC71" s="1705"/>
      <c r="BH71" s="1705"/>
      <c r="BI71" s="1705"/>
      <c r="BJ71" s="1705"/>
      <c r="BK71" s="1705"/>
      <c r="BL71" s="1705"/>
      <c r="BM71" s="1755"/>
      <c r="BN71" s="1785"/>
      <c r="BO71" s="1783"/>
      <c r="BP71" s="1783"/>
      <c r="BQ71" s="1783"/>
      <c r="BR71" s="1744" t="s">
        <v>100</v>
      </c>
      <c r="BS71" s="1745"/>
      <c r="BT71" s="1745"/>
      <c r="BU71" s="1563" t="s">
        <v>100</v>
      </c>
      <c r="BV71" s="1563"/>
      <c r="BW71" s="1563"/>
      <c r="BX71" s="1756" t="s">
        <v>100</v>
      </c>
      <c r="BY71" s="1563"/>
      <c r="BZ71" s="1563"/>
      <c r="CA71" s="1563" t="s">
        <v>100</v>
      </c>
      <c r="CB71" s="1563"/>
      <c r="CC71" s="1563"/>
      <c r="CD71" s="1563" t="s">
        <v>100</v>
      </c>
      <c r="CE71" s="1563"/>
      <c r="CF71" s="1563"/>
      <c r="CG71" s="1563" t="s">
        <v>100</v>
      </c>
      <c r="CH71" s="1563"/>
      <c r="CI71" s="1563"/>
      <c r="CJ71" s="1563" t="s">
        <v>100</v>
      </c>
      <c r="CK71" s="1563"/>
      <c r="CL71" s="1563"/>
      <c r="CM71" s="1563" t="s">
        <v>100</v>
      </c>
      <c r="CN71" s="1563"/>
      <c r="CO71" s="1563"/>
      <c r="CP71" s="1563" t="s">
        <v>100</v>
      </c>
      <c r="CQ71" s="1563"/>
      <c r="CR71" s="1563"/>
      <c r="CS71" s="1563" t="s">
        <v>100</v>
      </c>
      <c r="CT71" s="1563"/>
      <c r="CU71" s="1563"/>
      <c r="CV71" s="1563" t="s">
        <v>100</v>
      </c>
      <c r="CW71" s="1563"/>
      <c r="CX71" s="1736"/>
      <c r="CY71" s="1646"/>
      <c r="CZ71" s="1705"/>
      <c r="DC71" s="99"/>
      <c r="DF71" s="1758"/>
      <c r="DG71" s="1758"/>
    </row>
    <row r="72" spans="4:111" ht="8.25" customHeight="1">
      <c r="D72" s="1523"/>
      <c r="E72" s="1524"/>
      <c r="F72" s="1525"/>
      <c r="G72" s="1531"/>
      <c r="H72" s="1532"/>
      <c r="I72" s="1532"/>
      <c r="J72" s="1532"/>
      <c r="K72" s="1532"/>
      <c r="L72" s="1532"/>
      <c r="M72" s="1532"/>
      <c r="N72" s="1532"/>
      <c r="O72" s="1532"/>
      <c r="P72" s="1532"/>
      <c r="Q72" s="1533"/>
      <c r="R72" s="1782"/>
      <c r="S72" s="1783"/>
      <c r="T72" s="1783"/>
      <c r="U72" s="1783"/>
      <c r="V72" s="1744"/>
      <c r="W72" s="1745"/>
      <c r="X72" s="1745"/>
      <c r="Y72" s="1563"/>
      <c r="Z72" s="1563"/>
      <c r="AA72" s="1563"/>
      <c r="AB72" s="1563"/>
      <c r="AC72" s="1563"/>
      <c r="AD72" s="1563"/>
      <c r="AE72" s="1563"/>
      <c r="AF72" s="1563"/>
      <c r="AG72" s="1563"/>
      <c r="AH72" s="1563"/>
      <c r="AI72" s="1563"/>
      <c r="AJ72" s="1563"/>
      <c r="AK72" s="1563"/>
      <c r="AL72" s="1563"/>
      <c r="AM72" s="1563"/>
      <c r="AN72" s="1563"/>
      <c r="AO72" s="1563"/>
      <c r="AP72" s="1563"/>
      <c r="AQ72" s="1563"/>
      <c r="AR72" s="1563"/>
      <c r="AS72" s="1563"/>
      <c r="AT72" s="1563"/>
      <c r="AU72" s="1563"/>
      <c r="AV72" s="1736"/>
      <c r="AW72" s="1706"/>
      <c r="AX72" s="1705"/>
      <c r="BB72" s="1786" t="s">
        <v>976</v>
      </c>
      <c r="BC72" s="1787"/>
      <c r="BD72" s="1787"/>
      <c r="BE72" s="1787"/>
      <c r="BF72" s="1787"/>
      <c r="BG72" s="1787"/>
      <c r="BH72" s="1787"/>
      <c r="BI72" s="1787"/>
      <c r="BJ72" s="1787"/>
      <c r="BK72" s="1787"/>
      <c r="BL72" s="1787"/>
      <c r="BM72" s="1788"/>
      <c r="BN72" s="1783"/>
      <c r="BO72" s="1783"/>
      <c r="BP72" s="1783"/>
      <c r="BQ72" s="1783"/>
      <c r="BR72" s="1744"/>
      <c r="BS72" s="1745"/>
      <c r="BT72" s="1745"/>
      <c r="BU72" s="1563"/>
      <c r="BV72" s="1563"/>
      <c r="BW72" s="1563"/>
      <c r="BX72" s="1756"/>
      <c r="BY72" s="1563"/>
      <c r="BZ72" s="1563"/>
      <c r="CA72" s="1563"/>
      <c r="CB72" s="1563"/>
      <c r="CC72" s="1563"/>
      <c r="CD72" s="1563"/>
      <c r="CE72" s="1563"/>
      <c r="CF72" s="1563"/>
      <c r="CG72" s="1563"/>
      <c r="CH72" s="1563"/>
      <c r="CI72" s="1563"/>
      <c r="CJ72" s="1563"/>
      <c r="CK72" s="1563"/>
      <c r="CL72" s="1563"/>
      <c r="CM72" s="1563"/>
      <c r="CN72" s="1563"/>
      <c r="CO72" s="1563"/>
      <c r="CP72" s="1563"/>
      <c r="CQ72" s="1563"/>
      <c r="CR72" s="1563"/>
      <c r="CS72" s="1563"/>
      <c r="CT72" s="1563"/>
      <c r="CU72" s="1563"/>
      <c r="CV72" s="1563"/>
      <c r="CW72" s="1563"/>
      <c r="CX72" s="1736"/>
      <c r="CY72" s="1706"/>
      <c r="CZ72" s="1705"/>
      <c r="DC72" s="99"/>
      <c r="DF72" s="1758"/>
      <c r="DG72" s="1758"/>
    </row>
    <row r="73" spans="4:111" ht="8.25" customHeight="1">
      <c r="D73" s="1523"/>
      <c r="E73" s="1524"/>
      <c r="F73" s="1525"/>
      <c r="G73" s="1531"/>
      <c r="H73" s="1532"/>
      <c r="I73" s="1532"/>
      <c r="J73" s="1532"/>
      <c r="K73" s="1532"/>
      <c r="L73" s="1532"/>
      <c r="M73" s="1532"/>
      <c r="N73" s="1532"/>
      <c r="O73" s="1532"/>
      <c r="P73" s="1532"/>
      <c r="Q73" s="1533"/>
      <c r="R73" s="1782"/>
      <c r="S73" s="1783"/>
      <c r="T73" s="1783"/>
      <c r="U73" s="1783"/>
      <c r="V73" s="1744"/>
      <c r="W73" s="1745"/>
      <c r="X73" s="1745"/>
      <c r="Y73" s="1563"/>
      <c r="Z73" s="1563"/>
      <c r="AA73" s="1563"/>
      <c r="AB73" s="1563"/>
      <c r="AC73" s="1563"/>
      <c r="AD73" s="1563"/>
      <c r="AE73" s="1563"/>
      <c r="AF73" s="1563"/>
      <c r="AG73" s="1563"/>
      <c r="AH73" s="1563"/>
      <c r="AI73" s="1563"/>
      <c r="AJ73" s="1563"/>
      <c r="AK73" s="1563"/>
      <c r="AL73" s="1563"/>
      <c r="AM73" s="1563"/>
      <c r="AN73" s="1563"/>
      <c r="AO73" s="1563"/>
      <c r="AP73" s="1563"/>
      <c r="AQ73" s="1563"/>
      <c r="AR73" s="1563"/>
      <c r="AS73" s="1563"/>
      <c r="AT73" s="1563"/>
      <c r="AU73" s="1563"/>
      <c r="AV73" s="1736"/>
      <c r="AW73" s="1706"/>
      <c r="AX73" s="1705"/>
      <c r="AY73" s="1596" t="s">
        <v>371</v>
      </c>
      <c r="AZ73" s="1596"/>
      <c r="BA73" s="1596"/>
      <c r="BB73" s="1786"/>
      <c r="BC73" s="1787"/>
      <c r="BD73" s="1787"/>
      <c r="BE73" s="1787"/>
      <c r="BF73" s="1787"/>
      <c r="BG73" s="1787"/>
      <c r="BH73" s="1787"/>
      <c r="BI73" s="1787"/>
      <c r="BJ73" s="1787"/>
      <c r="BK73" s="1787"/>
      <c r="BL73" s="1787"/>
      <c r="BM73" s="1788"/>
      <c r="BN73" s="1783"/>
      <c r="BO73" s="1783"/>
      <c r="BP73" s="1783"/>
      <c r="BQ73" s="1783"/>
      <c r="BR73" s="1744"/>
      <c r="BS73" s="1745"/>
      <c r="BT73" s="1745"/>
      <c r="BU73" s="1563"/>
      <c r="BV73" s="1563"/>
      <c r="BW73" s="1563"/>
      <c r="BX73" s="1756"/>
      <c r="BY73" s="1563"/>
      <c r="BZ73" s="1563"/>
      <c r="CA73" s="1563"/>
      <c r="CB73" s="1563"/>
      <c r="CC73" s="1563"/>
      <c r="CD73" s="1563"/>
      <c r="CE73" s="1563"/>
      <c r="CF73" s="1563"/>
      <c r="CG73" s="1563"/>
      <c r="CH73" s="1563"/>
      <c r="CI73" s="1563"/>
      <c r="CJ73" s="1563"/>
      <c r="CK73" s="1563"/>
      <c r="CL73" s="1563"/>
      <c r="CM73" s="1563"/>
      <c r="CN73" s="1563"/>
      <c r="CO73" s="1563"/>
      <c r="CP73" s="1563"/>
      <c r="CQ73" s="1563"/>
      <c r="CR73" s="1563"/>
      <c r="CS73" s="1563"/>
      <c r="CT73" s="1563"/>
      <c r="CU73" s="1563"/>
      <c r="CV73" s="1563"/>
      <c r="CW73" s="1563"/>
      <c r="CX73" s="1736"/>
      <c r="CY73" s="1706"/>
      <c r="CZ73" s="1705"/>
      <c r="DA73" s="1705" t="s">
        <v>370</v>
      </c>
      <c r="DB73" s="1705"/>
      <c r="DC73" s="99"/>
      <c r="DF73" s="1758"/>
      <c r="DG73" s="1758"/>
    </row>
    <row r="74" spans="4:111" ht="8.25" customHeight="1" thickBot="1">
      <c r="D74" s="1526"/>
      <c r="E74" s="1527"/>
      <c r="F74" s="1528"/>
      <c r="G74" s="1534"/>
      <c r="H74" s="1535"/>
      <c r="I74" s="1535"/>
      <c r="J74" s="1535"/>
      <c r="K74" s="1535"/>
      <c r="L74" s="1535"/>
      <c r="M74" s="1535"/>
      <c r="N74" s="1535"/>
      <c r="O74" s="1535"/>
      <c r="P74" s="1535"/>
      <c r="Q74" s="1536"/>
      <c r="R74" s="1782"/>
      <c r="S74" s="1783"/>
      <c r="T74" s="1783"/>
      <c r="U74" s="1783"/>
      <c r="Y74" s="137"/>
      <c r="Z74" s="137"/>
      <c r="AA74" s="137"/>
      <c r="AB74" s="137"/>
      <c r="AC74" s="137"/>
      <c r="AD74" s="1769" t="s">
        <v>372</v>
      </c>
      <c r="AE74" s="1769"/>
      <c r="AF74" s="137"/>
      <c r="AG74" s="137"/>
      <c r="AH74" s="137"/>
      <c r="AI74" s="137"/>
      <c r="AJ74" s="137"/>
      <c r="AK74" s="137"/>
      <c r="AL74" s="137"/>
      <c r="AM74" s="1769" t="s">
        <v>372</v>
      </c>
      <c r="AN74" s="1769"/>
      <c r="AO74" s="137"/>
      <c r="AP74" s="137"/>
      <c r="AQ74" s="137"/>
      <c r="AR74" s="137"/>
      <c r="AS74" s="137"/>
      <c r="AT74" s="137"/>
      <c r="AU74" s="137"/>
      <c r="AV74" s="137"/>
      <c r="AY74" s="1596"/>
      <c r="AZ74" s="1596"/>
      <c r="BA74" s="1596"/>
      <c r="BB74" s="1789"/>
      <c r="BC74" s="1790"/>
      <c r="BD74" s="1790"/>
      <c r="BE74" s="1790"/>
      <c r="BF74" s="1790"/>
      <c r="BG74" s="1790"/>
      <c r="BH74" s="1790"/>
      <c r="BI74" s="1790"/>
      <c r="BJ74" s="1790"/>
      <c r="BK74" s="1790"/>
      <c r="BL74" s="1790"/>
      <c r="BM74" s="1791"/>
      <c r="BN74" s="1783"/>
      <c r="BO74" s="1783"/>
      <c r="BP74" s="1783"/>
      <c r="BQ74" s="1783"/>
      <c r="BR74" s="140"/>
      <c r="BS74" s="140"/>
      <c r="BT74" s="140"/>
      <c r="BU74" s="140"/>
      <c r="BV74" s="140"/>
      <c r="BW74" s="1769" t="s">
        <v>372</v>
      </c>
      <c r="BX74" s="1769"/>
      <c r="BY74" s="137"/>
      <c r="BZ74" s="137"/>
      <c r="CA74" s="137"/>
      <c r="CB74" s="137"/>
      <c r="CC74" s="137"/>
      <c r="CD74" s="137"/>
      <c r="CE74" s="137"/>
      <c r="CF74" s="1769" t="s">
        <v>372</v>
      </c>
      <c r="CG74" s="1769"/>
      <c r="CH74" s="137"/>
      <c r="CI74" s="137"/>
      <c r="CJ74" s="137"/>
      <c r="CK74" s="137"/>
      <c r="CL74" s="137"/>
      <c r="CM74" s="137"/>
      <c r="CN74" s="137"/>
      <c r="CO74" s="1769" t="s">
        <v>372</v>
      </c>
      <c r="CP74" s="1769"/>
      <c r="CQ74" s="137"/>
      <c r="CR74" s="137"/>
      <c r="CS74" s="137"/>
      <c r="CT74" s="137"/>
      <c r="CU74" s="137"/>
      <c r="CV74" s="137"/>
      <c r="CW74" s="137"/>
      <c r="CX74" s="137"/>
      <c r="DA74" s="1705"/>
      <c r="DB74" s="1705"/>
      <c r="DC74" s="99"/>
      <c r="DF74" s="1758"/>
      <c r="DG74" s="1758"/>
    </row>
    <row r="75" spans="4:111" ht="8.25" customHeight="1" thickTop="1">
      <c r="D75" s="144"/>
      <c r="E75" s="145"/>
      <c r="F75" s="145"/>
      <c r="G75" s="145"/>
      <c r="H75" s="145"/>
      <c r="I75" s="145"/>
      <c r="J75" s="145"/>
      <c r="K75" s="145"/>
      <c r="L75" s="145"/>
      <c r="M75" s="145"/>
      <c r="N75" s="145"/>
      <c r="O75" s="145"/>
      <c r="P75" s="145"/>
      <c r="Q75" s="146"/>
      <c r="R75" s="1810" t="s">
        <v>378</v>
      </c>
      <c r="S75" s="1795"/>
      <c r="T75" s="1795"/>
      <c r="U75" s="1795"/>
      <c r="V75" s="148"/>
      <c r="W75" s="148" t="s">
        <v>350</v>
      </c>
      <c r="X75" s="148"/>
      <c r="Y75" s="148"/>
      <c r="Z75" s="148" t="s">
        <v>351</v>
      </c>
      <c r="AA75" s="148"/>
      <c r="AB75" s="148"/>
      <c r="AC75" s="148" t="s">
        <v>348</v>
      </c>
      <c r="AD75" s="148"/>
      <c r="AE75" s="148"/>
      <c r="AF75" s="148" t="s">
        <v>368</v>
      </c>
      <c r="AG75" s="148"/>
      <c r="AH75" s="148"/>
      <c r="AI75" s="148" t="s">
        <v>350</v>
      </c>
      <c r="AJ75" s="148"/>
      <c r="AK75" s="148"/>
      <c r="AL75" s="148" t="s">
        <v>351</v>
      </c>
      <c r="AM75" s="148"/>
      <c r="AN75" s="148"/>
      <c r="AO75" s="148" t="s">
        <v>348</v>
      </c>
      <c r="AP75" s="148"/>
      <c r="AQ75" s="148"/>
      <c r="AR75" s="148" t="s">
        <v>349</v>
      </c>
      <c r="AS75" s="148"/>
      <c r="AT75" s="148"/>
      <c r="AU75" s="148" t="s">
        <v>350</v>
      </c>
      <c r="AV75" s="148"/>
      <c r="AW75" s="111"/>
      <c r="AX75" s="111"/>
      <c r="AY75" s="111"/>
      <c r="AZ75" s="111"/>
      <c r="BA75" s="111"/>
      <c r="BB75" s="1706" t="s">
        <v>378</v>
      </c>
      <c r="BC75" s="1705"/>
      <c r="BH75" s="1705" t="s">
        <v>369</v>
      </c>
      <c r="BI75" s="1705"/>
      <c r="BJ75" s="1705"/>
      <c r="BK75" s="1705"/>
      <c r="BL75" s="1705"/>
      <c r="BM75" s="1755"/>
      <c r="BN75" s="1795" t="s">
        <v>378</v>
      </c>
      <c r="BO75" s="1795"/>
      <c r="BP75" s="1795"/>
      <c r="BQ75" s="1795"/>
      <c r="BR75" s="148"/>
      <c r="BS75" s="148" t="s">
        <v>351</v>
      </c>
      <c r="BT75" s="148"/>
      <c r="BU75" s="148"/>
      <c r="BV75" s="148" t="s">
        <v>348</v>
      </c>
      <c r="BW75" s="148"/>
      <c r="BX75" s="148"/>
      <c r="BY75" s="148" t="s">
        <v>368</v>
      </c>
      <c r="BZ75" s="148"/>
      <c r="CA75" s="148"/>
      <c r="CB75" s="148" t="s">
        <v>350</v>
      </c>
      <c r="CC75" s="148"/>
      <c r="CD75" s="148"/>
      <c r="CE75" s="148" t="s">
        <v>351</v>
      </c>
      <c r="CF75" s="148"/>
      <c r="CG75" s="148"/>
      <c r="CH75" s="148" t="s">
        <v>348</v>
      </c>
      <c r="CI75" s="148"/>
      <c r="CJ75" s="148"/>
      <c r="CK75" s="148" t="s">
        <v>349</v>
      </c>
      <c r="CL75" s="148"/>
      <c r="CM75" s="148"/>
      <c r="CN75" s="148" t="s">
        <v>350</v>
      </c>
      <c r="CO75" s="148"/>
      <c r="CP75" s="148"/>
      <c r="CQ75" s="148" t="s">
        <v>351</v>
      </c>
      <c r="CR75" s="148"/>
      <c r="CS75" s="148"/>
      <c r="CT75" s="148" t="s">
        <v>348</v>
      </c>
      <c r="CU75" s="148"/>
      <c r="CV75" s="148"/>
      <c r="CW75" s="148" t="s">
        <v>370</v>
      </c>
      <c r="CX75" s="148"/>
      <c r="CY75" s="111"/>
      <c r="CZ75" s="111"/>
      <c r="DA75" s="111"/>
      <c r="DB75" s="111"/>
      <c r="DC75" s="112"/>
      <c r="DF75" s="1758"/>
      <c r="DG75" s="1758"/>
    </row>
    <row r="76" spans="4:111" ht="8.25" customHeight="1">
      <c r="D76" s="1803" t="s">
        <v>209</v>
      </c>
      <c r="E76" s="1804"/>
      <c r="F76" s="1804"/>
      <c r="G76" s="1804"/>
      <c r="H76" s="1804"/>
      <c r="I76" s="1804"/>
      <c r="J76" s="1804"/>
      <c r="K76" s="1804"/>
      <c r="L76" s="1804"/>
      <c r="M76" s="1804"/>
      <c r="N76" s="1804"/>
      <c r="O76" s="1804"/>
      <c r="P76" s="1804"/>
      <c r="Q76" s="1805"/>
      <c r="R76" s="1782"/>
      <c r="S76" s="1783"/>
      <c r="T76" s="1783"/>
      <c r="U76" s="1783"/>
      <c r="V76" s="1744" t="str">
        <f>IF(ISERROR(MID('保険料計算シート（非表示）'!M10,LEN('保険料計算シート（非表示）'!M10)-8,1)),"",MID('保険料計算シート（非表示）'!M10,LEN('保険料計算シート（非表示）'!M10)-8,1))</f>
        <v/>
      </c>
      <c r="W76" s="1745"/>
      <c r="X76" s="1745"/>
      <c r="Y76" s="1563" t="str">
        <f>IF(ISERROR(MID('保険料計算シート（非表示）'!M10,LEN('保険料計算シート（非表示）'!M10)-7,1)),"",MID('保険料計算シート（非表示）'!M10,LEN('保険料計算シート（非表示）'!M10)-7,1))</f>
        <v/>
      </c>
      <c r="Z76" s="1563"/>
      <c r="AA76" s="1563"/>
      <c r="AB76" s="1563" t="str">
        <f>IF(ISERROR(MID('保険料計算シート（非表示）'!M10,LEN('保険料計算シート（非表示）'!M10)-6,1)),"",MID('保険料計算シート（非表示）'!M10,LEN('保険料計算シート（非表示）'!M10)-6,1))</f>
        <v/>
      </c>
      <c r="AC76" s="1563"/>
      <c r="AD76" s="1563"/>
      <c r="AE76" s="1563" t="str">
        <f>IF(ISERROR(MID('保険料計算シート（非表示）'!M10,LEN('保険料計算シート（非表示）'!M10)-5,1)),"",MID('保険料計算シート（非表示）'!M10,LEN('保険料計算シート（非表示）'!M10)-5,1))</f>
        <v/>
      </c>
      <c r="AF76" s="1563"/>
      <c r="AG76" s="1563"/>
      <c r="AH76" s="1563" t="str">
        <f>IF(ISERROR(MID('保険料計算シート（非表示）'!M10,LEN('保険料計算シート（非表示）'!M10)-4,1)),"",MID('保険料計算シート（非表示）'!M10,LEN('保険料計算シート（非表示）'!M10)-4,1))</f>
        <v/>
      </c>
      <c r="AI76" s="1563"/>
      <c r="AJ76" s="1563"/>
      <c r="AK76" s="1563" t="str">
        <f>IF(ISERROR(MID('保険料計算シート（非表示）'!M10,LEN('保険料計算シート（非表示）'!M10)-3,1)),"",MID('保険料計算シート（非表示）'!M10,LEN('保険料計算シート（非表示）'!M10)-3,1))</f>
        <v/>
      </c>
      <c r="AL76" s="1563"/>
      <c r="AM76" s="1563"/>
      <c r="AN76" s="1563" t="str">
        <f>IF(ISERROR(MID('保険料計算シート（非表示）'!M10,LEN('保険料計算シート（非表示）'!M10)-2,1)),"",MID('保険料計算シート（非表示）'!M10,LEN('保険料計算シート（非表示）'!M10)-2,1))</f>
        <v/>
      </c>
      <c r="AO76" s="1563"/>
      <c r="AP76" s="1563"/>
      <c r="AQ76" s="1563" t="str">
        <f>IF(ISERROR(MID('保険料計算シート（非表示）'!M10,LEN('保険料計算シート（非表示）'!M10)-1,1)),"",MID('保険料計算シート（非表示）'!M10,LEN('保険料計算シート（非表示）'!M10)-1,1))</f>
        <v/>
      </c>
      <c r="AR76" s="1563"/>
      <c r="AS76" s="1563"/>
      <c r="AT76" s="1563" t="str">
        <f>IF('保険料計算シート（非表示）'!M10=0,"",IF(ISERROR(MID('保険料計算シート（非表示）'!M10,LEN('保険料計算シート（非表示）'!M10),1)),"",MID('保険料計算シート（非表示）'!M10,LEN('保険料計算シート（非表示）'!M10),1)))</f>
        <v/>
      </c>
      <c r="AU76" s="1563"/>
      <c r="AV76" s="1736"/>
      <c r="AW76" s="1646"/>
      <c r="AX76" s="1705"/>
      <c r="BB76" s="1706"/>
      <c r="BC76" s="1705"/>
      <c r="BH76" s="1705"/>
      <c r="BI76" s="1705"/>
      <c r="BJ76" s="1705"/>
      <c r="BK76" s="1705"/>
      <c r="BL76" s="1705"/>
      <c r="BM76" s="1755"/>
      <c r="BN76" s="1783"/>
      <c r="BO76" s="1783"/>
      <c r="BP76" s="1783"/>
      <c r="BQ76" s="1783"/>
      <c r="BR76" s="1744" t="str">
        <f>IF(ISERROR(MID('保険料計算シート（非表示）'!O10,LEN('保険料計算シート（非表示）'!O10)-10,1)),"",MID('保険料計算シート（非表示）'!O10,LEN('保険料計算シート（非表示）'!O10)-10,1))</f>
        <v/>
      </c>
      <c r="BS76" s="1745"/>
      <c r="BT76" s="1745"/>
      <c r="BU76" s="1563" t="str">
        <f>IF(ISERROR(MID('保険料計算シート（非表示）'!O10,LEN('保険料計算シート（非表示）'!O10)-9,1)),"",MID('保険料計算シート（非表示）'!O10,LEN('保険料計算シート（非表示）'!O10)-9,1))</f>
        <v/>
      </c>
      <c r="BV76" s="1563"/>
      <c r="BW76" s="1563"/>
      <c r="BX76" s="1756" t="str">
        <f>IF(ISERROR(MID('保険料計算シート（非表示）'!O10,LEN('保険料計算シート（非表示）'!O10)-8,1)),"",MID('保険料計算シート（非表示）'!O10,LEN('保険料計算シート（非表示）'!O10)-8,1))</f>
        <v/>
      </c>
      <c r="BY76" s="1563"/>
      <c r="BZ76" s="1563"/>
      <c r="CA76" s="1563" t="str">
        <f>IF(ISERROR(MID('保険料計算シート（非表示）'!O10,LEN('保険料計算シート（非表示）'!O10)-7,1)),"",MID('保険料計算シート（非表示）'!O10,LEN('保険料計算シート（非表示）'!O10)-7,1))</f>
        <v/>
      </c>
      <c r="CB76" s="1563"/>
      <c r="CC76" s="1563"/>
      <c r="CD76" s="1563" t="str">
        <f>IF(ISERROR(MID('保険料計算シート（非表示）'!O10,LEN('保険料計算シート（非表示）'!O10)-6,1)),"",MID('保険料計算シート（非表示）'!O10,LEN('保険料計算シート（非表示）'!O10)-6,1))</f>
        <v/>
      </c>
      <c r="CE76" s="1563"/>
      <c r="CF76" s="1563"/>
      <c r="CG76" s="1563" t="str">
        <f>IF(ISERROR(MID('保険料計算シート（非表示）'!O10,LEN('保険料計算シート（非表示）'!O10)-5,1)),"",MID('保険料計算シート（非表示）'!O10,LEN('保険料計算シート（非表示）'!O10)-5,1))</f>
        <v/>
      </c>
      <c r="CH76" s="1563"/>
      <c r="CI76" s="1563"/>
      <c r="CJ76" s="1563" t="str">
        <f>IF(ISERROR(MID('保険料計算シート（非表示）'!O10,LEN('保険料計算シート（非表示）'!O10)-4,1)),"",MID('保険料計算シート（非表示）'!O10,LEN('保険料計算シート（非表示）'!O10)-4,1))</f>
        <v/>
      </c>
      <c r="CK76" s="1563"/>
      <c r="CL76" s="1563"/>
      <c r="CM76" s="1563" t="str">
        <f>IF(ISERROR(MID('保険料計算シート（非表示）'!O10,LEN('保険料計算シート（非表示）'!O10)-3,1)),"",MID('保険料計算シート（非表示）'!O10,LEN('保険料計算シート（非表示）'!O10)-3,1))</f>
        <v/>
      </c>
      <c r="CN76" s="1563"/>
      <c r="CO76" s="1563"/>
      <c r="CP76" s="1563" t="str">
        <f>IF(ISERROR(MID('保険料計算シート（非表示）'!O10,LEN('保険料計算シート（非表示）'!O10)-2,1)),"",MID('保険料計算シート（非表示）'!O10,LEN('保険料計算シート（非表示）'!O10)-2,1))</f>
        <v/>
      </c>
      <c r="CQ76" s="1563"/>
      <c r="CR76" s="1563"/>
      <c r="CS76" s="1563" t="str">
        <f>IF(ISERROR(MID('保険料計算シート（非表示）'!O10,LEN('保険料計算シート（非表示）'!O10)-1,1)),"",MID('保険料計算シート（非表示）'!O10,LEN('保険料計算シート（非表示）'!O10)-1,1))</f>
        <v/>
      </c>
      <c r="CT76" s="1563"/>
      <c r="CU76" s="1563"/>
      <c r="CV76" s="1563" t="str">
        <f>IF('保険料計算シート（非表示）'!O10=0,"",IF(ISERROR(MID('保険料計算シート（非表示）'!O10,LEN('保険料計算シート（非表示）'!O10),1)),"",MID('保険料計算シート（非表示）'!O10,LEN('保険料計算シート（非表示）'!O10),1)))</f>
        <v/>
      </c>
      <c r="CW76" s="1563"/>
      <c r="CX76" s="1736"/>
      <c r="CY76" s="1646"/>
      <c r="CZ76" s="1705"/>
      <c r="DC76" s="149"/>
      <c r="DF76" s="1758"/>
      <c r="DG76" s="1758"/>
    </row>
    <row r="77" spans="4:111" ht="8.25" customHeight="1">
      <c r="D77" s="1803"/>
      <c r="E77" s="1804"/>
      <c r="F77" s="1804"/>
      <c r="G77" s="1804"/>
      <c r="H77" s="1804"/>
      <c r="I77" s="1804"/>
      <c r="J77" s="1804"/>
      <c r="K77" s="1804"/>
      <c r="L77" s="1804"/>
      <c r="M77" s="1804"/>
      <c r="N77" s="1804"/>
      <c r="O77" s="1804"/>
      <c r="P77" s="1804"/>
      <c r="Q77" s="1805"/>
      <c r="R77" s="1782"/>
      <c r="S77" s="1783"/>
      <c r="T77" s="1783"/>
      <c r="U77" s="1783"/>
      <c r="V77" s="1744"/>
      <c r="W77" s="1745"/>
      <c r="X77" s="1745"/>
      <c r="Y77" s="1563"/>
      <c r="Z77" s="1563"/>
      <c r="AA77" s="1563"/>
      <c r="AB77" s="1563"/>
      <c r="AC77" s="1563"/>
      <c r="AD77" s="1563"/>
      <c r="AE77" s="1563"/>
      <c r="AF77" s="1563"/>
      <c r="AG77" s="1563"/>
      <c r="AH77" s="1563"/>
      <c r="AI77" s="1563"/>
      <c r="AJ77" s="1563"/>
      <c r="AK77" s="1563"/>
      <c r="AL77" s="1563"/>
      <c r="AM77" s="1563"/>
      <c r="AN77" s="1563"/>
      <c r="AO77" s="1563"/>
      <c r="AP77" s="1563"/>
      <c r="AQ77" s="1563"/>
      <c r="AR77" s="1563"/>
      <c r="AS77" s="1563"/>
      <c r="AT77" s="1563"/>
      <c r="AU77" s="1563"/>
      <c r="AV77" s="1736"/>
      <c r="AW77" s="1706"/>
      <c r="AX77" s="1705"/>
      <c r="BB77" s="1797">
        <v>0.02</v>
      </c>
      <c r="BC77" s="1798"/>
      <c r="BD77" s="1798"/>
      <c r="BE77" s="1798"/>
      <c r="BF77" s="1798"/>
      <c r="BG77" s="1798"/>
      <c r="BH77" s="1798"/>
      <c r="BI77" s="1798"/>
      <c r="BJ77" s="1798"/>
      <c r="BK77" s="1798"/>
      <c r="BL77" s="1798"/>
      <c r="BM77" s="1799"/>
      <c r="BN77" s="1783"/>
      <c r="BO77" s="1783"/>
      <c r="BP77" s="1783"/>
      <c r="BQ77" s="1783"/>
      <c r="BR77" s="1744"/>
      <c r="BS77" s="1745"/>
      <c r="BT77" s="1745"/>
      <c r="BU77" s="1563"/>
      <c r="BV77" s="1563"/>
      <c r="BW77" s="1563"/>
      <c r="BX77" s="1756"/>
      <c r="BY77" s="1563"/>
      <c r="BZ77" s="1563"/>
      <c r="CA77" s="1563"/>
      <c r="CB77" s="1563"/>
      <c r="CC77" s="1563"/>
      <c r="CD77" s="1563"/>
      <c r="CE77" s="1563"/>
      <c r="CF77" s="1563"/>
      <c r="CG77" s="1563"/>
      <c r="CH77" s="1563"/>
      <c r="CI77" s="1563"/>
      <c r="CJ77" s="1563"/>
      <c r="CK77" s="1563"/>
      <c r="CL77" s="1563"/>
      <c r="CM77" s="1563"/>
      <c r="CN77" s="1563"/>
      <c r="CO77" s="1563"/>
      <c r="CP77" s="1563"/>
      <c r="CQ77" s="1563"/>
      <c r="CR77" s="1563"/>
      <c r="CS77" s="1563"/>
      <c r="CT77" s="1563"/>
      <c r="CU77" s="1563"/>
      <c r="CV77" s="1563"/>
      <c r="CW77" s="1563"/>
      <c r="CX77" s="1736"/>
      <c r="CY77" s="1706"/>
      <c r="CZ77" s="1705"/>
      <c r="DC77" s="149"/>
      <c r="DF77" s="1758"/>
      <c r="DG77" s="1758"/>
    </row>
    <row r="78" spans="4:111" ht="8.25" customHeight="1">
      <c r="D78" s="150"/>
      <c r="E78" s="72"/>
      <c r="F78" s="72"/>
      <c r="G78" s="72"/>
      <c r="H78" s="72"/>
      <c r="I78" s="72"/>
      <c r="J78" s="72"/>
      <c r="K78" s="72"/>
      <c r="L78" s="72"/>
      <c r="M78" s="1806" t="s">
        <v>379</v>
      </c>
      <c r="N78" s="1806"/>
      <c r="O78" s="1806"/>
      <c r="P78" s="1806"/>
      <c r="Q78" s="1807"/>
      <c r="R78" s="1782"/>
      <c r="S78" s="1783"/>
      <c r="T78" s="1783"/>
      <c r="U78" s="1783"/>
      <c r="V78" s="1744"/>
      <c r="W78" s="1745"/>
      <c r="X78" s="1745"/>
      <c r="Y78" s="1563"/>
      <c r="Z78" s="1563"/>
      <c r="AA78" s="1563"/>
      <c r="AB78" s="1563"/>
      <c r="AC78" s="1563"/>
      <c r="AD78" s="1563"/>
      <c r="AE78" s="1563"/>
      <c r="AF78" s="1563"/>
      <c r="AG78" s="1563"/>
      <c r="AH78" s="1563"/>
      <c r="AI78" s="1563"/>
      <c r="AJ78" s="1563"/>
      <c r="AK78" s="1563"/>
      <c r="AL78" s="1563"/>
      <c r="AM78" s="1563"/>
      <c r="AN78" s="1563"/>
      <c r="AO78" s="1563"/>
      <c r="AP78" s="1563"/>
      <c r="AQ78" s="1563"/>
      <c r="AR78" s="1563"/>
      <c r="AS78" s="1563"/>
      <c r="AT78" s="1563"/>
      <c r="AU78" s="1563"/>
      <c r="AV78" s="1736"/>
      <c r="AW78" s="1706"/>
      <c r="AX78" s="1705"/>
      <c r="AY78" s="1596" t="s">
        <v>371</v>
      </c>
      <c r="AZ78" s="1596"/>
      <c r="BA78" s="1596"/>
      <c r="BB78" s="1797"/>
      <c r="BC78" s="1798"/>
      <c r="BD78" s="1798"/>
      <c r="BE78" s="1798"/>
      <c r="BF78" s="1798"/>
      <c r="BG78" s="1798"/>
      <c r="BH78" s="1798"/>
      <c r="BI78" s="1798"/>
      <c r="BJ78" s="1798"/>
      <c r="BK78" s="1798"/>
      <c r="BL78" s="1798"/>
      <c r="BM78" s="1799"/>
      <c r="BN78" s="1783"/>
      <c r="BO78" s="1783"/>
      <c r="BP78" s="1783"/>
      <c r="BQ78" s="1783"/>
      <c r="BR78" s="1744"/>
      <c r="BS78" s="1745"/>
      <c r="BT78" s="1745"/>
      <c r="BU78" s="1563"/>
      <c r="BV78" s="1563"/>
      <c r="BW78" s="1563"/>
      <c r="BX78" s="1756"/>
      <c r="BY78" s="1563"/>
      <c r="BZ78" s="1563"/>
      <c r="CA78" s="1563"/>
      <c r="CB78" s="1563"/>
      <c r="CC78" s="1563"/>
      <c r="CD78" s="1563"/>
      <c r="CE78" s="1563"/>
      <c r="CF78" s="1563"/>
      <c r="CG78" s="1563"/>
      <c r="CH78" s="1563"/>
      <c r="CI78" s="1563"/>
      <c r="CJ78" s="1563"/>
      <c r="CK78" s="1563"/>
      <c r="CL78" s="1563"/>
      <c r="CM78" s="1563"/>
      <c r="CN78" s="1563"/>
      <c r="CO78" s="1563"/>
      <c r="CP78" s="1563"/>
      <c r="CQ78" s="1563"/>
      <c r="CR78" s="1563"/>
      <c r="CS78" s="1563"/>
      <c r="CT78" s="1563"/>
      <c r="CU78" s="1563"/>
      <c r="CV78" s="1563"/>
      <c r="CW78" s="1563"/>
      <c r="CX78" s="1736"/>
      <c r="CY78" s="1706"/>
      <c r="CZ78" s="1705"/>
      <c r="DA78" s="1705" t="s">
        <v>370</v>
      </c>
      <c r="DB78" s="1705"/>
      <c r="DC78" s="149"/>
      <c r="DF78" s="1758"/>
      <c r="DG78" s="1758"/>
    </row>
    <row r="79" spans="4:111" ht="8.25" customHeight="1" thickBot="1">
      <c r="D79" s="151"/>
      <c r="E79" s="152"/>
      <c r="F79" s="152"/>
      <c r="G79" s="152"/>
      <c r="H79" s="152"/>
      <c r="I79" s="152"/>
      <c r="J79" s="152"/>
      <c r="K79" s="152"/>
      <c r="L79" s="152"/>
      <c r="M79" s="1808"/>
      <c r="N79" s="1808"/>
      <c r="O79" s="1808"/>
      <c r="P79" s="1808"/>
      <c r="Q79" s="1809"/>
      <c r="R79" s="1811"/>
      <c r="S79" s="1796"/>
      <c r="T79" s="1796"/>
      <c r="U79" s="1796"/>
      <c r="V79" s="115"/>
      <c r="W79" s="115"/>
      <c r="X79" s="115"/>
      <c r="Y79" s="115"/>
      <c r="Z79" s="115"/>
      <c r="AA79" s="115"/>
      <c r="AB79" s="115"/>
      <c r="AC79" s="115"/>
      <c r="AD79" s="1793" t="s">
        <v>372</v>
      </c>
      <c r="AE79" s="1793"/>
      <c r="AF79" s="115"/>
      <c r="AG79" s="115"/>
      <c r="AH79" s="115"/>
      <c r="AI79" s="115"/>
      <c r="AJ79" s="115"/>
      <c r="AK79" s="115"/>
      <c r="AL79" s="115"/>
      <c r="AM79" s="1793" t="s">
        <v>372</v>
      </c>
      <c r="AN79" s="1793"/>
      <c r="AO79" s="115"/>
      <c r="AP79" s="115"/>
      <c r="AQ79" s="115"/>
      <c r="AR79" s="115"/>
      <c r="AS79" s="115"/>
      <c r="AT79" s="115"/>
      <c r="AU79" s="115"/>
      <c r="AV79" s="115"/>
      <c r="AW79" s="115"/>
      <c r="AX79" s="115"/>
      <c r="AY79" s="1794"/>
      <c r="AZ79" s="1794"/>
      <c r="BA79" s="1794"/>
      <c r="BB79" s="1800"/>
      <c r="BC79" s="1801"/>
      <c r="BD79" s="1801"/>
      <c r="BE79" s="1801"/>
      <c r="BF79" s="1801"/>
      <c r="BG79" s="1801"/>
      <c r="BH79" s="1801"/>
      <c r="BI79" s="1801"/>
      <c r="BJ79" s="1801"/>
      <c r="BK79" s="1801"/>
      <c r="BL79" s="1801"/>
      <c r="BM79" s="1802"/>
      <c r="BN79" s="1796"/>
      <c r="BO79" s="1796"/>
      <c r="BP79" s="1796"/>
      <c r="BQ79" s="1796"/>
      <c r="BR79" s="153"/>
      <c r="BS79" s="153"/>
      <c r="BT79" s="153"/>
      <c r="BU79" s="153"/>
      <c r="BV79" s="153"/>
      <c r="BW79" s="1793" t="s">
        <v>372</v>
      </c>
      <c r="BX79" s="1793"/>
      <c r="BY79" s="115"/>
      <c r="BZ79" s="115"/>
      <c r="CA79" s="115"/>
      <c r="CB79" s="115"/>
      <c r="CC79" s="115"/>
      <c r="CD79" s="115"/>
      <c r="CE79" s="115"/>
      <c r="CF79" s="1793" t="s">
        <v>372</v>
      </c>
      <c r="CG79" s="1793"/>
      <c r="CH79" s="115"/>
      <c r="CI79" s="115"/>
      <c r="CJ79" s="115"/>
      <c r="CK79" s="115"/>
      <c r="CL79" s="115"/>
      <c r="CM79" s="115"/>
      <c r="CN79" s="115"/>
      <c r="CO79" s="1793" t="s">
        <v>372</v>
      </c>
      <c r="CP79" s="1793"/>
      <c r="CQ79" s="115"/>
      <c r="CR79" s="115"/>
      <c r="CS79" s="115"/>
      <c r="CT79" s="115"/>
      <c r="CU79" s="115"/>
      <c r="CV79" s="115"/>
      <c r="CW79" s="115"/>
      <c r="CX79" s="115"/>
      <c r="CY79" s="115"/>
      <c r="CZ79" s="115"/>
      <c r="DA79" s="1792"/>
      <c r="DB79" s="1792"/>
      <c r="DC79" s="117"/>
      <c r="DF79" s="1758"/>
      <c r="DG79" s="1758"/>
    </row>
    <row r="80" spans="4:111" ht="10.5" customHeight="1" thickTop="1">
      <c r="DF80" s="1758"/>
      <c r="DG80" s="1758"/>
    </row>
    <row r="81" spans="4:111" ht="8.25" customHeight="1">
      <c r="D81" s="2271" t="s">
        <v>892</v>
      </c>
      <c r="E81" s="2272"/>
      <c r="F81" s="2273"/>
      <c r="G81" s="121"/>
      <c r="H81" s="1717" t="s">
        <v>380</v>
      </c>
      <c r="I81" s="1717"/>
      <c r="J81" s="1717"/>
      <c r="K81" s="121"/>
      <c r="L81" s="121"/>
      <c r="M81" s="121"/>
      <c r="N81" s="121"/>
      <c r="O81" s="121"/>
      <c r="P81" s="121"/>
      <c r="Q81" s="122"/>
      <c r="R81" s="123"/>
      <c r="S81" s="124"/>
      <c r="T81" s="124"/>
      <c r="U81" s="124"/>
      <c r="V81" s="124"/>
      <c r="W81" s="124"/>
      <c r="X81" s="124"/>
      <c r="Y81" s="124"/>
      <c r="Z81" s="124"/>
      <c r="AA81" s="124"/>
      <c r="AB81" s="124"/>
      <c r="AC81" s="124"/>
      <c r="AD81" s="124"/>
      <c r="AE81" s="124"/>
      <c r="AF81" s="1555" t="s">
        <v>355</v>
      </c>
      <c r="AG81" s="1555"/>
      <c r="AH81" s="1555"/>
      <c r="AI81" s="1555"/>
      <c r="AJ81" s="1555"/>
      <c r="AK81" s="1555"/>
      <c r="AL81" s="1555"/>
      <c r="AM81" s="1555"/>
      <c r="AN81" s="1555"/>
      <c r="AO81" s="124"/>
      <c r="AP81" s="124"/>
      <c r="AQ81" s="124"/>
      <c r="AR81" s="1540" t="str">
        <f>設定シート!C34</f>
        <v>令和</v>
      </c>
      <c r="AS81" s="1540"/>
      <c r="AT81" s="1540"/>
      <c r="AU81" s="1540"/>
      <c r="AV81" s="1540" t="str">
        <f>設定シート!D34</f>
        <v>8</v>
      </c>
      <c r="AW81" s="1540"/>
      <c r="AX81" s="1540"/>
      <c r="AY81" s="1540" t="s">
        <v>38</v>
      </c>
      <c r="AZ81" s="1540"/>
      <c r="BA81" s="1540">
        <v>4</v>
      </c>
      <c r="BB81" s="1540"/>
      <c r="BC81" s="1540"/>
      <c r="BD81" s="1540" t="s">
        <v>39</v>
      </c>
      <c r="BE81" s="1540"/>
      <c r="BF81" s="1540">
        <v>1</v>
      </c>
      <c r="BG81" s="1540"/>
      <c r="BH81" s="1540"/>
      <c r="BI81" s="1540" t="s">
        <v>343</v>
      </c>
      <c r="BJ81" s="1540"/>
      <c r="BK81" s="124"/>
      <c r="BL81" s="1540" t="s">
        <v>356</v>
      </c>
      <c r="BM81" s="1540"/>
      <c r="BN81" s="1540"/>
      <c r="BO81" s="1540"/>
      <c r="BP81" s="124"/>
      <c r="BQ81" s="1540" t="str">
        <f>TEXT(DATE(LEFT(設定シート!E34,4)+1,3,31),"ggg")</f>
        <v>令和</v>
      </c>
      <c r="BR81" s="1540"/>
      <c r="BS81" s="1540"/>
      <c r="BT81" s="1540"/>
      <c r="BU81" s="1540" t="str">
        <f>TEXT(DATE(LEFT(設定シート!E34,4)+1,3,31),"e")</f>
        <v>9</v>
      </c>
      <c r="BV81" s="1540"/>
      <c r="BW81" s="1540"/>
      <c r="BX81" s="1540" t="s">
        <v>38</v>
      </c>
      <c r="BY81" s="1540"/>
      <c r="BZ81" s="1540">
        <v>3</v>
      </c>
      <c r="CA81" s="1540"/>
      <c r="CB81" s="1540"/>
      <c r="CC81" s="1540" t="s">
        <v>39</v>
      </c>
      <c r="CD81" s="1540"/>
      <c r="CE81" s="1540">
        <v>31</v>
      </c>
      <c r="CF81" s="1540"/>
      <c r="CG81" s="1540"/>
      <c r="CH81" s="1540" t="s">
        <v>343</v>
      </c>
      <c r="CI81" s="1540"/>
      <c r="CJ81" s="124"/>
      <c r="CK81" s="1540" t="s">
        <v>357</v>
      </c>
      <c r="CL81" s="1540"/>
      <c r="CM81" s="1540"/>
      <c r="CN81" s="1540"/>
      <c r="CO81" s="125"/>
      <c r="CP81" s="124"/>
      <c r="CQ81" s="124"/>
      <c r="CR81" s="124"/>
      <c r="CS81" s="124"/>
      <c r="CT81" s="124"/>
      <c r="CU81" s="124"/>
      <c r="CV81" s="124"/>
      <c r="CW81" s="124"/>
      <c r="CX81" s="125"/>
      <c r="CY81" s="125"/>
      <c r="CZ81" s="125"/>
      <c r="DA81" s="125"/>
      <c r="DB81" s="125"/>
      <c r="DC81" s="90"/>
      <c r="DF81" s="1758"/>
      <c r="DG81" s="1758"/>
    </row>
    <row r="82" spans="4:111" ht="8.25" customHeight="1">
      <c r="D82" s="2274"/>
      <c r="E82" s="2275"/>
      <c r="F82" s="2276"/>
      <c r="G82" s="128"/>
      <c r="H82" s="1718"/>
      <c r="I82" s="1718"/>
      <c r="J82" s="1718"/>
      <c r="K82" s="128"/>
      <c r="L82" s="128"/>
      <c r="M82" s="128"/>
      <c r="N82" s="128"/>
      <c r="O82" s="128"/>
      <c r="P82" s="128"/>
      <c r="Q82" s="129"/>
      <c r="R82" s="130"/>
      <c r="S82" s="79"/>
      <c r="T82" s="79"/>
      <c r="U82" s="79"/>
      <c r="V82" s="79"/>
      <c r="W82" s="79"/>
      <c r="X82" s="79"/>
      <c r="Y82" s="79"/>
      <c r="Z82" s="79"/>
      <c r="AA82" s="79"/>
      <c r="AB82" s="79"/>
      <c r="AC82" s="79"/>
      <c r="AD82" s="79"/>
      <c r="AE82" s="79"/>
      <c r="AF82" s="1556"/>
      <c r="AG82" s="1556"/>
      <c r="AH82" s="1556"/>
      <c r="AI82" s="1556"/>
      <c r="AJ82" s="1556"/>
      <c r="AK82" s="1556"/>
      <c r="AL82" s="1556"/>
      <c r="AM82" s="1556"/>
      <c r="AN82" s="1556"/>
      <c r="AO82" s="79"/>
      <c r="AP82" s="79"/>
      <c r="AQ82" s="79"/>
      <c r="AR82" s="1541"/>
      <c r="AS82" s="1541"/>
      <c r="AT82" s="1541"/>
      <c r="AU82" s="1541"/>
      <c r="AV82" s="1541"/>
      <c r="AW82" s="1541"/>
      <c r="AX82" s="1541"/>
      <c r="AY82" s="1541"/>
      <c r="AZ82" s="1541"/>
      <c r="BA82" s="1541"/>
      <c r="BB82" s="1541"/>
      <c r="BC82" s="1541"/>
      <c r="BD82" s="1541"/>
      <c r="BE82" s="1541"/>
      <c r="BF82" s="1541"/>
      <c r="BG82" s="1541"/>
      <c r="BH82" s="1541"/>
      <c r="BI82" s="1541"/>
      <c r="BJ82" s="1541"/>
      <c r="BK82" s="79"/>
      <c r="BL82" s="1541"/>
      <c r="BM82" s="1541"/>
      <c r="BN82" s="1541"/>
      <c r="BO82" s="1541"/>
      <c r="BP82" s="79"/>
      <c r="BQ82" s="1541"/>
      <c r="BR82" s="1541"/>
      <c r="BS82" s="1541"/>
      <c r="BT82" s="1541"/>
      <c r="BU82" s="1541"/>
      <c r="BV82" s="1541"/>
      <c r="BW82" s="1541"/>
      <c r="BX82" s="1541"/>
      <c r="BY82" s="1541"/>
      <c r="BZ82" s="1541"/>
      <c r="CA82" s="1541"/>
      <c r="CB82" s="1541"/>
      <c r="CC82" s="1541"/>
      <c r="CD82" s="1541"/>
      <c r="CE82" s="1541"/>
      <c r="CF82" s="1541"/>
      <c r="CG82" s="1541"/>
      <c r="CH82" s="1541"/>
      <c r="CI82" s="1541"/>
      <c r="CJ82" s="79"/>
      <c r="CK82" s="1541"/>
      <c r="CL82" s="1541"/>
      <c r="CM82" s="1541"/>
      <c r="CN82" s="1541"/>
      <c r="CP82" s="79"/>
      <c r="CQ82" s="79"/>
      <c r="CR82" s="79"/>
      <c r="CS82" s="79"/>
      <c r="CT82" s="79"/>
      <c r="CU82" s="79"/>
      <c r="CV82" s="79"/>
      <c r="CW82" s="79"/>
      <c r="DC82" s="99"/>
      <c r="DF82" s="1758"/>
      <c r="DG82" s="1758"/>
    </row>
    <row r="83" spans="4:111" ht="8.25" customHeight="1">
      <c r="D83" s="2274"/>
      <c r="E83" s="2275"/>
      <c r="F83" s="2276"/>
      <c r="G83" s="128"/>
      <c r="H83" s="1718"/>
      <c r="I83" s="1718"/>
      <c r="J83" s="1718"/>
      <c r="K83" s="128"/>
      <c r="L83" s="128"/>
      <c r="M83" s="128"/>
      <c r="N83" s="128"/>
      <c r="O83" s="128"/>
      <c r="P83" s="128"/>
      <c r="Q83" s="129"/>
      <c r="R83" s="131"/>
      <c r="S83" s="81"/>
      <c r="T83" s="81"/>
      <c r="U83" s="81"/>
      <c r="V83" s="81"/>
      <c r="W83" s="81"/>
      <c r="X83" s="81"/>
      <c r="Y83" s="81"/>
      <c r="Z83" s="81"/>
      <c r="AA83" s="81"/>
      <c r="AB83" s="81"/>
      <c r="AC83" s="81"/>
      <c r="AD83" s="81"/>
      <c r="AE83" s="81"/>
      <c r="AF83" s="1557"/>
      <c r="AG83" s="1557"/>
      <c r="AH83" s="1557"/>
      <c r="AI83" s="1557"/>
      <c r="AJ83" s="1557"/>
      <c r="AK83" s="1557"/>
      <c r="AL83" s="1557"/>
      <c r="AM83" s="1557"/>
      <c r="AN83" s="1557"/>
      <c r="AO83" s="81"/>
      <c r="AP83" s="81"/>
      <c r="AQ83" s="81"/>
      <c r="AR83" s="1542"/>
      <c r="AS83" s="1542"/>
      <c r="AT83" s="1542"/>
      <c r="AU83" s="1542"/>
      <c r="AV83" s="1542"/>
      <c r="AW83" s="1542"/>
      <c r="AX83" s="1542"/>
      <c r="AY83" s="1542"/>
      <c r="AZ83" s="1542"/>
      <c r="BA83" s="1542"/>
      <c r="BB83" s="1542"/>
      <c r="BC83" s="1542"/>
      <c r="BD83" s="1542"/>
      <c r="BE83" s="1542"/>
      <c r="BF83" s="1542"/>
      <c r="BG83" s="1542"/>
      <c r="BH83" s="1542"/>
      <c r="BI83" s="1542"/>
      <c r="BJ83" s="1542"/>
      <c r="BK83" s="81"/>
      <c r="BL83" s="1542"/>
      <c r="BM83" s="1542"/>
      <c r="BN83" s="1542"/>
      <c r="BO83" s="1542"/>
      <c r="BP83" s="81"/>
      <c r="BQ83" s="1542"/>
      <c r="BR83" s="1542"/>
      <c r="BS83" s="1542"/>
      <c r="BT83" s="1542"/>
      <c r="BU83" s="1542"/>
      <c r="BV83" s="1542"/>
      <c r="BW83" s="1542"/>
      <c r="BX83" s="1542"/>
      <c r="BY83" s="1542"/>
      <c r="BZ83" s="1542"/>
      <c r="CA83" s="1542"/>
      <c r="CB83" s="1542"/>
      <c r="CC83" s="1542"/>
      <c r="CD83" s="1542"/>
      <c r="CE83" s="1542"/>
      <c r="CF83" s="1542"/>
      <c r="CG83" s="1542"/>
      <c r="CH83" s="1542"/>
      <c r="CI83" s="1542"/>
      <c r="CJ83" s="81"/>
      <c r="CK83" s="1542"/>
      <c r="CL83" s="1542"/>
      <c r="CM83" s="1542"/>
      <c r="CN83" s="1542"/>
      <c r="CP83" s="81"/>
      <c r="CQ83" s="81"/>
      <c r="CR83" s="81"/>
      <c r="CS83" s="81"/>
      <c r="CT83" s="81"/>
      <c r="CU83" s="81"/>
      <c r="CV83" s="81"/>
      <c r="CW83" s="81"/>
      <c r="DC83" s="99"/>
      <c r="DF83" s="1758"/>
      <c r="DG83" s="1758"/>
    </row>
    <row r="84" spans="4:111" ht="8.25" customHeight="1">
      <c r="D84" s="2274"/>
      <c r="E84" s="2275"/>
      <c r="F84" s="2276"/>
      <c r="G84" s="132"/>
      <c r="H84" s="1544" t="s">
        <v>358</v>
      </c>
      <c r="I84" s="1544"/>
      <c r="J84" s="1544"/>
      <c r="K84" s="1544"/>
      <c r="L84" s="1544"/>
      <c r="M84" s="1544"/>
      <c r="N84" s="1544"/>
      <c r="O84" s="1544"/>
      <c r="P84" s="1544"/>
      <c r="Q84" s="133"/>
      <c r="R84" s="126"/>
      <c r="V84" s="1556" t="s">
        <v>381</v>
      </c>
      <c r="W84" s="1556"/>
      <c r="X84" s="1556"/>
      <c r="Y84" s="1556"/>
      <c r="Z84" s="1556"/>
      <c r="AA84" s="1556"/>
      <c r="AB84" s="1556"/>
      <c r="AC84" s="1556"/>
      <c r="AD84" s="1556"/>
      <c r="AE84" s="1556"/>
      <c r="AF84" s="1556"/>
      <c r="AG84" s="1556"/>
      <c r="AH84" s="1556"/>
      <c r="AI84" s="1556"/>
      <c r="AJ84" s="1556"/>
      <c r="AK84" s="1556"/>
      <c r="AL84" s="1556"/>
      <c r="AM84" s="1556"/>
      <c r="AN84" s="1556"/>
      <c r="AO84" s="1556"/>
      <c r="AP84" s="1556"/>
      <c r="AQ84" s="1556"/>
      <c r="AR84" s="1556"/>
      <c r="AS84" s="1556"/>
      <c r="AT84" s="1556"/>
      <c r="AU84" s="1556"/>
      <c r="AV84" s="1556"/>
      <c r="BA84" s="99"/>
      <c r="BB84" s="1546" t="s">
        <v>966</v>
      </c>
      <c r="BC84" s="1547"/>
      <c r="BD84" s="1547"/>
      <c r="BE84" s="1547"/>
      <c r="BF84" s="1547"/>
      <c r="BG84" s="1547"/>
      <c r="BH84" s="1547"/>
      <c r="BI84" s="1547"/>
      <c r="BJ84" s="1547"/>
      <c r="BK84" s="1547"/>
      <c r="BL84" s="1547"/>
      <c r="BM84" s="1548"/>
      <c r="BQ84" s="1555" t="s">
        <v>382</v>
      </c>
      <c r="BR84" s="1555"/>
      <c r="BS84" s="1555"/>
      <c r="BT84" s="1555"/>
      <c r="BU84" s="1555"/>
      <c r="BV84" s="1555"/>
      <c r="BW84" s="1555"/>
      <c r="BX84" s="1555"/>
      <c r="BY84" s="1555"/>
      <c r="BZ84" s="1555"/>
      <c r="CA84" s="1555"/>
      <c r="CB84" s="1555"/>
      <c r="CC84" s="1555"/>
      <c r="CD84" s="1555"/>
      <c r="CE84" s="1555"/>
      <c r="CF84" s="1555"/>
      <c r="CG84" s="1555"/>
      <c r="CH84" s="1555"/>
      <c r="CI84" s="1555"/>
      <c r="CJ84" s="1555"/>
      <c r="CK84" s="1555"/>
      <c r="CL84" s="1555"/>
      <c r="CM84" s="1555"/>
      <c r="CN84" s="1555"/>
      <c r="CO84" s="1555"/>
      <c r="CP84" s="1555"/>
      <c r="CQ84" s="1555"/>
      <c r="CR84" s="1555"/>
      <c r="CS84" s="1555"/>
      <c r="CT84" s="1555"/>
      <c r="CU84" s="1555"/>
      <c r="CV84" s="1555"/>
      <c r="CW84" s="1555"/>
      <c r="CX84" s="125"/>
      <c r="CY84" s="125"/>
      <c r="CZ84" s="125"/>
      <c r="DA84" s="125"/>
      <c r="DB84" s="125"/>
      <c r="DC84" s="90"/>
      <c r="DF84" s="1758"/>
      <c r="DG84" s="1758"/>
    </row>
    <row r="85" spans="4:111" ht="8.25" customHeight="1">
      <c r="D85" s="2274"/>
      <c r="E85" s="2275"/>
      <c r="F85" s="2276"/>
      <c r="G85" s="132"/>
      <c r="H85" s="1544"/>
      <c r="I85" s="1544"/>
      <c r="J85" s="1544"/>
      <c r="K85" s="1544"/>
      <c r="L85" s="1544"/>
      <c r="M85" s="1544"/>
      <c r="N85" s="1544"/>
      <c r="O85" s="1544"/>
      <c r="P85" s="1544"/>
      <c r="Q85" s="133"/>
      <c r="R85" s="126"/>
      <c r="V85" s="1556"/>
      <c r="W85" s="1556"/>
      <c r="X85" s="1556"/>
      <c r="Y85" s="1556"/>
      <c r="Z85" s="1556"/>
      <c r="AA85" s="1556"/>
      <c r="AB85" s="1556"/>
      <c r="AC85" s="1556"/>
      <c r="AD85" s="1556"/>
      <c r="AE85" s="1556"/>
      <c r="AF85" s="1556"/>
      <c r="AG85" s="1556"/>
      <c r="AH85" s="1556"/>
      <c r="AI85" s="1556"/>
      <c r="AJ85" s="1556"/>
      <c r="AK85" s="1556"/>
      <c r="AL85" s="1556"/>
      <c r="AM85" s="1556"/>
      <c r="AN85" s="1556"/>
      <c r="AO85" s="1556"/>
      <c r="AP85" s="1556"/>
      <c r="AQ85" s="1556"/>
      <c r="AR85" s="1556"/>
      <c r="AS85" s="1556"/>
      <c r="AT85" s="1556"/>
      <c r="AU85" s="1556"/>
      <c r="AV85" s="1556"/>
      <c r="BA85" s="99"/>
      <c r="BB85" s="1549"/>
      <c r="BC85" s="1550"/>
      <c r="BD85" s="1550"/>
      <c r="BE85" s="1550"/>
      <c r="BF85" s="1550"/>
      <c r="BG85" s="1550"/>
      <c r="BH85" s="1550"/>
      <c r="BI85" s="1550"/>
      <c r="BJ85" s="1550"/>
      <c r="BK85" s="1550"/>
      <c r="BL85" s="1550"/>
      <c r="BM85" s="1551"/>
      <c r="BQ85" s="1556"/>
      <c r="BR85" s="1556"/>
      <c r="BS85" s="1556"/>
      <c r="BT85" s="1556"/>
      <c r="BU85" s="1556"/>
      <c r="BV85" s="1556"/>
      <c r="BW85" s="1556"/>
      <c r="BX85" s="1556"/>
      <c r="BY85" s="1556"/>
      <c r="BZ85" s="1556"/>
      <c r="CA85" s="1556"/>
      <c r="CB85" s="1556"/>
      <c r="CC85" s="1556"/>
      <c r="CD85" s="1556"/>
      <c r="CE85" s="1556"/>
      <c r="CF85" s="1556"/>
      <c r="CG85" s="1556"/>
      <c r="CH85" s="1556"/>
      <c r="CI85" s="1556"/>
      <c r="CJ85" s="1556"/>
      <c r="CK85" s="1556"/>
      <c r="CL85" s="1556"/>
      <c r="CM85" s="1556"/>
      <c r="CN85" s="1556"/>
      <c r="CO85" s="1556"/>
      <c r="CP85" s="1556"/>
      <c r="CQ85" s="1556"/>
      <c r="CR85" s="1556"/>
      <c r="CS85" s="1556"/>
      <c r="CT85" s="1556"/>
      <c r="CU85" s="1556"/>
      <c r="CV85" s="1556"/>
      <c r="CW85" s="1556"/>
      <c r="DC85" s="99"/>
      <c r="DF85" s="1758"/>
      <c r="DG85" s="1758"/>
    </row>
    <row r="86" spans="4:111" ht="8.25" customHeight="1">
      <c r="D86" s="2274"/>
      <c r="E86" s="2275"/>
      <c r="F86" s="2276"/>
      <c r="G86" s="134"/>
      <c r="H86" s="1545"/>
      <c r="I86" s="1545"/>
      <c r="J86" s="1545"/>
      <c r="K86" s="1545"/>
      <c r="L86" s="1545"/>
      <c r="M86" s="1545"/>
      <c r="N86" s="1545"/>
      <c r="O86" s="1545"/>
      <c r="P86" s="1545"/>
      <c r="Q86" s="135"/>
      <c r="R86" s="136"/>
      <c r="S86" s="137"/>
      <c r="T86" s="137"/>
      <c r="U86" s="137"/>
      <c r="V86" s="1557"/>
      <c r="W86" s="1557"/>
      <c r="X86" s="1557"/>
      <c r="Y86" s="1557"/>
      <c r="Z86" s="1557"/>
      <c r="AA86" s="1557"/>
      <c r="AB86" s="1557"/>
      <c r="AC86" s="1557"/>
      <c r="AD86" s="1557"/>
      <c r="AE86" s="1557"/>
      <c r="AF86" s="1557"/>
      <c r="AG86" s="1557"/>
      <c r="AH86" s="1557"/>
      <c r="AI86" s="1557"/>
      <c r="AJ86" s="1557"/>
      <c r="AK86" s="1557"/>
      <c r="AL86" s="1557"/>
      <c r="AM86" s="1557"/>
      <c r="AN86" s="1557"/>
      <c r="AO86" s="1557"/>
      <c r="AP86" s="1557"/>
      <c r="AQ86" s="1557"/>
      <c r="AR86" s="1557"/>
      <c r="AS86" s="1557"/>
      <c r="AT86" s="1557"/>
      <c r="AU86" s="1557"/>
      <c r="AV86" s="1557"/>
      <c r="AW86" s="137"/>
      <c r="AX86" s="137"/>
      <c r="AY86" s="137"/>
      <c r="AZ86" s="137"/>
      <c r="BA86" s="93"/>
      <c r="BB86" s="1552"/>
      <c r="BC86" s="1553"/>
      <c r="BD86" s="1553"/>
      <c r="BE86" s="1553"/>
      <c r="BF86" s="1553"/>
      <c r="BG86" s="1553"/>
      <c r="BH86" s="1553"/>
      <c r="BI86" s="1553"/>
      <c r="BJ86" s="1553"/>
      <c r="BK86" s="1553"/>
      <c r="BL86" s="1553"/>
      <c r="BM86" s="1554"/>
      <c r="BN86" s="137"/>
      <c r="BO86" s="137"/>
      <c r="BP86" s="137"/>
      <c r="BQ86" s="1557"/>
      <c r="BR86" s="1557"/>
      <c r="BS86" s="1557"/>
      <c r="BT86" s="1557"/>
      <c r="BU86" s="1557"/>
      <c r="BV86" s="1557"/>
      <c r="BW86" s="1557"/>
      <c r="BX86" s="1557"/>
      <c r="BY86" s="1557"/>
      <c r="BZ86" s="1557"/>
      <c r="CA86" s="1557"/>
      <c r="CB86" s="1557"/>
      <c r="CC86" s="1557"/>
      <c r="CD86" s="1557"/>
      <c r="CE86" s="1557"/>
      <c r="CF86" s="1557"/>
      <c r="CG86" s="1557"/>
      <c r="CH86" s="1557"/>
      <c r="CI86" s="1557"/>
      <c r="CJ86" s="1557"/>
      <c r="CK86" s="1557"/>
      <c r="CL86" s="1557"/>
      <c r="CM86" s="1557"/>
      <c r="CN86" s="1557"/>
      <c r="CO86" s="1557"/>
      <c r="CP86" s="1557"/>
      <c r="CQ86" s="1557"/>
      <c r="CR86" s="1557"/>
      <c r="CS86" s="1557"/>
      <c r="CT86" s="1557"/>
      <c r="CU86" s="1557"/>
      <c r="CV86" s="1557"/>
      <c r="CW86" s="1557"/>
      <c r="CX86" s="137"/>
      <c r="CY86" s="137"/>
      <c r="CZ86" s="137"/>
      <c r="DA86" s="137"/>
      <c r="DB86" s="137"/>
      <c r="DC86" s="93"/>
      <c r="DF86" s="1758"/>
      <c r="DG86" s="1758"/>
    </row>
    <row r="87" spans="4:111" ht="8.25" customHeight="1">
      <c r="D87" s="2274"/>
      <c r="E87" s="2275"/>
      <c r="F87" s="2276"/>
      <c r="G87" s="1759" t="s">
        <v>366</v>
      </c>
      <c r="H87" s="1717"/>
      <c r="I87" s="1717"/>
      <c r="J87" s="1717"/>
      <c r="K87" s="1717"/>
      <c r="L87" s="1717"/>
      <c r="M87" s="1717"/>
      <c r="N87" s="1717"/>
      <c r="O87" s="1717"/>
      <c r="P87" s="1717"/>
      <c r="Q87" s="1760"/>
      <c r="R87" s="1749" t="s">
        <v>367</v>
      </c>
      <c r="S87" s="1750"/>
      <c r="T87" s="1750"/>
      <c r="U87" s="1750"/>
      <c r="V87" s="138"/>
      <c r="W87" s="138" t="s">
        <v>350</v>
      </c>
      <c r="X87" s="138"/>
      <c r="Y87" s="138"/>
      <c r="Z87" s="138" t="s">
        <v>351</v>
      </c>
      <c r="AA87" s="138"/>
      <c r="AB87" s="138"/>
      <c r="AC87" s="138" t="s">
        <v>348</v>
      </c>
      <c r="AD87" s="138"/>
      <c r="AE87" s="138"/>
      <c r="AF87" s="138" t="s">
        <v>368</v>
      </c>
      <c r="AG87" s="138"/>
      <c r="AH87" s="138"/>
      <c r="AI87" s="138" t="s">
        <v>350</v>
      </c>
      <c r="AJ87" s="138"/>
      <c r="AK87" s="138"/>
      <c r="AL87" s="138" t="s">
        <v>351</v>
      </c>
      <c r="AM87" s="138"/>
      <c r="AN87" s="138"/>
      <c r="AO87" s="138" t="s">
        <v>348</v>
      </c>
      <c r="AP87" s="138"/>
      <c r="AQ87" s="138"/>
      <c r="AR87" s="138" t="s">
        <v>349</v>
      </c>
      <c r="AS87" s="138"/>
      <c r="AT87" s="138"/>
      <c r="AU87" s="138" t="s">
        <v>350</v>
      </c>
      <c r="AV87" s="138"/>
      <c r="BA87" s="99"/>
      <c r="BB87" s="1619" t="s">
        <v>367</v>
      </c>
      <c r="BC87" s="1620"/>
      <c r="BH87" s="1620" t="s">
        <v>369</v>
      </c>
      <c r="BI87" s="1620"/>
      <c r="BJ87" s="1620"/>
      <c r="BK87" s="1620"/>
      <c r="BL87" s="1620"/>
      <c r="BM87" s="1663"/>
      <c r="BN87" s="1766" t="s">
        <v>367</v>
      </c>
      <c r="BO87" s="1750"/>
      <c r="BP87" s="1750"/>
      <c r="BQ87" s="1750"/>
      <c r="BR87" s="139"/>
      <c r="BS87" s="139" t="s">
        <v>351</v>
      </c>
      <c r="BT87" s="139"/>
      <c r="BU87" s="139"/>
      <c r="BV87" s="139" t="s">
        <v>348</v>
      </c>
      <c r="BW87" s="139"/>
      <c r="BX87" s="139"/>
      <c r="BY87" s="139" t="s">
        <v>368</v>
      </c>
      <c r="BZ87" s="139"/>
      <c r="CA87" s="139"/>
      <c r="CB87" s="139" t="s">
        <v>350</v>
      </c>
      <c r="CC87" s="139"/>
      <c r="CD87" s="139"/>
      <c r="CE87" s="139" t="s">
        <v>351</v>
      </c>
      <c r="CF87" s="139"/>
      <c r="CG87" s="139"/>
      <c r="CH87" s="139" t="s">
        <v>348</v>
      </c>
      <c r="CI87" s="139"/>
      <c r="CJ87" s="139"/>
      <c r="CK87" s="139" t="s">
        <v>349</v>
      </c>
      <c r="CL87" s="139"/>
      <c r="CM87" s="139"/>
      <c r="CN87" s="139" t="s">
        <v>350</v>
      </c>
      <c r="CO87" s="139"/>
      <c r="CP87" s="139"/>
      <c r="CQ87" s="139" t="s">
        <v>351</v>
      </c>
      <c r="CR87" s="139"/>
      <c r="CS87" s="139"/>
      <c r="CT87" s="139" t="s">
        <v>348</v>
      </c>
      <c r="CU87" s="139"/>
      <c r="CV87" s="139"/>
      <c r="CW87" s="139" t="s">
        <v>370</v>
      </c>
      <c r="CX87" s="139"/>
      <c r="DC87" s="99"/>
      <c r="DF87" s="1758"/>
      <c r="DG87" s="1758"/>
    </row>
    <row r="88" spans="4:111" ht="8.25" customHeight="1">
      <c r="D88" s="2274"/>
      <c r="E88" s="2275"/>
      <c r="F88" s="2276"/>
      <c r="G88" s="1761"/>
      <c r="H88" s="1718"/>
      <c r="I88" s="1718"/>
      <c r="J88" s="1718"/>
      <c r="K88" s="1718"/>
      <c r="L88" s="1718"/>
      <c r="M88" s="1718"/>
      <c r="N88" s="1718"/>
      <c r="O88" s="1718"/>
      <c r="P88" s="1718"/>
      <c r="Q88" s="1762"/>
      <c r="R88" s="1751"/>
      <c r="S88" s="1752"/>
      <c r="T88" s="1752"/>
      <c r="U88" s="1752"/>
      <c r="V88" s="1812"/>
      <c r="W88" s="1813"/>
      <c r="X88" s="1814"/>
      <c r="Y88" s="1563"/>
      <c r="Z88" s="1563"/>
      <c r="AA88" s="1563"/>
      <c r="AB88" s="1563"/>
      <c r="AC88" s="1563"/>
      <c r="AD88" s="1563"/>
      <c r="AE88" s="1563"/>
      <c r="AF88" s="1563"/>
      <c r="AG88" s="1563"/>
      <c r="AH88" s="1563"/>
      <c r="AI88" s="1563"/>
      <c r="AJ88" s="1563"/>
      <c r="AK88" s="1563"/>
      <c r="AL88" s="1563"/>
      <c r="AM88" s="1563"/>
      <c r="AN88" s="1563"/>
      <c r="AO88" s="1563"/>
      <c r="AP88" s="1563"/>
      <c r="AQ88" s="1563"/>
      <c r="AR88" s="1563"/>
      <c r="AS88" s="1563"/>
      <c r="AT88" s="1563"/>
      <c r="AU88" s="1563"/>
      <c r="AV88" s="1736"/>
      <c r="AW88" s="1646"/>
      <c r="AX88" s="1705"/>
      <c r="BA88" s="99"/>
      <c r="BB88" s="1706"/>
      <c r="BC88" s="1705"/>
      <c r="BH88" s="1705"/>
      <c r="BI88" s="1705"/>
      <c r="BJ88" s="1705"/>
      <c r="BK88" s="1705"/>
      <c r="BL88" s="1705"/>
      <c r="BM88" s="1755"/>
      <c r="BN88" s="1767"/>
      <c r="BO88" s="1752"/>
      <c r="BP88" s="1752"/>
      <c r="BQ88" s="1752"/>
      <c r="BR88" s="1744" t="str">
        <f>BR93</f>
        <v/>
      </c>
      <c r="BS88" s="1745"/>
      <c r="BT88" s="1745"/>
      <c r="BU88" s="1563" t="str">
        <f>BU93</f>
        <v/>
      </c>
      <c r="BV88" s="1563"/>
      <c r="BW88" s="1563"/>
      <c r="BX88" s="1756" t="str">
        <f>BX93</f>
        <v/>
      </c>
      <c r="BY88" s="1563"/>
      <c r="BZ88" s="1563"/>
      <c r="CA88" s="1563" t="str">
        <f>CA93</f>
        <v/>
      </c>
      <c r="CB88" s="1563"/>
      <c r="CC88" s="1563"/>
      <c r="CD88" s="1563" t="str">
        <f>CD93</f>
        <v/>
      </c>
      <c r="CE88" s="1563"/>
      <c r="CF88" s="1563"/>
      <c r="CG88" s="1563" t="str">
        <f>CG93</f>
        <v/>
      </c>
      <c r="CH88" s="1563"/>
      <c r="CI88" s="1563"/>
      <c r="CJ88" s="1563" t="str">
        <f>CJ93</f>
        <v/>
      </c>
      <c r="CK88" s="1563"/>
      <c r="CL88" s="1563"/>
      <c r="CM88" s="1563" t="str">
        <f>CM93</f>
        <v/>
      </c>
      <c r="CN88" s="1563"/>
      <c r="CO88" s="1563"/>
      <c r="CP88" s="1563" t="str">
        <f>CP93</f>
        <v/>
      </c>
      <c r="CQ88" s="1563"/>
      <c r="CR88" s="1563"/>
      <c r="CS88" s="1563" t="str">
        <f>CS93</f>
        <v/>
      </c>
      <c r="CT88" s="1563"/>
      <c r="CU88" s="1563"/>
      <c r="CV88" s="1563" t="str">
        <f>CV93</f>
        <v/>
      </c>
      <c r="CW88" s="1563"/>
      <c r="CX88" s="1736"/>
      <c r="CY88" s="1646"/>
      <c r="CZ88" s="1705"/>
      <c r="DC88" s="99"/>
      <c r="DF88" s="1758"/>
      <c r="DG88" s="1758"/>
    </row>
    <row r="89" spans="4:111" ht="8.25" customHeight="1">
      <c r="D89" s="2274"/>
      <c r="E89" s="2275"/>
      <c r="F89" s="2276"/>
      <c r="G89" s="1761"/>
      <c r="H89" s="1718"/>
      <c r="I89" s="1718"/>
      <c r="J89" s="1718"/>
      <c r="K89" s="1718"/>
      <c r="L89" s="1718"/>
      <c r="M89" s="1718"/>
      <c r="N89" s="1718"/>
      <c r="O89" s="1718"/>
      <c r="P89" s="1718"/>
      <c r="Q89" s="1762"/>
      <c r="R89" s="1751"/>
      <c r="S89" s="1752"/>
      <c r="T89" s="1752"/>
      <c r="U89" s="1752"/>
      <c r="V89" s="1815"/>
      <c r="W89" s="1816"/>
      <c r="X89" s="1817"/>
      <c r="Y89" s="1563"/>
      <c r="Z89" s="1563"/>
      <c r="AA89" s="1563"/>
      <c r="AB89" s="1563"/>
      <c r="AC89" s="1563"/>
      <c r="AD89" s="1563"/>
      <c r="AE89" s="1563"/>
      <c r="AF89" s="1563"/>
      <c r="AG89" s="1563"/>
      <c r="AH89" s="1563"/>
      <c r="AI89" s="1563"/>
      <c r="AJ89" s="1563"/>
      <c r="AK89" s="1563"/>
      <c r="AL89" s="1563"/>
      <c r="AM89" s="1563"/>
      <c r="AN89" s="1563"/>
      <c r="AO89" s="1563"/>
      <c r="AP89" s="1563"/>
      <c r="AQ89" s="1563"/>
      <c r="AR89" s="1563"/>
      <c r="AS89" s="1563"/>
      <c r="AT89" s="1563"/>
      <c r="AU89" s="1563"/>
      <c r="AV89" s="1736"/>
      <c r="AW89" s="1706"/>
      <c r="AX89" s="1705"/>
      <c r="BA89" s="99"/>
      <c r="BB89" s="1729"/>
      <c r="BC89" s="1821"/>
      <c r="BD89" s="1821"/>
      <c r="BE89" s="1821"/>
      <c r="BF89" s="1821"/>
      <c r="BG89" s="1821"/>
      <c r="BH89" s="1821"/>
      <c r="BI89" s="1821"/>
      <c r="BJ89" s="1821"/>
      <c r="BK89" s="1821"/>
      <c r="BL89" s="1821"/>
      <c r="BM89" s="1822"/>
      <c r="BN89" s="1767"/>
      <c r="BO89" s="1752"/>
      <c r="BP89" s="1752"/>
      <c r="BQ89" s="1752"/>
      <c r="BR89" s="1744"/>
      <c r="BS89" s="1745"/>
      <c r="BT89" s="1745"/>
      <c r="BU89" s="1563"/>
      <c r="BV89" s="1563"/>
      <c r="BW89" s="1563"/>
      <c r="BX89" s="1756"/>
      <c r="BY89" s="1563"/>
      <c r="BZ89" s="1563"/>
      <c r="CA89" s="1563"/>
      <c r="CB89" s="1563"/>
      <c r="CC89" s="1563"/>
      <c r="CD89" s="1563"/>
      <c r="CE89" s="1563"/>
      <c r="CF89" s="1563"/>
      <c r="CG89" s="1563"/>
      <c r="CH89" s="1563"/>
      <c r="CI89" s="1563"/>
      <c r="CJ89" s="1563"/>
      <c r="CK89" s="1563"/>
      <c r="CL89" s="1563"/>
      <c r="CM89" s="1563"/>
      <c r="CN89" s="1563"/>
      <c r="CO89" s="1563"/>
      <c r="CP89" s="1563"/>
      <c r="CQ89" s="1563"/>
      <c r="CR89" s="1563"/>
      <c r="CS89" s="1563"/>
      <c r="CT89" s="1563"/>
      <c r="CU89" s="1563"/>
      <c r="CV89" s="1563"/>
      <c r="CW89" s="1563"/>
      <c r="CX89" s="1736"/>
      <c r="CY89" s="1706"/>
      <c r="CZ89" s="1705"/>
      <c r="DC89" s="99"/>
      <c r="DF89" s="1758"/>
      <c r="DG89" s="1758"/>
    </row>
    <row r="90" spans="4:111" ht="8.25" customHeight="1">
      <c r="D90" s="2274"/>
      <c r="E90" s="2275"/>
      <c r="F90" s="2276"/>
      <c r="G90" s="1761"/>
      <c r="H90" s="1718"/>
      <c r="I90" s="1718"/>
      <c r="J90" s="1718"/>
      <c r="K90" s="1718"/>
      <c r="L90" s="1718"/>
      <c r="M90" s="1718"/>
      <c r="N90" s="1718"/>
      <c r="O90" s="1718"/>
      <c r="P90" s="1718"/>
      <c r="Q90" s="1762"/>
      <c r="R90" s="1751"/>
      <c r="S90" s="1752"/>
      <c r="T90" s="1752"/>
      <c r="U90" s="1752"/>
      <c r="V90" s="1818"/>
      <c r="W90" s="1819"/>
      <c r="X90" s="1820"/>
      <c r="Y90" s="1563"/>
      <c r="Z90" s="1563"/>
      <c r="AA90" s="1563"/>
      <c r="AB90" s="1563"/>
      <c r="AC90" s="1563"/>
      <c r="AD90" s="1563"/>
      <c r="AE90" s="1563"/>
      <c r="AF90" s="1563"/>
      <c r="AG90" s="1563"/>
      <c r="AH90" s="1563"/>
      <c r="AI90" s="1563"/>
      <c r="AJ90" s="1563"/>
      <c r="AK90" s="1563"/>
      <c r="AL90" s="1563"/>
      <c r="AM90" s="1563"/>
      <c r="AN90" s="1563"/>
      <c r="AO90" s="1563"/>
      <c r="AP90" s="1563"/>
      <c r="AQ90" s="1563"/>
      <c r="AR90" s="1563"/>
      <c r="AS90" s="1563"/>
      <c r="AT90" s="1563"/>
      <c r="AU90" s="1563"/>
      <c r="AV90" s="1736"/>
      <c r="AW90" s="1706"/>
      <c r="AX90" s="1705"/>
      <c r="AY90" s="1596" t="s">
        <v>371</v>
      </c>
      <c r="AZ90" s="1596"/>
      <c r="BA90" s="1735"/>
      <c r="BB90" s="1823"/>
      <c r="BC90" s="1821"/>
      <c r="BD90" s="1821"/>
      <c r="BE90" s="1821"/>
      <c r="BF90" s="1821"/>
      <c r="BG90" s="1821"/>
      <c r="BH90" s="1821"/>
      <c r="BI90" s="1821"/>
      <c r="BJ90" s="1821"/>
      <c r="BK90" s="1821"/>
      <c r="BL90" s="1821"/>
      <c r="BM90" s="1822"/>
      <c r="BN90" s="1767"/>
      <c r="BO90" s="1752"/>
      <c r="BP90" s="1752"/>
      <c r="BQ90" s="1752"/>
      <c r="BR90" s="1744"/>
      <c r="BS90" s="1745"/>
      <c r="BT90" s="1745"/>
      <c r="BU90" s="1563"/>
      <c r="BV90" s="1563"/>
      <c r="BW90" s="1563"/>
      <c r="BX90" s="1756"/>
      <c r="BY90" s="1563"/>
      <c r="BZ90" s="1563"/>
      <c r="CA90" s="1563"/>
      <c r="CB90" s="1563"/>
      <c r="CC90" s="1563"/>
      <c r="CD90" s="1563"/>
      <c r="CE90" s="1563"/>
      <c r="CF90" s="1563"/>
      <c r="CG90" s="1563"/>
      <c r="CH90" s="1563"/>
      <c r="CI90" s="1563"/>
      <c r="CJ90" s="1563"/>
      <c r="CK90" s="1563"/>
      <c r="CL90" s="1563"/>
      <c r="CM90" s="1563"/>
      <c r="CN90" s="1563"/>
      <c r="CO90" s="1563"/>
      <c r="CP90" s="1563"/>
      <c r="CQ90" s="1563"/>
      <c r="CR90" s="1563"/>
      <c r="CS90" s="1563"/>
      <c r="CT90" s="1563"/>
      <c r="CU90" s="1563"/>
      <c r="CV90" s="1563"/>
      <c r="CW90" s="1563"/>
      <c r="CX90" s="1736"/>
      <c r="CY90" s="1706"/>
      <c r="CZ90" s="1705"/>
      <c r="DA90" s="1705" t="s">
        <v>370</v>
      </c>
      <c r="DB90" s="1705"/>
      <c r="DC90" s="99"/>
      <c r="DF90" s="1758"/>
      <c r="DG90" s="1758"/>
    </row>
    <row r="91" spans="4:111" ht="8.25" customHeight="1">
      <c r="D91" s="2274"/>
      <c r="E91" s="2275"/>
      <c r="F91" s="2276"/>
      <c r="G91" s="1763"/>
      <c r="H91" s="1764"/>
      <c r="I91" s="1764"/>
      <c r="J91" s="1764"/>
      <c r="K91" s="1764"/>
      <c r="L91" s="1764"/>
      <c r="M91" s="1764"/>
      <c r="N91" s="1764"/>
      <c r="O91" s="1764"/>
      <c r="P91" s="1764"/>
      <c r="Q91" s="1765"/>
      <c r="R91" s="1753"/>
      <c r="S91" s="1754"/>
      <c r="T91" s="1754"/>
      <c r="U91" s="1754"/>
      <c r="AD91" s="1769" t="s">
        <v>372</v>
      </c>
      <c r="AE91" s="1769"/>
      <c r="AM91" s="1769" t="s">
        <v>372</v>
      </c>
      <c r="AN91" s="1769"/>
      <c r="AY91" s="1596"/>
      <c r="AZ91" s="1596"/>
      <c r="BA91" s="1735"/>
      <c r="BB91" s="1824"/>
      <c r="BC91" s="1825"/>
      <c r="BD91" s="1825"/>
      <c r="BE91" s="1825"/>
      <c r="BF91" s="1825"/>
      <c r="BG91" s="1825"/>
      <c r="BH91" s="1825"/>
      <c r="BI91" s="1825"/>
      <c r="BJ91" s="1825"/>
      <c r="BK91" s="1825"/>
      <c r="BL91" s="1825"/>
      <c r="BM91" s="1826"/>
      <c r="BN91" s="1768"/>
      <c r="BO91" s="1754"/>
      <c r="BP91" s="1754"/>
      <c r="BQ91" s="1754"/>
      <c r="BR91" s="140"/>
      <c r="BS91" s="140"/>
      <c r="BT91" s="140"/>
      <c r="BU91" s="140"/>
      <c r="BV91" s="140"/>
      <c r="BW91" s="1769" t="s">
        <v>372</v>
      </c>
      <c r="BX91" s="1769"/>
      <c r="BY91" s="137"/>
      <c r="BZ91" s="137"/>
      <c r="CA91" s="137"/>
      <c r="CB91" s="137"/>
      <c r="CC91" s="137"/>
      <c r="CD91" s="137"/>
      <c r="CE91" s="137"/>
      <c r="CF91" s="1769" t="s">
        <v>372</v>
      </c>
      <c r="CG91" s="1769"/>
      <c r="CH91" s="137"/>
      <c r="CI91" s="137"/>
      <c r="CJ91" s="137"/>
      <c r="CK91" s="137"/>
      <c r="CL91" s="137"/>
      <c r="CM91" s="137"/>
      <c r="CN91" s="137"/>
      <c r="CO91" s="1769" t="s">
        <v>372</v>
      </c>
      <c r="CP91" s="1769"/>
      <c r="CQ91" s="137"/>
      <c r="CR91" s="137"/>
      <c r="CS91" s="137"/>
      <c r="CT91" s="137"/>
      <c r="CU91" s="137"/>
      <c r="CV91" s="137"/>
      <c r="CW91" s="137"/>
      <c r="CX91" s="137"/>
      <c r="DA91" s="1665"/>
      <c r="DB91" s="1665"/>
      <c r="DC91" s="93"/>
      <c r="DF91" s="1758"/>
      <c r="DG91" s="1758"/>
    </row>
    <row r="92" spans="4:111" ht="8.25" customHeight="1">
      <c r="D92" s="2274"/>
      <c r="E92" s="2275"/>
      <c r="F92" s="2276"/>
      <c r="G92" s="1746" t="s">
        <v>373</v>
      </c>
      <c r="H92" s="1747"/>
      <c r="I92" s="1747"/>
      <c r="J92" s="1747"/>
      <c r="K92" s="1747"/>
      <c r="L92" s="1747"/>
      <c r="M92" s="1747"/>
      <c r="N92" s="1747"/>
      <c r="O92" s="1747"/>
      <c r="P92" s="1747"/>
      <c r="Q92" s="1748"/>
      <c r="R92" s="1749" t="s">
        <v>374</v>
      </c>
      <c r="S92" s="1750"/>
      <c r="T92" s="1750"/>
      <c r="U92" s="1750"/>
      <c r="V92" s="139"/>
      <c r="W92" s="139" t="s">
        <v>350</v>
      </c>
      <c r="X92" s="139"/>
      <c r="Y92" s="139"/>
      <c r="Z92" s="139" t="s">
        <v>351</v>
      </c>
      <c r="AA92" s="139"/>
      <c r="AB92" s="139"/>
      <c r="AC92" s="139" t="s">
        <v>348</v>
      </c>
      <c r="AD92" s="139"/>
      <c r="AE92" s="139"/>
      <c r="AF92" s="139" t="s">
        <v>368</v>
      </c>
      <c r="AG92" s="139"/>
      <c r="AH92" s="139"/>
      <c r="AI92" s="139" t="s">
        <v>350</v>
      </c>
      <c r="AJ92" s="139"/>
      <c r="AK92" s="139"/>
      <c r="AL92" s="139" t="s">
        <v>351</v>
      </c>
      <c r="AM92" s="139"/>
      <c r="AN92" s="139"/>
      <c r="AO92" s="139" t="s">
        <v>348</v>
      </c>
      <c r="AP92" s="139"/>
      <c r="AQ92" s="139"/>
      <c r="AR92" s="139" t="s">
        <v>349</v>
      </c>
      <c r="AS92" s="139"/>
      <c r="AT92" s="139"/>
      <c r="AU92" s="139" t="s">
        <v>350</v>
      </c>
      <c r="AV92" s="139"/>
      <c r="AW92" s="125"/>
      <c r="AX92" s="125"/>
      <c r="AY92" s="125"/>
      <c r="AZ92" s="125"/>
      <c r="BA92" s="90"/>
      <c r="BB92" s="1827" t="s">
        <v>374</v>
      </c>
      <c r="BC92" s="1828"/>
      <c r="BD92" s="154"/>
      <c r="BE92" s="154"/>
      <c r="BF92" s="154"/>
      <c r="BG92" s="154"/>
      <c r="BH92" s="1828" t="s">
        <v>369</v>
      </c>
      <c r="BI92" s="1828"/>
      <c r="BJ92" s="1828"/>
      <c r="BK92" s="1828"/>
      <c r="BL92" s="1828"/>
      <c r="BM92" s="1831"/>
      <c r="BN92" s="1752" t="s">
        <v>374</v>
      </c>
      <c r="BO92" s="1752"/>
      <c r="BP92" s="1752"/>
      <c r="BQ92" s="1752"/>
      <c r="BR92" s="138"/>
      <c r="BS92" s="138" t="s">
        <v>351</v>
      </c>
      <c r="BT92" s="138"/>
      <c r="BU92" s="138"/>
      <c r="BV92" s="138" t="s">
        <v>348</v>
      </c>
      <c r="BW92" s="138"/>
      <c r="BX92" s="138"/>
      <c r="BY92" s="138" t="s">
        <v>368</v>
      </c>
      <c r="BZ92" s="138"/>
      <c r="CA92" s="138"/>
      <c r="CB92" s="138" t="s">
        <v>350</v>
      </c>
      <c r="CC92" s="138"/>
      <c r="CD92" s="138"/>
      <c r="CE92" s="138" t="s">
        <v>351</v>
      </c>
      <c r="CF92" s="138"/>
      <c r="CG92" s="138"/>
      <c r="CH92" s="138" t="s">
        <v>348</v>
      </c>
      <c r="CI92" s="138"/>
      <c r="CJ92" s="138"/>
      <c r="CK92" s="138" t="s">
        <v>349</v>
      </c>
      <c r="CL92" s="138"/>
      <c r="CM92" s="138"/>
      <c r="CN92" s="138" t="s">
        <v>350</v>
      </c>
      <c r="CO92" s="138"/>
      <c r="CP92" s="138"/>
      <c r="CQ92" s="138" t="s">
        <v>351</v>
      </c>
      <c r="CR92" s="138"/>
      <c r="CS92" s="138"/>
      <c r="CT92" s="138" t="s">
        <v>348</v>
      </c>
      <c r="CU92" s="138"/>
      <c r="CV92" s="138"/>
      <c r="CW92" s="138" t="s">
        <v>370</v>
      </c>
      <c r="CX92" s="138"/>
      <c r="CY92" s="125"/>
      <c r="CZ92" s="125"/>
      <c r="DA92" s="125"/>
      <c r="DB92" s="125"/>
      <c r="DC92" s="90"/>
      <c r="DF92" s="1758"/>
      <c r="DG92" s="1758"/>
    </row>
    <row r="93" spans="4:111" ht="8.25" customHeight="1">
      <c r="D93" s="2274"/>
      <c r="E93" s="2275"/>
      <c r="F93" s="2276"/>
      <c r="G93" s="1531"/>
      <c r="H93" s="1532"/>
      <c r="I93" s="1532"/>
      <c r="J93" s="1532"/>
      <c r="K93" s="1532"/>
      <c r="L93" s="1532"/>
      <c r="M93" s="1532"/>
      <c r="N93" s="1532"/>
      <c r="O93" s="1532"/>
      <c r="P93" s="1532"/>
      <c r="Q93" s="1533"/>
      <c r="R93" s="1751"/>
      <c r="S93" s="1752"/>
      <c r="T93" s="1752"/>
      <c r="U93" s="1752"/>
      <c r="V93" s="1744" t="str">
        <f>IF(ISERROR(MID('保険料計算シート（非表示）'!M13,LEN('保険料計算シート（非表示）'!M13)-8,1)),"",MID('保険料計算シート（非表示）'!M13,LEN('保険料計算シート（非表示）'!M13)-8,1))</f>
        <v/>
      </c>
      <c r="W93" s="1745"/>
      <c r="X93" s="1745"/>
      <c r="Y93" s="1563" t="str">
        <f>IF(ISERROR(MID('保険料計算シート（非表示）'!M13,LEN('保険料計算シート（非表示）'!M13)-7,1)),"",MID('保険料計算シート（非表示）'!M13,LEN('保険料計算シート（非表示）'!M13)-7,1))</f>
        <v/>
      </c>
      <c r="Z93" s="1563"/>
      <c r="AA93" s="1563"/>
      <c r="AB93" s="1563" t="str">
        <f>IF(ISERROR(MID('保険料計算シート（非表示）'!M13,LEN('保険料計算シート（非表示）'!M13)-6,1)),"",MID('保険料計算シート（非表示）'!M13,LEN('保険料計算シート（非表示）'!M13)-6,1))</f>
        <v/>
      </c>
      <c r="AC93" s="1563"/>
      <c r="AD93" s="1563"/>
      <c r="AE93" s="1563" t="str">
        <f>IF(ISERROR(MID('保険料計算シート（非表示）'!M13,LEN('保険料計算シート（非表示）'!M13)-5,1)),"",MID('保険料計算シート（非表示）'!M13,LEN('保険料計算シート（非表示）'!M13)-5,1))</f>
        <v/>
      </c>
      <c r="AF93" s="1563"/>
      <c r="AG93" s="1563"/>
      <c r="AH93" s="1563" t="str">
        <f>IF(ISERROR(MID('保険料計算シート（非表示）'!M13,LEN('保険料計算シート（非表示）'!M13)-4,1)),"",MID('保険料計算シート（非表示）'!M13,LEN('保険料計算シート（非表示）'!M13)-4,1))</f>
        <v/>
      </c>
      <c r="AI93" s="1563"/>
      <c r="AJ93" s="1563"/>
      <c r="AK93" s="1563" t="str">
        <f>IF(ISERROR(MID('保険料計算シート（非表示）'!M13,LEN('保険料計算シート（非表示）'!M13)-3,1)),"",MID('保険料計算シート（非表示）'!M13,LEN('保険料計算シート（非表示）'!M13)-3,1))</f>
        <v/>
      </c>
      <c r="AL93" s="1563"/>
      <c r="AM93" s="1563"/>
      <c r="AN93" s="1737" t="str">
        <f>IF(ISERROR(MID('保険料計算シート（非表示）'!M13,LEN('保険料計算シート（非表示）'!M13)-2,1)),"",MID('保険料計算シート（非表示）'!M13,LEN('保険料計算シート（非表示）'!M13)-2,1))</f>
        <v/>
      </c>
      <c r="AO93" s="1738"/>
      <c r="AP93" s="1777"/>
      <c r="AQ93" s="1563" t="str">
        <f>IF(ISERROR(MID('保険料計算シート（非表示）'!M13,LEN('保険料計算シート（非表示）'!M13)-1,1)),"",MID('保険料計算シート（非表示）'!M13,LEN('保険料計算シート（非表示）'!M13)-1,1))</f>
        <v/>
      </c>
      <c r="AR93" s="1563"/>
      <c r="AS93" s="1563"/>
      <c r="AT93" s="1563" t="str">
        <f>IF('保険料計算シート（非表示）'!M13=0,"",IF(ISERROR(MID('保険料計算シート（非表示）'!M13,LEN('保険料計算シート（非表示）'!M13),1)),"",MID('保険料計算シート（非表示）'!M13,LEN('保険料計算シート（非表示）'!M13),1)))</f>
        <v/>
      </c>
      <c r="AU93" s="1563"/>
      <c r="AV93" s="1736"/>
      <c r="AW93" s="1646"/>
      <c r="AX93" s="1705"/>
      <c r="BA93" s="99"/>
      <c r="BB93" s="1829"/>
      <c r="BC93" s="1830"/>
      <c r="BD93" s="154"/>
      <c r="BE93" s="154"/>
      <c r="BF93" s="154"/>
      <c r="BG93" s="154"/>
      <c r="BH93" s="1830"/>
      <c r="BI93" s="1830"/>
      <c r="BJ93" s="1830"/>
      <c r="BK93" s="1830"/>
      <c r="BL93" s="1830"/>
      <c r="BM93" s="1832"/>
      <c r="BN93" s="1752"/>
      <c r="BO93" s="1752"/>
      <c r="BP93" s="1752"/>
      <c r="BQ93" s="1752"/>
      <c r="BR93" s="1744" t="str">
        <f>IF(ISERROR(MID('保険料計算シート（非表示）'!O14,LEN('保険料計算シート（非表示）'!O14)-10,1)),"",MID('保険料計算シート（非表示）'!O14,LEN('保険料計算シート（非表示）'!O14)-10,1))</f>
        <v/>
      </c>
      <c r="BS93" s="1745"/>
      <c r="BT93" s="1745"/>
      <c r="BU93" s="1563" t="str">
        <f>IF(ISERROR(MID('保険料計算シート（非表示）'!O14,LEN('保険料計算シート（非表示）'!O14)-9,1)),"",MID('保険料計算シート（非表示）'!O14,LEN('保険料計算シート（非表示）'!O14)-9,1))</f>
        <v/>
      </c>
      <c r="BV93" s="1563"/>
      <c r="BW93" s="1563"/>
      <c r="BX93" s="1756" t="str">
        <f>IF(ISERROR(MID('保険料計算シート（非表示）'!O14,LEN('保険料計算シート（非表示）'!O14)-8,1)),"",MID('保険料計算シート（非表示）'!O14,LEN('保険料計算シート（非表示）'!O14)-8,1))</f>
        <v/>
      </c>
      <c r="BY93" s="1563"/>
      <c r="BZ93" s="1563"/>
      <c r="CA93" s="1563" t="str">
        <f>IF(ISERROR(MID('保険料計算シート（非表示）'!O14,LEN('保険料計算シート（非表示）'!O14)-7,1)),"",MID('保険料計算シート（非表示）'!O14,LEN('保険料計算シート（非表示）'!O14)-7,1))</f>
        <v/>
      </c>
      <c r="CB93" s="1563"/>
      <c r="CC93" s="1563"/>
      <c r="CD93" s="1563" t="str">
        <f>IF(ISERROR(MID('保険料計算シート（非表示）'!O14,LEN('保険料計算シート（非表示）'!O14)-6,1)),"",MID('保険料計算シート（非表示）'!O14,LEN('保険料計算シート（非表示）'!O14)-6,1))</f>
        <v/>
      </c>
      <c r="CE93" s="1563"/>
      <c r="CF93" s="1563"/>
      <c r="CG93" s="1563" t="str">
        <f>IF(ISERROR(MID('保険料計算シート（非表示）'!O14,LEN('保険料計算シート（非表示）'!O14)-5,1)),"",MID('保険料計算シート（非表示）'!O14,LEN('保険料計算シート（非表示）'!O14)-5,1))</f>
        <v/>
      </c>
      <c r="CH93" s="1563"/>
      <c r="CI93" s="1563"/>
      <c r="CJ93" s="1563" t="str">
        <f>IF(ISERROR(MID('保険料計算シート（非表示）'!O14,LEN('保険料計算シート（非表示）'!O14)-4,1)),"",MID('保険料計算シート（非表示）'!O14,LEN('保険料計算シート（非表示）'!O14)-4,1))</f>
        <v/>
      </c>
      <c r="CK93" s="1563"/>
      <c r="CL93" s="1563"/>
      <c r="CM93" s="1563" t="str">
        <f>IF(ISERROR(MID('保険料計算シート（非表示）'!O14,LEN('保険料計算シート（非表示）'!O14)-3,1)),"",MID('保険料計算シート（非表示）'!O14,LEN('保険料計算シート（非表示）'!O14)-3,1))</f>
        <v/>
      </c>
      <c r="CN93" s="1563"/>
      <c r="CO93" s="1563"/>
      <c r="CP93" s="1563" t="str">
        <f>IF(ISERROR(MID('保険料計算シート（非表示）'!O14,LEN('保険料計算シート（非表示）'!O14)-2,1)),"",MID('保険料計算シート（非表示）'!O14,LEN('保険料計算シート（非表示）'!O14)-2,1))</f>
        <v/>
      </c>
      <c r="CQ93" s="1563"/>
      <c r="CR93" s="1563"/>
      <c r="CS93" s="1563" t="str">
        <f>IF(ISERROR(MID('保険料計算シート（非表示）'!O14,LEN('保険料計算シート（非表示）'!O14)-1,1)),"",MID('保険料計算シート（非表示）'!O14,LEN('保険料計算シート（非表示）'!O14)-1,1))</f>
        <v/>
      </c>
      <c r="CT93" s="1563"/>
      <c r="CU93" s="1563"/>
      <c r="CV93" s="1563" t="str">
        <f>IF('保険料計算シート（非表示）'!O14=0,"",IF(ISERROR(MID('保険料計算シート（非表示）'!O14,LEN('保険料計算シート（非表示）'!O14),1)),"",MID('保険料計算シート（非表示）'!O14,LEN('保険料計算シート（非表示）'!O14),1)))</f>
        <v/>
      </c>
      <c r="CW93" s="1563"/>
      <c r="CX93" s="1736"/>
      <c r="CY93" s="1646"/>
      <c r="CZ93" s="1705"/>
      <c r="DC93" s="99"/>
      <c r="DF93" s="1758"/>
      <c r="DG93" s="1758"/>
    </row>
    <row r="94" spans="4:111" ht="8.25" customHeight="1">
      <c r="D94" s="2274"/>
      <c r="E94" s="2275"/>
      <c r="F94" s="2276"/>
      <c r="G94" s="1531"/>
      <c r="H94" s="1532"/>
      <c r="I94" s="1532"/>
      <c r="J94" s="1532"/>
      <c r="K94" s="1532"/>
      <c r="L94" s="1532"/>
      <c r="M94" s="1532"/>
      <c r="N94" s="1532"/>
      <c r="O94" s="1532"/>
      <c r="P94" s="1532"/>
      <c r="Q94" s="1533"/>
      <c r="R94" s="1751"/>
      <c r="S94" s="1752"/>
      <c r="T94" s="1752"/>
      <c r="U94" s="1752"/>
      <c r="V94" s="1744"/>
      <c r="W94" s="1745"/>
      <c r="X94" s="1745"/>
      <c r="Y94" s="1563"/>
      <c r="Z94" s="1563"/>
      <c r="AA94" s="1563"/>
      <c r="AB94" s="1563"/>
      <c r="AC94" s="1563"/>
      <c r="AD94" s="1563"/>
      <c r="AE94" s="1563"/>
      <c r="AF94" s="1563"/>
      <c r="AG94" s="1563"/>
      <c r="AH94" s="1563"/>
      <c r="AI94" s="1563"/>
      <c r="AJ94" s="1563"/>
      <c r="AK94" s="1563"/>
      <c r="AL94" s="1563"/>
      <c r="AM94" s="1563"/>
      <c r="AN94" s="1740"/>
      <c r="AO94" s="1691"/>
      <c r="AP94" s="1778"/>
      <c r="AQ94" s="1563"/>
      <c r="AR94" s="1563"/>
      <c r="AS94" s="1563"/>
      <c r="AT94" s="1563"/>
      <c r="AU94" s="1563"/>
      <c r="AV94" s="1736"/>
      <c r="AW94" s="1706"/>
      <c r="AX94" s="1705"/>
      <c r="BB94" s="1771"/>
      <c r="BC94" s="1772"/>
      <c r="BD94" s="1772"/>
      <c r="BE94" s="1772"/>
      <c r="BF94" s="1772"/>
      <c r="BG94" s="1772"/>
      <c r="BH94" s="1772"/>
      <c r="BI94" s="1772"/>
      <c r="BJ94" s="1772"/>
      <c r="BK94" s="1772"/>
      <c r="BL94" s="1772"/>
      <c r="BM94" s="1773"/>
      <c r="BN94" s="1752"/>
      <c r="BO94" s="1752"/>
      <c r="BP94" s="1752"/>
      <c r="BQ94" s="1752"/>
      <c r="BR94" s="1744"/>
      <c r="BS94" s="1745"/>
      <c r="BT94" s="1745"/>
      <c r="BU94" s="1563"/>
      <c r="BV94" s="1563"/>
      <c r="BW94" s="1563"/>
      <c r="BX94" s="1756"/>
      <c r="BY94" s="1563"/>
      <c r="BZ94" s="1563"/>
      <c r="CA94" s="1563"/>
      <c r="CB94" s="1563"/>
      <c r="CC94" s="1563"/>
      <c r="CD94" s="1563"/>
      <c r="CE94" s="1563"/>
      <c r="CF94" s="1563"/>
      <c r="CG94" s="1563"/>
      <c r="CH94" s="1563"/>
      <c r="CI94" s="1563"/>
      <c r="CJ94" s="1563"/>
      <c r="CK94" s="1563"/>
      <c r="CL94" s="1563"/>
      <c r="CM94" s="1563"/>
      <c r="CN94" s="1563"/>
      <c r="CO94" s="1563"/>
      <c r="CP94" s="1563"/>
      <c r="CQ94" s="1563"/>
      <c r="CR94" s="1563"/>
      <c r="CS94" s="1563"/>
      <c r="CT94" s="1563"/>
      <c r="CU94" s="1563"/>
      <c r="CV94" s="1563"/>
      <c r="CW94" s="1563"/>
      <c r="CX94" s="1736"/>
      <c r="CY94" s="1706"/>
      <c r="CZ94" s="1705"/>
      <c r="DC94" s="99"/>
      <c r="DF94" s="1758"/>
      <c r="DG94" s="1758"/>
    </row>
    <row r="95" spans="4:111" ht="8.25" customHeight="1">
      <c r="D95" s="2274"/>
      <c r="E95" s="2275"/>
      <c r="F95" s="2276"/>
      <c r="G95" s="1531"/>
      <c r="H95" s="1532"/>
      <c r="I95" s="1532"/>
      <c r="J95" s="1532"/>
      <c r="K95" s="1532"/>
      <c r="L95" s="1532"/>
      <c r="M95" s="1532"/>
      <c r="N95" s="1532"/>
      <c r="O95" s="1532"/>
      <c r="P95" s="1532"/>
      <c r="Q95" s="1533"/>
      <c r="R95" s="1751"/>
      <c r="S95" s="1752"/>
      <c r="T95" s="1752"/>
      <c r="U95" s="1752"/>
      <c r="V95" s="1744"/>
      <c r="W95" s="1745"/>
      <c r="X95" s="1745"/>
      <c r="Y95" s="1563"/>
      <c r="Z95" s="1563"/>
      <c r="AA95" s="1563"/>
      <c r="AB95" s="1563"/>
      <c r="AC95" s="1563"/>
      <c r="AD95" s="1563"/>
      <c r="AE95" s="1563"/>
      <c r="AF95" s="1563"/>
      <c r="AG95" s="1563"/>
      <c r="AH95" s="1563"/>
      <c r="AI95" s="1563"/>
      <c r="AJ95" s="1563"/>
      <c r="AK95" s="1563"/>
      <c r="AL95" s="1563"/>
      <c r="AM95" s="1563"/>
      <c r="AN95" s="1741"/>
      <c r="AO95" s="1742"/>
      <c r="AP95" s="1779"/>
      <c r="AQ95" s="1563"/>
      <c r="AR95" s="1563"/>
      <c r="AS95" s="1563"/>
      <c r="AT95" s="1563"/>
      <c r="AU95" s="1563"/>
      <c r="AV95" s="1736"/>
      <c r="AW95" s="1706"/>
      <c r="AX95" s="1705"/>
      <c r="AY95" s="1596" t="s">
        <v>371</v>
      </c>
      <c r="AZ95" s="1596"/>
      <c r="BA95" s="1596"/>
      <c r="BB95" s="1771"/>
      <c r="BC95" s="1772"/>
      <c r="BD95" s="1772"/>
      <c r="BE95" s="1772"/>
      <c r="BF95" s="1772"/>
      <c r="BG95" s="1772"/>
      <c r="BH95" s="1772"/>
      <c r="BI95" s="1772"/>
      <c r="BJ95" s="1772"/>
      <c r="BK95" s="1772"/>
      <c r="BL95" s="1772"/>
      <c r="BM95" s="1773"/>
      <c r="BN95" s="1752"/>
      <c r="BO95" s="1752"/>
      <c r="BP95" s="1752"/>
      <c r="BQ95" s="1752"/>
      <c r="BR95" s="1744"/>
      <c r="BS95" s="1745"/>
      <c r="BT95" s="1745"/>
      <c r="BU95" s="1563"/>
      <c r="BV95" s="1563"/>
      <c r="BW95" s="1563"/>
      <c r="BX95" s="1756"/>
      <c r="BY95" s="1563"/>
      <c r="BZ95" s="1563"/>
      <c r="CA95" s="1563"/>
      <c r="CB95" s="1563"/>
      <c r="CC95" s="1563"/>
      <c r="CD95" s="1563"/>
      <c r="CE95" s="1563"/>
      <c r="CF95" s="1563"/>
      <c r="CG95" s="1563"/>
      <c r="CH95" s="1563"/>
      <c r="CI95" s="1563"/>
      <c r="CJ95" s="1563"/>
      <c r="CK95" s="1563"/>
      <c r="CL95" s="1563"/>
      <c r="CM95" s="1563"/>
      <c r="CN95" s="1563"/>
      <c r="CO95" s="1563"/>
      <c r="CP95" s="1563"/>
      <c r="CQ95" s="1563"/>
      <c r="CR95" s="1563"/>
      <c r="CS95" s="1563"/>
      <c r="CT95" s="1563"/>
      <c r="CU95" s="1563"/>
      <c r="CV95" s="1563"/>
      <c r="CW95" s="1563"/>
      <c r="CX95" s="1736"/>
      <c r="CY95" s="1706"/>
      <c r="CZ95" s="1705"/>
      <c r="DA95" s="1705" t="s">
        <v>370</v>
      </c>
      <c r="DB95" s="1705"/>
      <c r="DC95" s="99"/>
      <c r="DF95" s="1758"/>
      <c r="DG95" s="1758"/>
    </row>
    <row r="96" spans="4:111" ht="8.25" customHeight="1">
      <c r="D96" s="2274"/>
      <c r="E96" s="2275"/>
      <c r="F96" s="2276"/>
      <c r="G96" s="1534"/>
      <c r="H96" s="1535"/>
      <c r="I96" s="1535"/>
      <c r="J96" s="1535"/>
      <c r="K96" s="1535"/>
      <c r="L96" s="1535"/>
      <c r="M96" s="1535"/>
      <c r="N96" s="1535"/>
      <c r="O96" s="1535"/>
      <c r="P96" s="1535"/>
      <c r="Q96" s="1536"/>
      <c r="R96" s="1753"/>
      <c r="S96" s="1754"/>
      <c r="T96" s="1754"/>
      <c r="U96" s="1754"/>
      <c r="V96" s="137"/>
      <c r="W96" s="137"/>
      <c r="X96" s="137"/>
      <c r="Y96" s="137"/>
      <c r="Z96" s="137"/>
      <c r="AA96" s="137"/>
      <c r="AB96" s="137"/>
      <c r="AC96" s="137"/>
      <c r="AD96" s="1769" t="s">
        <v>372</v>
      </c>
      <c r="AE96" s="1769"/>
      <c r="AF96" s="137"/>
      <c r="AG96" s="137"/>
      <c r="AH96" s="137"/>
      <c r="AI96" s="137"/>
      <c r="AJ96" s="137"/>
      <c r="AK96" s="137"/>
      <c r="AL96" s="137"/>
      <c r="AM96" s="1769" t="s">
        <v>372</v>
      </c>
      <c r="AN96" s="1769"/>
      <c r="AO96" s="137"/>
      <c r="AP96" s="137"/>
      <c r="AQ96" s="137"/>
      <c r="AR96" s="137"/>
      <c r="AS96" s="137"/>
      <c r="AT96" s="137"/>
      <c r="AU96" s="137"/>
      <c r="AV96" s="137"/>
      <c r="AW96" s="137"/>
      <c r="AX96" s="137"/>
      <c r="AY96" s="1770"/>
      <c r="AZ96" s="1770"/>
      <c r="BA96" s="1770"/>
      <c r="BB96" s="1774"/>
      <c r="BC96" s="1775"/>
      <c r="BD96" s="1775"/>
      <c r="BE96" s="1775"/>
      <c r="BF96" s="1775"/>
      <c r="BG96" s="1775"/>
      <c r="BH96" s="1775"/>
      <c r="BI96" s="1775"/>
      <c r="BJ96" s="1775"/>
      <c r="BK96" s="1775"/>
      <c r="BL96" s="1775"/>
      <c r="BM96" s="1776"/>
      <c r="BN96" s="1754"/>
      <c r="BO96" s="1754"/>
      <c r="BP96" s="1754"/>
      <c r="BQ96" s="1754"/>
      <c r="BR96" s="140"/>
      <c r="BS96" s="140"/>
      <c r="BT96" s="140"/>
      <c r="BU96" s="140"/>
      <c r="BV96" s="140"/>
      <c r="BW96" s="1769" t="s">
        <v>372</v>
      </c>
      <c r="BX96" s="1769"/>
      <c r="BY96" s="137"/>
      <c r="BZ96" s="137"/>
      <c r="CA96" s="137"/>
      <c r="CB96" s="137"/>
      <c r="CC96" s="137"/>
      <c r="CD96" s="137"/>
      <c r="CE96" s="137"/>
      <c r="CF96" s="1769" t="s">
        <v>372</v>
      </c>
      <c r="CG96" s="1769"/>
      <c r="CH96" s="137"/>
      <c r="CI96" s="137"/>
      <c r="CJ96" s="137"/>
      <c r="CK96" s="137"/>
      <c r="CL96" s="137"/>
      <c r="CM96" s="137"/>
      <c r="CN96" s="137"/>
      <c r="CO96" s="1769" t="s">
        <v>372</v>
      </c>
      <c r="CP96" s="1769"/>
      <c r="CQ96" s="137"/>
      <c r="CR96" s="137"/>
      <c r="CS96" s="137"/>
      <c r="CT96" s="137"/>
      <c r="CU96" s="137"/>
      <c r="CV96" s="137"/>
      <c r="CW96" s="137"/>
      <c r="CX96" s="137"/>
      <c r="CY96" s="137"/>
      <c r="CZ96" s="137"/>
      <c r="DA96" s="1665"/>
      <c r="DB96" s="1665"/>
      <c r="DC96" s="93"/>
      <c r="DF96" s="1758"/>
      <c r="DG96" s="1758"/>
    </row>
    <row r="97" spans="4:111" ht="8.25" customHeight="1">
      <c r="D97" s="2274"/>
      <c r="E97" s="2275"/>
      <c r="F97" s="2276"/>
      <c r="G97" s="1531" t="s">
        <v>872</v>
      </c>
      <c r="H97" s="1532"/>
      <c r="I97" s="1532"/>
      <c r="J97" s="1532"/>
      <c r="K97" s="1532"/>
      <c r="L97" s="1532"/>
      <c r="M97" s="1532"/>
      <c r="N97" s="1532"/>
      <c r="O97" s="1532"/>
      <c r="P97" s="1532"/>
      <c r="Q97" s="1533"/>
      <c r="R97" s="1833" t="s">
        <v>723</v>
      </c>
      <c r="S97" s="1834"/>
      <c r="T97" s="1834"/>
      <c r="U97" s="1834"/>
      <c r="V97" s="139"/>
      <c r="W97" s="139" t="s">
        <v>350</v>
      </c>
      <c r="X97" s="139"/>
      <c r="Y97" s="139"/>
      <c r="Z97" s="139" t="s">
        <v>351</v>
      </c>
      <c r="AA97" s="139"/>
      <c r="AB97" s="139"/>
      <c r="AC97" s="139" t="s">
        <v>348</v>
      </c>
      <c r="AD97" s="139"/>
      <c r="AE97" s="139"/>
      <c r="AF97" s="139" t="s">
        <v>368</v>
      </c>
      <c r="AG97" s="139"/>
      <c r="AH97" s="139"/>
      <c r="AI97" s="139" t="s">
        <v>350</v>
      </c>
      <c r="AJ97" s="139"/>
      <c r="AK97" s="139"/>
      <c r="AL97" s="139" t="s">
        <v>351</v>
      </c>
      <c r="AM97" s="139"/>
      <c r="AN97" s="139"/>
      <c r="AO97" s="139" t="s">
        <v>348</v>
      </c>
      <c r="AP97" s="139"/>
      <c r="AQ97" s="139"/>
      <c r="AR97" s="139" t="s">
        <v>349</v>
      </c>
      <c r="AS97" s="139"/>
      <c r="AT97" s="139"/>
      <c r="AU97" s="139" t="s">
        <v>350</v>
      </c>
      <c r="AV97" s="139"/>
      <c r="AW97" s="125"/>
      <c r="AX97" s="125"/>
      <c r="AY97" s="125"/>
      <c r="AZ97" s="125"/>
      <c r="BA97" s="90"/>
      <c r="BB97" s="1827" t="s">
        <v>377</v>
      </c>
      <c r="BC97" s="1828"/>
      <c r="BD97" s="154"/>
      <c r="BE97" s="154"/>
      <c r="BF97" s="154"/>
      <c r="BG97" s="154"/>
      <c r="BH97" s="1828" t="s">
        <v>369</v>
      </c>
      <c r="BI97" s="1828"/>
      <c r="BJ97" s="1828"/>
      <c r="BK97" s="1828"/>
      <c r="BL97" s="1828"/>
      <c r="BM97" s="1831"/>
      <c r="BN97" s="1784" t="s">
        <v>377</v>
      </c>
      <c r="BO97" s="1781"/>
      <c r="BP97" s="1781"/>
      <c r="BQ97" s="1781"/>
      <c r="BR97" s="138"/>
      <c r="BS97" s="138" t="s">
        <v>351</v>
      </c>
      <c r="BT97" s="138"/>
      <c r="BU97" s="138"/>
      <c r="BV97" s="138" t="s">
        <v>348</v>
      </c>
      <c r="BW97" s="138"/>
      <c r="BX97" s="138"/>
      <c r="BY97" s="138" t="s">
        <v>368</v>
      </c>
      <c r="BZ97" s="138"/>
      <c r="CA97" s="138"/>
      <c r="CB97" s="138" t="s">
        <v>350</v>
      </c>
      <c r="CC97" s="138"/>
      <c r="CD97" s="138"/>
      <c r="CE97" s="138" t="s">
        <v>351</v>
      </c>
      <c r="CF97" s="138"/>
      <c r="CG97" s="138"/>
      <c r="CH97" s="138" t="s">
        <v>348</v>
      </c>
      <c r="CI97" s="138"/>
      <c r="CJ97" s="138"/>
      <c r="CK97" s="138" t="s">
        <v>349</v>
      </c>
      <c r="CL97" s="138"/>
      <c r="CM97" s="138"/>
      <c r="CN97" s="138" t="s">
        <v>350</v>
      </c>
      <c r="CO97" s="138"/>
      <c r="CP97" s="138"/>
      <c r="CQ97" s="138" t="s">
        <v>351</v>
      </c>
      <c r="CR97" s="138"/>
      <c r="CS97" s="138"/>
      <c r="CT97" s="138" t="s">
        <v>348</v>
      </c>
      <c r="CU97" s="138"/>
      <c r="CV97" s="138"/>
      <c r="CW97" s="138" t="s">
        <v>370</v>
      </c>
      <c r="CX97" s="138"/>
      <c r="CY97" s="125"/>
      <c r="CZ97" s="125"/>
      <c r="DA97" s="125"/>
      <c r="DB97" s="125"/>
      <c r="DC97" s="90"/>
      <c r="DF97" s="1758"/>
      <c r="DG97" s="1758"/>
    </row>
    <row r="98" spans="4:111" ht="8.25" customHeight="1">
      <c r="D98" s="2274"/>
      <c r="E98" s="2275"/>
      <c r="F98" s="2276"/>
      <c r="G98" s="1531"/>
      <c r="H98" s="1532"/>
      <c r="I98" s="1532"/>
      <c r="J98" s="1532"/>
      <c r="K98" s="1532"/>
      <c r="L98" s="1532"/>
      <c r="M98" s="1532"/>
      <c r="N98" s="1532"/>
      <c r="O98" s="1532"/>
      <c r="P98" s="1532"/>
      <c r="Q98" s="1533"/>
      <c r="R98" s="1835"/>
      <c r="S98" s="1836"/>
      <c r="T98" s="1836"/>
      <c r="U98" s="1836"/>
      <c r="V98" s="1744" t="s">
        <v>100</v>
      </c>
      <c r="W98" s="1745"/>
      <c r="X98" s="1745"/>
      <c r="Y98" s="1563" t="s">
        <v>100</v>
      </c>
      <c r="Z98" s="1563"/>
      <c r="AA98" s="1563"/>
      <c r="AB98" s="1563" t="s">
        <v>100</v>
      </c>
      <c r="AC98" s="1563"/>
      <c r="AD98" s="1563"/>
      <c r="AE98" s="1563" t="s">
        <v>100</v>
      </c>
      <c r="AF98" s="1563"/>
      <c r="AG98" s="1563"/>
      <c r="AH98" s="1563" t="s">
        <v>100</v>
      </c>
      <c r="AI98" s="1563"/>
      <c r="AJ98" s="1563"/>
      <c r="AK98" s="1563" t="s">
        <v>100</v>
      </c>
      <c r="AL98" s="1563"/>
      <c r="AM98" s="1563"/>
      <c r="AN98" s="1563" t="s">
        <v>100</v>
      </c>
      <c r="AO98" s="1563"/>
      <c r="AP98" s="1563"/>
      <c r="AQ98" s="1563" t="s">
        <v>100</v>
      </c>
      <c r="AR98" s="1563"/>
      <c r="AS98" s="1563"/>
      <c r="AT98" s="1563" t="s">
        <v>100</v>
      </c>
      <c r="AU98" s="1563"/>
      <c r="AV98" s="1736"/>
      <c r="AW98" s="1646"/>
      <c r="AX98" s="1705"/>
      <c r="BA98" s="99"/>
      <c r="BB98" s="1829"/>
      <c r="BC98" s="1830"/>
      <c r="BD98" s="154"/>
      <c r="BE98" s="154"/>
      <c r="BF98" s="154"/>
      <c r="BG98" s="154"/>
      <c r="BH98" s="1830"/>
      <c r="BI98" s="1830"/>
      <c r="BJ98" s="1830"/>
      <c r="BK98" s="1830"/>
      <c r="BL98" s="1830"/>
      <c r="BM98" s="1832"/>
      <c r="BN98" s="1785"/>
      <c r="BO98" s="1783"/>
      <c r="BP98" s="1783"/>
      <c r="BQ98" s="1783"/>
      <c r="BR98" s="1744" t="s">
        <v>100</v>
      </c>
      <c r="BS98" s="1745"/>
      <c r="BT98" s="1745"/>
      <c r="BU98" s="1563" t="s">
        <v>100</v>
      </c>
      <c r="BV98" s="1563"/>
      <c r="BW98" s="1563"/>
      <c r="BX98" s="1756" t="s">
        <v>100</v>
      </c>
      <c r="BY98" s="1563"/>
      <c r="BZ98" s="1563"/>
      <c r="CA98" s="1563" t="s">
        <v>100</v>
      </c>
      <c r="CB98" s="1563"/>
      <c r="CC98" s="1563"/>
      <c r="CD98" s="1563" t="s">
        <v>100</v>
      </c>
      <c r="CE98" s="1563"/>
      <c r="CF98" s="1563"/>
      <c r="CG98" s="1563" t="s">
        <v>100</v>
      </c>
      <c r="CH98" s="1563"/>
      <c r="CI98" s="1563"/>
      <c r="CJ98" s="1563" t="s">
        <v>100</v>
      </c>
      <c r="CK98" s="1563"/>
      <c r="CL98" s="1563"/>
      <c r="CM98" s="1563" t="s">
        <v>100</v>
      </c>
      <c r="CN98" s="1563"/>
      <c r="CO98" s="1563"/>
      <c r="CP98" s="1563" t="s">
        <v>100</v>
      </c>
      <c r="CQ98" s="1563"/>
      <c r="CR98" s="1563"/>
      <c r="CS98" s="1563" t="s">
        <v>100</v>
      </c>
      <c r="CT98" s="1563"/>
      <c r="CU98" s="1563"/>
      <c r="CV98" s="1563" t="s">
        <v>100</v>
      </c>
      <c r="CW98" s="1563"/>
      <c r="CX98" s="1736"/>
      <c r="CY98" s="1646"/>
      <c r="CZ98" s="1705"/>
      <c r="DC98" s="99"/>
      <c r="DF98" s="1758"/>
      <c r="DG98" s="1758"/>
    </row>
    <row r="99" spans="4:111" ht="8.25" customHeight="1">
      <c r="D99" s="2274"/>
      <c r="E99" s="2275"/>
      <c r="F99" s="2276"/>
      <c r="G99" s="1531"/>
      <c r="H99" s="1532"/>
      <c r="I99" s="1532"/>
      <c r="J99" s="1532"/>
      <c r="K99" s="1532"/>
      <c r="L99" s="1532"/>
      <c r="M99" s="1532"/>
      <c r="N99" s="1532"/>
      <c r="O99" s="1532"/>
      <c r="P99" s="1532"/>
      <c r="Q99" s="1533"/>
      <c r="R99" s="1835"/>
      <c r="S99" s="1836"/>
      <c r="T99" s="1836"/>
      <c r="U99" s="1836"/>
      <c r="V99" s="1744"/>
      <c r="W99" s="1745"/>
      <c r="X99" s="1745"/>
      <c r="Y99" s="1563"/>
      <c r="Z99" s="1563"/>
      <c r="AA99" s="1563"/>
      <c r="AB99" s="1563"/>
      <c r="AC99" s="1563"/>
      <c r="AD99" s="1563"/>
      <c r="AE99" s="1563"/>
      <c r="AF99" s="1563"/>
      <c r="AG99" s="1563"/>
      <c r="AH99" s="1563"/>
      <c r="AI99" s="1563"/>
      <c r="AJ99" s="1563"/>
      <c r="AK99" s="1563"/>
      <c r="AL99" s="1563"/>
      <c r="AM99" s="1563"/>
      <c r="AN99" s="1563"/>
      <c r="AO99" s="1563"/>
      <c r="AP99" s="1563"/>
      <c r="AQ99" s="1563"/>
      <c r="AR99" s="1563"/>
      <c r="AS99" s="1563"/>
      <c r="AT99" s="1563"/>
      <c r="AU99" s="1563"/>
      <c r="AV99" s="1736"/>
      <c r="AW99" s="1706"/>
      <c r="AX99" s="1705"/>
      <c r="BB99" s="1771"/>
      <c r="BC99" s="1772"/>
      <c r="BD99" s="1772"/>
      <c r="BE99" s="1772"/>
      <c r="BF99" s="1772"/>
      <c r="BG99" s="1772"/>
      <c r="BH99" s="1772"/>
      <c r="BI99" s="1772"/>
      <c r="BJ99" s="1772"/>
      <c r="BK99" s="1772"/>
      <c r="BL99" s="1772"/>
      <c r="BM99" s="1773"/>
      <c r="BN99" s="1783"/>
      <c r="BO99" s="1783"/>
      <c r="BP99" s="1783"/>
      <c r="BQ99" s="1783"/>
      <c r="BR99" s="1744"/>
      <c r="BS99" s="1745"/>
      <c r="BT99" s="1745"/>
      <c r="BU99" s="1563"/>
      <c r="BV99" s="1563"/>
      <c r="BW99" s="1563"/>
      <c r="BX99" s="1756"/>
      <c r="BY99" s="1563"/>
      <c r="BZ99" s="1563"/>
      <c r="CA99" s="1563"/>
      <c r="CB99" s="1563"/>
      <c r="CC99" s="1563"/>
      <c r="CD99" s="1563"/>
      <c r="CE99" s="1563"/>
      <c r="CF99" s="1563"/>
      <c r="CG99" s="1563"/>
      <c r="CH99" s="1563"/>
      <c r="CI99" s="1563"/>
      <c r="CJ99" s="1563"/>
      <c r="CK99" s="1563"/>
      <c r="CL99" s="1563"/>
      <c r="CM99" s="1563"/>
      <c r="CN99" s="1563"/>
      <c r="CO99" s="1563"/>
      <c r="CP99" s="1563"/>
      <c r="CQ99" s="1563"/>
      <c r="CR99" s="1563"/>
      <c r="CS99" s="1563"/>
      <c r="CT99" s="1563"/>
      <c r="CU99" s="1563"/>
      <c r="CV99" s="1563"/>
      <c r="CW99" s="1563"/>
      <c r="CX99" s="1736"/>
      <c r="CY99" s="1706"/>
      <c r="CZ99" s="1705"/>
      <c r="DC99" s="99"/>
      <c r="DF99" s="1758"/>
      <c r="DG99" s="1758"/>
    </row>
    <row r="100" spans="4:111" ht="8.25" customHeight="1">
      <c r="D100" s="2274"/>
      <c r="E100" s="2275"/>
      <c r="F100" s="2276"/>
      <c r="G100" s="1531"/>
      <c r="H100" s="1532"/>
      <c r="I100" s="1532"/>
      <c r="J100" s="1532"/>
      <c r="K100" s="1532"/>
      <c r="L100" s="1532"/>
      <c r="M100" s="1532"/>
      <c r="N100" s="1532"/>
      <c r="O100" s="1532"/>
      <c r="P100" s="1532"/>
      <c r="Q100" s="1533"/>
      <c r="R100" s="1835"/>
      <c r="S100" s="1836"/>
      <c r="T100" s="1836"/>
      <c r="U100" s="1836"/>
      <c r="V100" s="1744"/>
      <c r="W100" s="1745"/>
      <c r="X100" s="1745"/>
      <c r="Y100" s="1563"/>
      <c r="Z100" s="1563"/>
      <c r="AA100" s="1563"/>
      <c r="AB100" s="1563"/>
      <c r="AC100" s="1563"/>
      <c r="AD100" s="1563"/>
      <c r="AE100" s="1563"/>
      <c r="AF100" s="1563"/>
      <c r="AG100" s="1563"/>
      <c r="AH100" s="1563"/>
      <c r="AI100" s="1563"/>
      <c r="AJ100" s="1563"/>
      <c r="AK100" s="1563"/>
      <c r="AL100" s="1563"/>
      <c r="AM100" s="1563"/>
      <c r="AN100" s="1563"/>
      <c r="AO100" s="1563"/>
      <c r="AP100" s="1563"/>
      <c r="AQ100" s="1563"/>
      <c r="AR100" s="1563"/>
      <c r="AS100" s="1563"/>
      <c r="AT100" s="1563"/>
      <c r="AU100" s="1563"/>
      <c r="AV100" s="1736"/>
      <c r="AW100" s="1706"/>
      <c r="AX100" s="1705"/>
      <c r="AY100" s="1596" t="s">
        <v>371</v>
      </c>
      <c r="AZ100" s="1596"/>
      <c r="BA100" s="1596"/>
      <c r="BB100" s="1771"/>
      <c r="BC100" s="1772"/>
      <c r="BD100" s="1772"/>
      <c r="BE100" s="1772"/>
      <c r="BF100" s="1772"/>
      <c r="BG100" s="1772"/>
      <c r="BH100" s="1772"/>
      <c r="BI100" s="1772"/>
      <c r="BJ100" s="1772"/>
      <c r="BK100" s="1772"/>
      <c r="BL100" s="1772"/>
      <c r="BM100" s="1773"/>
      <c r="BN100" s="1783"/>
      <c r="BO100" s="1783"/>
      <c r="BP100" s="1783"/>
      <c r="BQ100" s="1783"/>
      <c r="BR100" s="1744"/>
      <c r="BS100" s="1745"/>
      <c r="BT100" s="1745"/>
      <c r="BU100" s="1563"/>
      <c r="BV100" s="1563"/>
      <c r="BW100" s="1563"/>
      <c r="BX100" s="1756"/>
      <c r="BY100" s="1563"/>
      <c r="BZ100" s="1563"/>
      <c r="CA100" s="1563"/>
      <c r="CB100" s="1563"/>
      <c r="CC100" s="1563"/>
      <c r="CD100" s="1563"/>
      <c r="CE100" s="1563"/>
      <c r="CF100" s="1563"/>
      <c r="CG100" s="1563"/>
      <c r="CH100" s="1563"/>
      <c r="CI100" s="1563"/>
      <c r="CJ100" s="1563"/>
      <c r="CK100" s="1563"/>
      <c r="CL100" s="1563"/>
      <c r="CM100" s="1563"/>
      <c r="CN100" s="1563"/>
      <c r="CO100" s="1563"/>
      <c r="CP100" s="1563"/>
      <c r="CQ100" s="1563"/>
      <c r="CR100" s="1563"/>
      <c r="CS100" s="1563"/>
      <c r="CT100" s="1563"/>
      <c r="CU100" s="1563"/>
      <c r="CV100" s="1563"/>
      <c r="CW100" s="1563"/>
      <c r="CX100" s="1736"/>
      <c r="CY100" s="1706"/>
      <c r="CZ100" s="1705"/>
      <c r="DA100" s="1705" t="s">
        <v>370</v>
      </c>
      <c r="DB100" s="1705"/>
      <c r="DC100" s="99"/>
      <c r="DF100" s="1758"/>
      <c r="DG100" s="1758"/>
    </row>
    <row r="101" spans="4:111" ht="8.25" customHeight="1">
      <c r="D101" s="2277"/>
      <c r="E101" s="2278"/>
      <c r="F101" s="2279"/>
      <c r="G101" s="1534"/>
      <c r="H101" s="1535"/>
      <c r="I101" s="1535"/>
      <c r="J101" s="1535"/>
      <c r="K101" s="1535"/>
      <c r="L101" s="1535"/>
      <c r="M101" s="1535"/>
      <c r="N101" s="1535"/>
      <c r="O101" s="1535"/>
      <c r="P101" s="1535"/>
      <c r="Q101" s="1536"/>
      <c r="R101" s="1837"/>
      <c r="S101" s="1838"/>
      <c r="T101" s="1838"/>
      <c r="U101" s="1838"/>
      <c r="V101" s="137"/>
      <c r="W101" s="137"/>
      <c r="X101" s="137"/>
      <c r="Y101" s="137"/>
      <c r="Z101" s="137"/>
      <c r="AA101" s="137"/>
      <c r="AB101" s="137"/>
      <c r="AC101" s="137"/>
      <c r="AD101" s="1769" t="s">
        <v>372</v>
      </c>
      <c r="AE101" s="1769"/>
      <c r="AF101" s="137"/>
      <c r="AG101" s="137"/>
      <c r="AH101" s="137"/>
      <c r="AI101" s="137"/>
      <c r="AJ101" s="137"/>
      <c r="AK101" s="137"/>
      <c r="AL101" s="137"/>
      <c r="AM101" s="1769" t="s">
        <v>372</v>
      </c>
      <c r="AN101" s="1769"/>
      <c r="AO101" s="137"/>
      <c r="AP101" s="137"/>
      <c r="AQ101" s="137"/>
      <c r="AR101" s="137"/>
      <c r="AS101" s="137"/>
      <c r="AT101" s="137"/>
      <c r="AU101" s="137"/>
      <c r="AV101" s="137"/>
      <c r="AW101" s="137"/>
      <c r="AX101" s="137"/>
      <c r="AY101" s="1770"/>
      <c r="AZ101" s="1770"/>
      <c r="BA101" s="1770"/>
      <c r="BB101" s="1774"/>
      <c r="BC101" s="1775"/>
      <c r="BD101" s="1775"/>
      <c r="BE101" s="1775"/>
      <c r="BF101" s="1775"/>
      <c r="BG101" s="1775"/>
      <c r="BH101" s="1775"/>
      <c r="BI101" s="1775"/>
      <c r="BJ101" s="1775"/>
      <c r="BK101" s="1775"/>
      <c r="BL101" s="1775"/>
      <c r="BM101" s="1776"/>
      <c r="BN101" s="1839"/>
      <c r="BO101" s="1839"/>
      <c r="BP101" s="1839"/>
      <c r="BQ101" s="1839"/>
      <c r="BR101" s="140"/>
      <c r="BS101" s="140"/>
      <c r="BT101" s="140"/>
      <c r="BU101" s="140"/>
      <c r="BV101" s="140"/>
      <c r="BW101" s="1769" t="s">
        <v>372</v>
      </c>
      <c r="BX101" s="1769"/>
      <c r="BY101" s="137"/>
      <c r="BZ101" s="137"/>
      <c r="CA101" s="137"/>
      <c r="CB101" s="137"/>
      <c r="CC101" s="137"/>
      <c r="CD101" s="137"/>
      <c r="CE101" s="137"/>
      <c r="CF101" s="1769" t="s">
        <v>372</v>
      </c>
      <c r="CG101" s="1769"/>
      <c r="CH101" s="137"/>
      <c r="CI101" s="137"/>
      <c r="CJ101" s="137"/>
      <c r="CK101" s="137"/>
      <c r="CL101" s="137"/>
      <c r="CM101" s="137"/>
      <c r="CN101" s="137"/>
      <c r="CO101" s="1769" t="s">
        <v>372</v>
      </c>
      <c r="CP101" s="1769"/>
      <c r="CQ101" s="137"/>
      <c r="CR101" s="137"/>
      <c r="CS101" s="137"/>
      <c r="CT101" s="137"/>
      <c r="CU101" s="137"/>
      <c r="CV101" s="137"/>
      <c r="CW101" s="137"/>
      <c r="CX101" s="137"/>
      <c r="CY101" s="137"/>
      <c r="CZ101" s="137"/>
      <c r="DA101" s="1665"/>
      <c r="DB101" s="1665"/>
      <c r="DC101" s="93"/>
      <c r="DF101" s="1758"/>
      <c r="DG101" s="1758"/>
    </row>
    <row r="102" spans="4:111" ht="8.25" customHeight="1"/>
    <row r="103" spans="4:111" ht="8.25" customHeight="1" thickBot="1">
      <c r="G103" s="1596" t="s">
        <v>383</v>
      </c>
      <c r="H103" s="1596"/>
      <c r="I103" s="1596"/>
      <c r="J103" s="1596"/>
      <c r="K103" s="1596"/>
      <c r="L103" s="1596"/>
      <c r="M103" s="1596"/>
      <c r="N103" s="1596"/>
      <c r="O103" s="1596"/>
      <c r="P103" s="1596"/>
      <c r="Q103" s="1596"/>
      <c r="R103" s="1596"/>
      <c r="S103" s="1596"/>
      <c r="T103" s="1596"/>
      <c r="U103" s="1596"/>
      <c r="V103" s="1596"/>
      <c r="W103" s="1596"/>
      <c r="X103" s="1596"/>
      <c r="Y103" s="1596"/>
      <c r="Z103" s="1596"/>
      <c r="AA103" s="1596"/>
      <c r="AB103" s="1596"/>
      <c r="AC103" s="1596"/>
      <c r="AD103" s="1596"/>
      <c r="AE103" s="1601"/>
      <c r="AF103" s="1601"/>
      <c r="AG103" s="1601"/>
      <c r="AH103" s="1596" t="s">
        <v>384</v>
      </c>
      <c r="AI103" s="1596"/>
      <c r="AJ103" s="1596"/>
      <c r="AK103" s="1596"/>
      <c r="AL103" s="1596"/>
      <c r="AM103" s="1596"/>
      <c r="AN103" s="1596"/>
      <c r="AO103" s="1596"/>
      <c r="AP103" s="1596"/>
      <c r="AQ103" s="1596"/>
      <c r="AR103" s="1596"/>
      <c r="AS103" s="1596"/>
      <c r="AT103" s="1596"/>
      <c r="AU103" s="1596"/>
      <c r="AV103" s="1596"/>
      <c r="AW103" s="1596"/>
      <c r="AX103" s="1596"/>
      <c r="AY103" s="1596"/>
      <c r="AZ103" s="1596"/>
      <c r="BA103" s="1596"/>
      <c r="BB103" s="1596"/>
      <c r="BC103" s="1596"/>
      <c r="BD103" s="1596"/>
      <c r="BE103" s="1596"/>
      <c r="BF103" s="1596"/>
      <c r="BG103" s="1596"/>
      <c r="BH103" s="1596"/>
    </row>
    <row r="104" spans="4:111" ht="8.25" customHeight="1" thickTop="1" thickBot="1">
      <c r="G104" s="1596"/>
      <c r="H104" s="1596"/>
      <c r="I104" s="1596"/>
      <c r="J104" s="1596"/>
      <c r="K104" s="1596"/>
      <c r="L104" s="1596"/>
      <c r="M104" s="1596"/>
      <c r="N104" s="1596"/>
      <c r="O104" s="1596"/>
      <c r="P104" s="1596"/>
      <c r="Q104" s="1596"/>
      <c r="R104" s="1596"/>
      <c r="S104" s="1596"/>
      <c r="T104" s="1596"/>
      <c r="U104" s="1596"/>
      <c r="V104" s="1596"/>
      <c r="W104" s="1596"/>
      <c r="X104" s="1596"/>
      <c r="Y104" s="1596"/>
      <c r="Z104" s="1596"/>
      <c r="AA104" s="1596"/>
      <c r="AB104" s="1596"/>
      <c r="AC104" s="1596"/>
      <c r="AD104" s="1596"/>
      <c r="AE104" s="1601"/>
      <c r="AF104" s="1601"/>
      <c r="AG104" s="1601"/>
      <c r="AH104" s="1596"/>
      <c r="AI104" s="1596"/>
      <c r="AJ104" s="1596"/>
      <c r="AK104" s="1596"/>
      <c r="AL104" s="1596"/>
      <c r="AM104" s="1596"/>
      <c r="AN104" s="1596"/>
      <c r="AO104" s="1596"/>
      <c r="AP104" s="1596"/>
      <c r="AQ104" s="1596"/>
      <c r="AR104" s="1596"/>
      <c r="AS104" s="1596"/>
      <c r="AT104" s="1596"/>
      <c r="AU104" s="1596"/>
      <c r="AV104" s="1596"/>
      <c r="AW104" s="1596"/>
      <c r="AX104" s="1596"/>
      <c r="AY104" s="1596"/>
      <c r="AZ104" s="1596"/>
      <c r="BA104" s="1596"/>
      <c r="BB104" s="1596"/>
      <c r="BC104" s="1596"/>
      <c r="BD104" s="1596"/>
      <c r="BE104" s="1596"/>
      <c r="BF104" s="1596"/>
      <c r="BG104" s="1596"/>
      <c r="BH104" s="1596"/>
      <c r="CG104" s="155"/>
      <c r="CH104" s="1863" t="s">
        <v>385</v>
      </c>
      <c r="CI104" s="1863"/>
      <c r="CJ104" s="111"/>
      <c r="CK104" s="111"/>
      <c r="CL104" s="111"/>
      <c r="CM104" s="111"/>
      <c r="CN104" s="111"/>
      <c r="CO104" s="111"/>
      <c r="CP104" s="111"/>
      <c r="CQ104" s="111"/>
      <c r="CR104" s="111"/>
      <c r="CS104" s="111"/>
      <c r="CT104" s="111"/>
      <c r="CU104" s="111"/>
      <c r="CV104" s="111"/>
      <c r="CW104" s="111"/>
      <c r="CX104" s="111"/>
      <c r="CY104" s="111"/>
      <c r="CZ104" s="111"/>
      <c r="DA104" s="111"/>
      <c r="DB104" s="112"/>
    </row>
    <row r="105" spans="4:111" ht="8.25" customHeight="1">
      <c r="G105" s="1865"/>
      <c r="H105" s="1852"/>
      <c r="I105" s="1852"/>
      <c r="J105" s="1851"/>
      <c r="K105" s="1852"/>
      <c r="L105" s="1866"/>
      <c r="M105" s="1851"/>
      <c r="N105" s="1852"/>
      <c r="O105" s="1853"/>
      <c r="P105" s="1869" t="s">
        <v>342</v>
      </c>
      <c r="Q105" s="1869"/>
      <c r="R105" s="1870"/>
      <c r="S105" s="1865"/>
      <c r="T105" s="1852"/>
      <c r="U105" s="1866"/>
      <c r="V105" s="1851"/>
      <c r="W105" s="1852"/>
      <c r="X105" s="1853"/>
      <c r="Y105" s="1851"/>
      <c r="Z105" s="1852"/>
      <c r="AA105" s="1853"/>
      <c r="AB105" s="1851"/>
      <c r="AC105" s="1852"/>
      <c r="AD105" s="1853"/>
      <c r="AE105" s="1646"/>
      <c r="AF105" s="1705"/>
      <c r="AG105" s="99"/>
      <c r="AH105" s="1855"/>
      <c r="AI105" s="1509"/>
      <c r="AJ105" s="1856"/>
      <c r="AK105" s="1508"/>
      <c r="AL105" s="1509"/>
      <c r="AM105" s="1509"/>
      <c r="AN105" s="1508"/>
      <c r="AO105" s="1509"/>
      <c r="AP105" s="1856"/>
      <c r="AQ105" s="1851"/>
      <c r="AR105" s="1852"/>
      <c r="AS105" s="1853"/>
      <c r="AT105" s="1851"/>
      <c r="AU105" s="1852"/>
      <c r="AV105" s="1853"/>
      <c r="AW105" s="1851"/>
      <c r="AX105" s="1852"/>
      <c r="AY105" s="1853"/>
      <c r="AZ105" s="1869" t="s">
        <v>342</v>
      </c>
      <c r="BA105" s="1869"/>
      <c r="BB105" s="1869"/>
      <c r="BC105" s="1865"/>
      <c r="BD105" s="1852"/>
      <c r="BE105" s="1866"/>
      <c r="BF105" s="1851"/>
      <c r="BG105" s="1852"/>
      <c r="BH105" s="1853"/>
      <c r="BI105" s="1851"/>
      <c r="BJ105" s="1852"/>
      <c r="BK105" s="1853"/>
      <c r="BL105" s="1854"/>
      <c r="BM105" s="1852"/>
      <c r="BN105" s="1853"/>
      <c r="BO105" s="1869" t="s">
        <v>342</v>
      </c>
      <c r="BP105" s="1869"/>
      <c r="BQ105" s="1870"/>
      <c r="BR105" s="1865"/>
      <c r="BS105" s="1852"/>
      <c r="BT105" s="1866"/>
      <c r="BU105" s="1851"/>
      <c r="BV105" s="1852"/>
      <c r="BW105" s="1853"/>
      <c r="BX105" s="1851"/>
      <c r="BY105" s="1852"/>
      <c r="BZ105" s="1853"/>
      <c r="CA105" s="1854"/>
      <c r="CB105" s="1852"/>
      <c r="CC105" s="1853"/>
      <c r="CD105" s="1646"/>
      <c r="CE105" s="1705"/>
      <c r="CG105" s="156"/>
      <c r="CH105" s="1864"/>
      <c r="CI105" s="1864"/>
      <c r="CT105" s="78">
        <f>'保険料計算シート（非表示）'!R10</f>
        <v>0</v>
      </c>
      <c r="CU105" s="78">
        <f>総括表!AV82</f>
        <v>0</v>
      </c>
      <c r="CV105" s="1840"/>
      <c r="CW105" s="1841"/>
      <c r="CX105" s="1842"/>
      <c r="CY105" s="1537"/>
      <c r="CZ105" s="1705"/>
      <c r="DA105" s="426" t="str">
        <f>'保険料計算シート（非表示）'!R22</f>
        <v>不可能</v>
      </c>
      <c r="DB105" s="149">
        <v>1</v>
      </c>
      <c r="DD105" s="427"/>
      <c r="DE105" s="298"/>
      <c r="DF105" s="298"/>
    </row>
    <row r="106" spans="4:111" ht="8.25" customHeight="1">
      <c r="G106" s="1603"/>
      <c r="H106" s="1398"/>
      <c r="I106" s="1398"/>
      <c r="J106" s="1606"/>
      <c r="K106" s="1398"/>
      <c r="L106" s="1867"/>
      <c r="M106" s="1606"/>
      <c r="N106" s="1398"/>
      <c r="O106" s="1607"/>
      <c r="P106" s="1871"/>
      <c r="Q106" s="1871"/>
      <c r="R106" s="1872"/>
      <c r="S106" s="1603"/>
      <c r="T106" s="1398"/>
      <c r="U106" s="1867"/>
      <c r="V106" s="1606"/>
      <c r="W106" s="1398"/>
      <c r="X106" s="1607"/>
      <c r="Y106" s="1606"/>
      <c r="Z106" s="1398"/>
      <c r="AA106" s="1607"/>
      <c r="AB106" s="1606"/>
      <c r="AC106" s="1398"/>
      <c r="AD106" s="1607"/>
      <c r="AE106" s="1706"/>
      <c r="AF106" s="1705"/>
      <c r="AG106" s="99"/>
      <c r="AH106" s="1857"/>
      <c r="AI106" s="1512"/>
      <c r="AJ106" s="1858"/>
      <c r="AK106" s="1511"/>
      <c r="AL106" s="1512"/>
      <c r="AM106" s="1512"/>
      <c r="AN106" s="1511"/>
      <c r="AO106" s="1512"/>
      <c r="AP106" s="1858"/>
      <c r="AQ106" s="1606"/>
      <c r="AR106" s="1398"/>
      <c r="AS106" s="1607"/>
      <c r="AT106" s="1606"/>
      <c r="AU106" s="1398"/>
      <c r="AV106" s="1607"/>
      <c r="AW106" s="1606"/>
      <c r="AX106" s="1398"/>
      <c r="AY106" s="1607"/>
      <c r="AZ106" s="1871"/>
      <c r="BA106" s="1871"/>
      <c r="BB106" s="1871"/>
      <c r="BC106" s="1603"/>
      <c r="BD106" s="1398"/>
      <c r="BE106" s="1867"/>
      <c r="BF106" s="1606"/>
      <c r="BG106" s="1398"/>
      <c r="BH106" s="1607"/>
      <c r="BI106" s="1606"/>
      <c r="BJ106" s="1398"/>
      <c r="BK106" s="1607"/>
      <c r="BL106" s="1606"/>
      <c r="BM106" s="1398"/>
      <c r="BN106" s="1607"/>
      <c r="BO106" s="1871"/>
      <c r="BP106" s="1871"/>
      <c r="BQ106" s="1872"/>
      <c r="BR106" s="1603"/>
      <c r="BS106" s="1398"/>
      <c r="BT106" s="1867"/>
      <c r="BU106" s="1606"/>
      <c r="BV106" s="1398"/>
      <c r="BW106" s="1607"/>
      <c r="BX106" s="1606"/>
      <c r="BY106" s="1398"/>
      <c r="BZ106" s="1607"/>
      <c r="CA106" s="1606"/>
      <c r="CB106" s="1398"/>
      <c r="CC106" s="1607"/>
      <c r="CD106" s="1706"/>
      <c r="CE106" s="1705"/>
      <c r="CG106" s="157"/>
      <c r="CH106" s="1849" t="s">
        <v>386</v>
      </c>
      <c r="CI106" s="1849"/>
      <c r="CJ106" s="1849"/>
      <c r="CK106" s="1849"/>
      <c r="CL106" s="1849"/>
      <c r="CM106" s="1849"/>
      <c r="CN106" s="1849"/>
      <c r="CO106" s="1849"/>
      <c r="CP106" s="1850" t="s">
        <v>387</v>
      </c>
      <c r="CQ106" s="1850"/>
      <c r="CR106" s="1850"/>
      <c r="CS106" s="1850"/>
      <c r="CT106" s="1850"/>
      <c r="CU106" s="1850"/>
      <c r="CV106" s="1843"/>
      <c r="CW106" s="1844"/>
      <c r="CX106" s="1845"/>
      <c r="CY106" s="1705"/>
      <c r="CZ106" s="1705"/>
      <c r="DB106" s="149">
        <v>3</v>
      </c>
      <c r="DD106" s="298">
        <v>1</v>
      </c>
      <c r="DE106" s="298">
        <v>1</v>
      </c>
      <c r="DF106" s="298"/>
    </row>
    <row r="107" spans="4:111" ht="8.25" customHeight="1" thickBot="1">
      <c r="G107" s="1604"/>
      <c r="H107" s="1605"/>
      <c r="I107" s="1605"/>
      <c r="J107" s="1608"/>
      <c r="K107" s="1605"/>
      <c r="L107" s="1868"/>
      <c r="M107" s="1608"/>
      <c r="N107" s="1605"/>
      <c r="O107" s="1609"/>
      <c r="P107" s="1873"/>
      <c r="Q107" s="1873"/>
      <c r="R107" s="1874"/>
      <c r="S107" s="1604"/>
      <c r="T107" s="1605"/>
      <c r="U107" s="1868"/>
      <c r="V107" s="1608"/>
      <c r="W107" s="1605"/>
      <c r="X107" s="1609"/>
      <c r="Y107" s="1608"/>
      <c r="Z107" s="1605"/>
      <c r="AA107" s="1609"/>
      <c r="AB107" s="1608"/>
      <c r="AC107" s="1605"/>
      <c r="AD107" s="1609"/>
      <c r="AE107" s="1706"/>
      <c r="AF107" s="1705"/>
      <c r="AG107" s="99"/>
      <c r="AH107" s="1859"/>
      <c r="AI107" s="1860"/>
      <c r="AJ107" s="1861"/>
      <c r="AK107" s="1862"/>
      <c r="AL107" s="1860"/>
      <c r="AM107" s="1860"/>
      <c r="AN107" s="1862"/>
      <c r="AO107" s="1860"/>
      <c r="AP107" s="1861"/>
      <c r="AQ107" s="1608"/>
      <c r="AR107" s="1605"/>
      <c r="AS107" s="1609"/>
      <c r="AT107" s="1608"/>
      <c r="AU107" s="1605"/>
      <c r="AV107" s="1609"/>
      <c r="AW107" s="1608"/>
      <c r="AX107" s="1605"/>
      <c r="AY107" s="1609"/>
      <c r="AZ107" s="1873"/>
      <c r="BA107" s="1873"/>
      <c r="BB107" s="1873"/>
      <c r="BC107" s="1604"/>
      <c r="BD107" s="1605"/>
      <c r="BE107" s="1868"/>
      <c r="BF107" s="1608"/>
      <c r="BG107" s="1605"/>
      <c r="BH107" s="1609"/>
      <c r="BI107" s="1608"/>
      <c r="BJ107" s="1605"/>
      <c r="BK107" s="1609"/>
      <c r="BL107" s="1608"/>
      <c r="BM107" s="1605"/>
      <c r="BN107" s="1609"/>
      <c r="BO107" s="1873"/>
      <c r="BP107" s="1873"/>
      <c r="BQ107" s="1874"/>
      <c r="BR107" s="1604"/>
      <c r="BS107" s="1605"/>
      <c r="BT107" s="1868"/>
      <c r="BU107" s="1608"/>
      <c r="BV107" s="1605"/>
      <c r="BW107" s="1609"/>
      <c r="BX107" s="1608"/>
      <c r="BY107" s="1605"/>
      <c r="BZ107" s="1609"/>
      <c r="CA107" s="1608"/>
      <c r="CB107" s="1605"/>
      <c r="CC107" s="1609"/>
      <c r="CD107" s="1706"/>
      <c r="CE107" s="1705"/>
      <c r="CG107" s="157"/>
      <c r="CH107" s="1849"/>
      <c r="CI107" s="1849"/>
      <c r="CJ107" s="1849"/>
      <c r="CK107" s="1849"/>
      <c r="CL107" s="1849"/>
      <c r="CM107" s="1849"/>
      <c r="CN107" s="1849"/>
      <c r="CO107" s="1849"/>
      <c r="CP107" s="1850"/>
      <c r="CQ107" s="1850"/>
      <c r="CR107" s="1850"/>
      <c r="CS107" s="1850"/>
      <c r="CT107" s="1850"/>
      <c r="CU107" s="1850"/>
      <c r="CV107" s="1846"/>
      <c r="CW107" s="1847"/>
      <c r="CX107" s="1848"/>
      <c r="CY107" s="1705"/>
      <c r="CZ107" s="1705"/>
      <c r="DA107" s="78">
        <v>1</v>
      </c>
      <c r="DB107" s="149"/>
      <c r="DD107" s="298"/>
      <c r="DE107" s="298">
        <v>3</v>
      </c>
      <c r="DF107" s="298"/>
    </row>
    <row r="108" spans="4:111" ht="8.25" customHeight="1" thickBot="1">
      <c r="G108" s="1596" t="s">
        <v>388</v>
      </c>
      <c r="H108" s="1596"/>
      <c r="I108" s="1596"/>
      <c r="J108" s="1596"/>
      <c r="K108" s="1596"/>
      <c r="L108" s="1596"/>
      <c r="M108" s="1596"/>
      <c r="N108" s="1596"/>
      <c r="O108" s="1596"/>
      <c r="P108" s="1601"/>
      <c r="Q108" s="1601"/>
      <c r="R108" s="1601"/>
      <c r="S108" s="1517" t="s">
        <v>389</v>
      </c>
      <c r="T108" s="1517"/>
      <c r="U108" s="1517"/>
      <c r="V108" s="1517"/>
      <c r="W108" s="1517"/>
      <c r="X108" s="1517"/>
      <c r="Y108" s="1517"/>
      <c r="Z108" s="1517"/>
      <c r="AA108" s="1517"/>
      <c r="AB108" s="1518"/>
      <c r="AC108" s="1518"/>
      <c r="AD108" s="1518"/>
      <c r="AE108" s="1596" t="s">
        <v>390</v>
      </c>
      <c r="AF108" s="1596"/>
      <c r="AG108" s="1596"/>
      <c r="AH108" s="1517"/>
      <c r="AI108" s="1517"/>
      <c r="AJ108" s="1517"/>
      <c r="AK108" s="1517"/>
      <c r="AL108" s="1517"/>
      <c r="AM108" s="1517"/>
      <c r="AN108" s="1518"/>
      <c r="AO108" s="1518"/>
      <c r="AP108" s="1518"/>
      <c r="AQ108" s="1517" t="s">
        <v>391</v>
      </c>
      <c r="AR108" s="1518"/>
      <c r="AS108" s="1518"/>
      <c r="AT108" s="1518"/>
      <c r="AU108" s="1518"/>
      <c r="AV108" s="1518"/>
      <c r="AW108" s="1518"/>
      <c r="AX108" s="1518"/>
      <c r="BB108" s="1517" t="s">
        <v>392</v>
      </c>
      <c r="BC108" s="1518"/>
      <c r="BD108" s="1518"/>
      <c r="BE108" s="1518"/>
      <c r="BF108" s="1518"/>
      <c r="BG108" s="1518"/>
      <c r="BH108" s="1518"/>
      <c r="BI108" s="1518"/>
      <c r="BJ108" s="1518"/>
      <c r="BN108" s="335"/>
      <c r="BO108" s="332"/>
      <c r="BP108" s="332"/>
      <c r="BQ108" s="332"/>
      <c r="BR108" s="335"/>
      <c r="BS108" s="335"/>
      <c r="BT108" s="335"/>
      <c r="BU108" s="335"/>
      <c r="BV108" s="335"/>
      <c r="BW108" s="335"/>
      <c r="BX108" s="335"/>
      <c r="BY108" s="335"/>
      <c r="BZ108" s="335"/>
      <c r="CA108" s="335"/>
      <c r="CB108" s="335"/>
      <c r="CC108" s="335"/>
      <c r="CD108" s="109"/>
      <c r="CE108" s="109"/>
      <c r="CG108" s="157"/>
      <c r="CH108" s="333"/>
      <c r="CI108" s="333"/>
      <c r="CJ108" s="333"/>
      <c r="CK108" s="333"/>
      <c r="CL108" s="333"/>
      <c r="CM108" s="333"/>
      <c r="CN108" s="333"/>
      <c r="CO108" s="333"/>
      <c r="CP108" s="334"/>
      <c r="CQ108" s="334"/>
      <c r="CR108" s="334"/>
      <c r="CS108" s="334"/>
      <c r="CT108" s="334"/>
      <c r="CU108" s="334"/>
      <c r="CV108" s="334"/>
      <c r="CW108" s="334"/>
      <c r="CX108" s="334"/>
      <c r="CY108" s="109"/>
      <c r="CZ108" s="109"/>
      <c r="DB108" s="149"/>
      <c r="DD108" s="298"/>
      <c r="DE108" s="298"/>
      <c r="DF108" s="298"/>
    </row>
    <row r="109" spans="4:111" ht="8.25" customHeight="1" thickTop="1">
      <c r="G109" s="1596"/>
      <c r="H109" s="1596"/>
      <c r="I109" s="1596"/>
      <c r="J109" s="1596"/>
      <c r="K109" s="1596"/>
      <c r="L109" s="1596"/>
      <c r="M109" s="1596"/>
      <c r="N109" s="1596"/>
      <c r="O109" s="1596"/>
      <c r="P109" s="1601"/>
      <c r="Q109" s="1601"/>
      <c r="R109" s="1601"/>
      <c r="S109" s="1596"/>
      <c r="T109" s="1596"/>
      <c r="U109" s="1596"/>
      <c r="V109" s="1596"/>
      <c r="W109" s="1596"/>
      <c r="X109" s="1596"/>
      <c r="Y109" s="1596"/>
      <c r="Z109" s="1596"/>
      <c r="AA109" s="1596"/>
      <c r="AB109" s="1601"/>
      <c r="AC109" s="1601"/>
      <c r="AD109" s="1601"/>
      <c r="AE109" s="1596"/>
      <c r="AF109" s="1596"/>
      <c r="AG109" s="1596"/>
      <c r="AH109" s="1596"/>
      <c r="AI109" s="1596"/>
      <c r="AJ109" s="1596"/>
      <c r="AK109" s="1596"/>
      <c r="AL109" s="1596"/>
      <c r="AM109" s="1596"/>
      <c r="AN109" s="1601"/>
      <c r="AO109" s="1601"/>
      <c r="AP109" s="1601"/>
      <c r="AQ109" s="1601"/>
      <c r="AR109" s="1601"/>
      <c r="AS109" s="1601"/>
      <c r="AT109" s="1601"/>
      <c r="AU109" s="1601"/>
      <c r="AV109" s="1601"/>
      <c r="AW109" s="1601"/>
      <c r="AX109" s="1601"/>
      <c r="BB109" s="1519"/>
      <c r="BC109" s="1519"/>
      <c r="BD109" s="1519"/>
      <c r="BE109" s="1519"/>
      <c r="BF109" s="1519"/>
      <c r="BG109" s="1519"/>
      <c r="BH109" s="1519"/>
      <c r="BI109" s="1519"/>
      <c r="BJ109" s="1519"/>
      <c r="BN109" s="335"/>
      <c r="BO109" s="332"/>
      <c r="BP109" s="332"/>
      <c r="BQ109" s="332"/>
      <c r="BR109" s="335"/>
      <c r="BS109" s="335"/>
      <c r="BT109" s="335"/>
      <c r="BU109" s="335"/>
      <c r="BV109" s="335"/>
      <c r="BW109" s="335"/>
      <c r="BX109" s="335"/>
      <c r="BY109" s="335"/>
      <c r="BZ109" s="335"/>
      <c r="CA109" s="335"/>
      <c r="CB109" s="335"/>
      <c r="CC109" s="335"/>
      <c r="CD109" s="109"/>
      <c r="CE109" s="109"/>
      <c r="CG109" s="337"/>
      <c r="CH109" s="338"/>
      <c r="CI109" s="338"/>
      <c r="CJ109" s="338"/>
      <c r="CK109" s="338"/>
      <c r="CL109" s="338"/>
      <c r="CM109" s="338"/>
      <c r="CN109" s="338"/>
      <c r="CO109" s="338"/>
      <c r="CP109" s="339"/>
      <c r="CQ109" s="339"/>
      <c r="CR109" s="339"/>
      <c r="CS109" s="339"/>
      <c r="CT109" s="339"/>
      <c r="CU109" s="339"/>
      <c r="CV109" s="339"/>
      <c r="CW109" s="339"/>
      <c r="CX109" s="339"/>
      <c r="CY109" s="340"/>
      <c r="CZ109" s="340"/>
      <c r="DA109" s="111"/>
      <c r="DB109" s="111"/>
      <c r="DD109" s="298"/>
      <c r="DE109" s="298"/>
      <c r="DF109" s="298"/>
    </row>
    <row r="110" spans="4:111" ht="8.25" customHeight="1">
      <c r="G110" s="1865"/>
      <c r="H110" s="1875"/>
      <c r="I110" s="1876"/>
      <c r="J110" s="1646"/>
      <c r="K110" s="1705"/>
      <c r="L110" s="335"/>
      <c r="M110" s="335"/>
      <c r="N110" s="335"/>
      <c r="O110" s="335"/>
      <c r="P110" s="332"/>
      <c r="Q110" s="332"/>
      <c r="R110" s="332"/>
      <c r="S110" s="1865"/>
      <c r="T110" s="1852"/>
      <c r="U110" s="1853"/>
      <c r="V110" s="1646"/>
      <c r="W110" s="1705"/>
      <c r="X110" s="335"/>
      <c r="Y110" s="335"/>
      <c r="Z110" s="335"/>
      <c r="AA110" s="335"/>
      <c r="AB110" s="335"/>
      <c r="AC110" s="335"/>
      <c r="AD110" s="335"/>
      <c r="AE110" s="1865"/>
      <c r="AF110" s="1852"/>
      <c r="AG110" s="1853"/>
      <c r="AH110" s="1646"/>
      <c r="AI110" s="1705"/>
      <c r="AJ110" s="335"/>
      <c r="AK110" s="335"/>
      <c r="AL110" s="335"/>
      <c r="AM110" s="335"/>
      <c r="AN110" s="336"/>
      <c r="AO110" s="336"/>
      <c r="AP110" s="336"/>
      <c r="AQ110" s="1865"/>
      <c r="AR110" s="1852"/>
      <c r="AS110" s="1853"/>
      <c r="AT110" s="1646"/>
      <c r="AU110" s="1705"/>
      <c r="AV110" s="335"/>
      <c r="AW110" s="335"/>
      <c r="AX110" s="335"/>
      <c r="AY110" s="336"/>
      <c r="AZ110" s="336"/>
      <c r="BA110" s="854"/>
      <c r="BB110" s="1509"/>
      <c r="BC110" s="1509"/>
      <c r="BD110" s="1509"/>
      <c r="BE110" s="1508"/>
      <c r="BF110" s="1509"/>
      <c r="BG110" s="1856"/>
      <c r="BH110" s="1851"/>
      <c r="BI110" s="1852"/>
      <c r="BJ110" s="1853"/>
      <c r="BK110" s="1851"/>
      <c r="BL110" s="1852"/>
      <c r="BM110" s="1853"/>
      <c r="BN110" s="1851"/>
      <c r="BO110" s="1852"/>
      <c r="BP110" s="1853"/>
      <c r="BQ110" s="1851"/>
      <c r="BR110" s="1852"/>
      <c r="BS110" s="1853"/>
      <c r="BT110" s="1851"/>
      <c r="BU110" s="1852"/>
      <c r="BV110" s="1853"/>
      <c r="BW110" s="1851"/>
      <c r="BX110" s="1852"/>
      <c r="BY110" s="1853"/>
      <c r="BZ110" s="1851"/>
      <c r="CA110" s="1852"/>
      <c r="CB110" s="1853"/>
      <c r="CC110" s="1851"/>
      <c r="CD110" s="1852"/>
      <c r="CE110" s="1853"/>
      <c r="CF110" s="1851"/>
      <c r="CG110" s="1852"/>
      <c r="CH110" s="1853"/>
      <c r="CI110" s="1851"/>
      <c r="CJ110" s="1852"/>
      <c r="CK110" s="1853"/>
      <c r="CL110" s="1851"/>
      <c r="CM110" s="1852"/>
      <c r="CN110" s="1853"/>
      <c r="CO110" s="1851"/>
      <c r="CP110" s="1852"/>
      <c r="CQ110" s="1853"/>
      <c r="CR110" s="1851"/>
      <c r="CS110" s="1852"/>
      <c r="CT110" s="1852"/>
      <c r="CU110" s="1508"/>
      <c r="CV110" s="1509"/>
      <c r="CW110" s="1510"/>
      <c r="CX110" s="334"/>
      <c r="CY110" s="109"/>
      <c r="CZ110" s="109"/>
      <c r="DD110" s="298"/>
      <c r="DE110" s="298"/>
      <c r="DF110" s="298"/>
    </row>
    <row r="111" spans="4:111" ht="8.25" customHeight="1">
      <c r="G111" s="1877"/>
      <c r="H111" s="1414"/>
      <c r="I111" s="1878"/>
      <c r="J111" s="1646"/>
      <c r="K111" s="1705"/>
      <c r="L111" s="335"/>
      <c r="M111" s="335"/>
      <c r="N111" s="335"/>
      <c r="O111" s="335"/>
      <c r="P111" s="332"/>
      <c r="Q111" s="332"/>
      <c r="R111" s="332"/>
      <c r="S111" s="1603"/>
      <c r="T111" s="1398"/>
      <c r="U111" s="1607"/>
      <c r="V111" s="1646"/>
      <c r="W111" s="1705"/>
      <c r="X111" s="335"/>
      <c r="Y111" s="335"/>
      <c r="Z111" s="335"/>
      <c r="AA111" s="335"/>
      <c r="AB111" s="335"/>
      <c r="AC111" s="335"/>
      <c r="AD111" s="335"/>
      <c r="AE111" s="1603"/>
      <c r="AF111" s="1398"/>
      <c r="AG111" s="1607"/>
      <c r="AH111" s="1646"/>
      <c r="AI111" s="1705"/>
      <c r="AJ111" s="335"/>
      <c r="AK111" s="335"/>
      <c r="AL111" s="335"/>
      <c r="AM111" s="335"/>
      <c r="AN111" s="336"/>
      <c r="AO111" s="336"/>
      <c r="AP111" s="336"/>
      <c r="AQ111" s="1603"/>
      <c r="AR111" s="1398"/>
      <c r="AS111" s="1607"/>
      <c r="AT111" s="1646"/>
      <c r="AU111" s="1705"/>
      <c r="AV111" s="335"/>
      <c r="AW111" s="335"/>
      <c r="AX111" s="335"/>
      <c r="AY111" s="336"/>
      <c r="AZ111" s="336"/>
      <c r="BA111" s="854"/>
      <c r="BB111" s="1512"/>
      <c r="BC111" s="1512"/>
      <c r="BD111" s="1512"/>
      <c r="BE111" s="1511"/>
      <c r="BF111" s="1512"/>
      <c r="BG111" s="1858"/>
      <c r="BH111" s="1606"/>
      <c r="BI111" s="1398"/>
      <c r="BJ111" s="1607"/>
      <c r="BK111" s="1606"/>
      <c r="BL111" s="1398"/>
      <c r="BM111" s="1607"/>
      <c r="BN111" s="1606"/>
      <c r="BO111" s="1398"/>
      <c r="BP111" s="1607"/>
      <c r="BQ111" s="1606"/>
      <c r="BR111" s="1398"/>
      <c r="BS111" s="1607"/>
      <c r="BT111" s="1606"/>
      <c r="BU111" s="1398"/>
      <c r="BV111" s="1607"/>
      <c r="BW111" s="1606"/>
      <c r="BX111" s="1398"/>
      <c r="BY111" s="1607"/>
      <c r="BZ111" s="1606"/>
      <c r="CA111" s="1398"/>
      <c r="CB111" s="1607"/>
      <c r="CC111" s="1606"/>
      <c r="CD111" s="1398"/>
      <c r="CE111" s="1607"/>
      <c r="CF111" s="1606"/>
      <c r="CG111" s="1398"/>
      <c r="CH111" s="1607"/>
      <c r="CI111" s="1606"/>
      <c r="CJ111" s="1398"/>
      <c r="CK111" s="1607"/>
      <c r="CL111" s="1606"/>
      <c r="CM111" s="1398"/>
      <c r="CN111" s="1607"/>
      <c r="CO111" s="1606"/>
      <c r="CP111" s="1398"/>
      <c r="CQ111" s="1607"/>
      <c r="CR111" s="1606"/>
      <c r="CS111" s="1398"/>
      <c r="CT111" s="1398"/>
      <c r="CU111" s="1511"/>
      <c r="CV111" s="1512"/>
      <c r="CW111" s="1513"/>
      <c r="CX111" s="334"/>
      <c r="CY111" s="109"/>
      <c r="CZ111" s="109"/>
      <c r="DD111" s="298"/>
      <c r="DE111" s="298"/>
      <c r="DF111" s="298"/>
    </row>
    <row r="112" spans="4:111" ht="8.25" customHeight="1">
      <c r="G112" s="1877"/>
      <c r="H112" s="1414"/>
      <c r="I112" s="1878"/>
      <c r="J112" s="1706"/>
      <c r="K112" s="1705"/>
      <c r="L112" s="335"/>
      <c r="M112" s="335"/>
      <c r="N112" s="335"/>
      <c r="O112" s="335"/>
      <c r="P112" s="332"/>
      <c r="Q112" s="332"/>
      <c r="R112" s="332"/>
      <c r="S112" s="1603"/>
      <c r="T112" s="1398"/>
      <c r="U112" s="1607"/>
      <c r="V112" s="1706"/>
      <c r="W112" s="1705"/>
      <c r="X112" s="335"/>
      <c r="Y112" s="335"/>
      <c r="Z112" s="335"/>
      <c r="AA112" s="335"/>
      <c r="AB112" s="335"/>
      <c r="AC112" s="335"/>
      <c r="AD112" s="335"/>
      <c r="AE112" s="1603"/>
      <c r="AF112" s="1398"/>
      <c r="AG112" s="1607"/>
      <c r="AH112" s="1706"/>
      <c r="AI112" s="1705"/>
      <c r="AJ112" s="335"/>
      <c r="AK112" s="335"/>
      <c r="AL112" s="335"/>
      <c r="AM112" s="335"/>
      <c r="AN112" s="336"/>
      <c r="AO112" s="335"/>
      <c r="AP112" s="335"/>
      <c r="AQ112" s="1603"/>
      <c r="AR112" s="1398"/>
      <c r="AS112" s="1607"/>
      <c r="AT112" s="1706"/>
      <c r="AU112" s="1705"/>
      <c r="AV112" s="335"/>
      <c r="AW112" s="335"/>
      <c r="AX112" s="335"/>
      <c r="AY112" s="336"/>
      <c r="AZ112" s="336"/>
      <c r="BA112" s="854"/>
      <c r="BB112" s="1512"/>
      <c r="BC112" s="1512"/>
      <c r="BD112" s="1512"/>
      <c r="BE112" s="1511"/>
      <c r="BF112" s="1512"/>
      <c r="BG112" s="1858"/>
      <c r="BH112" s="1606"/>
      <c r="BI112" s="1398"/>
      <c r="BJ112" s="1607"/>
      <c r="BK112" s="1606"/>
      <c r="BL112" s="1398"/>
      <c r="BM112" s="1607"/>
      <c r="BN112" s="1606"/>
      <c r="BO112" s="1398"/>
      <c r="BP112" s="1607"/>
      <c r="BQ112" s="1606"/>
      <c r="BR112" s="1398"/>
      <c r="BS112" s="1607"/>
      <c r="BT112" s="1606"/>
      <c r="BU112" s="1398"/>
      <c r="BV112" s="1607"/>
      <c r="BW112" s="1606"/>
      <c r="BX112" s="1398"/>
      <c r="BY112" s="1607"/>
      <c r="BZ112" s="1606"/>
      <c r="CA112" s="1398"/>
      <c r="CB112" s="1607"/>
      <c r="CC112" s="1606"/>
      <c r="CD112" s="1398"/>
      <c r="CE112" s="1607"/>
      <c r="CF112" s="1606"/>
      <c r="CG112" s="1398"/>
      <c r="CH112" s="1607"/>
      <c r="CI112" s="1606"/>
      <c r="CJ112" s="1398"/>
      <c r="CK112" s="1607"/>
      <c r="CL112" s="1606"/>
      <c r="CM112" s="1398"/>
      <c r="CN112" s="1607"/>
      <c r="CO112" s="1606"/>
      <c r="CP112" s="1398"/>
      <c r="CQ112" s="1607"/>
      <c r="CR112" s="1606"/>
      <c r="CS112" s="1398"/>
      <c r="CT112" s="1398"/>
      <c r="CU112" s="1511"/>
      <c r="CV112" s="1512"/>
      <c r="CW112" s="1513"/>
      <c r="CX112" s="334"/>
      <c r="CY112" s="109"/>
      <c r="CZ112" s="109"/>
      <c r="DD112" s="298"/>
      <c r="DE112" s="298"/>
      <c r="DF112" s="298"/>
    </row>
    <row r="113" spans="2:117" ht="8.25" customHeight="1">
      <c r="G113" s="1879"/>
      <c r="H113" s="1880"/>
      <c r="I113" s="1881"/>
      <c r="J113" s="1706"/>
      <c r="K113" s="1705"/>
      <c r="L113" s="335"/>
      <c r="M113" s="335"/>
      <c r="N113" s="335"/>
      <c r="O113" s="335"/>
      <c r="P113" s="332"/>
      <c r="Q113" s="332"/>
      <c r="R113" s="332"/>
      <c r="S113" s="1604"/>
      <c r="T113" s="1605"/>
      <c r="U113" s="1609"/>
      <c r="V113" s="1706"/>
      <c r="W113" s="1705"/>
      <c r="X113" s="335"/>
      <c r="Y113" s="335"/>
      <c r="Z113" s="335"/>
      <c r="AA113" s="335"/>
      <c r="AB113" s="335"/>
      <c r="AC113" s="335"/>
      <c r="AD113" s="335"/>
      <c r="AE113" s="1604"/>
      <c r="AF113" s="1605"/>
      <c r="AG113" s="1609"/>
      <c r="AH113" s="1706"/>
      <c r="AI113" s="1705"/>
      <c r="AJ113" s="335"/>
      <c r="AK113" s="335"/>
      <c r="AL113" s="335"/>
      <c r="AM113" s="335"/>
      <c r="AN113" s="336"/>
      <c r="AO113" s="335"/>
      <c r="AP113" s="335"/>
      <c r="AQ113" s="1604"/>
      <c r="AR113" s="1605"/>
      <c r="AS113" s="1609"/>
      <c r="AT113" s="1706"/>
      <c r="AU113" s="1705"/>
      <c r="AV113" s="335"/>
      <c r="AW113" s="335"/>
      <c r="AX113" s="335"/>
      <c r="AY113" s="336"/>
      <c r="AZ113" s="336"/>
      <c r="BA113" s="854"/>
      <c r="BB113" s="1515"/>
      <c r="BC113" s="1860"/>
      <c r="BD113" s="1860"/>
      <c r="BE113" s="1862"/>
      <c r="BF113" s="1860"/>
      <c r="BG113" s="1861"/>
      <c r="BH113" s="1608"/>
      <c r="BI113" s="1605"/>
      <c r="BJ113" s="1609"/>
      <c r="BK113" s="1608"/>
      <c r="BL113" s="1605"/>
      <c r="BM113" s="1609"/>
      <c r="BN113" s="1608"/>
      <c r="BO113" s="1605"/>
      <c r="BP113" s="1609"/>
      <c r="BQ113" s="1608"/>
      <c r="BR113" s="1605"/>
      <c r="BS113" s="1609"/>
      <c r="BT113" s="1608"/>
      <c r="BU113" s="1605"/>
      <c r="BV113" s="1609"/>
      <c r="BW113" s="1608"/>
      <c r="BX113" s="1605"/>
      <c r="BY113" s="1609"/>
      <c r="BZ113" s="1608"/>
      <c r="CA113" s="1605"/>
      <c r="CB113" s="1609"/>
      <c r="CC113" s="1608"/>
      <c r="CD113" s="1605"/>
      <c r="CE113" s="1609"/>
      <c r="CF113" s="1608"/>
      <c r="CG113" s="1605"/>
      <c r="CH113" s="1609"/>
      <c r="CI113" s="1608"/>
      <c r="CJ113" s="1605"/>
      <c r="CK113" s="1609"/>
      <c r="CL113" s="1608"/>
      <c r="CM113" s="1605"/>
      <c r="CN113" s="1609"/>
      <c r="CO113" s="1608"/>
      <c r="CP113" s="1605"/>
      <c r="CQ113" s="1609"/>
      <c r="CR113" s="1608"/>
      <c r="CS113" s="1605"/>
      <c r="CT113" s="1882"/>
      <c r="CU113" s="1514"/>
      <c r="CV113" s="1515"/>
      <c r="CW113" s="1516"/>
      <c r="CX113" s="334"/>
      <c r="CY113" s="109"/>
      <c r="CZ113" s="109"/>
      <c r="DD113" s="298"/>
      <c r="DE113" s="298"/>
      <c r="DF113" s="298"/>
    </row>
    <row r="114" spans="2:117" ht="8.25" customHeight="1">
      <c r="BE114" s="2269" t="s">
        <v>393</v>
      </c>
      <c r="BF114" s="2270"/>
      <c r="BG114" s="2270"/>
      <c r="BH114" s="2270"/>
      <c r="BI114" s="2270"/>
      <c r="BJ114" s="2270"/>
      <c r="BK114" s="2270"/>
      <c r="BL114" s="2270"/>
      <c r="BM114" s="2270"/>
      <c r="BN114" s="2270"/>
      <c r="BO114" s="2270"/>
      <c r="BP114" s="2270"/>
      <c r="BQ114" s="2270"/>
      <c r="BR114" s="2270"/>
      <c r="BS114" s="2270"/>
      <c r="BT114" s="2270"/>
      <c r="BU114" s="2270"/>
      <c r="BV114" s="2270"/>
      <c r="BW114" s="2270"/>
      <c r="BX114" s="2270"/>
      <c r="BY114" s="2270"/>
      <c r="BZ114" s="2270"/>
      <c r="CA114" s="2270"/>
      <c r="CB114" s="2270"/>
      <c r="CC114" s="2270"/>
      <c r="CD114" s="2270"/>
      <c r="CE114" s="2270"/>
      <c r="CF114" s="2270"/>
      <c r="CG114" s="2270"/>
      <c r="CH114" s="2270"/>
      <c r="CI114" s="2270"/>
      <c r="CJ114" s="2270"/>
      <c r="CK114" s="2270"/>
      <c r="CL114" s="2270"/>
      <c r="CM114" s="2270"/>
      <c r="CN114" s="2270"/>
      <c r="CO114" s="2270"/>
      <c r="CP114" s="2270"/>
      <c r="CQ114" s="2270"/>
      <c r="CR114" s="2270"/>
      <c r="CS114" s="2270"/>
      <c r="CT114" s="2270"/>
      <c r="CU114" s="2270"/>
      <c r="CV114" s="2270"/>
      <c r="CW114" s="2270"/>
      <c r="CX114" s="2270"/>
      <c r="CY114" s="2270"/>
      <c r="CZ114" s="2270"/>
      <c r="DA114" s="2270"/>
      <c r="DB114" s="2270"/>
      <c r="DC114" s="2270"/>
      <c r="DD114" s="2270"/>
      <c r="DE114" s="2270"/>
      <c r="DF114" s="2270"/>
      <c r="DG114" s="2270"/>
      <c r="DH114" s="2270"/>
      <c r="DI114" s="2270"/>
      <c r="DJ114" s="2270"/>
      <c r="DK114" s="1601"/>
      <c r="DL114" s="78"/>
    </row>
    <row r="115" spans="2:117" ht="8.25" customHeight="1">
      <c r="BE115" s="2270"/>
      <c r="BF115" s="2270"/>
      <c r="BG115" s="2270"/>
      <c r="BH115" s="2270"/>
      <c r="BI115" s="2270"/>
      <c r="BJ115" s="2270"/>
      <c r="BK115" s="2270"/>
      <c r="BL115" s="2270"/>
      <c r="BM115" s="2270"/>
      <c r="BN115" s="2270"/>
      <c r="BO115" s="2270"/>
      <c r="BP115" s="2270"/>
      <c r="BQ115" s="2270"/>
      <c r="BR115" s="2270"/>
      <c r="BS115" s="2270"/>
      <c r="BT115" s="2270"/>
      <c r="BU115" s="2270"/>
      <c r="BV115" s="2270"/>
      <c r="BW115" s="2270"/>
      <c r="BX115" s="2270"/>
      <c r="BY115" s="2270"/>
      <c r="BZ115" s="2270"/>
      <c r="CA115" s="2270"/>
      <c r="CB115" s="2270"/>
      <c r="CC115" s="2270"/>
      <c r="CD115" s="2270"/>
      <c r="CE115" s="2270"/>
      <c r="CF115" s="2270"/>
      <c r="CG115" s="2270"/>
      <c r="CH115" s="2270"/>
      <c r="CI115" s="2270"/>
      <c r="CJ115" s="2270"/>
      <c r="CK115" s="2270"/>
      <c r="CL115" s="2270"/>
      <c r="CM115" s="2270"/>
      <c r="CN115" s="2270"/>
      <c r="CO115" s="2270"/>
      <c r="CP115" s="2270"/>
      <c r="CQ115" s="2270"/>
      <c r="CR115" s="2270"/>
      <c r="CS115" s="2270"/>
      <c r="CT115" s="2270"/>
      <c r="CU115" s="2270"/>
      <c r="CV115" s="2270"/>
      <c r="CW115" s="2270"/>
      <c r="CX115" s="2270"/>
      <c r="CY115" s="2270"/>
      <c r="CZ115" s="2270"/>
      <c r="DA115" s="2270"/>
      <c r="DB115" s="2270"/>
      <c r="DC115" s="2270"/>
      <c r="DD115" s="2270"/>
      <c r="DE115" s="2270"/>
      <c r="DF115" s="2270"/>
      <c r="DG115" s="2270"/>
      <c r="DH115" s="2270"/>
      <c r="DI115" s="2270"/>
      <c r="DJ115" s="2270"/>
      <c r="DK115" s="1601"/>
      <c r="DL115" s="78"/>
    </row>
    <row r="116" spans="2:117" ht="8.25" customHeight="1" thickBot="1">
      <c r="B116" s="158"/>
      <c r="C116" s="124"/>
      <c r="D116" s="124"/>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59"/>
      <c r="AF116" s="160"/>
      <c r="AG116" s="125"/>
      <c r="AH116" s="125"/>
      <c r="AI116" s="125"/>
      <c r="AJ116" s="125"/>
      <c r="AK116" s="125"/>
      <c r="AL116" s="125"/>
      <c r="AM116" s="125"/>
      <c r="AN116" s="125"/>
      <c r="AO116" s="125"/>
      <c r="AP116" s="125"/>
      <c r="AQ116" s="125"/>
      <c r="AR116" s="125"/>
      <c r="AS116" s="125"/>
      <c r="AT116" s="125"/>
      <c r="AU116" s="125"/>
      <c r="AV116" s="125"/>
      <c r="AW116" s="125"/>
      <c r="AX116" s="125"/>
      <c r="AY116" s="125"/>
      <c r="AZ116" s="125"/>
      <c r="BA116" s="125"/>
      <c r="BB116" s="125"/>
      <c r="BC116" s="125"/>
      <c r="BD116" s="125"/>
      <c r="BE116" s="125"/>
      <c r="BF116" s="125"/>
      <c r="BG116" s="125"/>
      <c r="BH116" s="423"/>
      <c r="BI116" s="423"/>
      <c r="BJ116" s="1620" t="s">
        <v>370</v>
      </c>
      <c r="BK116" s="1663"/>
      <c r="BM116" s="83"/>
      <c r="BN116" s="84"/>
      <c r="BO116" s="84"/>
      <c r="BP116" s="84"/>
      <c r="BQ116" s="84"/>
      <c r="BR116" s="84"/>
      <c r="BS116" s="84"/>
      <c r="BT116" s="84"/>
      <c r="BU116" s="84"/>
      <c r="BV116" s="84"/>
      <c r="BW116" s="84"/>
      <c r="BX116" s="84"/>
      <c r="BY116" s="84"/>
      <c r="BZ116" s="84"/>
      <c r="CA116" s="84"/>
      <c r="CB116" s="84"/>
      <c r="CC116" s="84"/>
      <c r="CD116" s="84"/>
      <c r="CE116" s="84"/>
      <c r="CF116" s="1883"/>
      <c r="CG116" s="1884"/>
      <c r="CH116" s="1884"/>
      <c r="CI116" s="1884"/>
      <c r="CJ116" s="1884"/>
      <c r="CK116" s="1884"/>
      <c r="CL116" s="1884"/>
      <c r="CM116" s="1884"/>
      <c r="CN116" s="1884"/>
      <c r="CO116" s="1884"/>
      <c r="CP116" s="1884"/>
      <c r="CQ116" s="1884"/>
      <c r="CR116" s="1884"/>
      <c r="CS116" s="1884"/>
      <c r="CT116" s="1884"/>
      <c r="CU116" s="1884"/>
      <c r="CV116" s="1884"/>
      <c r="CW116" s="1884"/>
      <c r="CX116" s="1884"/>
      <c r="CY116" s="1884"/>
      <c r="CZ116" s="1884"/>
      <c r="DA116" s="1884"/>
      <c r="DB116" s="1884"/>
      <c r="DC116" s="1884"/>
      <c r="DD116" s="1884"/>
      <c r="DE116" s="1884"/>
      <c r="DF116" s="1884"/>
      <c r="DG116" s="1884"/>
      <c r="DH116" s="1884"/>
      <c r="DI116" s="1884"/>
      <c r="DJ116" s="1885"/>
      <c r="DK116" s="78"/>
      <c r="DL116" s="1529" t="s">
        <v>783</v>
      </c>
      <c r="DM116" s="1530"/>
    </row>
    <row r="117" spans="2:117" ht="8.25" customHeight="1">
      <c r="B117" s="161"/>
      <c r="C117" s="79"/>
      <c r="D117" s="79"/>
      <c r="E117" s="1556" t="s">
        <v>214</v>
      </c>
      <c r="F117" s="1556"/>
      <c r="G117" s="1556"/>
      <c r="H117" s="1556"/>
      <c r="I117" s="1556"/>
      <c r="J117" s="1556"/>
      <c r="K117" s="1556"/>
      <c r="L117" s="1556"/>
      <c r="M117" s="1556"/>
      <c r="N117" s="1556"/>
      <c r="O117" s="1556"/>
      <c r="P117" s="1556"/>
      <c r="Q117" s="1556"/>
      <c r="R117" s="1556"/>
      <c r="S117" s="1556"/>
      <c r="T117" s="1556"/>
      <c r="U117" s="1556"/>
      <c r="V117" s="1556"/>
      <c r="W117" s="1556"/>
      <c r="X117" s="1556"/>
      <c r="Y117" s="1556"/>
      <c r="Z117" s="1556"/>
      <c r="AA117" s="1556"/>
      <c r="AB117" s="1556"/>
      <c r="AC117" s="79"/>
      <c r="AD117" s="79"/>
      <c r="AE117" s="79"/>
      <c r="AF117" s="1892"/>
      <c r="AG117" s="1893"/>
      <c r="AH117" s="1893"/>
      <c r="AI117" s="1893"/>
      <c r="AJ117" s="1893"/>
      <c r="AK117" s="1893"/>
      <c r="AL117" s="1893"/>
      <c r="AM117" s="1893"/>
      <c r="AN117" s="1893"/>
      <c r="AO117" s="1893"/>
      <c r="AP117" s="1893"/>
      <c r="AQ117" s="1893"/>
      <c r="AR117" s="1893"/>
      <c r="AS117" s="1893"/>
      <c r="AT117" s="1893"/>
      <c r="AU117" s="1893"/>
      <c r="AV117" s="1893"/>
      <c r="AW117" s="1893"/>
      <c r="AX117" s="1893"/>
      <c r="AY117" s="1893"/>
      <c r="AZ117" s="1893"/>
      <c r="BA117" s="1893"/>
      <c r="BB117" s="1893"/>
      <c r="BC117" s="1893"/>
      <c r="BD117" s="1893"/>
      <c r="BE117" s="1893"/>
      <c r="BF117" s="1893"/>
      <c r="BG117" s="1893"/>
      <c r="BH117" s="1894"/>
      <c r="BI117" s="1895"/>
      <c r="BJ117" s="1705"/>
      <c r="BK117" s="1755"/>
      <c r="BM117" s="162"/>
      <c r="BN117" s="1904" t="s">
        <v>394</v>
      </c>
      <c r="BO117" s="1904"/>
      <c r="BP117" s="1904"/>
      <c r="BQ117" s="1904"/>
      <c r="BR117" s="1904"/>
      <c r="BS117" s="1904"/>
      <c r="BT117" s="1904"/>
      <c r="BU117" s="1904"/>
      <c r="BV117" s="1904"/>
      <c r="BW117" s="1904"/>
      <c r="BX117" s="1904"/>
      <c r="BY117" s="1904"/>
      <c r="BZ117" s="1904"/>
      <c r="CA117" s="1904"/>
      <c r="CB117" s="1904"/>
      <c r="CC117" s="1904"/>
      <c r="CD117" s="1904"/>
      <c r="CE117" s="22"/>
      <c r="CF117" s="1886"/>
      <c r="CG117" s="1887"/>
      <c r="CH117" s="1887"/>
      <c r="CI117" s="1887"/>
      <c r="CJ117" s="1887"/>
      <c r="CK117" s="1887"/>
      <c r="CL117" s="1887"/>
      <c r="CM117" s="1887"/>
      <c r="CN117" s="1887"/>
      <c r="CO117" s="1887"/>
      <c r="CP117" s="1887"/>
      <c r="CQ117" s="1887"/>
      <c r="CR117" s="1887"/>
      <c r="CS117" s="1887"/>
      <c r="CT117" s="1887"/>
      <c r="CU117" s="1887"/>
      <c r="CV117" s="1887"/>
      <c r="CW117" s="1887"/>
      <c r="CX117" s="1887"/>
      <c r="CY117" s="1887"/>
      <c r="CZ117" s="1887"/>
      <c r="DA117" s="1887"/>
      <c r="DB117" s="1887"/>
      <c r="DC117" s="1887"/>
      <c r="DD117" s="1887"/>
      <c r="DE117" s="1887"/>
      <c r="DF117" s="1887"/>
      <c r="DG117" s="1887"/>
      <c r="DH117" s="1887"/>
      <c r="DI117" s="1887"/>
      <c r="DJ117" s="1888"/>
      <c r="DK117" s="78"/>
      <c r="DL117" s="679" t="s">
        <v>784</v>
      </c>
      <c r="DM117" s="679" t="s">
        <v>785</v>
      </c>
    </row>
    <row r="118" spans="2:117" ht="8.25" customHeight="1">
      <c r="B118" s="161"/>
      <c r="C118" s="79"/>
      <c r="D118" s="79"/>
      <c r="E118" s="1556"/>
      <c r="F118" s="1556"/>
      <c r="G118" s="1556"/>
      <c r="H118" s="1556"/>
      <c r="I118" s="1556"/>
      <c r="J118" s="1556"/>
      <c r="K118" s="1556"/>
      <c r="L118" s="1556"/>
      <c r="M118" s="1556"/>
      <c r="N118" s="1556"/>
      <c r="O118" s="1556"/>
      <c r="P118" s="1556"/>
      <c r="Q118" s="1556"/>
      <c r="R118" s="1556"/>
      <c r="S118" s="1556"/>
      <c r="T118" s="1556"/>
      <c r="U118" s="1556"/>
      <c r="V118" s="1556"/>
      <c r="W118" s="1556"/>
      <c r="X118" s="1556"/>
      <c r="Y118" s="1556"/>
      <c r="Z118" s="1556"/>
      <c r="AA118" s="1556"/>
      <c r="AB118" s="1556"/>
      <c r="AC118" s="79"/>
      <c r="AD118" s="79"/>
      <c r="AE118" s="79"/>
      <c r="AF118" s="1896"/>
      <c r="AG118" s="1897"/>
      <c r="AH118" s="1897"/>
      <c r="AI118" s="1897"/>
      <c r="AJ118" s="1897"/>
      <c r="AK118" s="1897"/>
      <c r="AL118" s="1897"/>
      <c r="AM118" s="1897"/>
      <c r="AN118" s="1897"/>
      <c r="AO118" s="1897"/>
      <c r="AP118" s="1897"/>
      <c r="AQ118" s="1897"/>
      <c r="AR118" s="1897"/>
      <c r="AS118" s="1897"/>
      <c r="AT118" s="1897"/>
      <c r="AU118" s="1897"/>
      <c r="AV118" s="1897"/>
      <c r="AW118" s="1897"/>
      <c r="AX118" s="1897"/>
      <c r="AY118" s="1897"/>
      <c r="AZ118" s="1897"/>
      <c r="BA118" s="1897"/>
      <c r="BB118" s="1897"/>
      <c r="BC118" s="1897"/>
      <c r="BD118" s="1897"/>
      <c r="BE118" s="1897"/>
      <c r="BF118" s="1897"/>
      <c r="BG118" s="1897"/>
      <c r="BH118" s="1898"/>
      <c r="BI118" s="1899"/>
      <c r="BJ118" s="1705"/>
      <c r="BK118" s="1755"/>
      <c r="BM118" s="162"/>
      <c r="BN118" s="1904"/>
      <c r="BO118" s="1904"/>
      <c r="BP118" s="1904"/>
      <c r="BQ118" s="1904"/>
      <c r="BR118" s="1904"/>
      <c r="BS118" s="1904"/>
      <c r="BT118" s="1904"/>
      <c r="BU118" s="1904"/>
      <c r="BV118" s="1904"/>
      <c r="BW118" s="1904"/>
      <c r="BX118" s="1904"/>
      <c r="BY118" s="1904"/>
      <c r="BZ118" s="1904"/>
      <c r="CA118" s="1904"/>
      <c r="CB118" s="1904"/>
      <c r="CC118" s="1904"/>
      <c r="CD118" s="1904"/>
      <c r="CE118" s="22"/>
      <c r="CF118" s="1886"/>
      <c r="CG118" s="1887"/>
      <c r="CH118" s="1887"/>
      <c r="CI118" s="1887"/>
      <c r="CJ118" s="1887"/>
      <c r="CK118" s="1887"/>
      <c r="CL118" s="1887"/>
      <c r="CM118" s="1887"/>
      <c r="CN118" s="1887"/>
      <c r="CO118" s="1887"/>
      <c r="CP118" s="1887"/>
      <c r="CQ118" s="1887"/>
      <c r="CR118" s="1887"/>
      <c r="CS118" s="1887"/>
      <c r="CT118" s="1887"/>
      <c r="CU118" s="1887"/>
      <c r="CV118" s="1887"/>
      <c r="CW118" s="1887"/>
      <c r="CX118" s="1887"/>
      <c r="CY118" s="1887"/>
      <c r="CZ118" s="1887"/>
      <c r="DA118" s="1887"/>
      <c r="DB118" s="1887"/>
      <c r="DC118" s="1887"/>
      <c r="DD118" s="1887"/>
      <c r="DE118" s="1887"/>
      <c r="DF118" s="1887"/>
      <c r="DG118" s="1887"/>
      <c r="DH118" s="1887"/>
      <c r="DI118" s="1887"/>
      <c r="DJ118" s="1888"/>
      <c r="DK118" s="78"/>
      <c r="DL118" s="680">
        <v>1</v>
      </c>
      <c r="DM118" s="681"/>
    </row>
    <row r="119" spans="2:117" ht="8.25" customHeight="1" thickBot="1">
      <c r="B119" s="161"/>
      <c r="C119" s="79"/>
      <c r="D119" s="79"/>
      <c r="E119" s="1556"/>
      <c r="F119" s="1556"/>
      <c r="G119" s="1556"/>
      <c r="H119" s="1556"/>
      <c r="I119" s="1556"/>
      <c r="J119" s="1556"/>
      <c r="K119" s="1556"/>
      <c r="L119" s="1556"/>
      <c r="M119" s="1556"/>
      <c r="N119" s="1556"/>
      <c r="O119" s="1556"/>
      <c r="P119" s="1556"/>
      <c r="Q119" s="1556"/>
      <c r="R119" s="1556"/>
      <c r="S119" s="1556"/>
      <c r="T119" s="1556"/>
      <c r="U119" s="1556"/>
      <c r="V119" s="1556"/>
      <c r="W119" s="1556"/>
      <c r="X119" s="1556"/>
      <c r="Y119" s="1556"/>
      <c r="Z119" s="1556"/>
      <c r="AA119" s="1556"/>
      <c r="AB119" s="1556"/>
      <c r="AC119" s="79"/>
      <c r="AD119" s="79"/>
      <c r="AE119" s="79"/>
      <c r="AF119" s="1900"/>
      <c r="AG119" s="1901"/>
      <c r="AH119" s="1901"/>
      <c r="AI119" s="1901"/>
      <c r="AJ119" s="1901"/>
      <c r="AK119" s="1901"/>
      <c r="AL119" s="1901"/>
      <c r="AM119" s="1901"/>
      <c r="AN119" s="1901"/>
      <c r="AO119" s="1901"/>
      <c r="AP119" s="1901"/>
      <c r="AQ119" s="1901"/>
      <c r="AR119" s="1901"/>
      <c r="AS119" s="1901"/>
      <c r="AT119" s="1901"/>
      <c r="AU119" s="1901"/>
      <c r="AV119" s="1901"/>
      <c r="AW119" s="1901"/>
      <c r="AX119" s="1901"/>
      <c r="AY119" s="1901"/>
      <c r="AZ119" s="1901"/>
      <c r="BA119" s="1901"/>
      <c r="BB119" s="1901"/>
      <c r="BC119" s="1901"/>
      <c r="BD119" s="1901"/>
      <c r="BE119" s="1901"/>
      <c r="BF119" s="1901"/>
      <c r="BG119" s="1901"/>
      <c r="BH119" s="1902"/>
      <c r="BI119" s="1903"/>
      <c r="BJ119" s="1705"/>
      <c r="BK119" s="1755"/>
      <c r="BM119" s="162"/>
      <c r="BN119" s="1904"/>
      <c r="BO119" s="1904"/>
      <c r="BP119" s="1904"/>
      <c r="BQ119" s="1904"/>
      <c r="BR119" s="1904"/>
      <c r="BS119" s="1904"/>
      <c r="BT119" s="1904"/>
      <c r="BU119" s="1904"/>
      <c r="BV119" s="1904"/>
      <c r="BW119" s="1904"/>
      <c r="BX119" s="1904"/>
      <c r="BY119" s="1904"/>
      <c r="BZ119" s="1904"/>
      <c r="CA119" s="1904"/>
      <c r="CB119" s="1904"/>
      <c r="CC119" s="1904"/>
      <c r="CD119" s="1904"/>
      <c r="CE119" s="22"/>
      <c r="CF119" s="1886"/>
      <c r="CG119" s="1887"/>
      <c r="CH119" s="1887"/>
      <c r="CI119" s="1887"/>
      <c r="CJ119" s="1887"/>
      <c r="CK119" s="1887"/>
      <c r="CL119" s="1887"/>
      <c r="CM119" s="1887"/>
      <c r="CN119" s="1887"/>
      <c r="CO119" s="1887"/>
      <c r="CP119" s="1887"/>
      <c r="CQ119" s="1887"/>
      <c r="CR119" s="1887"/>
      <c r="CS119" s="1887"/>
      <c r="CT119" s="1887"/>
      <c r="CU119" s="1887"/>
      <c r="CV119" s="1887"/>
      <c r="CW119" s="1887"/>
      <c r="CX119" s="1887"/>
      <c r="CY119" s="1887"/>
      <c r="CZ119" s="1887"/>
      <c r="DA119" s="1887"/>
      <c r="DB119" s="1887"/>
      <c r="DC119" s="1887"/>
      <c r="DD119" s="1887"/>
      <c r="DE119" s="1887"/>
      <c r="DF119" s="1887"/>
      <c r="DG119" s="1887"/>
      <c r="DH119" s="1887"/>
      <c r="DI119" s="1887"/>
      <c r="DJ119" s="1888"/>
      <c r="DK119" s="78"/>
      <c r="DL119" s="680">
        <v>2</v>
      </c>
    </row>
    <row r="120" spans="2:117" ht="8.25" customHeight="1">
      <c r="B120" s="163"/>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164"/>
      <c r="AF120" s="1905"/>
      <c r="AG120" s="1906"/>
      <c r="AH120" s="1906"/>
      <c r="AI120" s="1906"/>
      <c r="AJ120" s="1906"/>
      <c r="AK120" s="1906"/>
      <c r="AL120" s="1906"/>
      <c r="AM120" s="1906"/>
      <c r="AN120" s="1906"/>
      <c r="AO120" s="1906"/>
      <c r="AP120" s="1906"/>
      <c r="AQ120" s="1906"/>
      <c r="AR120" s="1906"/>
      <c r="AS120" s="1906"/>
      <c r="AT120" s="1906"/>
      <c r="AU120" s="1906"/>
      <c r="AV120" s="1906"/>
      <c r="AW120" s="1906"/>
      <c r="AX120" s="1906"/>
      <c r="AY120" s="1906"/>
      <c r="AZ120" s="1906"/>
      <c r="BA120" s="1906"/>
      <c r="BB120" s="1906"/>
      <c r="BC120" s="1906"/>
      <c r="BD120" s="1906"/>
      <c r="BE120" s="1906"/>
      <c r="BF120" s="1906"/>
      <c r="BG120" s="1906"/>
      <c r="BH120" s="91"/>
      <c r="BI120" s="91"/>
      <c r="BJ120" s="1665"/>
      <c r="BK120" s="1666"/>
      <c r="BM120" s="86"/>
      <c r="BN120" s="87"/>
      <c r="BO120" s="87"/>
      <c r="BP120" s="87"/>
      <c r="BQ120" s="87"/>
      <c r="BR120" s="87"/>
      <c r="BS120" s="87"/>
      <c r="BT120" s="87"/>
      <c r="BU120" s="87"/>
      <c r="BV120" s="87"/>
      <c r="BW120" s="87"/>
      <c r="BX120" s="87"/>
      <c r="BY120" s="87"/>
      <c r="BZ120" s="87"/>
      <c r="CA120" s="87"/>
      <c r="CB120" s="87"/>
      <c r="CC120" s="87"/>
      <c r="CD120" s="87"/>
      <c r="CE120" s="87"/>
      <c r="CF120" s="1889"/>
      <c r="CG120" s="1890"/>
      <c r="CH120" s="1890"/>
      <c r="CI120" s="1890"/>
      <c r="CJ120" s="1890"/>
      <c r="CK120" s="1890"/>
      <c r="CL120" s="1890"/>
      <c r="CM120" s="1890"/>
      <c r="CN120" s="1890"/>
      <c r="CO120" s="1890"/>
      <c r="CP120" s="1890"/>
      <c r="CQ120" s="1890"/>
      <c r="CR120" s="1890"/>
      <c r="CS120" s="1890"/>
      <c r="CT120" s="1890"/>
      <c r="CU120" s="1890"/>
      <c r="CV120" s="1890"/>
      <c r="CW120" s="1890"/>
      <c r="CX120" s="1890"/>
      <c r="CY120" s="1890"/>
      <c r="CZ120" s="1890"/>
      <c r="DA120" s="1890"/>
      <c r="DB120" s="1890"/>
      <c r="DC120" s="1890"/>
      <c r="DD120" s="1890"/>
      <c r="DE120" s="1890"/>
      <c r="DF120" s="1890"/>
      <c r="DG120" s="1890"/>
      <c r="DH120" s="1890"/>
      <c r="DI120" s="1890"/>
      <c r="DJ120" s="1891"/>
      <c r="DK120" s="78"/>
      <c r="DL120" s="680">
        <v>3</v>
      </c>
    </row>
    <row r="121" spans="2:117" ht="4.95" customHeight="1">
      <c r="DK121" s="78"/>
    </row>
    <row r="122" spans="2:117" ht="8.25" customHeight="1">
      <c r="B122" s="1931" t="s">
        <v>395</v>
      </c>
      <c r="C122" s="1932"/>
      <c r="D122" s="125"/>
      <c r="E122" s="125"/>
      <c r="F122" s="125"/>
      <c r="G122" s="90"/>
      <c r="H122" s="1931" t="s">
        <v>367</v>
      </c>
      <c r="I122" s="1932"/>
      <c r="J122" s="1932"/>
      <c r="K122" s="125"/>
      <c r="L122" s="125"/>
      <c r="M122" s="90"/>
      <c r="N122" s="1597" t="s">
        <v>396</v>
      </c>
      <c r="O122" s="1598"/>
      <c r="P122" s="1598"/>
      <c r="Q122" s="1598"/>
      <c r="R122" s="1598"/>
      <c r="S122" s="1598"/>
      <c r="T122" s="1598"/>
      <c r="U122" s="1598"/>
      <c r="V122" s="1598"/>
      <c r="W122" s="1518"/>
      <c r="AD122" s="125"/>
      <c r="AE122" s="125"/>
      <c r="AF122" s="1931" t="s">
        <v>375</v>
      </c>
      <c r="AG122" s="1932"/>
      <c r="AH122" s="1932"/>
      <c r="AI122" s="125"/>
      <c r="AJ122" s="125"/>
      <c r="AK122" s="90"/>
      <c r="AL122" s="1934" t="s">
        <v>397</v>
      </c>
      <c r="AM122" s="1935"/>
      <c r="AN122" s="1935"/>
      <c r="AO122" s="1935"/>
      <c r="AP122" s="1935"/>
      <c r="AQ122" s="1935"/>
      <c r="AR122" s="1935"/>
      <c r="AS122" s="1935"/>
      <c r="AT122" s="1935"/>
      <c r="AU122" s="125"/>
      <c r="AV122" s="125"/>
      <c r="AW122" s="90"/>
      <c r="AX122" s="1938">
        <v>30</v>
      </c>
      <c r="AY122" s="1938"/>
      <c r="AZ122" s="368"/>
      <c r="BA122" s="369"/>
      <c r="BB122" s="125"/>
      <c r="BC122" s="125"/>
      <c r="BD122" s="125"/>
      <c r="BE122" s="125"/>
      <c r="BF122" s="125"/>
      <c r="BG122" s="125"/>
      <c r="BH122" s="125"/>
      <c r="BI122" s="125"/>
      <c r="BJ122" s="125"/>
      <c r="BK122" s="90"/>
      <c r="BM122" s="118"/>
      <c r="BN122" s="119"/>
      <c r="BO122" s="119"/>
      <c r="BP122" s="119"/>
      <c r="BQ122" s="119"/>
      <c r="BR122" s="119"/>
      <c r="BS122" s="119"/>
      <c r="BT122" s="119"/>
      <c r="BU122" s="119"/>
      <c r="BV122" s="119"/>
      <c r="BW122" s="119"/>
      <c r="BX122" s="119"/>
      <c r="BY122" s="119"/>
      <c r="BZ122" s="119"/>
      <c r="CA122" s="119"/>
      <c r="CB122" s="119"/>
      <c r="CC122" s="119"/>
      <c r="CD122" s="119"/>
      <c r="CE122" s="119"/>
      <c r="CF122" s="1907"/>
      <c r="CG122" s="1908"/>
      <c r="CH122" s="1908"/>
      <c r="CI122" s="1908"/>
      <c r="CJ122" s="1908"/>
      <c r="CK122" s="1908"/>
      <c r="CL122" s="1908"/>
      <c r="CM122" s="1908"/>
      <c r="CN122" s="1908"/>
      <c r="CO122" s="1908"/>
      <c r="CP122" s="1908"/>
      <c r="CQ122" s="1908"/>
      <c r="CR122" s="1908"/>
      <c r="CS122" s="1908"/>
      <c r="CT122" s="1908"/>
      <c r="CU122" s="1908"/>
      <c r="CV122" s="1908"/>
      <c r="CW122" s="1908"/>
      <c r="CX122" s="1908"/>
      <c r="CY122" s="1908"/>
      <c r="CZ122" s="1908"/>
      <c r="DA122" s="1908"/>
      <c r="DB122" s="1908"/>
      <c r="DC122" s="1908"/>
      <c r="DD122" s="1908"/>
      <c r="DE122" s="1908"/>
      <c r="DF122" s="1908"/>
      <c r="DG122" s="1908"/>
      <c r="DH122" s="1908"/>
      <c r="DI122" s="1908"/>
      <c r="DJ122" s="1909"/>
      <c r="DK122" s="78"/>
    </row>
    <row r="123" spans="2:117" ht="8.25" customHeight="1" thickBot="1">
      <c r="B123" s="1933"/>
      <c r="C123" s="1806"/>
      <c r="G123" s="99"/>
      <c r="H123" s="1933"/>
      <c r="I123" s="1806"/>
      <c r="J123" s="1806"/>
      <c r="M123" s="99"/>
      <c r="N123" s="1599"/>
      <c r="O123" s="1600"/>
      <c r="P123" s="1600"/>
      <c r="Q123" s="1600"/>
      <c r="R123" s="1600"/>
      <c r="S123" s="1600"/>
      <c r="T123" s="1600"/>
      <c r="U123" s="1600"/>
      <c r="V123" s="1600"/>
      <c r="W123" s="1601"/>
      <c r="AF123" s="1933"/>
      <c r="AG123" s="1806"/>
      <c r="AH123" s="1806"/>
      <c r="AK123" s="99"/>
      <c r="AL123" s="1936"/>
      <c r="AM123" s="1937"/>
      <c r="AN123" s="1937"/>
      <c r="AO123" s="1937"/>
      <c r="AP123" s="1937"/>
      <c r="AQ123" s="1937"/>
      <c r="AR123" s="1937"/>
      <c r="AS123" s="1937"/>
      <c r="AT123" s="1937"/>
      <c r="AW123" s="99"/>
      <c r="AX123" s="1939"/>
      <c r="AY123" s="1939"/>
      <c r="AZ123"/>
      <c r="BA123"/>
      <c r="BC123" s="370"/>
      <c r="BD123" s="1916" t="s">
        <v>398</v>
      </c>
      <c r="BE123" s="1917"/>
      <c r="BF123" s="1917"/>
      <c r="BG123" s="1917"/>
      <c r="BH123" s="1917"/>
      <c r="BI123" s="1917"/>
      <c r="BJ123" s="1917"/>
      <c r="BK123" s="1918"/>
      <c r="BM123" s="126"/>
      <c r="BN123" s="1921" t="s">
        <v>399</v>
      </c>
      <c r="BO123" s="1922"/>
      <c r="BP123" s="1922"/>
      <c r="BQ123" s="1922"/>
      <c r="BR123" s="1922"/>
      <c r="BS123" s="1922"/>
      <c r="BT123" s="1922"/>
      <c r="BU123" s="1922"/>
      <c r="BV123" s="1922"/>
      <c r="BW123" s="1922"/>
      <c r="BX123" s="1922"/>
      <c r="BY123" s="1922"/>
      <c r="BZ123" s="1922"/>
      <c r="CA123" s="1922"/>
      <c r="CB123" s="1922"/>
      <c r="CC123" s="1922"/>
      <c r="CD123" s="1922"/>
      <c r="CE123" s="22"/>
      <c r="CF123" s="1910"/>
      <c r="CG123" s="1911"/>
      <c r="CH123" s="1911"/>
      <c r="CI123" s="1911"/>
      <c r="CJ123" s="1911"/>
      <c r="CK123" s="1911"/>
      <c r="CL123" s="1911"/>
      <c r="CM123" s="1911"/>
      <c r="CN123" s="1911"/>
      <c r="CO123" s="1911"/>
      <c r="CP123" s="1911"/>
      <c r="CQ123" s="1911"/>
      <c r="CR123" s="1911"/>
      <c r="CS123" s="1911"/>
      <c r="CT123" s="1911"/>
      <c r="CU123" s="1911"/>
      <c r="CV123" s="1911"/>
      <c r="CW123" s="1911"/>
      <c r="CX123" s="1911"/>
      <c r="CY123" s="1911"/>
      <c r="CZ123" s="1911"/>
      <c r="DA123" s="1911"/>
      <c r="DB123" s="1911"/>
      <c r="DC123" s="1911"/>
      <c r="DD123" s="1911"/>
      <c r="DE123" s="1911"/>
      <c r="DF123" s="1911"/>
      <c r="DG123" s="1911"/>
      <c r="DH123" s="1911"/>
      <c r="DI123" s="1911"/>
      <c r="DJ123" s="1912"/>
      <c r="DK123" s="78"/>
    </row>
    <row r="124" spans="2:117" ht="8.25" customHeight="1">
      <c r="B124" s="142"/>
      <c r="G124" s="99"/>
      <c r="H124" s="1923" t="s">
        <v>218</v>
      </c>
      <c r="I124" s="1924"/>
      <c r="J124" s="1924"/>
      <c r="K124" s="1924"/>
      <c r="L124" s="1924"/>
      <c r="M124" s="1925"/>
      <c r="N124" s="1926">
        <f>'保険料計算シート（非表示）'!L22</f>
        <v>0</v>
      </c>
      <c r="O124" s="1927"/>
      <c r="P124" s="1927"/>
      <c r="Q124" s="1927"/>
      <c r="R124" s="1927"/>
      <c r="S124" s="1927"/>
      <c r="T124" s="1927"/>
      <c r="U124" s="1927"/>
      <c r="V124" s="1927"/>
      <c r="W124" s="1927"/>
      <c r="X124" s="1601"/>
      <c r="Y124" s="1601"/>
      <c r="Z124" s="1601"/>
      <c r="AA124" s="1601"/>
      <c r="AB124" s="1601"/>
      <c r="AC124" s="1601"/>
      <c r="AF124" s="1923" t="s">
        <v>220</v>
      </c>
      <c r="AG124" s="1924"/>
      <c r="AH124" s="1924"/>
      <c r="AI124" s="1924"/>
      <c r="AJ124" s="1924"/>
      <c r="AK124" s="1925"/>
      <c r="AL124" s="1926">
        <f>'保険料計算シート（非表示）'!N22</f>
        <v>0</v>
      </c>
      <c r="AM124" s="1927"/>
      <c r="AN124" s="1927"/>
      <c r="AO124" s="1927"/>
      <c r="AP124" s="1927"/>
      <c r="AQ124" s="1927"/>
      <c r="AR124" s="1927"/>
      <c r="AS124" s="1927"/>
      <c r="AT124" s="1927"/>
      <c r="AU124" s="1927"/>
      <c r="AW124" s="99"/>
      <c r="AY124" s="1840"/>
      <c r="AZ124" s="1841"/>
      <c r="BA124" s="1842"/>
      <c r="BB124" s="1537"/>
      <c r="BC124" s="1705"/>
      <c r="BD124" s="1917"/>
      <c r="BE124" s="1917"/>
      <c r="BF124" s="1917"/>
      <c r="BG124" s="1917"/>
      <c r="BH124" s="1917"/>
      <c r="BI124" s="1917"/>
      <c r="BJ124" s="1917"/>
      <c r="BK124" s="1918"/>
      <c r="BM124" s="126"/>
      <c r="BN124" s="1922"/>
      <c r="BO124" s="1922"/>
      <c r="BP124" s="1922"/>
      <c r="BQ124" s="1922"/>
      <c r="BR124" s="1922"/>
      <c r="BS124" s="1922"/>
      <c r="BT124" s="1922"/>
      <c r="BU124" s="1922"/>
      <c r="BV124" s="1922"/>
      <c r="BW124" s="1922"/>
      <c r="BX124" s="1922"/>
      <c r="BY124" s="1922"/>
      <c r="BZ124" s="1922"/>
      <c r="CA124" s="1922"/>
      <c r="CB124" s="1922"/>
      <c r="CC124" s="1922"/>
      <c r="CD124" s="1922"/>
      <c r="CE124" s="22"/>
      <c r="CF124" s="1910"/>
      <c r="CG124" s="1911"/>
      <c r="CH124" s="1911"/>
      <c r="CI124" s="1911"/>
      <c r="CJ124" s="1911"/>
      <c r="CK124" s="1911"/>
      <c r="CL124" s="1911"/>
      <c r="CM124" s="1911"/>
      <c r="CN124" s="1911"/>
      <c r="CO124" s="1911"/>
      <c r="CP124" s="1911"/>
      <c r="CQ124" s="1911"/>
      <c r="CR124" s="1911"/>
      <c r="CS124" s="1911"/>
      <c r="CT124" s="1911"/>
      <c r="CU124" s="1911"/>
      <c r="CV124" s="1911"/>
      <c r="CW124" s="1911"/>
      <c r="CX124" s="1911"/>
      <c r="CY124" s="1911"/>
      <c r="CZ124" s="1911"/>
      <c r="DA124" s="1911"/>
      <c r="DB124" s="1911"/>
      <c r="DC124" s="1911"/>
      <c r="DD124" s="1911"/>
      <c r="DE124" s="1911"/>
      <c r="DF124" s="1911"/>
      <c r="DG124" s="1911"/>
      <c r="DH124" s="1911"/>
      <c r="DI124" s="1911"/>
      <c r="DJ124" s="1912"/>
      <c r="DK124" s="78"/>
    </row>
    <row r="125" spans="2:117" ht="8.25" customHeight="1">
      <c r="B125" s="142"/>
      <c r="G125" s="99"/>
      <c r="H125" s="1923"/>
      <c r="I125" s="1924"/>
      <c r="J125" s="1924"/>
      <c r="K125" s="1924"/>
      <c r="L125" s="1924"/>
      <c r="M125" s="1925"/>
      <c r="N125" s="1926"/>
      <c r="O125" s="1927"/>
      <c r="P125" s="1927"/>
      <c r="Q125" s="1927"/>
      <c r="R125" s="1927"/>
      <c r="S125" s="1927"/>
      <c r="T125" s="1927"/>
      <c r="U125" s="1927"/>
      <c r="V125" s="1927"/>
      <c r="W125" s="1927"/>
      <c r="X125" s="1601"/>
      <c r="Y125" s="1601"/>
      <c r="Z125" s="1601"/>
      <c r="AA125" s="1601"/>
      <c r="AB125" s="1601"/>
      <c r="AC125" s="1601"/>
      <c r="AD125" s="1705" t="s">
        <v>370</v>
      </c>
      <c r="AE125" s="1755"/>
      <c r="AF125" s="1923"/>
      <c r="AG125" s="1924"/>
      <c r="AH125" s="1924"/>
      <c r="AI125" s="1924"/>
      <c r="AJ125" s="1924"/>
      <c r="AK125" s="1925"/>
      <c r="AL125" s="1926"/>
      <c r="AM125" s="1927"/>
      <c r="AN125" s="1927"/>
      <c r="AO125" s="1927"/>
      <c r="AP125" s="1927"/>
      <c r="AQ125" s="1927"/>
      <c r="AR125" s="1927"/>
      <c r="AS125" s="1927"/>
      <c r="AT125" s="1927"/>
      <c r="AU125" s="1927"/>
      <c r="AV125" s="1705" t="s">
        <v>370</v>
      </c>
      <c r="AW125" s="1755"/>
      <c r="AY125" s="1843"/>
      <c r="AZ125" s="1844"/>
      <c r="BA125" s="1845"/>
      <c r="BB125" s="1705"/>
      <c r="BC125" s="1705"/>
      <c r="BD125" s="1917"/>
      <c r="BE125" s="1917"/>
      <c r="BF125" s="1917"/>
      <c r="BG125" s="1917"/>
      <c r="BH125" s="1917"/>
      <c r="BI125" s="1917"/>
      <c r="BJ125" s="1917"/>
      <c r="BK125" s="1918"/>
      <c r="BM125" s="126"/>
      <c r="BN125" s="1922"/>
      <c r="BO125" s="1922"/>
      <c r="BP125" s="1922"/>
      <c r="BQ125" s="1922"/>
      <c r="BR125" s="1922"/>
      <c r="BS125" s="1922"/>
      <c r="BT125" s="1922"/>
      <c r="BU125" s="1922"/>
      <c r="BV125" s="1922"/>
      <c r="BW125" s="1922"/>
      <c r="BX125" s="1922"/>
      <c r="BY125" s="1922"/>
      <c r="BZ125" s="1922"/>
      <c r="CA125" s="1922"/>
      <c r="CB125" s="1922"/>
      <c r="CC125" s="1922"/>
      <c r="CD125" s="1922"/>
      <c r="CE125" s="22"/>
      <c r="CF125" s="1910"/>
      <c r="CG125" s="1911"/>
      <c r="CH125" s="1911"/>
      <c r="CI125" s="1911"/>
      <c r="CJ125" s="1911"/>
      <c r="CK125" s="1911"/>
      <c r="CL125" s="1911"/>
      <c r="CM125" s="1911"/>
      <c r="CN125" s="1911"/>
      <c r="CO125" s="1911"/>
      <c r="CP125" s="1911"/>
      <c r="CQ125" s="1911"/>
      <c r="CR125" s="1911"/>
      <c r="CS125" s="1911"/>
      <c r="CT125" s="1911"/>
      <c r="CU125" s="1911"/>
      <c r="CV125" s="1911"/>
      <c r="CW125" s="1911"/>
      <c r="CX125" s="1911"/>
      <c r="CY125" s="1911"/>
      <c r="CZ125" s="1911"/>
      <c r="DA125" s="1911"/>
      <c r="DB125" s="1911"/>
      <c r="DC125" s="1911"/>
      <c r="DD125" s="1911"/>
      <c r="DE125" s="1911"/>
      <c r="DF125" s="1911"/>
      <c r="DG125" s="1911"/>
      <c r="DH125" s="1911"/>
      <c r="DI125" s="1911"/>
      <c r="DJ125" s="1912"/>
      <c r="DK125" s="78"/>
    </row>
    <row r="126" spans="2:117" ht="8.25" customHeight="1" thickBot="1">
      <c r="B126" s="1923" t="s">
        <v>400</v>
      </c>
      <c r="C126" s="1924"/>
      <c r="D126" s="1924"/>
      <c r="E126" s="1924"/>
      <c r="F126" s="1924"/>
      <c r="G126" s="1925"/>
      <c r="H126" s="104"/>
      <c r="I126" s="137"/>
      <c r="J126" s="137"/>
      <c r="K126" s="137"/>
      <c r="L126" s="137"/>
      <c r="M126" s="93"/>
      <c r="N126" s="1928"/>
      <c r="O126" s="1929"/>
      <c r="P126" s="1929"/>
      <c r="Q126" s="1929"/>
      <c r="R126" s="1929"/>
      <c r="S126" s="1929"/>
      <c r="T126" s="1929"/>
      <c r="U126" s="1929"/>
      <c r="V126" s="1929"/>
      <c r="W126" s="1929"/>
      <c r="X126" s="1930"/>
      <c r="Y126" s="1930"/>
      <c r="Z126" s="1930"/>
      <c r="AA126" s="1930"/>
      <c r="AB126" s="1930"/>
      <c r="AC126" s="1930"/>
      <c r="AD126" s="1665"/>
      <c r="AE126" s="1666"/>
      <c r="AF126" s="104"/>
      <c r="AG126" s="137"/>
      <c r="AH126" s="137"/>
      <c r="AI126" s="137"/>
      <c r="AJ126" s="137"/>
      <c r="AK126" s="93"/>
      <c r="AL126" s="1928"/>
      <c r="AM126" s="1929"/>
      <c r="AN126" s="1929"/>
      <c r="AO126" s="1929"/>
      <c r="AP126" s="1929"/>
      <c r="AQ126" s="1929"/>
      <c r="AR126" s="1929"/>
      <c r="AS126" s="1929"/>
      <c r="AT126" s="1929"/>
      <c r="AU126" s="1929"/>
      <c r="AV126" s="1665"/>
      <c r="AW126" s="1666"/>
      <c r="AX126" s="371"/>
      <c r="AY126" s="1846"/>
      <c r="AZ126" s="1847"/>
      <c r="BA126" s="1848"/>
      <c r="BB126" s="1705"/>
      <c r="BC126" s="1705"/>
      <c r="BD126" s="1917"/>
      <c r="BE126" s="1917"/>
      <c r="BF126" s="1917"/>
      <c r="BG126" s="1917"/>
      <c r="BH126" s="1917"/>
      <c r="BI126" s="1917"/>
      <c r="BJ126" s="1917"/>
      <c r="BK126" s="1918"/>
      <c r="BM126" s="165"/>
      <c r="BN126" s="166"/>
      <c r="BO126" s="166"/>
      <c r="BP126" s="166"/>
      <c r="BQ126" s="166"/>
      <c r="BR126" s="166"/>
      <c r="BS126" s="166"/>
      <c r="BT126" s="166"/>
      <c r="BU126" s="166"/>
      <c r="BV126" s="166"/>
      <c r="BW126" s="166"/>
      <c r="BX126" s="166"/>
      <c r="BY126" s="166"/>
      <c r="BZ126" s="166"/>
      <c r="CA126" s="166"/>
      <c r="CB126" s="166"/>
      <c r="CC126" s="166"/>
      <c r="CD126" s="166"/>
      <c r="CE126" s="166"/>
      <c r="CF126" s="1913"/>
      <c r="CG126" s="1914"/>
      <c r="CH126" s="1914"/>
      <c r="CI126" s="1914"/>
      <c r="CJ126" s="1914"/>
      <c r="CK126" s="1914"/>
      <c r="CL126" s="1914"/>
      <c r="CM126" s="1914"/>
      <c r="CN126" s="1914"/>
      <c r="CO126" s="1914"/>
      <c r="CP126" s="1914"/>
      <c r="CQ126" s="1914"/>
      <c r="CR126" s="1914"/>
      <c r="CS126" s="1914"/>
      <c r="CT126" s="1914"/>
      <c r="CU126" s="1914"/>
      <c r="CV126" s="1914"/>
      <c r="CW126" s="1914"/>
      <c r="CX126" s="1914"/>
      <c r="CY126" s="1914"/>
      <c r="CZ126" s="1914"/>
      <c r="DA126" s="1914"/>
      <c r="DB126" s="1914"/>
      <c r="DC126" s="1914"/>
      <c r="DD126" s="1914"/>
      <c r="DE126" s="1914"/>
      <c r="DF126" s="1914"/>
      <c r="DG126" s="1914"/>
      <c r="DH126" s="1914"/>
      <c r="DI126" s="1914"/>
      <c r="DJ126" s="1915"/>
      <c r="DK126" s="78"/>
    </row>
    <row r="127" spans="2:117" ht="8.25" customHeight="1">
      <c r="B127" s="1923"/>
      <c r="C127" s="1924"/>
      <c r="D127" s="1924"/>
      <c r="E127" s="1924"/>
      <c r="F127" s="1924"/>
      <c r="G127" s="1925"/>
      <c r="H127" s="1806" t="s">
        <v>374</v>
      </c>
      <c r="I127" s="1806"/>
      <c r="J127" s="1806"/>
      <c r="K127" s="125"/>
      <c r="L127" s="125"/>
      <c r="M127" s="90"/>
      <c r="N127" s="359"/>
      <c r="O127" s="360"/>
      <c r="P127" s="360"/>
      <c r="Q127" s="360"/>
      <c r="R127" s="360"/>
      <c r="S127" s="360"/>
      <c r="T127" s="360"/>
      <c r="U127" s="360"/>
      <c r="V127" s="360"/>
      <c r="W127" s="356"/>
      <c r="X127" s="304"/>
      <c r="Y127" s="304"/>
      <c r="Z127" s="304"/>
      <c r="AA127" s="304"/>
      <c r="AB127" s="304"/>
      <c r="AC127" s="304"/>
      <c r="AD127" s="109"/>
      <c r="AE127" s="109"/>
      <c r="AL127" s="356"/>
      <c r="AM127" s="356"/>
      <c r="AN127" s="356"/>
      <c r="AO127" s="356"/>
      <c r="AP127" s="356"/>
      <c r="AQ127" s="356"/>
      <c r="AR127" s="356"/>
      <c r="AS127" s="356"/>
      <c r="AT127" s="356"/>
      <c r="AU127" s="356"/>
      <c r="AV127" s="356"/>
      <c r="AW127" s="356"/>
      <c r="AX127" s="356"/>
      <c r="AY127" s="356"/>
      <c r="AZ127" s="356"/>
      <c r="BA127" s="356"/>
      <c r="BB127" s="423"/>
      <c r="BC127" s="365"/>
      <c r="BD127" s="1917"/>
      <c r="BE127" s="1917"/>
      <c r="BF127" s="1917"/>
      <c r="BG127" s="1917"/>
      <c r="BH127" s="1917"/>
      <c r="BI127" s="1917"/>
      <c r="BJ127" s="1917"/>
      <c r="BK127" s="1918"/>
      <c r="CF127" s="109"/>
      <c r="CG127" s="109"/>
      <c r="CH127" s="109"/>
      <c r="CI127" s="109"/>
      <c r="CJ127" s="109"/>
      <c r="CK127" s="109"/>
      <c r="CL127" s="109"/>
      <c r="CM127" s="109"/>
      <c r="CN127" s="109"/>
      <c r="CO127" s="109"/>
      <c r="CP127" s="109"/>
      <c r="CQ127" s="109"/>
      <c r="CR127" s="109"/>
      <c r="CS127" s="109"/>
      <c r="CT127" s="109"/>
      <c r="CU127" s="109"/>
      <c r="CV127" s="109"/>
      <c r="CW127" s="109"/>
      <c r="CX127" s="109"/>
      <c r="CY127" s="109"/>
      <c r="CZ127" s="109"/>
      <c r="DA127" s="109"/>
      <c r="DB127" s="109"/>
      <c r="DC127" s="109"/>
      <c r="DD127" s="109"/>
      <c r="DE127" s="109"/>
      <c r="DF127" s="109"/>
      <c r="DG127" s="109"/>
      <c r="DH127" s="109"/>
      <c r="DI127" s="109"/>
      <c r="DJ127" s="109"/>
      <c r="DK127" s="78"/>
      <c r="DL127" s="1529" t="s">
        <v>786</v>
      </c>
      <c r="DM127" s="1530"/>
    </row>
    <row r="128" spans="2:117" ht="8.25" customHeight="1" thickBot="1">
      <c r="B128" s="142"/>
      <c r="G128" s="99"/>
      <c r="H128" s="1806"/>
      <c r="I128" s="1806"/>
      <c r="J128" s="1806"/>
      <c r="K128" s="72"/>
      <c r="L128" s="72"/>
      <c r="M128" s="72"/>
      <c r="N128" s="361"/>
      <c r="O128" s="362"/>
      <c r="P128" s="362"/>
      <c r="Q128" s="362"/>
      <c r="R128" s="362"/>
      <c r="S128" s="362"/>
      <c r="T128" s="138" t="s">
        <v>351</v>
      </c>
      <c r="U128" s="362"/>
      <c r="V128" s="362"/>
      <c r="W128" s="138" t="s">
        <v>348</v>
      </c>
      <c r="X128" s="138"/>
      <c r="Y128" s="138"/>
      <c r="Z128" s="138" t="s">
        <v>368</v>
      </c>
      <c r="AA128" s="138"/>
      <c r="AB128" s="138"/>
      <c r="AC128" s="138" t="s">
        <v>350</v>
      </c>
      <c r="AD128" s="138"/>
      <c r="AE128" s="138"/>
      <c r="AF128" s="138" t="s">
        <v>351</v>
      </c>
      <c r="AG128" s="138"/>
      <c r="AH128" s="138"/>
      <c r="AI128" s="138" t="s">
        <v>348</v>
      </c>
      <c r="AJ128" s="138"/>
      <c r="AK128" s="138"/>
      <c r="AL128" s="138" t="s">
        <v>349</v>
      </c>
      <c r="AM128" s="138"/>
      <c r="AN128" s="138"/>
      <c r="AO128" s="138" t="s">
        <v>350</v>
      </c>
      <c r="AP128" s="138"/>
      <c r="AQ128" s="138"/>
      <c r="AR128" s="138" t="s">
        <v>351</v>
      </c>
      <c r="AS128" s="138"/>
      <c r="AT128" s="138"/>
      <c r="AU128" s="138" t="s">
        <v>348</v>
      </c>
      <c r="AV128" s="138"/>
      <c r="AW128" s="138"/>
      <c r="AX128" s="138" t="s">
        <v>370</v>
      </c>
      <c r="AY128" s="138"/>
      <c r="AZ128"/>
      <c r="BA128"/>
      <c r="BC128" s="366"/>
      <c r="BD128" s="1917"/>
      <c r="BE128" s="1917"/>
      <c r="BF128" s="1917"/>
      <c r="BG128" s="1917"/>
      <c r="BH128" s="1917"/>
      <c r="BI128" s="1917"/>
      <c r="BJ128" s="1917"/>
      <c r="BK128" s="1918"/>
      <c r="BM128" s="671"/>
      <c r="BN128" s="672"/>
      <c r="BO128" s="672"/>
      <c r="BP128" s="672"/>
      <c r="BQ128" s="672"/>
      <c r="BR128" s="672"/>
      <c r="BS128" s="672"/>
      <c r="BT128" s="672"/>
      <c r="BU128" s="672"/>
      <c r="BV128" s="672"/>
      <c r="BW128" s="672"/>
      <c r="BX128" s="672"/>
      <c r="BY128" s="672"/>
      <c r="BZ128" s="672"/>
      <c r="CA128" s="672"/>
      <c r="CB128" s="672"/>
      <c r="CC128" s="672"/>
      <c r="CD128" s="672"/>
      <c r="CE128" s="672"/>
      <c r="CF128" s="672"/>
      <c r="CG128" s="672"/>
      <c r="CH128" s="672"/>
      <c r="CI128" s="672"/>
      <c r="CJ128" s="672"/>
      <c r="CK128" s="672"/>
      <c r="CL128" s="672"/>
      <c r="CM128" s="672"/>
      <c r="CN128" s="672"/>
      <c r="CO128" s="672"/>
      <c r="CP128" s="672"/>
      <c r="CQ128" s="672"/>
      <c r="CR128" s="672"/>
      <c r="CS128" s="672"/>
      <c r="CT128" s="672"/>
      <c r="CU128" s="672"/>
      <c r="CV128" s="672"/>
      <c r="CW128" s="672"/>
      <c r="CX128" s="672"/>
      <c r="CY128" s="672"/>
      <c r="CZ128" s="672"/>
      <c r="DA128" s="672"/>
      <c r="DB128" s="672"/>
      <c r="DC128" s="672"/>
      <c r="DD128" s="672"/>
      <c r="DE128" s="672"/>
      <c r="DF128" s="672"/>
      <c r="DG128" s="672"/>
      <c r="DH128" s="672"/>
      <c r="DI128" s="672"/>
      <c r="DJ128" s="673"/>
      <c r="DK128" s="78"/>
      <c r="DL128" s="679" t="s">
        <v>787</v>
      </c>
      <c r="DM128" s="679" t="s">
        <v>782</v>
      </c>
    </row>
    <row r="129" spans="1:121" ht="8.25" customHeight="1">
      <c r="B129" s="142"/>
      <c r="G129" s="99"/>
      <c r="H129" s="1923" t="s">
        <v>219</v>
      </c>
      <c r="I129" s="1924"/>
      <c r="J129" s="1924"/>
      <c r="K129" s="1924"/>
      <c r="L129" s="1924"/>
      <c r="M129" s="1925"/>
      <c r="N129" s="357"/>
      <c r="O129" s="358"/>
      <c r="P129" s="358"/>
      <c r="Q129" s="358"/>
      <c r="R129" s="358"/>
      <c r="S129" s="1744" t="str">
        <f>IF(ISERROR(MID('保険料計算シート（非表示）'!M22,LEN('保険料計算シート（非表示）'!M22)-10,1)),"",MID('保険料計算シート（非表示）'!M22,LEN('保険料計算シート（非表示）'!M22)-10,1))</f>
        <v/>
      </c>
      <c r="T129" s="1745"/>
      <c r="U129" s="1745"/>
      <c r="V129" s="1563" t="str">
        <f>IF(ISERROR(MID('保険料計算シート（非表示）'!M22,LEN('保険料計算シート（非表示）'!M22)-9,1)),"",MID('保険料計算シート（非表示）'!M22,LEN('保険料計算シート（非表示）'!M22)-9,1))</f>
        <v/>
      </c>
      <c r="W129" s="1563"/>
      <c r="X129" s="1563"/>
      <c r="Y129" s="1756" t="str">
        <f>IF(ISERROR(MID('保険料計算シート（非表示）'!M22,LEN('保険料計算シート（非表示）'!M22)-8,1)),"",MID('保険料計算シート（非表示）'!M22,LEN('保険料計算シート（非表示）'!M22)-8,1))</f>
        <v/>
      </c>
      <c r="Z129" s="1563"/>
      <c r="AA129" s="1563"/>
      <c r="AB129" s="1563" t="str">
        <f>IF(ISERROR(MID('保険料計算シート（非表示）'!M22,LEN('保険料計算シート（非表示）'!M22)-7,1)),"",MID('保険料計算シート（非表示）'!M22,LEN('保険料計算シート（非表示）'!M22)-7,1))</f>
        <v/>
      </c>
      <c r="AC129" s="1563"/>
      <c r="AD129" s="1563"/>
      <c r="AE129" s="1563" t="str">
        <f>IF(ISERROR(MID('保険料計算シート（非表示）'!M22,LEN('保険料計算シート（非表示）'!M22)-6,1)),"",MID('保険料計算シート（非表示）'!M22,LEN('保険料計算シート（非表示）'!M22)-6,1))</f>
        <v/>
      </c>
      <c r="AF129" s="1563"/>
      <c r="AG129" s="1563"/>
      <c r="AH129" s="1563" t="str">
        <f>IF(ISERROR(MID('保険料計算シート（非表示）'!M22,LEN('保険料計算シート（非表示）'!M22)-5,1)),"",MID('保険料計算シート（非表示）'!M22,LEN('保険料計算シート（非表示）'!M22)-5,1))</f>
        <v/>
      </c>
      <c r="AI129" s="1563"/>
      <c r="AJ129" s="1563"/>
      <c r="AK129" s="1563" t="str">
        <f>IF(ISERROR(MID('保険料計算シート（非表示）'!M22,LEN('保険料計算シート（非表示）'!M22)-4,1)),"",MID('保険料計算シート（非表示）'!M22,LEN('保険料計算シート（非表示）'!M22)-4,1))</f>
        <v/>
      </c>
      <c r="AL129" s="1563"/>
      <c r="AM129" s="1563"/>
      <c r="AN129" s="1563" t="str">
        <f>IF(ISERROR(MID('保険料計算シート（非表示）'!M22,LEN('保険料計算シート（非表示）'!M22)-3,1)),"",MID('保険料計算シート（非表示）'!M22,LEN('保険料計算シート（非表示）'!M22)-3,1))</f>
        <v/>
      </c>
      <c r="AO129" s="1563"/>
      <c r="AP129" s="1563"/>
      <c r="AQ129" s="1563" t="str">
        <f>IF(ISERROR(MID('保険料計算シート（非表示）'!M22,LEN('保険料計算シート（非表示）'!M22)-2,1)),"",MID('保険料計算シート（非表示）'!M22,LEN('保険料計算シート（非表示）'!M22)-2,1))</f>
        <v/>
      </c>
      <c r="AR129" s="1563"/>
      <c r="AS129" s="1563"/>
      <c r="AT129" s="1563" t="str">
        <f>IF(ISERROR(MID('保険料計算シート（非表示）'!M22,LEN('保険料計算シート（非表示）'!M22)-1,1)),"",MID('保険料計算シート（非表示）'!M22,LEN('保険料計算シート（非表示）'!M22)-1,1))</f>
        <v/>
      </c>
      <c r="AU129" s="1563"/>
      <c r="AV129" s="1563"/>
      <c r="AW129" s="1563" t="str">
        <f>IF('保険料計算シート（非表示）'!M22=0,"",IF(ISERROR(MID('保険料計算シート（非表示）'!M22,LEN('保険料計算シート（非表示）'!M22),1)),"",MID('保険料計算シート（非表示）'!M22,LEN('保険料計算シート（非表示）'!M22),1)))</f>
        <v/>
      </c>
      <c r="AX129" s="1563"/>
      <c r="AY129" s="1736"/>
      <c r="AZ129" s="1646"/>
      <c r="BA129" s="1705"/>
      <c r="BC129" s="366"/>
      <c r="BD129" s="1917"/>
      <c r="BE129" s="1917"/>
      <c r="BF129" s="1917"/>
      <c r="BG129" s="1917"/>
      <c r="BH129" s="1917"/>
      <c r="BI129" s="1917"/>
      <c r="BJ129" s="1917"/>
      <c r="BK129" s="1918"/>
      <c r="BM129" s="674"/>
      <c r="BN129" s="75"/>
      <c r="BO129" s="1998" t="s">
        <v>781</v>
      </c>
      <c r="BP129" s="1998"/>
      <c r="BQ129" s="1998"/>
      <c r="BR129" s="1998"/>
      <c r="BS129" s="1998"/>
      <c r="BT129" s="1998"/>
      <c r="BU129" s="1998"/>
      <c r="BV129" s="1998"/>
      <c r="BW129" s="1998"/>
      <c r="BX129" s="1998"/>
      <c r="BY129" s="1998"/>
      <c r="CB129" s="1537"/>
      <c r="CC129" s="1705"/>
      <c r="CD129" s="1999"/>
      <c r="CE129" s="2000"/>
      <c r="CF129" s="2000"/>
      <c r="CG129" s="2000"/>
      <c r="CH129" s="2000"/>
      <c r="CI129" s="2000"/>
      <c r="CJ129" s="2000"/>
      <c r="CK129" s="2000"/>
      <c r="CL129" s="2000"/>
      <c r="CM129" s="2000"/>
      <c r="CN129" s="2000"/>
      <c r="CO129" s="2000"/>
      <c r="CP129" s="2000"/>
      <c r="CQ129" s="2000"/>
      <c r="CR129" s="2000"/>
      <c r="CS129" s="2000"/>
      <c r="CT129" s="2000"/>
      <c r="CU129" s="2000"/>
      <c r="CV129" s="2000"/>
      <c r="CW129" s="2000"/>
      <c r="CX129" s="2000"/>
      <c r="CY129" s="2000"/>
      <c r="CZ129" s="2000"/>
      <c r="DA129" s="2000"/>
      <c r="DB129" s="2000"/>
      <c r="DC129" s="2000"/>
      <c r="DD129" s="2001"/>
      <c r="DJ129" s="675"/>
      <c r="DK129" s="78"/>
      <c r="DL129" s="681"/>
      <c r="DM129" s="680">
        <v>1</v>
      </c>
    </row>
    <row r="130" spans="1:121" ht="8.25" customHeight="1">
      <c r="B130" s="363"/>
      <c r="C130" s="72"/>
      <c r="D130" s="72"/>
      <c r="E130" s="72"/>
      <c r="F130" s="72"/>
      <c r="G130" s="364"/>
      <c r="H130" s="1923"/>
      <c r="I130" s="1924"/>
      <c r="J130" s="1924"/>
      <c r="K130" s="1924"/>
      <c r="L130" s="1924"/>
      <c r="M130" s="1925"/>
      <c r="N130" s="142"/>
      <c r="S130" s="1744"/>
      <c r="T130" s="1745"/>
      <c r="U130" s="1745"/>
      <c r="V130" s="1563"/>
      <c r="W130" s="1563"/>
      <c r="X130" s="1563"/>
      <c r="Y130" s="1756"/>
      <c r="Z130" s="1563"/>
      <c r="AA130" s="1563"/>
      <c r="AB130" s="1563"/>
      <c r="AC130" s="1563"/>
      <c r="AD130" s="1563"/>
      <c r="AE130" s="1563"/>
      <c r="AF130" s="1563"/>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736"/>
      <c r="AZ130" s="1706"/>
      <c r="BA130" s="1705"/>
      <c r="BB130"/>
      <c r="BC130" s="366"/>
      <c r="BD130" s="1917"/>
      <c r="BE130" s="1917"/>
      <c r="BF130" s="1917"/>
      <c r="BG130" s="1917"/>
      <c r="BH130" s="1917"/>
      <c r="BI130" s="1917"/>
      <c r="BJ130" s="1917"/>
      <c r="BK130" s="1918"/>
      <c r="BM130" s="674"/>
      <c r="BO130" s="1998"/>
      <c r="BP130" s="1998"/>
      <c r="BQ130" s="1998"/>
      <c r="BR130" s="1998"/>
      <c r="BS130" s="1998"/>
      <c r="BT130" s="1998"/>
      <c r="BU130" s="1998"/>
      <c r="BV130" s="1998"/>
      <c r="BW130" s="1998"/>
      <c r="BX130" s="1998"/>
      <c r="BY130" s="1998"/>
      <c r="CB130" s="1705"/>
      <c r="CC130" s="1705"/>
      <c r="CD130" s="2002"/>
      <c r="CE130" s="2003"/>
      <c r="CF130" s="2003"/>
      <c r="CG130" s="2003"/>
      <c r="CH130" s="2003"/>
      <c r="CI130" s="2003"/>
      <c r="CJ130" s="2003"/>
      <c r="CK130" s="2003"/>
      <c r="CL130" s="2003"/>
      <c r="CM130" s="2003"/>
      <c r="CN130" s="2003"/>
      <c r="CO130" s="2003"/>
      <c r="CP130" s="2003"/>
      <c r="CQ130" s="2003"/>
      <c r="CR130" s="2003"/>
      <c r="CS130" s="2003"/>
      <c r="CT130" s="2003"/>
      <c r="CU130" s="2003"/>
      <c r="CV130" s="2003"/>
      <c r="CW130" s="2003"/>
      <c r="CX130" s="2003"/>
      <c r="CY130" s="2003"/>
      <c r="CZ130" s="2003"/>
      <c r="DA130" s="2003"/>
      <c r="DB130" s="2003"/>
      <c r="DC130" s="2003"/>
      <c r="DD130" s="2004"/>
      <c r="DJ130" s="675"/>
      <c r="DK130" s="78"/>
      <c r="DL130" s="432"/>
      <c r="DM130" s="680">
        <v>2</v>
      </c>
    </row>
    <row r="131" spans="1:121" ht="8.25" customHeight="1" thickBot="1">
      <c r="B131" s="363"/>
      <c r="C131" s="72"/>
      <c r="D131" s="72"/>
      <c r="E131" s="72"/>
      <c r="F131" s="72"/>
      <c r="G131" s="364"/>
      <c r="H131" s="363"/>
      <c r="I131" s="72"/>
      <c r="J131" s="72"/>
      <c r="K131" s="72"/>
      <c r="L131" s="72"/>
      <c r="M131" s="364"/>
      <c r="N131" s="142"/>
      <c r="S131" s="1744"/>
      <c r="T131" s="1745"/>
      <c r="U131" s="1745"/>
      <c r="V131" s="1563"/>
      <c r="W131" s="1563"/>
      <c r="X131" s="1563"/>
      <c r="Y131" s="1756"/>
      <c r="Z131" s="1563"/>
      <c r="AA131" s="1563"/>
      <c r="AB131" s="1563"/>
      <c r="AC131" s="1563"/>
      <c r="AD131" s="1563"/>
      <c r="AE131" s="1563"/>
      <c r="AF131" s="1563"/>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736"/>
      <c r="AZ131" s="1706"/>
      <c r="BA131" s="1705"/>
      <c r="BB131" s="1705" t="s">
        <v>370</v>
      </c>
      <c r="BC131" s="1755"/>
      <c r="BD131" s="1917"/>
      <c r="BE131" s="1917"/>
      <c r="BF131" s="1917"/>
      <c r="BG131" s="1917"/>
      <c r="BH131" s="1917"/>
      <c r="BI131" s="1917"/>
      <c r="BJ131" s="1917"/>
      <c r="BK131" s="1918"/>
      <c r="BM131" s="674"/>
      <c r="BO131" s="1998"/>
      <c r="BP131" s="1998"/>
      <c r="BQ131" s="1998"/>
      <c r="BR131" s="1998"/>
      <c r="BS131" s="1998"/>
      <c r="BT131" s="1998"/>
      <c r="BU131" s="1998"/>
      <c r="BV131" s="1998"/>
      <c r="BW131" s="1998"/>
      <c r="BX131" s="1998"/>
      <c r="BY131" s="1998"/>
      <c r="CB131" s="1705"/>
      <c r="CC131" s="1705"/>
      <c r="CD131" s="2005"/>
      <c r="CE131" s="2006"/>
      <c r="CF131" s="2006"/>
      <c r="CG131" s="2006"/>
      <c r="CH131" s="2006"/>
      <c r="CI131" s="2006"/>
      <c r="CJ131" s="2006"/>
      <c r="CK131" s="2006"/>
      <c r="CL131" s="2006"/>
      <c r="CM131" s="2006"/>
      <c r="CN131" s="2006"/>
      <c r="CO131" s="2006"/>
      <c r="CP131" s="2006"/>
      <c r="CQ131" s="2006"/>
      <c r="CR131" s="2006"/>
      <c r="CS131" s="2006"/>
      <c r="CT131" s="2006"/>
      <c r="CU131" s="2006"/>
      <c r="CV131" s="2006"/>
      <c r="CW131" s="2006"/>
      <c r="CX131" s="2006"/>
      <c r="CY131" s="2006"/>
      <c r="CZ131" s="2006"/>
      <c r="DA131" s="2006"/>
      <c r="DB131" s="2006"/>
      <c r="DC131" s="2006"/>
      <c r="DD131" s="2007"/>
      <c r="DJ131" s="675"/>
      <c r="DK131" s="78"/>
      <c r="DL131" s="432"/>
      <c r="DM131" s="680">
        <v>3</v>
      </c>
    </row>
    <row r="132" spans="1:121" ht="8.25" customHeight="1">
      <c r="B132" s="104"/>
      <c r="C132" s="137"/>
      <c r="D132" s="137"/>
      <c r="E132" s="137"/>
      <c r="F132" s="137"/>
      <c r="G132" s="93"/>
      <c r="H132" s="104"/>
      <c r="I132" s="137"/>
      <c r="J132" s="137"/>
      <c r="K132" s="137"/>
      <c r="L132" s="137"/>
      <c r="M132" s="93"/>
      <c r="N132" s="104"/>
      <c r="O132" s="137"/>
      <c r="P132" s="137"/>
      <c r="Q132" s="137"/>
      <c r="R132" s="137"/>
      <c r="S132" s="140"/>
      <c r="T132" s="140"/>
      <c r="U132" s="140"/>
      <c r="V132" s="140"/>
      <c r="W132" s="140"/>
      <c r="X132" s="1769" t="s">
        <v>372</v>
      </c>
      <c r="Y132" s="1769"/>
      <c r="Z132" s="137"/>
      <c r="AA132" s="137"/>
      <c r="AB132" s="137"/>
      <c r="AC132" s="137"/>
      <c r="AD132" s="137"/>
      <c r="AE132" s="137"/>
      <c r="AF132" s="137"/>
      <c r="AG132" s="1769" t="s">
        <v>372</v>
      </c>
      <c r="AH132" s="1769"/>
      <c r="AI132" s="137"/>
      <c r="AJ132" s="137"/>
      <c r="AK132" s="137"/>
      <c r="AL132" s="137"/>
      <c r="AM132" s="137"/>
      <c r="AN132" s="137"/>
      <c r="AO132" s="137"/>
      <c r="AP132" s="1769" t="s">
        <v>372</v>
      </c>
      <c r="AQ132" s="1769"/>
      <c r="AR132" s="137"/>
      <c r="AS132" s="137"/>
      <c r="AT132" s="137"/>
      <c r="AU132" s="137"/>
      <c r="AV132" s="137"/>
      <c r="AW132" s="137"/>
      <c r="AX132" s="137"/>
      <c r="AY132" s="137"/>
      <c r="AZ132" s="367"/>
      <c r="BA132" s="367"/>
      <c r="BB132" s="1665"/>
      <c r="BC132" s="1666"/>
      <c r="BD132" s="1919"/>
      <c r="BE132" s="1919"/>
      <c r="BF132" s="1919"/>
      <c r="BG132" s="1919"/>
      <c r="BH132" s="1919"/>
      <c r="BI132" s="1919"/>
      <c r="BJ132" s="1919"/>
      <c r="BK132" s="1920"/>
      <c r="BM132" s="676"/>
      <c r="BN132" s="677"/>
      <c r="BO132" s="677"/>
      <c r="BP132" s="677"/>
      <c r="BQ132" s="677"/>
      <c r="BR132" s="677"/>
      <c r="BS132" s="677"/>
      <c r="BT132" s="677"/>
      <c r="BU132" s="677"/>
      <c r="BV132" s="677"/>
      <c r="BW132" s="677"/>
      <c r="BX132" s="677"/>
      <c r="BY132" s="677"/>
      <c r="BZ132" s="677"/>
      <c r="CA132" s="677"/>
      <c r="CB132" s="677"/>
      <c r="CC132" s="677"/>
      <c r="CD132" s="677"/>
      <c r="CE132" s="677"/>
      <c r="CF132" s="677"/>
      <c r="CG132" s="677"/>
      <c r="CH132" s="677"/>
      <c r="CI132" s="677"/>
      <c r="CJ132" s="677"/>
      <c r="CK132" s="677"/>
      <c r="CL132" s="677"/>
      <c r="CM132" s="677"/>
      <c r="CN132" s="677"/>
      <c r="CO132" s="677"/>
      <c r="CP132" s="677"/>
      <c r="CQ132" s="677"/>
      <c r="CR132" s="677"/>
      <c r="CS132" s="677"/>
      <c r="CT132" s="677"/>
      <c r="CU132" s="677"/>
      <c r="CV132" s="677"/>
      <c r="CW132" s="677"/>
      <c r="CX132" s="677"/>
      <c r="CY132" s="677"/>
      <c r="CZ132" s="677"/>
      <c r="DA132" s="677"/>
      <c r="DB132" s="677"/>
      <c r="DC132" s="677"/>
      <c r="DD132" s="677"/>
      <c r="DE132" s="677"/>
      <c r="DF132" s="677"/>
      <c r="DG132" s="677"/>
      <c r="DH132" s="677"/>
      <c r="DI132" s="677"/>
      <c r="DJ132" s="678"/>
      <c r="DK132" s="78"/>
      <c r="DL132" s="432"/>
      <c r="DM132" s="432"/>
    </row>
    <row r="133" spans="1:121" ht="4.95" customHeight="1" thickBot="1">
      <c r="N133" s="166"/>
      <c r="O133" s="166"/>
      <c r="P133" s="166"/>
      <c r="Q133" s="166"/>
      <c r="R133" s="166"/>
      <c r="S133" s="166"/>
      <c r="T133" s="166"/>
      <c r="U133" s="166"/>
      <c r="V133" s="166"/>
      <c r="W133" s="166"/>
      <c r="DL133" s="432"/>
      <c r="DM133" s="432"/>
    </row>
    <row r="134" spans="1:121" ht="8.25" customHeight="1" thickTop="1">
      <c r="A134" s="72"/>
      <c r="B134" s="72"/>
      <c r="C134" s="72"/>
      <c r="D134" s="1940" t="s">
        <v>401</v>
      </c>
      <c r="E134" s="1941"/>
      <c r="F134" s="1942"/>
      <c r="G134" s="1946" t="s">
        <v>402</v>
      </c>
      <c r="H134" s="1947"/>
      <c r="I134" s="1952" t="s">
        <v>403</v>
      </c>
      <c r="J134" s="1953"/>
      <c r="K134" s="1958" t="s">
        <v>404</v>
      </c>
      <c r="L134" s="1959"/>
      <c r="M134" s="1959"/>
      <c r="N134" s="1959"/>
      <c r="O134" s="1959"/>
      <c r="P134" s="1959"/>
      <c r="Q134" s="1959"/>
      <c r="R134" s="1959"/>
      <c r="S134" s="1959"/>
      <c r="T134" s="1959"/>
      <c r="U134" s="1959"/>
      <c r="V134" s="1959"/>
      <c r="W134" s="1959"/>
      <c r="X134" s="428"/>
      <c r="Y134" s="1958" t="s">
        <v>405</v>
      </c>
      <c r="Z134" s="1959"/>
      <c r="AA134" s="1959"/>
      <c r="AB134" s="1959"/>
      <c r="AC134" s="1959"/>
      <c r="AD134" s="1959"/>
      <c r="AE134" s="1959"/>
      <c r="AF134" s="1959"/>
      <c r="AG134" s="1959"/>
      <c r="AH134" s="1959"/>
      <c r="AI134" s="1962"/>
      <c r="AJ134" s="1962"/>
      <c r="AK134" s="1962"/>
      <c r="AL134" s="1963"/>
      <c r="AM134" s="1958" t="s">
        <v>406</v>
      </c>
      <c r="AN134" s="1959"/>
      <c r="AO134" s="1959"/>
      <c r="AP134" s="1959"/>
      <c r="AQ134" s="1959"/>
      <c r="AR134" s="1959"/>
      <c r="AS134" s="1959"/>
      <c r="AT134" s="1959"/>
      <c r="AU134" s="1959"/>
      <c r="AV134" s="1959"/>
      <c r="AW134" s="1962"/>
      <c r="AX134" s="1962"/>
      <c r="AY134" s="1962"/>
      <c r="AZ134" s="1963"/>
      <c r="BA134" s="1973" t="s">
        <v>407</v>
      </c>
      <c r="BB134" s="1974"/>
      <c r="BC134" s="1974"/>
      <c r="BD134" s="1974"/>
      <c r="BE134" s="1974"/>
      <c r="BF134" s="1974"/>
      <c r="BG134" s="1974"/>
      <c r="BH134" s="1974"/>
      <c r="BI134" s="1974"/>
      <c r="BJ134" s="1974"/>
      <c r="BK134" s="1974"/>
      <c r="BL134" s="1974"/>
      <c r="BM134" s="1975"/>
      <c r="BN134" s="1976"/>
      <c r="BO134" s="1981"/>
      <c r="BP134" s="1982"/>
      <c r="BQ134" s="1982"/>
      <c r="BR134" s="1982"/>
      <c r="BS134" s="1982"/>
      <c r="BT134" s="1982"/>
      <c r="BU134" s="1982"/>
      <c r="BV134" s="1982"/>
      <c r="BW134" s="1982"/>
      <c r="BX134" s="1982"/>
      <c r="BY134" s="1982"/>
      <c r="BZ134" s="1982"/>
      <c r="CA134" s="1983"/>
      <c r="CB134" s="1984"/>
      <c r="CC134" s="1989" t="s">
        <v>974</v>
      </c>
      <c r="CD134" s="1990"/>
      <c r="CE134" s="1990"/>
      <c r="CF134" s="1990"/>
      <c r="CG134" s="1990"/>
      <c r="CH134" s="1990"/>
      <c r="CI134" s="1990"/>
      <c r="CJ134" s="1990"/>
      <c r="CK134" s="1990"/>
      <c r="CL134" s="1990"/>
      <c r="CM134" s="1990"/>
      <c r="CN134" s="1990"/>
      <c r="CO134" s="1990"/>
      <c r="CP134" s="1991"/>
      <c r="CQ134" s="2008" t="s">
        <v>408</v>
      </c>
      <c r="CR134" s="2009"/>
      <c r="CS134" s="2009"/>
      <c r="CT134" s="2009"/>
      <c r="CU134" s="2009"/>
      <c r="CV134" s="2009"/>
      <c r="CW134" s="2009"/>
      <c r="CX134" s="2009"/>
      <c r="CY134" s="2009"/>
      <c r="CZ134" s="2009"/>
      <c r="DA134" s="2009"/>
      <c r="DB134" s="2009"/>
      <c r="DC134" s="2009"/>
      <c r="DD134" s="2009"/>
      <c r="DE134" s="2009"/>
      <c r="DF134" s="2009"/>
      <c r="DG134" s="2009"/>
      <c r="DH134" s="2009"/>
      <c r="DI134" s="2009"/>
      <c r="DJ134" s="2010"/>
      <c r="DL134" s="682" t="s">
        <v>722</v>
      </c>
      <c r="DM134" s="432"/>
    </row>
    <row r="135" spans="1:121" ht="8.25" customHeight="1">
      <c r="A135" s="72"/>
      <c r="B135" s="72"/>
      <c r="C135" s="72"/>
      <c r="D135" s="1943"/>
      <c r="E135" s="1944"/>
      <c r="F135" s="1945"/>
      <c r="G135" s="1948"/>
      <c r="H135" s="1949"/>
      <c r="I135" s="1954"/>
      <c r="J135" s="1955"/>
      <c r="K135" s="1960"/>
      <c r="L135" s="1961"/>
      <c r="M135" s="1961"/>
      <c r="N135" s="1961"/>
      <c r="O135" s="1961"/>
      <c r="P135" s="1961"/>
      <c r="Q135" s="1961"/>
      <c r="R135" s="1961"/>
      <c r="S135" s="1961"/>
      <c r="T135" s="1961"/>
      <c r="U135" s="1961"/>
      <c r="V135" s="1961"/>
      <c r="W135" s="1961"/>
      <c r="X135" s="169"/>
      <c r="Y135" s="1960"/>
      <c r="Z135" s="1961"/>
      <c r="AA135" s="1961"/>
      <c r="AB135" s="1961"/>
      <c r="AC135" s="1961"/>
      <c r="AD135" s="1961"/>
      <c r="AE135" s="1961"/>
      <c r="AF135" s="1961"/>
      <c r="AG135" s="1961"/>
      <c r="AH135" s="1961"/>
      <c r="AI135" s="1465"/>
      <c r="AJ135" s="1465"/>
      <c r="AK135" s="1465"/>
      <c r="AL135" s="1964"/>
      <c r="AM135" s="1960"/>
      <c r="AN135" s="1961"/>
      <c r="AO135" s="1961"/>
      <c r="AP135" s="1961"/>
      <c r="AQ135" s="1961"/>
      <c r="AR135" s="1961"/>
      <c r="AS135" s="1961"/>
      <c r="AT135" s="1961"/>
      <c r="AU135" s="1961"/>
      <c r="AV135" s="1961"/>
      <c r="AW135" s="1465"/>
      <c r="AX135" s="1465"/>
      <c r="AY135" s="1465"/>
      <c r="AZ135" s="1964"/>
      <c r="BA135" s="1977"/>
      <c r="BB135" s="1978"/>
      <c r="BC135" s="1978"/>
      <c r="BD135" s="1978"/>
      <c r="BE135" s="1978"/>
      <c r="BF135" s="1978"/>
      <c r="BG135" s="1978"/>
      <c r="BH135" s="1978"/>
      <c r="BI135" s="1978"/>
      <c r="BJ135" s="1978"/>
      <c r="BK135" s="1978"/>
      <c r="BL135" s="1978"/>
      <c r="BM135" s="1979"/>
      <c r="BN135" s="1980"/>
      <c r="BO135" s="1985"/>
      <c r="BP135" s="1986"/>
      <c r="BQ135" s="1986"/>
      <c r="BR135" s="1986"/>
      <c r="BS135" s="1986"/>
      <c r="BT135" s="1986"/>
      <c r="BU135" s="1986"/>
      <c r="BV135" s="1986"/>
      <c r="BW135" s="1986"/>
      <c r="BX135" s="1986"/>
      <c r="BY135" s="1986"/>
      <c r="BZ135" s="1986"/>
      <c r="CA135" s="1987"/>
      <c r="CB135" s="1988"/>
      <c r="CC135" s="1992"/>
      <c r="CD135" s="1979"/>
      <c r="CE135" s="1979"/>
      <c r="CF135" s="1979"/>
      <c r="CG135" s="1979"/>
      <c r="CH135" s="1979"/>
      <c r="CI135" s="1979"/>
      <c r="CJ135" s="1979"/>
      <c r="CK135" s="1979"/>
      <c r="CL135" s="1979"/>
      <c r="CM135" s="1979"/>
      <c r="CN135" s="1979"/>
      <c r="CO135" s="1979"/>
      <c r="CP135" s="1993"/>
      <c r="CQ135" s="2011"/>
      <c r="CR135" s="1414"/>
      <c r="CS135" s="1414"/>
      <c r="CT135" s="1414"/>
      <c r="CU135" s="1414"/>
      <c r="CV135" s="1414"/>
      <c r="CW135" s="1414"/>
      <c r="CX135" s="1414"/>
      <c r="CY135" s="1414"/>
      <c r="CZ135" s="1414"/>
      <c r="DA135" s="1414"/>
      <c r="DB135" s="1414"/>
      <c r="DC135" s="1414"/>
      <c r="DD135" s="1414"/>
      <c r="DE135" s="1414"/>
      <c r="DF135" s="1414"/>
      <c r="DG135" s="1414"/>
      <c r="DH135" s="1414"/>
      <c r="DI135" s="1414"/>
      <c r="DJ135" s="2012"/>
      <c r="DL135" s="681" t="str">
        <f>IF($CD$129="充当を優先（残額は還付）","充当を優先","充当しない")</f>
        <v>充当しない</v>
      </c>
      <c r="DM135" s="432"/>
    </row>
    <row r="136" spans="1:121" ht="8.25" customHeight="1">
      <c r="A136" s="72"/>
      <c r="B136" s="72"/>
      <c r="C136" s="72"/>
      <c r="D136" s="2013" t="s">
        <v>223</v>
      </c>
      <c r="E136" s="2014"/>
      <c r="F136" s="2015"/>
      <c r="G136" s="1948"/>
      <c r="H136" s="1949"/>
      <c r="I136" s="1954"/>
      <c r="J136" s="1955"/>
      <c r="K136" s="1960"/>
      <c r="L136" s="1961"/>
      <c r="M136" s="1961"/>
      <c r="N136" s="1961"/>
      <c r="O136" s="1961"/>
      <c r="P136" s="1961"/>
      <c r="Q136" s="1961"/>
      <c r="R136" s="1961"/>
      <c r="S136" s="1961"/>
      <c r="T136" s="1961"/>
      <c r="U136" s="1961"/>
      <c r="V136" s="1961"/>
      <c r="W136" s="1961"/>
      <c r="X136" s="169"/>
      <c r="Y136" s="1965"/>
      <c r="Z136" s="1465"/>
      <c r="AA136" s="1465"/>
      <c r="AB136" s="1465"/>
      <c r="AC136" s="1465"/>
      <c r="AD136" s="1465"/>
      <c r="AE136" s="1465"/>
      <c r="AF136" s="1465"/>
      <c r="AG136" s="1465"/>
      <c r="AH136" s="1465"/>
      <c r="AI136" s="1465"/>
      <c r="AJ136" s="1465"/>
      <c r="AK136" s="1465"/>
      <c r="AL136" s="1964"/>
      <c r="AM136" s="1965"/>
      <c r="AN136" s="1465"/>
      <c r="AO136" s="1465"/>
      <c r="AP136" s="1465"/>
      <c r="AQ136" s="1465"/>
      <c r="AR136" s="1465"/>
      <c r="AS136" s="1465"/>
      <c r="AT136" s="1465"/>
      <c r="AU136" s="1465"/>
      <c r="AV136" s="1465"/>
      <c r="AW136" s="1465"/>
      <c r="AX136" s="1465"/>
      <c r="AY136" s="1465"/>
      <c r="AZ136" s="1964"/>
      <c r="BA136" s="1977"/>
      <c r="BB136" s="1978"/>
      <c r="BC136" s="1978"/>
      <c r="BD136" s="1978"/>
      <c r="BE136" s="1978"/>
      <c r="BF136" s="1978"/>
      <c r="BG136" s="1978"/>
      <c r="BH136" s="1978"/>
      <c r="BI136" s="1978"/>
      <c r="BJ136" s="1978"/>
      <c r="BK136" s="1978"/>
      <c r="BL136" s="1978"/>
      <c r="BM136" s="1979"/>
      <c r="BN136" s="1980"/>
      <c r="BO136" s="1985"/>
      <c r="BP136" s="1986"/>
      <c r="BQ136" s="1986"/>
      <c r="BR136" s="1986"/>
      <c r="BS136" s="1986"/>
      <c r="BT136" s="1986"/>
      <c r="BU136" s="1986"/>
      <c r="BV136" s="1986"/>
      <c r="BW136" s="1986"/>
      <c r="BX136" s="1986"/>
      <c r="BY136" s="1986"/>
      <c r="BZ136" s="1986"/>
      <c r="CA136" s="1987"/>
      <c r="CB136" s="1988"/>
      <c r="CC136" s="1992"/>
      <c r="CD136" s="1979"/>
      <c r="CE136" s="1979"/>
      <c r="CF136" s="1979"/>
      <c r="CG136" s="1979"/>
      <c r="CH136" s="1979"/>
      <c r="CI136" s="1979"/>
      <c r="CJ136" s="1979"/>
      <c r="CK136" s="1979"/>
      <c r="CL136" s="1979"/>
      <c r="CM136" s="1979"/>
      <c r="CN136" s="1979"/>
      <c r="CO136" s="1979"/>
      <c r="CP136" s="1993"/>
      <c r="CQ136" s="429"/>
      <c r="CR136" s="72"/>
      <c r="CS136" s="72"/>
      <c r="CT136" s="72"/>
      <c r="CU136" s="72"/>
      <c r="CV136" s="72"/>
      <c r="CW136" s="72"/>
      <c r="CX136" s="72"/>
      <c r="CY136" s="72"/>
      <c r="CZ136" s="72"/>
      <c r="DA136" s="72"/>
      <c r="DB136" s="72"/>
      <c r="DC136" s="72"/>
      <c r="DD136" s="72"/>
      <c r="DE136" s="72"/>
      <c r="DF136" s="72"/>
      <c r="DG136" s="72"/>
      <c r="DH136" s="72"/>
      <c r="DI136" s="72"/>
      <c r="DJ136" s="170"/>
    </row>
    <row r="137" spans="1:121" ht="8.25" customHeight="1">
      <c r="A137" s="72"/>
      <c r="B137" s="72"/>
      <c r="C137" s="72"/>
      <c r="D137" s="2013"/>
      <c r="E137" s="2014"/>
      <c r="F137" s="2015"/>
      <c r="G137" s="1948"/>
      <c r="H137" s="1949"/>
      <c r="I137" s="1954"/>
      <c r="J137" s="1955"/>
      <c r="K137" s="1960"/>
      <c r="L137" s="1961"/>
      <c r="M137" s="1961"/>
      <c r="N137" s="1961"/>
      <c r="O137" s="1961"/>
      <c r="P137" s="1961"/>
      <c r="Q137" s="1961"/>
      <c r="R137" s="1961"/>
      <c r="S137" s="1961"/>
      <c r="T137" s="1961"/>
      <c r="U137" s="1961"/>
      <c r="V137" s="1961"/>
      <c r="W137" s="1961"/>
      <c r="X137" s="169"/>
      <c r="Y137" s="1966">
        <f>'保険料計算シート（非表示）'!W5</f>
        <v>0</v>
      </c>
      <c r="Z137" s="1967"/>
      <c r="AA137" s="1967"/>
      <c r="AB137" s="1967"/>
      <c r="AC137" s="1967"/>
      <c r="AD137" s="1967"/>
      <c r="AE137" s="1967"/>
      <c r="AF137" s="1967"/>
      <c r="AG137" s="1967"/>
      <c r="AH137" s="1967"/>
      <c r="AI137" s="1967"/>
      <c r="AJ137" s="1967"/>
      <c r="AK137" s="430"/>
      <c r="AL137" s="169"/>
      <c r="AM137" s="1966">
        <f>'保険料計算シート（非表示）'!X5</f>
        <v>0</v>
      </c>
      <c r="AN137" s="1967"/>
      <c r="AO137" s="1967"/>
      <c r="AP137" s="1967"/>
      <c r="AQ137" s="1967"/>
      <c r="AR137" s="1967"/>
      <c r="AS137" s="1967"/>
      <c r="AT137" s="1967"/>
      <c r="AU137" s="1967"/>
      <c r="AV137" s="1967"/>
      <c r="AW137" s="1967"/>
      <c r="AX137" s="1967"/>
      <c r="AY137" s="430"/>
      <c r="AZ137" s="169"/>
      <c r="BA137" s="2020">
        <f>'保険料計算シート（非表示）'!Y5</f>
        <v>0</v>
      </c>
      <c r="BB137" s="2021"/>
      <c r="BC137" s="2021"/>
      <c r="BD137" s="2021"/>
      <c r="BE137" s="2021"/>
      <c r="BF137" s="2021"/>
      <c r="BG137" s="2021"/>
      <c r="BH137" s="2021"/>
      <c r="BI137" s="2021"/>
      <c r="BJ137" s="2021"/>
      <c r="BK137" s="2021"/>
      <c r="BL137" s="2021"/>
      <c r="BM137" s="431"/>
      <c r="BN137" s="168"/>
      <c r="BO137" s="2020">
        <f>'保険料計算シート（非表示）'!Z5</f>
        <v>0</v>
      </c>
      <c r="BP137" s="2021"/>
      <c r="BQ137" s="2021"/>
      <c r="BR137" s="2021"/>
      <c r="BS137" s="2021"/>
      <c r="BT137" s="2021"/>
      <c r="BU137" s="2021"/>
      <c r="BV137" s="2021"/>
      <c r="BW137" s="2021"/>
      <c r="BX137" s="2021"/>
      <c r="BY137" s="2021"/>
      <c r="BZ137" s="2021"/>
      <c r="CA137" s="431"/>
      <c r="CB137" s="172"/>
      <c r="CC137" s="2059">
        <f>'保険料計算シート（非表示）'!AA5</f>
        <v>0</v>
      </c>
      <c r="CD137" s="2021"/>
      <c r="CE137" s="2021"/>
      <c r="CF137" s="2021"/>
      <c r="CG137" s="2021"/>
      <c r="CH137" s="2021"/>
      <c r="CI137" s="2021"/>
      <c r="CJ137" s="2021"/>
      <c r="CK137" s="2021"/>
      <c r="CL137" s="2021"/>
      <c r="CM137" s="2021"/>
      <c r="CN137" s="2021"/>
      <c r="CO137" s="431"/>
      <c r="CP137" s="172"/>
      <c r="CQ137" s="2059">
        <f>'保険料計算シート（非表示）'!AB5</f>
        <v>0</v>
      </c>
      <c r="CR137" s="2021"/>
      <c r="CS137" s="2021"/>
      <c r="CT137" s="2021"/>
      <c r="CU137" s="2021"/>
      <c r="CV137" s="2021"/>
      <c r="CW137" s="2021"/>
      <c r="CX137" s="2021"/>
      <c r="CY137" s="2021"/>
      <c r="CZ137" s="2021"/>
      <c r="DA137" s="2021"/>
      <c r="DB137" s="2021"/>
      <c r="DC137" s="2021"/>
      <c r="DD137" s="2021"/>
      <c r="DE137" s="2021"/>
      <c r="DF137" s="2021"/>
      <c r="DG137" s="2021"/>
      <c r="DH137" s="2021"/>
      <c r="DI137" s="72"/>
      <c r="DJ137" s="170"/>
    </row>
    <row r="138" spans="1:121" ht="8.25" customHeight="1">
      <c r="A138" s="72"/>
      <c r="B138" s="72"/>
      <c r="C138" s="72"/>
      <c r="D138" s="2013"/>
      <c r="E138" s="2014"/>
      <c r="F138" s="2015"/>
      <c r="G138" s="1948"/>
      <c r="H138" s="1949"/>
      <c r="I138" s="1954"/>
      <c r="J138" s="1955"/>
      <c r="K138" s="1966">
        <f>'保険料計算シート（非表示）'!V5</f>
        <v>0</v>
      </c>
      <c r="L138" s="1967"/>
      <c r="M138" s="1967"/>
      <c r="N138" s="1967"/>
      <c r="O138" s="1967"/>
      <c r="P138" s="1967"/>
      <c r="Q138" s="1967"/>
      <c r="R138" s="1967"/>
      <c r="S138" s="1967"/>
      <c r="T138" s="1967"/>
      <c r="U138" s="1967"/>
      <c r="V138" s="1967"/>
      <c r="W138" s="1136" t="s">
        <v>370</v>
      </c>
      <c r="X138" s="1970"/>
      <c r="Y138" s="2019"/>
      <c r="Z138" s="1967"/>
      <c r="AA138" s="1967"/>
      <c r="AB138" s="1967"/>
      <c r="AC138" s="1967"/>
      <c r="AD138" s="1967"/>
      <c r="AE138" s="1967"/>
      <c r="AF138" s="1967"/>
      <c r="AG138" s="1967"/>
      <c r="AH138" s="1967"/>
      <c r="AI138" s="1967"/>
      <c r="AJ138" s="1967"/>
      <c r="AK138" s="1136" t="s">
        <v>370</v>
      </c>
      <c r="AL138" s="1970"/>
      <c r="AM138" s="2019"/>
      <c r="AN138" s="1967"/>
      <c r="AO138" s="1967"/>
      <c r="AP138" s="1967"/>
      <c r="AQ138" s="1967"/>
      <c r="AR138" s="1967"/>
      <c r="AS138" s="1967"/>
      <c r="AT138" s="1967"/>
      <c r="AU138" s="1967"/>
      <c r="AV138" s="1967"/>
      <c r="AW138" s="1967"/>
      <c r="AX138" s="1967"/>
      <c r="AY138" s="1136" t="s">
        <v>370</v>
      </c>
      <c r="AZ138" s="1970"/>
      <c r="BA138" s="2022"/>
      <c r="BB138" s="2021"/>
      <c r="BC138" s="2021"/>
      <c r="BD138" s="2021"/>
      <c r="BE138" s="2021"/>
      <c r="BF138" s="2021"/>
      <c r="BG138" s="2021"/>
      <c r="BH138" s="2021"/>
      <c r="BI138" s="2021"/>
      <c r="BJ138" s="2021"/>
      <c r="BK138" s="2021"/>
      <c r="BL138" s="2021"/>
      <c r="BM138" s="1994" t="s">
        <v>370</v>
      </c>
      <c r="BN138" s="2064"/>
      <c r="BO138" s="2022"/>
      <c r="BP138" s="2021"/>
      <c r="BQ138" s="2021"/>
      <c r="BR138" s="2021"/>
      <c r="BS138" s="2021"/>
      <c r="BT138" s="2021"/>
      <c r="BU138" s="2021"/>
      <c r="BV138" s="2021"/>
      <c r="BW138" s="2021"/>
      <c r="BX138" s="2021"/>
      <c r="BY138" s="2021"/>
      <c r="BZ138" s="2021"/>
      <c r="CA138" s="1994" t="s">
        <v>370</v>
      </c>
      <c r="CB138" s="1995"/>
      <c r="CC138" s="2060"/>
      <c r="CD138" s="2021"/>
      <c r="CE138" s="2021"/>
      <c r="CF138" s="2021"/>
      <c r="CG138" s="2021"/>
      <c r="CH138" s="2021"/>
      <c r="CI138" s="2021"/>
      <c r="CJ138" s="2021"/>
      <c r="CK138" s="2021"/>
      <c r="CL138" s="2021"/>
      <c r="CM138" s="2021"/>
      <c r="CN138" s="2021"/>
      <c r="CO138" s="1994" t="s">
        <v>370</v>
      </c>
      <c r="CP138" s="1995"/>
      <c r="CQ138" s="2060"/>
      <c r="CR138" s="2021"/>
      <c r="CS138" s="2021"/>
      <c r="CT138" s="2021"/>
      <c r="CU138" s="2021"/>
      <c r="CV138" s="2021"/>
      <c r="CW138" s="2021"/>
      <c r="CX138" s="2021"/>
      <c r="CY138" s="2021"/>
      <c r="CZ138" s="2021"/>
      <c r="DA138" s="2021"/>
      <c r="DB138" s="2021"/>
      <c r="DC138" s="2021"/>
      <c r="DD138" s="2021"/>
      <c r="DE138" s="2021"/>
      <c r="DF138" s="2021"/>
      <c r="DG138" s="2021"/>
      <c r="DH138" s="2021"/>
      <c r="DI138" s="1136" t="s">
        <v>370</v>
      </c>
      <c r="DJ138" s="1970"/>
    </row>
    <row r="139" spans="1:121" ht="8.25" customHeight="1" thickBot="1">
      <c r="A139" s="72"/>
      <c r="B139" s="72"/>
      <c r="C139" s="72"/>
      <c r="D139" s="2013"/>
      <c r="E139" s="2014"/>
      <c r="F139" s="2015"/>
      <c r="G139" s="1950"/>
      <c r="H139" s="1951"/>
      <c r="I139" s="1956"/>
      <c r="J139" s="1957"/>
      <c r="K139" s="1968"/>
      <c r="L139" s="1969"/>
      <c r="M139" s="1969"/>
      <c r="N139" s="1969"/>
      <c r="O139" s="1969"/>
      <c r="P139" s="1969"/>
      <c r="Q139" s="1969"/>
      <c r="R139" s="1969"/>
      <c r="S139" s="1969"/>
      <c r="T139" s="1969"/>
      <c r="U139" s="1969"/>
      <c r="V139" s="1969"/>
      <c r="W139" s="1971"/>
      <c r="X139" s="1972"/>
      <c r="Y139" s="1968"/>
      <c r="Z139" s="1969"/>
      <c r="AA139" s="1969"/>
      <c r="AB139" s="1969"/>
      <c r="AC139" s="1969"/>
      <c r="AD139" s="1969"/>
      <c r="AE139" s="1969"/>
      <c r="AF139" s="1969"/>
      <c r="AG139" s="1969"/>
      <c r="AH139" s="1969"/>
      <c r="AI139" s="1969"/>
      <c r="AJ139" s="1969"/>
      <c r="AK139" s="1971"/>
      <c r="AL139" s="1972"/>
      <c r="AM139" s="1968"/>
      <c r="AN139" s="1969"/>
      <c r="AO139" s="1969"/>
      <c r="AP139" s="1969"/>
      <c r="AQ139" s="1969"/>
      <c r="AR139" s="1969"/>
      <c r="AS139" s="1969"/>
      <c r="AT139" s="1969"/>
      <c r="AU139" s="1969"/>
      <c r="AV139" s="1969"/>
      <c r="AW139" s="1969"/>
      <c r="AX139" s="1969"/>
      <c r="AY139" s="1971"/>
      <c r="AZ139" s="1972"/>
      <c r="BA139" s="2023"/>
      <c r="BB139" s="2024"/>
      <c r="BC139" s="2024"/>
      <c r="BD139" s="2024"/>
      <c r="BE139" s="2024"/>
      <c r="BF139" s="2024"/>
      <c r="BG139" s="2024"/>
      <c r="BH139" s="2024"/>
      <c r="BI139" s="2024"/>
      <c r="BJ139" s="2024"/>
      <c r="BK139" s="2024"/>
      <c r="BL139" s="2024"/>
      <c r="BM139" s="2065"/>
      <c r="BN139" s="2065"/>
      <c r="BO139" s="2023"/>
      <c r="BP139" s="2024"/>
      <c r="BQ139" s="2024"/>
      <c r="BR139" s="2024"/>
      <c r="BS139" s="2024"/>
      <c r="BT139" s="2024"/>
      <c r="BU139" s="2024"/>
      <c r="BV139" s="2024"/>
      <c r="BW139" s="2024"/>
      <c r="BX139" s="2024"/>
      <c r="BY139" s="2024"/>
      <c r="BZ139" s="2024"/>
      <c r="CA139" s="2065"/>
      <c r="CB139" s="2066"/>
      <c r="CC139" s="2061"/>
      <c r="CD139" s="2062"/>
      <c r="CE139" s="2062"/>
      <c r="CF139" s="2062"/>
      <c r="CG139" s="2062"/>
      <c r="CH139" s="2062"/>
      <c r="CI139" s="2062"/>
      <c r="CJ139" s="2062"/>
      <c r="CK139" s="2062"/>
      <c r="CL139" s="2062"/>
      <c r="CM139" s="2062"/>
      <c r="CN139" s="2062"/>
      <c r="CO139" s="1996"/>
      <c r="CP139" s="1997"/>
      <c r="CQ139" s="2063"/>
      <c r="CR139" s="2024"/>
      <c r="CS139" s="2024"/>
      <c r="CT139" s="2024"/>
      <c r="CU139" s="2024"/>
      <c r="CV139" s="2024"/>
      <c r="CW139" s="2024"/>
      <c r="CX139" s="2024"/>
      <c r="CY139" s="2024"/>
      <c r="CZ139" s="2024"/>
      <c r="DA139" s="2024"/>
      <c r="DB139" s="2024"/>
      <c r="DC139" s="2024"/>
      <c r="DD139" s="2024"/>
      <c r="DE139" s="2024"/>
      <c r="DF139" s="2024"/>
      <c r="DG139" s="2024"/>
      <c r="DH139" s="2024"/>
      <c r="DI139" s="1971"/>
      <c r="DJ139" s="1972"/>
    </row>
    <row r="140" spans="1:121" ht="3.75" customHeight="1" thickTop="1" thickBot="1">
      <c r="A140" s="72"/>
      <c r="B140" s="72"/>
      <c r="C140" s="72"/>
      <c r="D140" s="2013"/>
      <c r="E140" s="2014"/>
      <c r="F140" s="2015"/>
      <c r="G140" s="2025" t="s">
        <v>409</v>
      </c>
      <c r="H140" s="2026"/>
      <c r="I140" s="2026"/>
      <c r="J140" s="2027"/>
      <c r="K140" s="1973" t="s">
        <v>410</v>
      </c>
      <c r="L140" s="1974"/>
      <c r="M140" s="1974"/>
      <c r="N140" s="1974"/>
      <c r="O140" s="1974"/>
      <c r="P140" s="1974"/>
      <c r="Q140" s="1974"/>
      <c r="R140" s="1974"/>
      <c r="S140" s="1974"/>
      <c r="T140" s="1974"/>
      <c r="U140" s="1974"/>
      <c r="V140" s="167"/>
      <c r="W140" s="167"/>
      <c r="X140" s="428"/>
      <c r="Y140" s="1958" t="s">
        <v>484</v>
      </c>
      <c r="Z140" s="1959"/>
      <c r="AA140" s="1959"/>
      <c r="AB140" s="1959"/>
      <c r="AC140" s="1959"/>
      <c r="AD140" s="1959"/>
      <c r="AE140" s="1959"/>
      <c r="AF140" s="1959"/>
      <c r="AG140" s="1959"/>
      <c r="AH140" s="1959"/>
      <c r="AI140" s="1962"/>
      <c r="AJ140" s="1962"/>
      <c r="AK140" s="1962"/>
      <c r="AL140" s="1963"/>
      <c r="AM140" s="1958" t="s">
        <v>411</v>
      </c>
      <c r="AN140" s="1959"/>
      <c r="AO140" s="1959"/>
      <c r="AP140" s="1959"/>
      <c r="AQ140" s="1959"/>
      <c r="AR140" s="1959"/>
      <c r="AS140" s="1959"/>
      <c r="AT140" s="1959"/>
      <c r="AU140" s="1959"/>
      <c r="AV140" s="1959"/>
      <c r="AW140" s="1962"/>
      <c r="AX140" s="1962"/>
      <c r="AY140" s="1962"/>
      <c r="AZ140" s="1963"/>
      <c r="BA140" s="72"/>
      <c r="BB140" s="72"/>
      <c r="BC140" s="72"/>
      <c r="BD140" s="72"/>
      <c r="BE140" s="72"/>
      <c r="BF140" s="72"/>
      <c r="BG140" s="72"/>
      <c r="BH140" s="72"/>
      <c r="BI140" s="72"/>
      <c r="BJ140" s="72"/>
      <c r="BK140" s="72"/>
      <c r="BL140" s="72"/>
      <c r="BM140" s="72"/>
      <c r="BN140" s="72"/>
      <c r="BO140" s="72"/>
      <c r="BP140" s="72"/>
      <c r="BQ140" s="175"/>
      <c r="BR140" s="72"/>
      <c r="BS140" s="72"/>
      <c r="BT140" s="72"/>
      <c r="BU140" s="72"/>
      <c r="BV140" s="72"/>
      <c r="BW140" s="72"/>
      <c r="BX140" s="72"/>
      <c r="BY140" s="72"/>
      <c r="BZ140" s="72"/>
      <c r="CA140" s="72"/>
      <c r="CB140" s="72"/>
      <c r="CC140" s="72"/>
      <c r="CD140" s="72"/>
      <c r="CE140" s="72"/>
      <c r="CF140" s="72"/>
      <c r="CG140" s="72"/>
      <c r="CH140" s="72"/>
      <c r="CI140" s="72"/>
      <c r="CJ140" s="72"/>
      <c r="CK140" s="72"/>
      <c r="CL140" s="72"/>
      <c r="CM140" s="72"/>
      <c r="CN140" s="72"/>
      <c r="CO140" s="72"/>
      <c r="CP140" s="72"/>
      <c r="CQ140" s="72"/>
      <c r="CR140" s="72"/>
      <c r="CS140" s="72"/>
      <c r="CT140" s="72"/>
      <c r="CU140" s="72"/>
      <c r="CV140" s="72"/>
      <c r="CW140" s="72"/>
      <c r="CX140" s="72"/>
      <c r="CY140" s="72"/>
      <c r="CZ140" s="72"/>
      <c r="DA140" s="72"/>
      <c r="DB140" s="72"/>
      <c r="DC140" s="72"/>
      <c r="DD140" s="72"/>
      <c r="DE140" s="72"/>
      <c r="DF140" s="72"/>
      <c r="DG140" s="72"/>
      <c r="DH140" s="72"/>
      <c r="DI140" s="72"/>
      <c r="DJ140" s="72"/>
    </row>
    <row r="141" spans="1:121" ht="12" customHeight="1">
      <c r="A141" s="72"/>
      <c r="B141" s="72"/>
      <c r="C141" s="72"/>
      <c r="D141" s="2013"/>
      <c r="E141" s="2014"/>
      <c r="F141" s="2015"/>
      <c r="G141" s="2028"/>
      <c r="H141" s="2029"/>
      <c r="I141" s="2029"/>
      <c r="J141" s="2030"/>
      <c r="K141" s="1977"/>
      <c r="L141" s="1978"/>
      <c r="M141" s="1978"/>
      <c r="N141" s="1978"/>
      <c r="O141" s="1978"/>
      <c r="P141" s="1978"/>
      <c r="Q141" s="1978"/>
      <c r="R141" s="1978"/>
      <c r="S141" s="1978"/>
      <c r="T141" s="1978"/>
      <c r="U141" s="1978"/>
      <c r="V141" s="168"/>
      <c r="W141" s="168"/>
      <c r="X141" s="169"/>
      <c r="Y141" s="1960"/>
      <c r="Z141" s="1961"/>
      <c r="AA141" s="1961"/>
      <c r="AB141" s="1961"/>
      <c r="AC141" s="1961"/>
      <c r="AD141" s="1961"/>
      <c r="AE141" s="1961"/>
      <c r="AF141" s="1961"/>
      <c r="AG141" s="1961"/>
      <c r="AH141" s="1961"/>
      <c r="AI141" s="1465"/>
      <c r="AJ141" s="1465"/>
      <c r="AK141" s="1465"/>
      <c r="AL141" s="1964"/>
      <c r="AM141" s="1960"/>
      <c r="AN141" s="1961"/>
      <c r="AO141" s="1961"/>
      <c r="AP141" s="1961"/>
      <c r="AQ141" s="1961"/>
      <c r="AR141" s="1961"/>
      <c r="AS141" s="1961"/>
      <c r="AT141" s="1961"/>
      <c r="AU141" s="1961"/>
      <c r="AV141" s="1961"/>
      <c r="AW141" s="1465"/>
      <c r="AX141" s="1465"/>
      <c r="AY141" s="1465"/>
      <c r="AZ141" s="1964"/>
      <c r="BA141" s="72"/>
      <c r="BB141" s="176"/>
      <c r="BC141" s="2034">
        <v>25</v>
      </c>
      <c r="BD141" s="2035"/>
      <c r="BE141" s="2035"/>
      <c r="BF141" s="809"/>
      <c r="BG141" s="809"/>
      <c r="BH141" s="809"/>
      <c r="BI141" s="809"/>
      <c r="BJ141" s="809"/>
      <c r="BK141" s="809"/>
      <c r="BL141" s="809"/>
      <c r="BM141" s="809"/>
      <c r="BN141" s="809"/>
      <c r="BO141" s="809"/>
      <c r="BP141" s="809"/>
      <c r="BQ141" s="2038" t="s">
        <v>412</v>
      </c>
      <c r="BR141" s="2039"/>
      <c r="BS141" s="2039"/>
      <c r="BT141" s="2039"/>
      <c r="BU141" s="2039"/>
      <c r="BV141" s="2039"/>
      <c r="BW141" s="2039"/>
      <c r="BX141" s="2039"/>
      <c r="BY141" s="2039"/>
      <c r="BZ141" s="2039"/>
      <c r="CA141" s="2039"/>
      <c r="CB141" s="2039"/>
      <c r="CC141" s="2039"/>
      <c r="CD141" s="2039"/>
      <c r="CE141" s="2039"/>
      <c r="CF141" s="2039"/>
      <c r="CG141" s="2039"/>
      <c r="CH141" s="2039"/>
      <c r="CI141" s="2039"/>
      <c r="CJ141" s="2039"/>
      <c r="CK141" s="2039"/>
      <c r="CL141" s="2039"/>
      <c r="CM141" s="2039"/>
      <c r="CN141" s="2039"/>
      <c r="CO141" s="2039"/>
      <c r="CP141" s="2039"/>
      <c r="CQ141" s="2039"/>
      <c r="CR141" s="2039"/>
      <c r="CS141" s="2039"/>
      <c r="CT141" s="2039"/>
      <c r="CU141" s="2039"/>
      <c r="CV141" s="2040"/>
      <c r="CW141" s="177"/>
      <c r="CX141" s="2047">
        <v>23</v>
      </c>
      <c r="CY141" s="2048"/>
      <c r="CZ141" s="2051" t="s">
        <v>413</v>
      </c>
      <c r="DA141" s="2052"/>
      <c r="DB141" s="2052"/>
      <c r="DC141" s="2052"/>
      <c r="DD141" s="2052"/>
      <c r="DE141" s="2052"/>
      <c r="DF141" s="2052"/>
      <c r="DG141" s="2052"/>
      <c r="DH141" s="2053"/>
      <c r="DI141" s="2053"/>
      <c r="DJ141" s="2054"/>
    </row>
    <row r="142" spans="1:121" ht="8.25" customHeight="1">
      <c r="A142" s="72"/>
      <c r="B142" s="72"/>
      <c r="C142" s="72"/>
      <c r="D142" s="2013"/>
      <c r="E142" s="2014"/>
      <c r="F142" s="2015"/>
      <c r="G142" s="2028"/>
      <c r="H142" s="2029"/>
      <c r="I142" s="2029"/>
      <c r="J142" s="2030"/>
      <c r="K142" s="1977"/>
      <c r="L142" s="1978"/>
      <c r="M142" s="1978"/>
      <c r="N142" s="1978"/>
      <c r="O142" s="1978"/>
      <c r="P142" s="1978"/>
      <c r="Q142" s="1978"/>
      <c r="R142" s="1978"/>
      <c r="S142" s="1978"/>
      <c r="T142" s="1978"/>
      <c r="U142" s="1978"/>
      <c r="V142" s="168"/>
      <c r="W142" s="168"/>
      <c r="X142" s="169"/>
      <c r="Y142" s="1960"/>
      <c r="Z142" s="1961"/>
      <c r="AA142" s="1961"/>
      <c r="AB142" s="1961"/>
      <c r="AC142" s="1961"/>
      <c r="AD142" s="1961"/>
      <c r="AE142" s="1961"/>
      <c r="AF142" s="1961"/>
      <c r="AG142" s="1961"/>
      <c r="AH142" s="1961"/>
      <c r="AI142" s="1465"/>
      <c r="AJ142" s="1465"/>
      <c r="AK142" s="1465"/>
      <c r="AL142" s="1964"/>
      <c r="AM142" s="1960"/>
      <c r="AN142" s="1961"/>
      <c r="AO142" s="1961"/>
      <c r="AP142" s="1961"/>
      <c r="AQ142" s="1961"/>
      <c r="AR142" s="1961"/>
      <c r="AS142" s="1961"/>
      <c r="AT142" s="1961"/>
      <c r="AU142" s="1961"/>
      <c r="AV142" s="1961"/>
      <c r="AW142" s="1465"/>
      <c r="AX142" s="1465"/>
      <c r="AY142" s="1465"/>
      <c r="AZ142" s="1964"/>
      <c r="BA142" s="72"/>
      <c r="BB142" s="176"/>
      <c r="BC142" s="2036"/>
      <c r="BD142" s="2037"/>
      <c r="BE142" s="2037"/>
      <c r="BF142" s="2058" t="s">
        <v>414</v>
      </c>
      <c r="BG142" s="2058"/>
      <c r="BH142" s="2058"/>
      <c r="BI142" s="2058"/>
      <c r="BJ142" s="2058"/>
      <c r="BK142" s="2058"/>
      <c r="BL142" s="2058"/>
      <c r="BM142" s="2058"/>
      <c r="BN142" s="2058"/>
      <c r="BO142" s="185"/>
      <c r="BP142" s="173"/>
      <c r="BQ142" s="2041"/>
      <c r="BR142" s="2042"/>
      <c r="BS142" s="2042"/>
      <c r="BT142" s="2042"/>
      <c r="BU142" s="2042"/>
      <c r="BV142" s="2042"/>
      <c r="BW142" s="2042"/>
      <c r="BX142" s="2042"/>
      <c r="BY142" s="2042"/>
      <c r="BZ142" s="2042"/>
      <c r="CA142" s="2042"/>
      <c r="CB142" s="2042"/>
      <c r="CC142" s="2042"/>
      <c r="CD142" s="2042"/>
      <c r="CE142" s="2042"/>
      <c r="CF142" s="2042"/>
      <c r="CG142" s="2042"/>
      <c r="CH142" s="2042"/>
      <c r="CI142" s="2042"/>
      <c r="CJ142" s="2042"/>
      <c r="CK142" s="2042"/>
      <c r="CL142" s="2042"/>
      <c r="CM142" s="2042"/>
      <c r="CN142" s="2042"/>
      <c r="CO142" s="2042"/>
      <c r="CP142" s="2042"/>
      <c r="CQ142" s="2042"/>
      <c r="CR142" s="2042"/>
      <c r="CS142" s="2042"/>
      <c r="CT142" s="2042"/>
      <c r="CU142" s="2042"/>
      <c r="CV142" s="2043"/>
      <c r="CW142" s="177"/>
      <c r="CX142" s="2049"/>
      <c r="CY142" s="2050"/>
      <c r="CZ142" s="2055"/>
      <c r="DA142" s="2055"/>
      <c r="DB142" s="2055"/>
      <c r="DC142" s="2055"/>
      <c r="DD142" s="2055"/>
      <c r="DE142" s="2055"/>
      <c r="DF142" s="2055"/>
      <c r="DG142" s="2055"/>
      <c r="DH142" s="2056"/>
      <c r="DI142" s="2056"/>
      <c r="DJ142" s="2057"/>
      <c r="DK142" s="432"/>
      <c r="DL142" s="432"/>
      <c r="DM142" s="432"/>
      <c r="DN142" s="432"/>
      <c r="DO142" s="432"/>
      <c r="DP142" s="424"/>
      <c r="DQ142" s="424"/>
    </row>
    <row r="143" spans="1:121" ht="8.25" customHeight="1">
      <c r="A143" s="72"/>
      <c r="B143" s="72"/>
      <c r="C143" s="72"/>
      <c r="D143" s="2013"/>
      <c r="E143" s="2014"/>
      <c r="F143" s="2015"/>
      <c r="G143" s="2028"/>
      <c r="H143" s="2029"/>
      <c r="I143" s="2029"/>
      <c r="J143" s="2030"/>
      <c r="K143" s="1966">
        <f>'保険料計算シート（非表示）'!V6</f>
        <v>0</v>
      </c>
      <c r="L143" s="1967"/>
      <c r="M143" s="1967"/>
      <c r="N143" s="1967"/>
      <c r="O143" s="1967"/>
      <c r="P143" s="1967"/>
      <c r="Q143" s="1967"/>
      <c r="R143" s="1967"/>
      <c r="S143" s="1967"/>
      <c r="T143" s="1967"/>
      <c r="U143" s="1967"/>
      <c r="V143" s="1967"/>
      <c r="W143" s="430"/>
      <c r="X143" s="169"/>
      <c r="Y143" s="1966">
        <f>'保険料計算シート（非表示）'!W6</f>
        <v>0</v>
      </c>
      <c r="Z143" s="1967"/>
      <c r="AA143" s="1967"/>
      <c r="AB143" s="1967"/>
      <c r="AC143" s="1967"/>
      <c r="AD143" s="1967"/>
      <c r="AE143" s="1967"/>
      <c r="AF143" s="1967"/>
      <c r="AG143" s="1967"/>
      <c r="AH143" s="1967"/>
      <c r="AI143" s="1967"/>
      <c r="AJ143" s="1967"/>
      <c r="AK143" s="430"/>
      <c r="AL143" s="169"/>
      <c r="AM143" s="1966">
        <f>'保険料計算シート（非表示）'!AB6</f>
        <v>0</v>
      </c>
      <c r="AN143" s="1967"/>
      <c r="AO143" s="1967"/>
      <c r="AP143" s="1967"/>
      <c r="AQ143" s="1967"/>
      <c r="AR143" s="1967"/>
      <c r="AS143" s="1967"/>
      <c r="AT143" s="1967"/>
      <c r="AU143" s="1967"/>
      <c r="AV143" s="1967"/>
      <c r="AW143" s="1967"/>
      <c r="AX143" s="1967"/>
      <c r="AY143" s="430"/>
      <c r="AZ143" s="169"/>
      <c r="BA143" s="72"/>
      <c r="BB143" s="176"/>
      <c r="BC143" s="810"/>
      <c r="BD143" s="810"/>
      <c r="BE143" s="810"/>
      <c r="BF143" s="2058"/>
      <c r="BG143" s="2058"/>
      <c r="BH143" s="2058"/>
      <c r="BI143" s="2058"/>
      <c r="BJ143" s="2058"/>
      <c r="BK143" s="2058"/>
      <c r="BL143" s="2058"/>
      <c r="BM143" s="2058"/>
      <c r="BN143" s="2058"/>
      <c r="BO143" s="185"/>
      <c r="BP143" s="173"/>
      <c r="BQ143" s="2041"/>
      <c r="BR143" s="2042"/>
      <c r="BS143" s="2042"/>
      <c r="BT143" s="2042"/>
      <c r="BU143" s="2042"/>
      <c r="BV143" s="2042"/>
      <c r="BW143" s="2042"/>
      <c r="BX143" s="2042"/>
      <c r="BY143" s="2042"/>
      <c r="BZ143" s="2042"/>
      <c r="CA143" s="2042"/>
      <c r="CB143" s="2042"/>
      <c r="CC143" s="2042"/>
      <c r="CD143" s="2042"/>
      <c r="CE143" s="2042"/>
      <c r="CF143" s="2042"/>
      <c r="CG143" s="2042"/>
      <c r="CH143" s="2042"/>
      <c r="CI143" s="2042"/>
      <c r="CJ143" s="2042"/>
      <c r="CK143" s="2042"/>
      <c r="CL143" s="2042"/>
      <c r="CM143" s="2042"/>
      <c r="CN143" s="2042"/>
      <c r="CO143" s="2042"/>
      <c r="CP143" s="2042"/>
      <c r="CQ143" s="2042"/>
      <c r="CR143" s="2042"/>
      <c r="CS143" s="2042"/>
      <c r="CT143" s="2042"/>
      <c r="CU143" s="2042"/>
      <c r="CV143" s="2043"/>
      <c r="CW143" s="177"/>
      <c r="CX143" s="388"/>
      <c r="CY143" s="389"/>
      <c r="CZ143" s="390"/>
      <c r="DA143" s="390"/>
      <c r="DB143" s="390"/>
      <c r="DC143" s="390"/>
      <c r="DD143" s="390"/>
      <c r="DE143" s="390"/>
      <c r="DF143" s="390"/>
      <c r="DG143" s="390"/>
      <c r="DH143" s="389"/>
      <c r="DI143" s="389"/>
      <c r="DJ143" s="391"/>
      <c r="DK143" s="432"/>
      <c r="DL143" s="432"/>
      <c r="DM143" s="432"/>
      <c r="DN143" s="432"/>
      <c r="DO143" s="432"/>
      <c r="DP143" s="424"/>
      <c r="DQ143" s="424"/>
    </row>
    <row r="144" spans="1:121" ht="8.25" customHeight="1">
      <c r="A144" s="72"/>
      <c r="B144" s="72"/>
      <c r="C144" s="72"/>
      <c r="D144" s="2013"/>
      <c r="E144" s="2014"/>
      <c r="F144" s="2015"/>
      <c r="G144" s="2028"/>
      <c r="H144" s="2029"/>
      <c r="I144" s="2029"/>
      <c r="J144" s="2030"/>
      <c r="K144" s="2019"/>
      <c r="L144" s="1967"/>
      <c r="M144" s="1967"/>
      <c r="N144" s="1967"/>
      <c r="O144" s="1967"/>
      <c r="P144" s="1967"/>
      <c r="Q144" s="1967"/>
      <c r="R144" s="1967"/>
      <c r="S144" s="1967"/>
      <c r="T144" s="1967"/>
      <c r="U144" s="1967"/>
      <c r="V144" s="1967"/>
      <c r="W144" s="1136" t="s">
        <v>370</v>
      </c>
      <c r="X144" s="1970"/>
      <c r="Y144" s="2019"/>
      <c r="Z144" s="1967"/>
      <c r="AA144" s="1967"/>
      <c r="AB144" s="1967"/>
      <c r="AC144" s="1967"/>
      <c r="AD144" s="1967"/>
      <c r="AE144" s="1967"/>
      <c r="AF144" s="1967"/>
      <c r="AG144" s="1967"/>
      <c r="AH144" s="1967"/>
      <c r="AI144" s="1967"/>
      <c r="AJ144" s="1967"/>
      <c r="AK144" s="1136" t="s">
        <v>370</v>
      </c>
      <c r="AL144" s="1970"/>
      <c r="AM144" s="2019"/>
      <c r="AN144" s="1967"/>
      <c r="AO144" s="1967"/>
      <c r="AP144" s="1967"/>
      <c r="AQ144" s="1967"/>
      <c r="AR144" s="1967"/>
      <c r="AS144" s="1967"/>
      <c r="AT144" s="1967"/>
      <c r="AU144" s="1967"/>
      <c r="AV144" s="1967"/>
      <c r="AW144" s="1967"/>
      <c r="AX144" s="1967"/>
      <c r="AY144" s="1136" t="s">
        <v>370</v>
      </c>
      <c r="AZ144" s="1970"/>
      <c r="BA144" s="72"/>
      <c r="BB144" s="176"/>
      <c r="BC144" s="173"/>
      <c r="BD144" s="173"/>
      <c r="BE144" s="185"/>
      <c r="BF144" s="2058"/>
      <c r="BG144" s="2058"/>
      <c r="BH144" s="2058"/>
      <c r="BI144" s="2058"/>
      <c r="BJ144" s="2058"/>
      <c r="BK144" s="2058"/>
      <c r="BL144" s="2058"/>
      <c r="BM144" s="2058"/>
      <c r="BN144" s="2058"/>
      <c r="BO144" s="185"/>
      <c r="BP144" s="173"/>
      <c r="BQ144" s="2041"/>
      <c r="BR144" s="2042"/>
      <c r="BS144" s="2042"/>
      <c r="BT144" s="2042"/>
      <c r="BU144" s="2042"/>
      <c r="BV144" s="2042"/>
      <c r="BW144" s="2042"/>
      <c r="BX144" s="2042"/>
      <c r="BY144" s="2042"/>
      <c r="BZ144" s="2042"/>
      <c r="CA144" s="2042"/>
      <c r="CB144" s="2042"/>
      <c r="CC144" s="2042"/>
      <c r="CD144" s="2042"/>
      <c r="CE144" s="2042"/>
      <c r="CF144" s="2042"/>
      <c r="CG144" s="2042"/>
      <c r="CH144" s="2042"/>
      <c r="CI144" s="2042"/>
      <c r="CJ144" s="2042"/>
      <c r="CK144" s="2042"/>
      <c r="CL144" s="2042"/>
      <c r="CM144" s="2042"/>
      <c r="CN144" s="2042"/>
      <c r="CO144" s="2042"/>
      <c r="CP144" s="2042"/>
      <c r="CQ144" s="2042"/>
      <c r="CR144" s="2042"/>
      <c r="CS144" s="2042"/>
      <c r="CT144" s="2042"/>
      <c r="CU144" s="2042"/>
      <c r="CV144" s="2043"/>
      <c r="CW144" s="177"/>
      <c r="CX144" s="178"/>
      <c r="CY144" s="392"/>
      <c r="CZ144" s="197"/>
      <c r="DA144" s="393"/>
      <c r="DB144" s="393"/>
      <c r="DC144" s="393"/>
      <c r="DD144" s="393"/>
      <c r="DE144" s="393"/>
      <c r="DF144" s="393"/>
      <c r="DG144" s="393"/>
      <c r="DH144" s="197"/>
      <c r="DI144" s="197"/>
      <c r="DJ144" s="394"/>
      <c r="DK144" s="432"/>
      <c r="DL144" s="432"/>
      <c r="DM144" s="432"/>
      <c r="DN144" s="432"/>
      <c r="DO144" s="432"/>
      <c r="DP144" s="424"/>
      <c r="DQ144" s="424"/>
    </row>
    <row r="145" spans="1:121" ht="8.25" customHeight="1">
      <c r="A145" s="72"/>
      <c r="B145" s="72"/>
      <c r="C145" s="72"/>
      <c r="D145" s="2013"/>
      <c r="E145" s="2014"/>
      <c r="F145" s="2015"/>
      <c r="G145" s="2031"/>
      <c r="H145" s="2032"/>
      <c r="I145" s="2032"/>
      <c r="J145" s="2033"/>
      <c r="K145" s="1968"/>
      <c r="L145" s="1969"/>
      <c r="M145" s="1969"/>
      <c r="N145" s="1969"/>
      <c r="O145" s="1969"/>
      <c r="P145" s="1969"/>
      <c r="Q145" s="1969"/>
      <c r="R145" s="1969"/>
      <c r="S145" s="1969"/>
      <c r="T145" s="1969"/>
      <c r="U145" s="1969"/>
      <c r="V145" s="1969"/>
      <c r="W145" s="1971"/>
      <c r="X145" s="1972"/>
      <c r="Y145" s="1968"/>
      <c r="Z145" s="1969"/>
      <c r="AA145" s="1969"/>
      <c r="AB145" s="1969"/>
      <c r="AC145" s="1969"/>
      <c r="AD145" s="1969"/>
      <c r="AE145" s="1969"/>
      <c r="AF145" s="1969"/>
      <c r="AG145" s="1969"/>
      <c r="AH145" s="1969"/>
      <c r="AI145" s="1969"/>
      <c r="AJ145" s="1969"/>
      <c r="AK145" s="1971"/>
      <c r="AL145" s="1972"/>
      <c r="AM145" s="1968"/>
      <c r="AN145" s="1969"/>
      <c r="AO145" s="1969"/>
      <c r="AP145" s="1969"/>
      <c r="AQ145" s="1969"/>
      <c r="AR145" s="1969"/>
      <c r="AS145" s="1969"/>
      <c r="AT145" s="1969"/>
      <c r="AU145" s="1969"/>
      <c r="AV145" s="1969"/>
      <c r="AW145" s="1969"/>
      <c r="AX145" s="1969"/>
      <c r="AY145" s="1971"/>
      <c r="AZ145" s="1972"/>
      <c r="BA145" s="72"/>
      <c r="BB145" s="176"/>
      <c r="BC145" s="173"/>
      <c r="BD145" s="173"/>
      <c r="BE145" s="185"/>
      <c r="BF145" s="2058"/>
      <c r="BG145" s="2058"/>
      <c r="BH145" s="2058"/>
      <c r="BI145" s="2058"/>
      <c r="BJ145" s="2058"/>
      <c r="BK145" s="2058"/>
      <c r="BL145" s="2058"/>
      <c r="BM145" s="2058"/>
      <c r="BN145" s="2058"/>
      <c r="BO145" s="185"/>
      <c r="BP145" s="173"/>
      <c r="BQ145" s="2041"/>
      <c r="BR145" s="2042"/>
      <c r="BS145" s="2042"/>
      <c r="BT145" s="2042"/>
      <c r="BU145" s="2042"/>
      <c r="BV145" s="2042"/>
      <c r="BW145" s="2042"/>
      <c r="BX145" s="2042"/>
      <c r="BY145" s="2042"/>
      <c r="BZ145" s="2042"/>
      <c r="CA145" s="2042"/>
      <c r="CB145" s="2042"/>
      <c r="CC145" s="2042"/>
      <c r="CD145" s="2042"/>
      <c r="CE145" s="2042"/>
      <c r="CF145" s="2042"/>
      <c r="CG145" s="2042"/>
      <c r="CH145" s="2042"/>
      <c r="CI145" s="2042"/>
      <c r="CJ145" s="2042"/>
      <c r="CK145" s="2042"/>
      <c r="CL145" s="2042"/>
      <c r="CM145" s="2042"/>
      <c r="CN145" s="2042"/>
      <c r="CO145" s="2042"/>
      <c r="CP145" s="2042"/>
      <c r="CQ145" s="2042"/>
      <c r="CR145" s="2042"/>
      <c r="CS145" s="2042"/>
      <c r="CT145" s="2042"/>
      <c r="CU145" s="2042"/>
      <c r="CV145" s="2043"/>
      <c r="CW145" s="177"/>
      <c r="CX145" s="2047">
        <v>24</v>
      </c>
      <c r="CY145" s="2048"/>
      <c r="CZ145" s="2051" t="s">
        <v>415</v>
      </c>
      <c r="DA145" s="2052"/>
      <c r="DB145" s="2052"/>
      <c r="DC145" s="2052"/>
      <c r="DD145" s="2052"/>
      <c r="DE145" s="2052"/>
      <c r="DF145" s="2052"/>
      <c r="DG145" s="2052"/>
      <c r="DH145" s="2053"/>
      <c r="DI145" s="2053"/>
      <c r="DJ145" s="2054"/>
      <c r="DK145" s="432"/>
      <c r="DL145" s="432"/>
      <c r="DM145" s="432"/>
      <c r="DN145" s="432"/>
      <c r="DO145" s="432"/>
      <c r="DP145" s="424"/>
      <c r="DQ145" s="424"/>
    </row>
    <row r="146" spans="1:121" ht="12" customHeight="1" thickBot="1">
      <c r="A146" s="72"/>
      <c r="B146" s="72"/>
      <c r="C146" s="72"/>
      <c r="D146" s="2013"/>
      <c r="E146" s="2014"/>
      <c r="F146" s="2015"/>
      <c r="G146" s="2025" t="s">
        <v>416</v>
      </c>
      <c r="H146" s="2026"/>
      <c r="I146" s="2026"/>
      <c r="J146" s="2027"/>
      <c r="K146" s="1973" t="s">
        <v>417</v>
      </c>
      <c r="L146" s="1974"/>
      <c r="M146" s="1974"/>
      <c r="N146" s="1974"/>
      <c r="O146" s="1974"/>
      <c r="P146" s="1974"/>
      <c r="Q146" s="1974"/>
      <c r="R146" s="1974"/>
      <c r="S146" s="1974"/>
      <c r="T146" s="1974"/>
      <c r="U146" s="1974"/>
      <c r="V146" s="167"/>
      <c r="W146" s="167"/>
      <c r="X146" s="428"/>
      <c r="Y146" s="1958"/>
      <c r="Z146" s="2072"/>
      <c r="AA146" s="2072"/>
      <c r="AB146" s="2072"/>
      <c r="AC146" s="2072"/>
      <c r="AD146" s="2072"/>
      <c r="AE146" s="2072"/>
      <c r="AF146" s="2072"/>
      <c r="AG146" s="2072"/>
      <c r="AH146" s="2072"/>
      <c r="AI146" s="2072"/>
      <c r="AJ146" s="1962"/>
      <c r="AK146" s="1962"/>
      <c r="AL146" s="1963"/>
      <c r="AM146" s="1958" t="s">
        <v>418</v>
      </c>
      <c r="AN146" s="1959"/>
      <c r="AO146" s="1959"/>
      <c r="AP146" s="1959"/>
      <c r="AQ146" s="1959"/>
      <c r="AR146" s="1959"/>
      <c r="AS146" s="1959"/>
      <c r="AT146" s="1959"/>
      <c r="AU146" s="1959"/>
      <c r="AV146" s="1959"/>
      <c r="AW146" s="1962"/>
      <c r="AX146" s="1962"/>
      <c r="AY146" s="1962"/>
      <c r="AZ146" s="1963"/>
      <c r="BA146" s="72"/>
      <c r="BB146" s="176"/>
      <c r="BC146" s="811"/>
      <c r="BD146" s="811"/>
      <c r="BE146" s="811"/>
      <c r="BF146" s="811"/>
      <c r="BG146" s="811"/>
      <c r="BH146" s="811"/>
      <c r="BI146" s="811"/>
      <c r="BJ146" s="811"/>
      <c r="BK146" s="811"/>
      <c r="BL146" s="811"/>
      <c r="BM146" s="811"/>
      <c r="BN146" s="811"/>
      <c r="BO146" s="811"/>
      <c r="BP146" s="811"/>
      <c r="BQ146" s="2044"/>
      <c r="BR146" s="2045"/>
      <c r="BS146" s="2045"/>
      <c r="BT146" s="2045"/>
      <c r="BU146" s="2045"/>
      <c r="BV146" s="2045"/>
      <c r="BW146" s="2045"/>
      <c r="BX146" s="2045"/>
      <c r="BY146" s="2045"/>
      <c r="BZ146" s="2045"/>
      <c r="CA146" s="2045"/>
      <c r="CB146" s="2045"/>
      <c r="CC146" s="2045"/>
      <c r="CD146" s="2045"/>
      <c r="CE146" s="2045"/>
      <c r="CF146" s="2045"/>
      <c r="CG146" s="2045"/>
      <c r="CH146" s="2045"/>
      <c r="CI146" s="2045"/>
      <c r="CJ146" s="2045"/>
      <c r="CK146" s="2045"/>
      <c r="CL146" s="2045"/>
      <c r="CM146" s="2045"/>
      <c r="CN146" s="2045"/>
      <c r="CO146" s="2045"/>
      <c r="CP146" s="2045"/>
      <c r="CQ146" s="2045"/>
      <c r="CR146" s="2045"/>
      <c r="CS146" s="2045"/>
      <c r="CT146" s="2045"/>
      <c r="CU146" s="2045"/>
      <c r="CV146" s="2046"/>
      <c r="CW146" s="177"/>
      <c r="CX146" s="2067"/>
      <c r="CY146" s="2068"/>
      <c r="CZ146" s="2069"/>
      <c r="DA146" s="2069"/>
      <c r="DB146" s="2069"/>
      <c r="DC146" s="2069"/>
      <c r="DD146" s="2069"/>
      <c r="DE146" s="2069"/>
      <c r="DF146" s="2069"/>
      <c r="DG146" s="2069"/>
      <c r="DH146" s="2070"/>
      <c r="DI146" s="2070"/>
      <c r="DJ146" s="2071"/>
      <c r="DK146" s="305"/>
      <c r="DL146" s="305"/>
      <c r="DM146" s="305"/>
      <c r="DN146" s="305"/>
      <c r="DO146" s="305"/>
      <c r="DP146" s="305"/>
      <c r="DQ146" s="305"/>
    </row>
    <row r="147" spans="1:121" ht="4.95" customHeight="1">
      <c r="A147" s="72"/>
      <c r="B147" s="72"/>
      <c r="C147" s="72"/>
      <c r="D147" s="2013"/>
      <c r="E147" s="2014"/>
      <c r="F147" s="2015"/>
      <c r="G147" s="2028"/>
      <c r="H147" s="2029"/>
      <c r="I147" s="2029"/>
      <c r="J147" s="2030"/>
      <c r="K147" s="1977"/>
      <c r="L147" s="1978"/>
      <c r="M147" s="1978"/>
      <c r="N147" s="1978"/>
      <c r="O147" s="1978"/>
      <c r="P147" s="1978"/>
      <c r="Q147" s="1978"/>
      <c r="R147" s="1978"/>
      <c r="S147" s="1978"/>
      <c r="T147" s="1978"/>
      <c r="U147" s="1978"/>
      <c r="V147" s="168"/>
      <c r="W147" s="168"/>
      <c r="X147" s="169"/>
      <c r="Y147" s="2073"/>
      <c r="Z147" s="2074"/>
      <c r="AA147" s="2074"/>
      <c r="AB147" s="2074"/>
      <c r="AC147" s="2074"/>
      <c r="AD147" s="2074"/>
      <c r="AE147" s="2074"/>
      <c r="AF147" s="2074"/>
      <c r="AG147" s="2074"/>
      <c r="AH147" s="2074"/>
      <c r="AI147" s="2074"/>
      <c r="AJ147" s="1465"/>
      <c r="AK147" s="1465"/>
      <c r="AL147" s="1964"/>
      <c r="AM147" s="1960"/>
      <c r="AN147" s="1961"/>
      <c r="AO147" s="1961"/>
      <c r="AP147" s="1961"/>
      <c r="AQ147" s="1961"/>
      <c r="AR147" s="1961"/>
      <c r="AS147" s="1961"/>
      <c r="AT147" s="1961"/>
      <c r="AU147" s="1961"/>
      <c r="AV147" s="1961"/>
      <c r="AW147" s="1465"/>
      <c r="AX147" s="1465"/>
      <c r="AY147" s="1465"/>
      <c r="AZ147" s="1964"/>
      <c r="BA147" s="72"/>
      <c r="BB147" s="72"/>
      <c r="BC147" s="177"/>
      <c r="BD147" s="177"/>
      <c r="BE147" s="177"/>
      <c r="BF147" s="177"/>
      <c r="BG147" s="177"/>
      <c r="BH147" s="177"/>
      <c r="BI147" s="177"/>
      <c r="BJ147" s="177"/>
      <c r="BK147" s="177"/>
      <c r="BL147" s="177"/>
      <c r="BM147" s="177"/>
      <c r="BN147" s="177"/>
      <c r="BO147" s="177"/>
      <c r="BP147" s="177"/>
      <c r="BQ147" s="177"/>
      <c r="BR147" s="177"/>
      <c r="BS147" s="177"/>
      <c r="BT147" s="177"/>
      <c r="BU147" s="177"/>
      <c r="BV147" s="177"/>
      <c r="BW147" s="177"/>
      <c r="BX147" s="177"/>
      <c r="BY147" s="177"/>
      <c r="BZ147" s="177"/>
      <c r="CA147" s="177"/>
      <c r="CB147" s="177"/>
      <c r="CC147" s="177"/>
      <c r="CD147" s="177"/>
      <c r="CE147" s="177"/>
      <c r="CF147" s="177"/>
      <c r="CG147" s="177"/>
      <c r="CH147" s="177"/>
      <c r="CI147" s="177"/>
      <c r="CJ147" s="177"/>
      <c r="CK147" s="177"/>
      <c r="CL147" s="177"/>
      <c r="CM147" s="177"/>
      <c r="CN147" s="177"/>
      <c r="CO147" s="177"/>
      <c r="CP147" s="177"/>
      <c r="CQ147" s="177"/>
      <c r="CR147" s="177"/>
      <c r="CS147" s="177"/>
      <c r="CT147" s="177"/>
      <c r="CU147" s="177"/>
      <c r="CV147" s="177"/>
      <c r="CW147" s="177"/>
      <c r="CX147" s="2075" t="s">
        <v>419</v>
      </c>
      <c r="CY147" s="2076"/>
      <c r="CZ147" s="2076"/>
      <c r="DA147" s="2076"/>
      <c r="DB147" s="2076"/>
      <c r="DC147" s="2076"/>
      <c r="DD147" s="2076"/>
      <c r="DE147" s="2076"/>
      <c r="DF147" s="2076"/>
      <c r="DG147" s="2076"/>
      <c r="DH147" s="2076"/>
      <c r="DI147" s="2076"/>
      <c r="DJ147" s="2077"/>
      <c r="DK147" s="305"/>
      <c r="DL147" s="305"/>
      <c r="DM147" s="305"/>
      <c r="DN147" s="305"/>
      <c r="DO147" s="305"/>
      <c r="DP147" s="305"/>
      <c r="DQ147" s="305"/>
    </row>
    <row r="148" spans="1:121" ht="8.25" customHeight="1">
      <c r="A148" s="72"/>
      <c r="B148" s="72"/>
      <c r="C148" s="72"/>
      <c r="D148" s="2013"/>
      <c r="E148" s="2014"/>
      <c r="F148" s="2015"/>
      <c r="G148" s="2028"/>
      <c r="H148" s="2029"/>
      <c r="I148" s="2029"/>
      <c r="J148" s="2030"/>
      <c r="K148" s="1977"/>
      <c r="L148" s="1978"/>
      <c r="M148" s="1978"/>
      <c r="N148" s="1978"/>
      <c r="O148" s="1978"/>
      <c r="P148" s="1978"/>
      <c r="Q148" s="1978"/>
      <c r="R148" s="1978"/>
      <c r="S148" s="1978"/>
      <c r="T148" s="1978"/>
      <c r="U148" s="1978"/>
      <c r="V148" s="168"/>
      <c r="W148" s="168"/>
      <c r="X148" s="169"/>
      <c r="Y148" s="2073"/>
      <c r="Z148" s="2074"/>
      <c r="AA148" s="2074"/>
      <c r="AB148" s="2074"/>
      <c r="AC148" s="2074"/>
      <c r="AD148" s="2074"/>
      <c r="AE148" s="2074"/>
      <c r="AF148" s="2074"/>
      <c r="AG148" s="2074"/>
      <c r="AH148" s="2074"/>
      <c r="AI148" s="2074"/>
      <c r="AJ148" s="1465"/>
      <c r="AK148" s="1465"/>
      <c r="AL148" s="1964"/>
      <c r="AM148" s="1960"/>
      <c r="AN148" s="1961"/>
      <c r="AO148" s="1961"/>
      <c r="AP148" s="1961"/>
      <c r="AQ148" s="1961"/>
      <c r="AR148" s="1961"/>
      <c r="AS148" s="1961"/>
      <c r="AT148" s="1961"/>
      <c r="AU148" s="1961"/>
      <c r="AV148" s="1961"/>
      <c r="AW148" s="1465"/>
      <c r="AX148" s="1465"/>
      <c r="AY148" s="1465"/>
      <c r="AZ148" s="1964"/>
      <c r="BA148" s="72"/>
      <c r="BB148" s="72"/>
      <c r="BC148" s="193"/>
      <c r="BD148" s="189"/>
      <c r="BE148" s="184"/>
      <c r="BF148" s="2084" t="s">
        <v>420</v>
      </c>
      <c r="BG148" s="2085"/>
      <c r="BH148" s="2085"/>
      <c r="BI148" s="2085"/>
      <c r="BJ148" s="2085"/>
      <c r="BK148" s="2085"/>
      <c r="BL148" s="189"/>
      <c r="BM148" s="189"/>
      <c r="BN148" s="189"/>
      <c r="BO148" s="189"/>
      <c r="BP148" s="189"/>
      <c r="BQ148" s="189"/>
      <c r="BR148" s="189"/>
      <c r="BS148" s="184"/>
      <c r="BT148" s="2084" t="s">
        <v>421</v>
      </c>
      <c r="BU148" s="2085"/>
      <c r="BV148" s="2085"/>
      <c r="BW148" s="2085"/>
      <c r="BX148" s="2085"/>
      <c r="BY148" s="2085"/>
      <c r="BZ148" s="189"/>
      <c r="CA148" s="189"/>
      <c r="CB148" s="189"/>
      <c r="CC148" s="189"/>
      <c r="CD148" s="189"/>
      <c r="CE148" s="189"/>
      <c r="CF148" s="189"/>
      <c r="CG148" s="189"/>
      <c r="CH148" s="189"/>
      <c r="CI148" s="189"/>
      <c r="CJ148" s="189"/>
      <c r="CK148" s="189"/>
      <c r="CL148" s="189"/>
      <c r="CM148" s="189"/>
      <c r="CN148" s="189"/>
      <c r="CO148" s="189"/>
      <c r="CP148" s="189"/>
      <c r="CQ148" s="189"/>
      <c r="CR148" s="189"/>
      <c r="CS148" s="189"/>
      <c r="CT148" s="189"/>
      <c r="CU148" s="189"/>
      <c r="CV148" s="184"/>
      <c r="CW148" s="72"/>
      <c r="CX148" s="2078"/>
      <c r="CY148" s="2079"/>
      <c r="CZ148" s="2079"/>
      <c r="DA148" s="2079"/>
      <c r="DB148" s="2079"/>
      <c r="DC148" s="2079"/>
      <c r="DD148" s="2079"/>
      <c r="DE148" s="2079"/>
      <c r="DF148" s="2079"/>
      <c r="DG148" s="2079"/>
      <c r="DH148" s="2079"/>
      <c r="DI148" s="2079"/>
      <c r="DJ148" s="2080"/>
      <c r="DK148" s="305"/>
      <c r="DL148" s="305"/>
      <c r="DM148" s="305"/>
      <c r="DN148" s="305"/>
      <c r="DO148" s="305"/>
      <c r="DP148" s="305"/>
      <c r="DQ148" s="305"/>
    </row>
    <row r="149" spans="1:121" ht="8.25" customHeight="1">
      <c r="A149" s="72"/>
      <c r="B149" s="72"/>
      <c r="C149" s="72"/>
      <c r="D149" s="2013"/>
      <c r="E149" s="2014"/>
      <c r="F149" s="2015"/>
      <c r="G149" s="2028"/>
      <c r="H149" s="2029"/>
      <c r="I149" s="2029"/>
      <c r="J149" s="2030"/>
      <c r="K149" s="1966">
        <f>'保険料計算シート（非表示）'!V7</f>
        <v>0</v>
      </c>
      <c r="L149" s="1967"/>
      <c r="M149" s="1967"/>
      <c r="N149" s="1967"/>
      <c r="O149" s="1967"/>
      <c r="P149" s="1967"/>
      <c r="Q149" s="1967"/>
      <c r="R149" s="1967"/>
      <c r="S149" s="1967"/>
      <c r="T149" s="1967"/>
      <c r="U149" s="1967"/>
      <c r="V149" s="1967"/>
      <c r="W149" s="430"/>
      <c r="X149" s="169"/>
      <c r="Y149" s="1966">
        <f>'保険料計算シート（非表示）'!W7</f>
        <v>0</v>
      </c>
      <c r="Z149" s="1967"/>
      <c r="AA149" s="1967"/>
      <c r="AB149" s="1967"/>
      <c r="AC149" s="1967"/>
      <c r="AD149" s="1967"/>
      <c r="AE149" s="1967"/>
      <c r="AF149" s="1967"/>
      <c r="AG149" s="1967"/>
      <c r="AH149" s="1967"/>
      <c r="AI149" s="1967"/>
      <c r="AJ149" s="1967"/>
      <c r="AK149" s="430"/>
      <c r="AL149" s="168"/>
      <c r="AM149" s="1966">
        <f>'保険料計算シート（非表示）'!AB7</f>
        <v>0</v>
      </c>
      <c r="AN149" s="1967"/>
      <c r="AO149" s="1967"/>
      <c r="AP149" s="1967"/>
      <c r="AQ149" s="1967"/>
      <c r="AR149" s="1967"/>
      <c r="AS149" s="1967"/>
      <c r="AT149" s="1967"/>
      <c r="AU149" s="1967"/>
      <c r="AV149" s="1967"/>
      <c r="AW149" s="1967"/>
      <c r="AX149" s="1967"/>
      <c r="AY149" s="430"/>
      <c r="AZ149" s="169"/>
      <c r="BA149" s="72"/>
      <c r="BB149" s="72"/>
      <c r="BC149" s="374"/>
      <c r="BD149" s="375"/>
      <c r="BE149" s="376"/>
      <c r="BF149" s="2086"/>
      <c r="BG149" s="2087"/>
      <c r="BH149" s="2087"/>
      <c r="BI149" s="2087"/>
      <c r="BJ149" s="2087"/>
      <c r="BK149" s="2087"/>
      <c r="BL149" s="173"/>
      <c r="BM149" s="173"/>
      <c r="BN149" s="173"/>
      <c r="BO149" s="173"/>
      <c r="BP149" s="173"/>
      <c r="BQ149" s="173"/>
      <c r="BR149" s="173"/>
      <c r="BS149" s="174"/>
      <c r="BT149" s="2086"/>
      <c r="BU149" s="2087"/>
      <c r="BV149" s="2087"/>
      <c r="BW149" s="2087"/>
      <c r="BX149" s="2087"/>
      <c r="BY149" s="2087"/>
      <c r="BZ149" s="173"/>
      <c r="CA149" s="173"/>
      <c r="CB149" s="173"/>
      <c r="CC149" s="173"/>
      <c r="CD149" s="173"/>
      <c r="CE149" s="173"/>
      <c r="CF149" s="173"/>
      <c r="CG149" s="173"/>
      <c r="CH149" s="173"/>
      <c r="CI149" s="173"/>
      <c r="CJ149" s="173"/>
      <c r="CK149" s="173"/>
      <c r="CL149" s="173"/>
      <c r="CM149" s="173"/>
      <c r="CN149" s="173"/>
      <c r="CO149" s="173"/>
      <c r="CP149" s="173"/>
      <c r="CQ149" s="173"/>
      <c r="CR149" s="173"/>
      <c r="CS149" s="173"/>
      <c r="CT149" s="173"/>
      <c r="CU149" s="173"/>
      <c r="CV149" s="174"/>
      <c r="CW149" s="72"/>
      <c r="CX149" s="2078"/>
      <c r="CY149" s="2079"/>
      <c r="CZ149" s="2079"/>
      <c r="DA149" s="2079"/>
      <c r="DB149" s="2079"/>
      <c r="DC149" s="2079"/>
      <c r="DD149" s="2079"/>
      <c r="DE149" s="2079"/>
      <c r="DF149" s="2079"/>
      <c r="DG149" s="2079"/>
      <c r="DH149" s="2079"/>
      <c r="DI149" s="2079"/>
      <c r="DJ149" s="2080"/>
      <c r="DK149" s="305"/>
      <c r="DL149" s="305"/>
      <c r="DM149" s="305"/>
      <c r="DN149" s="305"/>
      <c r="DO149" s="305"/>
      <c r="DP149" s="305"/>
      <c r="DQ149" s="305"/>
    </row>
    <row r="150" spans="1:121" ht="8.25" customHeight="1">
      <c r="A150" s="72"/>
      <c r="B150" s="72"/>
      <c r="C150" s="72"/>
      <c r="D150" s="2013"/>
      <c r="E150" s="2014"/>
      <c r="F150" s="2015"/>
      <c r="G150" s="2028"/>
      <c r="H150" s="2029"/>
      <c r="I150" s="2029"/>
      <c r="J150" s="2030"/>
      <c r="K150" s="2019"/>
      <c r="L150" s="1967"/>
      <c r="M150" s="1967"/>
      <c r="N150" s="1967"/>
      <c r="O150" s="1967"/>
      <c r="P150" s="1967"/>
      <c r="Q150" s="1967"/>
      <c r="R150" s="1967"/>
      <c r="S150" s="1967"/>
      <c r="T150" s="1967"/>
      <c r="U150" s="1967"/>
      <c r="V150" s="1967"/>
      <c r="W150" s="1136" t="s">
        <v>370</v>
      </c>
      <c r="X150" s="1970"/>
      <c r="Y150" s="2019"/>
      <c r="Z150" s="1967"/>
      <c r="AA150" s="1967"/>
      <c r="AB150" s="1967"/>
      <c r="AC150" s="1967"/>
      <c r="AD150" s="1967"/>
      <c r="AE150" s="1967"/>
      <c r="AF150" s="1967"/>
      <c r="AG150" s="1967"/>
      <c r="AH150" s="1967"/>
      <c r="AI150" s="1967"/>
      <c r="AJ150" s="1967"/>
      <c r="AK150" s="1136" t="s">
        <v>370</v>
      </c>
      <c r="AL150" s="1970"/>
      <c r="AM150" s="2019"/>
      <c r="AN150" s="1967"/>
      <c r="AO150" s="1967"/>
      <c r="AP150" s="1967"/>
      <c r="AQ150" s="1967"/>
      <c r="AR150" s="1967"/>
      <c r="AS150" s="1967"/>
      <c r="AT150" s="1967"/>
      <c r="AU150" s="1967"/>
      <c r="AV150" s="1967"/>
      <c r="AW150" s="1967"/>
      <c r="AX150" s="1967"/>
      <c r="AY150" s="1136" t="s">
        <v>370</v>
      </c>
      <c r="AZ150" s="1970"/>
      <c r="BA150" s="72"/>
      <c r="BB150" s="72"/>
      <c r="BC150" s="374"/>
      <c r="BD150" s="375"/>
      <c r="BE150" s="376"/>
      <c r="BF150" s="181"/>
      <c r="BG150" s="354"/>
      <c r="BH150" s="354"/>
      <c r="BI150" s="354"/>
      <c r="BJ150" s="341"/>
      <c r="BK150" s="341"/>
      <c r="BL150" s="341" t="s">
        <v>422</v>
      </c>
      <c r="BM150" s="349"/>
      <c r="BN150" s="349"/>
      <c r="BO150" s="349"/>
      <c r="BP150" s="173"/>
      <c r="BQ150" s="353"/>
      <c r="BR150" s="353"/>
      <c r="BS150" s="174"/>
      <c r="BT150" s="377"/>
      <c r="BU150" s="353" t="s">
        <v>423</v>
      </c>
      <c r="BV150" s="345"/>
      <c r="BW150" s="345"/>
      <c r="BX150" s="348"/>
      <c r="BY150" s="345"/>
      <c r="BZ150" s="345" t="s">
        <v>424</v>
      </c>
      <c r="CA150" s="348"/>
      <c r="CB150" s="348"/>
      <c r="CC150" s="348"/>
      <c r="CD150" s="348"/>
      <c r="CE150" s="345"/>
      <c r="CF150" s="345"/>
      <c r="CG150" s="341" t="s">
        <v>422</v>
      </c>
      <c r="CH150" s="341"/>
      <c r="CI150" s="349"/>
      <c r="CJ150" s="349"/>
      <c r="CK150" s="349"/>
      <c r="CL150" s="349"/>
      <c r="CM150" s="349"/>
      <c r="CN150" s="341"/>
      <c r="CO150" s="341"/>
      <c r="CP150" s="349"/>
      <c r="CQ150" s="349"/>
      <c r="CR150" s="349"/>
      <c r="CS150" s="349"/>
      <c r="CT150" s="349"/>
      <c r="CU150" s="349"/>
      <c r="CV150" s="378"/>
      <c r="CW150" s="72"/>
      <c r="CX150" s="2078"/>
      <c r="CY150" s="2079"/>
      <c r="CZ150" s="2079"/>
      <c r="DA150" s="2079"/>
      <c r="DB150" s="2079"/>
      <c r="DC150" s="2079"/>
      <c r="DD150" s="2079"/>
      <c r="DE150" s="2079"/>
      <c r="DF150" s="2079"/>
      <c r="DG150" s="2079"/>
      <c r="DH150" s="2079"/>
      <c r="DI150" s="2079"/>
      <c r="DJ150" s="2080"/>
    </row>
    <row r="151" spans="1:121" ht="8.25" customHeight="1">
      <c r="A151" s="72"/>
      <c r="B151" s="72"/>
      <c r="C151" s="72"/>
      <c r="D151" s="2016"/>
      <c r="E151" s="2017"/>
      <c r="F151" s="2018"/>
      <c r="G151" s="2031"/>
      <c r="H151" s="2032"/>
      <c r="I151" s="2032"/>
      <c r="J151" s="2033"/>
      <c r="K151" s="1968"/>
      <c r="L151" s="1969"/>
      <c r="M151" s="1969"/>
      <c r="N151" s="1969"/>
      <c r="O151" s="1969"/>
      <c r="P151" s="1969"/>
      <c r="Q151" s="1969"/>
      <c r="R151" s="1969"/>
      <c r="S151" s="1969"/>
      <c r="T151" s="1969"/>
      <c r="U151" s="1969"/>
      <c r="V151" s="1969"/>
      <c r="W151" s="1971"/>
      <c r="X151" s="1972"/>
      <c r="Y151" s="1968"/>
      <c r="Z151" s="1969"/>
      <c r="AA151" s="1969"/>
      <c r="AB151" s="1969"/>
      <c r="AC151" s="1969"/>
      <c r="AD151" s="1969"/>
      <c r="AE151" s="1969"/>
      <c r="AF151" s="1969"/>
      <c r="AG151" s="1969"/>
      <c r="AH151" s="1969"/>
      <c r="AI151" s="1969"/>
      <c r="AJ151" s="1969"/>
      <c r="AK151" s="1971"/>
      <c r="AL151" s="1972"/>
      <c r="AM151" s="1968"/>
      <c r="AN151" s="1969"/>
      <c r="AO151" s="1969"/>
      <c r="AP151" s="1969"/>
      <c r="AQ151" s="1969"/>
      <c r="AR151" s="1969"/>
      <c r="AS151" s="1969"/>
      <c r="AT151" s="1969"/>
      <c r="AU151" s="1969"/>
      <c r="AV151" s="1969"/>
      <c r="AW151" s="1969"/>
      <c r="AX151" s="1969"/>
      <c r="AY151" s="1971"/>
      <c r="AZ151" s="1972"/>
      <c r="BA151" s="72"/>
      <c r="BB151" s="72"/>
      <c r="BC151" s="374"/>
      <c r="BD151" s="375"/>
      <c r="BE151" s="376"/>
      <c r="BF151" s="181"/>
      <c r="BG151" s="354"/>
      <c r="BH151" s="354"/>
      <c r="BI151" s="354"/>
      <c r="BJ151" s="341"/>
      <c r="BK151" s="341"/>
      <c r="BL151" s="349"/>
      <c r="BM151" s="349"/>
      <c r="BN151" s="349"/>
      <c r="BO151" s="349"/>
      <c r="BP151" s="173"/>
      <c r="BQ151" s="353"/>
      <c r="BR151" s="353"/>
      <c r="BS151" s="174"/>
      <c r="BT151" s="377"/>
      <c r="BU151" s="173"/>
      <c r="BV151" s="345"/>
      <c r="BW151" s="345"/>
      <c r="BX151" s="348"/>
      <c r="BY151" s="345"/>
      <c r="BZ151" s="345"/>
      <c r="CA151" s="348"/>
      <c r="CB151" s="348"/>
      <c r="CC151" s="348"/>
      <c r="CD151" s="348"/>
      <c r="CE151" s="345"/>
      <c r="CF151" s="345"/>
      <c r="CG151" s="341"/>
      <c r="CH151" s="341"/>
      <c r="CI151" s="349"/>
      <c r="CJ151" s="349"/>
      <c r="CK151" s="349"/>
      <c r="CL151" s="349"/>
      <c r="CM151" s="349"/>
      <c r="CN151" s="341"/>
      <c r="CO151" s="341"/>
      <c r="CP151" s="349"/>
      <c r="CQ151" s="349"/>
      <c r="CR151" s="349"/>
      <c r="CS151" s="349"/>
      <c r="CT151" s="349"/>
      <c r="CU151" s="349"/>
      <c r="CV151" s="378"/>
      <c r="CW151" s="72"/>
      <c r="CX151" s="2081"/>
      <c r="CY151" s="2082"/>
      <c r="CZ151" s="2082"/>
      <c r="DA151" s="2082"/>
      <c r="DB151" s="2082"/>
      <c r="DC151" s="2082"/>
      <c r="DD151" s="2082"/>
      <c r="DE151" s="2082"/>
      <c r="DF151" s="2082"/>
      <c r="DG151" s="2082"/>
      <c r="DH151" s="2082"/>
      <c r="DI151" s="2082"/>
      <c r="DJ151" s="2083"/>
    </row>
    <row r="152" spans="1:121" ht="5.25" customHeight="1">
      <c r="A152" s="72"/>
      <c r="B152" s="72"/>
      <c r="C152" s="72"/>
      <c r="D152" s="72"/>
      <c r="E152" s="72"/>
      <c r="F152" s="72"/>
      <c r="G152" s="72"/>
      <c r="H152" s="72"/>
      <c r="I152" s="72"/>
      <c r="J152" s="72"/>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72"/>
      <c r="AH152" s="72"/>
      <c r="AI152" s="72"/>
      <c r="AJ152" s="72"/>
      <c r="AK152" s="72"/>
      <c r="AL152" s="72"/>
      <c r="AM152" s="72"/>
      <c r="AN152" s="72"/>
      <c r="AO152" s="72"/>
      <c r="AP152" s="72"/>
      <c r="AQ152" s="72"/>
      <c r="AR152" s="72"/>
      <c r="AS152" s="72"/>
      <c r="AT152" s="72"/>
      <c r="AU152" s="72"/>
      <c r="AV152" s="72"/>
      <c r="AW152" s="72"/>
      <c r="AX152" s="72"/>
      <c r="AY152" s="72"/>
      <c r="AZ152" s="72"/>
      <c r="BA152" s="72"/>
      <c r="BB152" s="72"/>
      <c r="BC152" s="2134">
        <v>29</v>
      </c>
      <c r="BD152" s="2135"/>
      <c r="BE152" s="2136"/>
      <c r="BF152" s="379"/>
      <c r="BG152" s="380"/>
      <c r="BH152" s="380"/>
      <c r="BI152" s="179"/>
      <c r="BJ152" s="355"/>
      <c r="BK152" s="355"/>
      <c r="BL152" s="355"/>
      <c r="BM152" s="351"/>
      <c r="BN152" s="351"/>
      <c r="BO152" s="350"/>
      <c r="BP152" s="350"/>
      <c r="BQ152" s="350"/>
      <c r="BR152" s="350"/>
      <c r="BS152" s="174"/>
      <c r="BT152" s="352"/>
      <c r="BU152" s="353"/>
      <c r="BV152" s="173"/>
      <c r="BW152" s="349"/>
      <c r="BX152" s="173"/>
      <c r="BY152" s="345"/>
      <c r="BZ152" s="345"/>
      <c r="CA152" s="348"/>
      <c r="CB152" s="345"/>
      <c r="CC152" s="345"/>
      <c r="CD152" s="348"/>
      <c r="CE152" s="348"/>
      <c r="CF152" s="348"/>
      <c r="CG152" s="348"/>
      <c r="CH152" s="345"/>
      <c r="CI152" s="345"/>
      <c r="CJ152" s="341"/>
      <c r="CK152" s="341"/>
      <c r="CL152" s="349"/>
      <c r="CM152" s="349"/>
      <c r="CN152" s="349"/>
      <c r="CO152" s="349"/>
      <c r="CP152" s="349"/>
      <c r="CQ152" s="341"/>
      <c r="CR152" s="341"/>
      <c r="CS152" s="349"/>
      <c r="CT152" s="349"/>
      <c r="CU152" s="349"/>
      <c r="CV152" s="378"/>
      <c r="CW152" s="381"/>
      <c r="CX152" s="381"/>
      <c r="CY152" s="381"/>
      <c r="CZ152" s="72"/>
      <c r="DA152" s="84"/>
      <c r="DB152" s="84"/>
      <c r="DC152" s="84"/>
      <c r="DD152" s="84"/>
      <c r="DE152" s="84"/>
      <c r="DF152" s="84"/>
      <c r="DG152" s="84"/>
      <c r="DH152" s="84"/>
      <c r="DI152" s="84"/>
      <c r="DJ152" s="84"/>
    </row>
    <row r="153" spans="1:121" ht="8.25" customHeight="1">
      <c r="A153" s="72"/>
      <c r="B153" s="72"/>
      <c r="C153" s="72"/>
      <c r="D153" s="395"/>
      <c r="E153" s="2105" t="s">
        <v>425</v>
      </c>
      <c r="F153" s="2106"/>
      <c r="G153" s="2106"/>
      <c r="H153" s="2106"/>
      <c r="I153" s="2106"/>
      <c r="J153" s="2106"/>
      <c r="K153" s="2106"/>
      <c r="L153" s="2106"/>
      <c r="M153" s="2106"/>
      <c r="N153" s="2107"/>
      <c r="O153" s="189"/>
      <c r="P153" s="189"/>
      <c r="Q153" s="2110" t="s">
        <v>426</v>
      </c>
      <c r="R153" s="2110"/>
      <c r="S153" s="2110"/>
      <c r="T153" s="2110"/>
      <c r="U153" s="2110"/>
      <c r="V153" s="2110"/>
      <c r="W153" s="2110"/>
      <c r="X153" s="2110"/>
      <c r="Y153" s="2110"/>
      <c r="Z153" s="2110"/>
      <c r="AA153" s="2110"/>
      <c r="AB153" s="191"/>
      <c r="AC153" s="189"/>
      <c r="AD153" s="189"/>
      <c r="AE153" s="193"/>
      <c r="AF153" s="189"/>
      <c r="AG153" s="189"/>
      <c r="AH153" s="189"/>
      <c r="AI153" s="189"/>
      <c r="AJ153" s="189"/>
      <c r="AK153" s="189"/>
      <c r="AL153" s="189"/>
      <c r="AM153" s="189"/>
      <c r="AN153" s="184"/>
      <c r="AO153" s="189"/>
      <c r="AP153" s="189"/>
      <c r="AQ153" s="2113" t="s">
        <v>427</v>
      </c>
      <c r="AR153" s="2114"/>
      <c r="AS153" s="2114"/>
      <c r="AT153" s="2114"/>
      <c r="AU153" s="2114"/>
      <c r="AV153" s="2114"/>
      <c r="AW153" s="2114"/>
      <c r="AX153" s="2114"/>
      <c r="AY153" s="2114"/>
      <c r="AZ153" s="2114"/>
      <c r="BA153" s="2114"/>
      <c r="BB153" s="2115"/>
      <c r="BC153" s="2134"/>
      <c r="BD153" s="2135"/>
      <c r="BE153" s="2136"/>
      <c r="BF153" s="382"/>
      <c r="BG153" s="2095" t="s">
        <v>428</v>
      </c>
      <c r="BH153" s="2096"/>
      <c r="BI153" s="2096"/>
      <c r="BJ153" s="2096"/>
      <c r="BK153" s="2096"/>
      <c r="BL153" s="2096"/>
      <c r="BM153" s="2096"/>
      <c r="BN153" s="2096"/>
      <c r="BO153" s="2096"/>
      <c r="BP153" s="383"/>
      <c r="BQ153" s="184"/>
      <c r="BR153" s="181"/>
      <c r="BS153" s="2121">
        <f>'報告書（事業主控）'!AC32</f>
        <v>0</v>
      </c>
      <c r="BT153" s="2099"/>
      <c r="BU153" s="2099"/>
      <c r="BV153" s="2099"/>
      <c r="BW153" s="2099"/>
      <c r="BX153" s="2099"/>
      <c r="BY153" s="2099"/>
      <c r="BZ153" s="2099"/>
      <c r="CA153" s="2099"/>
      <c r="CB153" s="2099"/>
      <c r="CC153" s="2099"/>
      <c r="CD153" s="2099"/>
      <c r="CE153" s="2099"/>
      <c r="CF153" s="2099"/>
      <c r="CG153" s="2099"/>
      <c r="CH153" s="2099"/>
      <c r="CI153" s="2099"/>
      <c r="CJ153" s="2099"/>
      <c r="CK153" s="2099"/>
      <c r="CL153" s="2099"/>
      <c r="CM153" s="2099"/>
      <c r="CN153" s="2099"/>
      <c r="CO153" s="2099"/>
      <c r="CP153" s="2099"/>
      <c r="CQ153" s="2099"/>
      <c r="CR153" s="2099"/>
      <c r="CS153" s="2099"/>
      <c r="CT153" s="2099"/>
      <c r="CU153" s="2099"/>
      <c r="CV153" s="2099"/>
      <c r="CW153" s="2099"/>
      <c r="CX153" s="2099"/>
      <c r="CY153" s="2099"/>
      <c r="CZ153" s="2099"/>
      <c r="DA153" s="2099"/>
      <c r="DB153" s="2099"/>
      <c r="DC153" s="2099"/>
      <c r="DD153" s="2099"/>
      <c r="DE153" s="184"/>
      <c r="DF153" s="72"/>
      <c r="DG153" s="72"/>
      <c r="DH153" s="72"/>
      <c r="DI153" s="72"/>
      <c r="DJ153" s="72"/>
    </row>
    <row r="154" spans="1:121" ht="8.25" customHeight="1">
      <c r="A154" s="72"/>
      <c r="B154" s="72"/>
      <c r="C154" s="72"/>
      <c r="D154" s="396"/>
      <c r="E154" s="2108"/>
      <c r="F154" s="2108"/>
      <c r="G154" s="2108"/>
      <c r="H154" s="2108"/>
      <c r="I154" s="2108"/>
      <c r="J154" s="2108"/>
      <c r="K154" s="2108"/>
      <c r="L154" s="2108"/>
      <c r="M154" s="2108"/>
      <c r="N154" s="2109"/>
      <c r="O154" s="173"/>
      <c r="P154" s="173"/>
      <c r="Q154" s="2111"/>
      <c r="R154" s="2111"/>
      <c r="S154" s="2111"/>
      <c r="T154" s="2111"/>
      <c r="U154" s="2111"/>
      <c r="V154" s="2111"/>
      <c r="W154" s="2111"/>
      <c r="X154" s="2111"/>
      <c r="Y154" s="2111"/>
      <c r="Z154" s="2111"/>
      <c r="AA154" s="2111"/>
      <c r="AB154" s="185"/>
      <c r="AC154" s="173"/>
      <c r="AD154" s="173"/>
      <c r="AE154" s="2122" t="s">
        <v>429</v>
      </c>
      <c r="AF154" s="2123"/>
      <c r="AG154" s="2123"/>
      <c r="AH154" s="2123"/>
      <c r="AI154" s="2123"/>
      <c r="AJ154" s="2123"/>
      <c r="AK154" s="2123"/>
      <c r="AL154" s="2123"/>
      <c r="AM154" s="2123"/>
      <c r="AN154" s="2124"/>
      <c r="AO154" s="173"/>
      <c r="AP154" s="173"/>
      <c r="AQ154" s="2116"/>
      <c r="AR154" s="2116"/>
      <c r="AS154" s="2116"/>
      <c r="AT154" s="2116"/>
      <c r="AU154" s="2116"/>
      <c r="AV154" s="2116"/>
      <c r="AW154" s="2116"/>
      <c r="AX154" s="2116"/>
      <c r="AY154" s="2116"/>
      <c r="AZ154" s="2116"/>
      <c r="BA154" s="2116"/>
      <c r="BB154" s="2117"/>
      <c r="BC154" s="384"/>
      <c r="BD154" s="182"/>
      <c r="BE154" s="183"/>
      <c r="BF154" s="374"/>
      <c r="BG154" s="2097"/>
      <c r="BH154" s="2097"/>
      <c r="BI154" s="2097"/>
      <c r="BJ154" s="2097"/>
      <c r="BK154" s="2097"/>
      <c r="BL154" s="2097"/>
      <c r="BM154" s="2097"/>
      <c r="BN154" s="2097"/>
      <c r="BO154" s="2097"/>
      <c r="BP154" s="375"/>
      <c r="BQ154" s="174"/>
      <c r="BR154" s="181"/>
      <c r="BS154" s="1601"/>
      <c r="BT154" s="1601"/>
      <c r="BU154" s="1601"/>
      <c r="BV154" s="1601"/>
      <c r="BW154" s="1601"/>
      <c r="BX154" s="1601"/>
      <c r="BY154" s="1601"/>
      <c r="BZ154" s="1601"/>
      <c r="CA154" s="1601"/>
      <c r="CB154" s="1601"/>
      <c r="CC154" s="1601"/>
      <c r="CD154" s="1601"/>
      <c r="CE154" s="1601"/>
      <c r="CF154" s="1601"/>
      <c r="CG154" s="1601"/>
      <c r="CH154" s="1601"/>
      <c r="CI154" s="1601"/>
      <c r="CJ154" s="1601"/>
      <c r="CK154" s="1601"/>
      <c r="CL154" s="1601"/>
      <c r="CM154" s="1601"/>
      <c r="CN154" s="1601"/>
      <c r="CO154" s="1601"/>
      <c r="CP154" s="1601"/>
      <c r="CQ154" s="1601"/>
      <c r="CR154" s="1601"/>
      <c r="CS154" s="1601"/>
      <c r="CT154" s="1601"/>
      <c r="CU154" s="1601"/>
      <c r="CV154" s="1601"/>
      <c r="CW154" s="1601"/>
      <c r="CX154" s="1601"/>
      <c r="CY154" s="1601"/>
      <c r="CZ154" s="1601"/>
      <c r="DA154" s="1601"/>
      <c r="DB154" s="1601"/>
      <c r="DC154" s="1601"/>
      <c r="DD154" s="1601"/>
      <c r="DE154" s="174"/>
      <c r="DF154" s="72"/>
      <c r="DG154" s="72"/>
      <c r="DH154" s="72"/>
      <c r="DI154" s="72"/>
      <c r="DJ154" s="72"/>
    </row>
    <row r="155" spans="1:121" ht="8.25" customHeight="1">
      <c r="A155" s="72"/>
      <c r="B155" s="72"/>
      <c r="C155" s="72"/>
      <c r="D155" s="397"/>
      <c r="E155" s="2126" t="s">
        <v>430</v>
      </c>
      <c r="F155" s="2126"/>
      <c r="G155" s="2126"/>
      <c r="H155" s="2126"/>
      <c r="I155" s="2126"/>
      <c r="J155" s="2126"/>
      <c r="K155" s="2126"/>
      <c r="L155" s="2126"/>
      <c r="M155" s="2126"/>
      <c r="N155" s="186"/>
      <c r="O155" s="173"/>
      <c r="P155" s="173"/>
      <c r="Q155" s="2111"/>
      <c r="R155" s="2111"/>
      <c r="S155" s="2111"/>
      <c r="T155" s="2111"/>
      <c r="U155" s="2111"/>
      <c r="V155" s="2111"/>
      <c r="W155" s="2111"/>
      <c r="X155" s="2111"/>
      <c r="Y155" s="2111"/>
      <c r="Z155" s="2111"/>
      <c r="AA155" s="2111"/>
      <c r="AB155" s="185"/>
      <c r="AC155" s="173"/>
      <c r="AD155" s="173"/>
      <c r="AE155" s="2125"/>
      <c r="AF155" s="2123"/>
      <c r="AG155" s="2123"/>
      <c r="AH155" s="2123"/>
      <c r="AI155" s="2123"/>
      <c r="AJ155" s="2123"/>
      <c r="AK155" s="2123"/>
      <c r="AL155" s="2123"/>
      <c r="AM155" s="2123"/>
      <c r="AN155" s="2124"/>
      <c r="AO155" s="173"/>
      <c r="AP155" s="173"/>
      <c r="AQ155" s="2116"/>
      <c r="AR155" s="2116"/>
      <c r="AS155" s="2116"/>
      <c r="AT155" s="2116"/>
      <c r="AU155" s="2116"/>
      <c r="AV155" s="2116"/>
      <c r="AW155" s="2116"/>
      <c r="AX155" s="2116"/>
      <c r="AY155" s="2116"/>
      <c r="AZ155" s="2116"/>
      <c r="BA155" s="2116"/>
      <c r="BB155" s="2117"/>
      <c r="BC155" s="2092" t="s">
        <v>431</v>
      </c>
      <c r="BD155" s="2128"/>
      <c r="BE155" s="2129"/>
      <c r="BF155" s="374"/>
      <c r="BG155" s="2097"/>
      <c r="BH155" s="2097"/>
      <c r="BI155" s="2097"/>
      <c r="BJ155" s="2097"/>
      <c r="BK155" s="2097"/>
      <c r="BL155" s="2097"/>
      <c r="BM155" s="2097"/>
      <c r="BN155" s="2097"/>
      <c r="BO155" s="2097"/>
      <c r="BP155" s="375"/>
      <c r="BQ155" s="174"/>
      <c r="BR155" s="181"/>
      <c r="BS155" s="1601"/>
      <c r="BT155" s="1601"/>
      <c r="BU155" s="1601"/>
      <c r="BV155" s="1601"/>
      <c r="BW155" s="1601"/>
      <c r="BX155" s="1601"/>
      <c r="BY155" s="1601"/>
      <c r="BZ155" s="1601"/>
      <c r="CA155" s="1601"/>
      <c r="CB155" s="1601"/>
      <c r="CC155" s="1601"/>
      <c r="CD155" s="1601"/>
      <c r="CE155" s="1601"/>
      <c r="CF155" s="1601"/>
      <c r="CG155" s="1601"/>
      <c r="CH155" s="1601"/>
      <c r="CI155" s="1601"/>
      <c r="CJ155" s="1601"/>
      <c r="CK155" s="1601"/>
      <c r="CL155" s="1601"/>
      <c r="CM155" s="1601"/>
      <c r="CN155" s="1601"/>
      <c r="CO155" s="1601"/>
      <c r="CP155" s="1601"/>
      <c r="CQ155" s="1601"/>
      <c r="CR155" s="1601"/>
      <c r="CS155" s="1601"/>
      <c r="CT155" s="1601"/>
      <c r="CU155" s="1601"/>
      <c r="CV155" s="1601"/>
      <c r="CW155" s="1601"/>
      <c r="CX155" s="1601"/>
      <c r="CY155" s="1601"/>
      <c r="CZ155" s="1601"/>
      <c r="DA155" s="1601"/>
      <c r="DB155" s="1601"/>
      <c r="DC155" s="1601"/>
      <c r="DD155" s="1601"/>
      <c r="DE155" s="174"/>
      <c r="DF155" s="72"/>
      <c r="DG155" s="72"/>
      <c r="DH155" s="72"/>
      <c r="DI155" s="72"/>
      <c r="DJ155" s="72"/>
    </row>
    <row r="156" spans="1:121" ht="8.25" customHeight="1">
      <c r="A156" s="72"/>
      <c r="B156" s="72"/>
      <c r="C156" s="72"/>
      <c r="D156" s="398"/>
      <c r="E156" s="2127"/>
      <c r="F156" s="2127"/>
      <c r="G156" s="2127"/>
      <c r="H156" s="2127"/>
      <c r="I156" s="2127"/>
      <c r="J156" s="2127"/>
      <c r="K156" s="2127"/>
      <c r="L156" s="2127"/>
      <c r="M156" s="2127"/>
      <c r="N156" s="187"/>
      <c r="O156" s="173"/>
      <c r="P156" s="173"/>
      <c r="Q156" s="2112"/>
      <c r="R156" s="2112"/>
      <c r="S156" s="2112"/>
      <c r="T156" s="2112"/>
      <c r="U156" s="2112"/>
      <c r="V156" s="2112"/>
      <c r="W156" s="2112"/>
      <c r="X156" s="2112"/>
      <c r="Y156" s="2112"/>
      <c r="Z156" s="2112"/>
      <c r="AA156" s="2112"/>
      <c r="AB156" s="188"/>
      <c r="AC156" s="173"/>
      <c r="AD156" s="173"/>
      <c r="AE156" s="178"/>
      <c r="AF156" s="179"/>
      <c r="AG156" s="179"/>
      <c r="AH156" s="179"/>
      <c r="AI156" s="179"/>
      <c r="AJ156" s="179"/>
      <c r="AK156" s="179"/>
      <c r="AL156" s="179"/>
      <c r="AM156" s="179"/>
      <c r="AN156" s="180"/>
      <c r="AO156" s="173"/>
      <c r="AP156" s="173"/>
      <c r="AQ156" s="2118"/>
      <c r="AR156" s="2118"/>
      <c r="AS156" s="2118"/>
      <c r="AT156" s="2118"/>
      <c r="AU156" s="2118"/>
      <c r="AV156" s="2118"/>
      <c r="AW156" s="2118"/>
      <c r="AX156" s="2118"/>
      <c r="AY156" s="2118"/>
      <c r="AZ156" s="2118"/>
      <c r="BA156" s="2118"/>
      <c r="BB156" s="2119"/>
      <c r="BC156" s="2130"/>
      <c r="BD156" s="2128"/>
      <c r="BE156" s="2129"/>
      <c r="BF156" s="379"/>
      <c r="BG156" s="2120"/>
      <c r="BH156" s="2120"/>
      <c r="BI156" s="2120"/>
      <c r="BJ156" s="2120"/>
      <c r="BK156" s="2120"/>
      <c r="BL156" s="2120"/>
      <c r="BM156" s="2120"/>
      <c r="BN156" s="2120"/>
      <c r="BO156" s="2120"/>
      <c r="BP156" s="380"/>
      <c r="BQ156" s="180"/>
      <c r="BR156" s="181"/>
      <c r="BS156" s="2100"/>
      <c r="BT156" s="2100"/>
      <c r="BU156" s="2100"/>
      <c r="BV156" s="2100"/>
      <c r="BW156" s="2100"/>
      <c r="BX156" s="2100"/>
      <c r="BY156" s="2100"/>
      <c r="BZ156" s="2100"/>
      <c r="CA156" s="2100"/>
      <c r="CB156" s="2100"/>
      <c r="CC156" s="2100"/>
      <c r="CD156" s="2100"/>
      <c r="CE156" s="2100"/>
      <c r="CF156" s="2100"/>
      <c r="CG156" s="2100"/>
      <c r="CH156" s="2100"/>
      <c r="CI156" s="2100"/>
      <c r="CJ156" s="2100"/>
      <c r="CK156" s="2100"/>
      <c r="CL156" s="2100"/>
      <c r="CM156" s="2100"/>
      <c r="CN156" s="2100"/>
      <c r="CO156" s="2100"/>
      <c r="CP156" s="2100"/>
      <c r="CQ156" s="2100"/>
      <c r="CR156" s="2100"/>
      <c r="CS156" s="2100"/>
      <c r="CT156" s="2100"/>
      <c r="CU156" s="2100"/>
      <c r="CV156" s="2100"/>
      <c r="CW156" s="2100"/>
      <c r="CX156" s="2100"/>
      <c r="CY156" s="2100"/>
      <c r="CZ156" s="2100"/>
      <c r="DA156" s="2100"/>
      <c r="DB156" s="2100"/>
      <c r="DC156" s="2100"/>
      <c r="DD156" s="2100"/>
      <c r="DE156" s="180"/>
      <c r="DF156" s="72"/>
      <c r="DG156" s="72"/>
      <c r="DH156" s="72"/>
      <c r="DI156" s="72"/>
      <c r="DJ156" s="72"/>
    </row>
    <row r="157" spans="1:121" ht="8.25" customHeight="1">
      <c r="A157" s="72"/>
      <c r="B157" s="72"/>
      <c r="C157" s="72"/>
      <c r="D157" s="193"/>
      <c r="E157" s="189"/>
      <c r="F157" s="184"/>
      <c r="G157" s="190"/>
      <c r="H157" s="191"/>
      <c r="I157" s="191"/>
      <c r="J157" s="191"/>
      <c r="K157" s="191"/>
      <c r="L157" s="191"/>
      <c r="M157" s="191"/>
      <c r="N157" s="191"/>
      <c r="O157" s="191"/>
      <c r="P157" s="191"/>
      <c r="Q157" s="191"/>
      <c r="R157" s="192"/>
      <c r="S157" s="189"/>
      <c r="T157" s="422" t="s">
        <v>432</v>
      </c>
      <c r="U157" s="422"/>
      <c r="V157" s="422"/>
      <c r="W157" s="422"/>
      <c r="X157" s="422"/>
      <c r="Y157" s="422"/>
      <c r="Z157" s="422"/>
      <c r="AA157" s="422"/>
      <c r="AB157" s="422"/>
      <c r="AC157" s="422"/>
      <c r="AD157" s="422"/>
      <c r="AE157" s="422"/>
      <c r="AF157" s="422"/>
      <c r="AG157" s="422"/>
      <c r="AH157" s="422"/>
      <c r="AI157" s="422"/>
      <c r="AJ157" s="422"/>
      <c r="AK157" s="422"/>
      <c r="AL157" s="422"/>
      <c r="AM157" s="422"/>
      <c r="AN157" s="422"/>
      <c r="AO157" s="422"/>
      <c r="AP157" s="422"/>
      <c r="AQ157" s="422"/>
      <c r="AR157" s="422"/>
      <c r="AS157" s="422"/>
      <c r="AT157" s="422"/>
      <c r="AU157" s="422"/>
      <c r="AV157" s="422"/>
      <c r="AW157" s="422"/>
      <c r="AX157" s="422"/>
      <c r="AY157" s="422"/>
      <c r="AZ157" s="422"/>
      <c r="BA157" s="422"/>
      <c r="BB157" s="399"/>
      <c r="BC157" s="2130"/>
      <c r="BD157" s="2128"/>
      <c r="BE157" s="2129"/>
      <c r="BF157" s="382"/>
      <c r="BG157" s="2095" t="s">
        <v>433</v>
      </c>
      <c r="BH157" s="2096"/>
      <c r="BI157" s="2096"/>
      <c r="BJ157" s="2096"/>
      <c r="BK157" s="2096"/>
      <c r="BL157" s="2096"/>
      <c r="BM157" s="2096"/>
      <c r="BN157" s="2096"/>
      <c r="BO157" s="2096"/>
      <c r="BP157" s="383"/>
      <c r="BQ157" s="184"/>
      <c r="BR157" s="193"/>
      <c r="BS157" s="2131" t="s">
        <v>434</v>
      </c>
      <c r="BT157" s="2132"/>
      <c r="BU157" s="2132"/>
      <c r="BV157" s="2132"/>
      <c r="BW157" s="2132"/>
      <c r="BX157" s="2132"/>
      <c r="BY157" s="2132"/>
      <c r="BZ157" s="2132"/>
      <c r="CA157" s="2132"/>
      <c r="CB157" s="2132"/>
      <c r="CC157" s="2132"/>
      <c r="CD157" s="2132"/>
      <c r="CE157" s="2132"/>
      <c r="CF157" s="2132"/>
      <c r="CG157" s="2132"/>
      <c r="CH157" s="2132"/>
      <c r="CI157" s="2132"/>
      <c r="CJ157" s="2132"/>
      <c r="CK157" s="2132"/>
      <c r="CL157" s="2132"/>
      <c r="CM157" s="2132"/>
      <c r="CN157" s="2132"/>
      <c r="CO157" s="2132"/>
      <c r="CP157" s="2132"/>
      <c r="CQ157" s="2132"/>
      <c r="CR157" s="2132"/>
      <c r="CS157" s="2132"/>
      <c r="CT157" s="2132"/>
      <c r="CU157" s="2132"/>
      <c r="CV157" s="2132"/>
      <c r="CW157" s="2132"/>
      <c r="CX157" s="2132"/>
      <c r="CY157" s="2132"/>
      <c r="CZ157" s="2132"/>
      <c r="DA157" s="2132"/>
      <c r="DB157" s="2132"/>
      <c r="DC157" s="2132"/>
      <c r="DD157" s="2132"/>
      <c r="DE157" s="184"/>
      <c r="DF157" s="72"/>
      <c r="DG157" s="72"/>
      <c r="DH157" s="72"/>
      <c r="DI157" s="72"/>
      <c r="DJ157" s="72"/>
    </row>
    <row r="158" spans="1:121" ht="8.25" customHeight="1">
      <c r="A158" s="72"/>
      <c r="B158" s="72"/>
      <c r="C158" s="72"/>
      <c r="D158" s="2088">
        <v>28</v>
      </c>
      <c r="E158" s="2089"/>
      <c r="F158" s="2090"/>
      <c r="G158" s="194"/>
      <c r="H158" s="185"/>
      <c r="I158" s="2091" t="s">
        <v>435</v>
      </c>
      <c r="J158" s="2091"/>
      <c r="K158" s="2091"/>
      <c r="L158" s="2091"/>
      <c r="M158" s="2091"/>
      <c r="N158" s="2091"/>
      <c r="O158" s="2091"/>
      <c r="P158" s="2091"/>
      <c r="Q158" s="185"/>
      <c r="R158" s="195"/>
      <c r="S158" s="173"/>
      <c r="T158" s="342"/>
      <c r="U158" s="342"/>
      <c r="V158" s="342"/>
      <c r="W158" s="342"/>
      <c r="X158" s="342"/>
      <c r="Y158" s="342"/>
      <c r="Z158" s="342"/>
      <c r="AA158" s="342"/>
      <c r="AB158" s="342"/>
      <c r="AC158" s="342"/>
      <c r="AD158" s="342"/>
      <c r="AE158" s="342"/>
      <c r="AF158" s="342"/>
      <c r="AG158" s="342"/>
      <c r="AH158" s="342"/>
      <c r="AI158" s="342"/>
      <c r="AJ158" s="342"/>
      <c r="AK158" s="342"/>
      <c r="AL158" s="342"/>
      <c r="AM158" s="342"/>
      <c r="AN158" s="342"/>
      <c r="AO158" s="342"/>
      <c r="AP158" s="342"/>
      <c r="AQ158" s="342"/>
      <c r="AR158" s="342"/>
      <c r="AS158" s="342"/>
      <c r="AT158" s="342"/>
      <c r="AU158" s="342"/>
      <c r="AV158" s="342"/>
      <c r="AW158" s="342"/>
      <c r="AX158" s="342"/>
      <c r="AY158" s="342"/>
      <c r="AZ158" s="342"/>
      <c r="BA158" s="342"/>
      <c r="BB158" s="400"/>
      <c r="BC158" s="2130"/>
      <c r="BD158" s="2128"/>
      <c r="BE158" s="2129"/>
      <c r="BF158" s="374"/>
      <c r="BG158" s="2097"/>
      <c r="BH158" s="2097"/>
      <c r="BI158" s="2097"/>
      <c r="BJ158" s="2097"/>
      <c r="BK158" s="2097"/>
      <c r="BL158" s="2097"/>
      <c r="BM158" s="2097"/>
      <c r="BN158" s="2097"/>
      <c r="BO158" s="2097"/>
      <c r="BP158" s="375"/>
      <c r="BQ158" s="174"/>
      <c r="BR158" s="181"/>
      <c r="BS158" s="984"/>
      <c r="BT158" s="984"/>
      <c r="BU158" s="984"/>
      <c r="BV158" s="984"/>
      <c r="BW158" s="984"/>
      <c r="BX158" s="984"/>
      <c r="BY158" s="984"/>
      <c r="BZ158" s="984"/>
      <c r="CA158" s="984"/>
      <c r="CB158" s="984"/>
      <c r="CC158" s="984"/>
      <c r="CD158" s="984"/>
      <c r="CE158" s="984"/>
      <c r="CF158" s="984"/>
      <c r="CG158" s="984"/>
      <c r="CH158" s="984"/>
      <c r="CI158" s="984"/>
      <c r="CJ158" s="984"/>
      <c r="CK158" s="984"/>
      <c r="CL158" s="984"/>
      <c r="CM158" s="984"/>
      <c r="CN158" s="984"/>
      <c r="CO158" s="984"/>
      <c r="CP158" s="984"/>
      <c r="CQ158" s="984"/>
      <c r="CR158" s="984"/>
      <c r="CS158" s="984"/>
      <c r="CT158" s="984"/>
      <c r="CU158" s="984"/>
      <c r="CV158" s="984"/>
      <c r="CW158" s="984"/>
      <c r="CX158" s="984"/>
      <c r="CY158" s="984"/>
      <c r="CZ158" s="984"/>
      <c r="DA158" s="984"/>
      <c r="DB158" s="984"/>
      <c r="DC158" s="984"/>
      <c r="DD158" s="984"/>
      <c r="DE158" s="174"/>
      <c r="DF158" s="72"/>
      <c r="DG158" s="72"/>
      <c r="DH158" s="72"/>
      <c r="DI158" s="72"/>
      <c r="DJ158" s="72"/>
    </row>
    <row r="159" spans="1:121" ht="8.25" customHeight="1">
      <c r="A159" s="72"/>
      <c r="B159" s="72"/>
      <c r="C159" s="72"/>
      <c r="D159" s="2088"/>
      <c r="E159" s="2089"/>
      <c r="F159" s="2090"/>
      <c r="G159" s="194"/>
      <c r="H159" s="185"/>
      <c r="I159" s="2091"/>
      <c r="J159" s="2091"/>
      <c r="K159" s="2091"/>
      <c r="L159" s="2091"/>
      <c r="M159" s="2091"/>
      <c r="N159" s="2091"/>
      <c r="O159" s="2091"/>
      <c r="P159" s="2091"/>
      <c r="Q159" s="185"/>
      <c r="R159" s="195"/>
      <c r="S159" s="173"/>
      <c r="T159" s="342"/>
      <c r="U159" s="342"/>
      <c r="V159" s="342"/>
      <c r="W159" s="342"/>
      <c r="X159" s="342"/>
      <c r="Y159" s="342"/>
      <c r="Z159" s="342"/>
      <c r="AA159" s="342"/>
      <c r="AB159" s="342"/>
      <c r="AC159" s="342"/>
      <c r="AD159" s="342"/>
      <c r="AE159" s="342"/>
      <c r="AF159" s="342"/>
      <c r="AG159" s="342"/>
      <c r="AH159" s="342"/>
      <c r="AI159" s="342"/>
      <c r="AJ159" s="342"/>
      <c r="AK159" s="342"/>
      <c r="AL159" s="342"/>
      <c r="AM159" s="342"/>
      <c r="AN159" s="342"/>
      <c r="AO159" s="342"/>
      <c r="AP159" s="342"/>
      <c r="AQ159" s="342"/>
      <c r="AR159" s="342"/>
      <c r="AS159" s="342"/>
      <c r="AT159" s="342"/>
      <c r="AU159" s="342"/>
      <c r="AV159" s="342"/>
      <c r="AW159" s="342"/>
      <c r="AX159" s="342"/>
      <c r="AY159" s="342"/>
      <c r="AZ159" s="342"/>
      <c r="BA159" s="342"/>
      <c r="BB159" s="400"/>
      <c r="BC159" s="2130"/>
      <c r="BD159" s="2128"/>
      <c r="BE159" s="2129"/>
      <c r="BF159" s="374"/>
      <c r="BG159" s="2097"/>
      <c r="BH159" s="2097"/>
      <c r="BI159" s="2097"/>
      <c r="BJ159" s="2097"/>
      <c r="BK159" s="2097"/>
      <c r="BL159" s="2097"/>
      <c r="BM159" s="2097"/>
      <c r="BN159" s="2097"/>
      <c r="BO159" s="2097"/>
      <c r="BP159" s="375"/>
      <c r="BQ159" s="174"/>
      <c r="BR159" s="181"/>
      <c r="BS159" s="984"/>
      <c r="BT159" s="984"/>
      <c r="BU159" s="984"/>
      <c r="BV159" s="984"/>
      <c r="BW159" s="984"/>
      <c r="BX159" s="984"/>
      <c r="BY159" s="984"/>
      <c r="BZ159" s="984"/>
      <c r="CA159" s="984"/>
      <c r="CB159" s="984"/>
      <c r="CC159" s="984"/>
      <c r="CD159" s="984"/>
      <c r="CE159" s="984"/>
      <c r="CF159" s="984"/>
      <c r="CG159" s="984"/>
      <c r="CH159" s="984"/>
      <c r="CI159" s="984"/>
      <c r="CJ159" s="984"/>
      <c r="CK159" s="984"/>
      <c r="CL159" s="984"/>
      <c r="CM159" s="984"/>
      <c r="CN159" s="984"/>
      <c r="CO159" s="984"/>
      <c r="CP159" s="984"/>
      <c r="CQ159" s="984"/>
      <c r="CR159" s="984"/>
      <c r="CS159" s="984"/>
      <c r="CT159" s="984"/>
      <c r="CU159" s="984"/>
      <c r="CV159" s="984"/>
      <c r="CW159" s="984"/>
      <c r="CX159" s="984"/>
      <c r="CY159" s="984"/>
      <c r="CZ159" s="984"/>
      <c r="DA159" s="984"/>
      <c r="DB159" s="984"/>
      <c r="DC159" s="984"/>
      <c r="DD159" s="984"/>
      <c r="DE159" s="174"/>
      <c r="DF159" s="72"/>
      <c r="DG159" s="72"/>
      <c r="DH159" s="72"/>
      <c r="DI159" s="72"/>
      <c r="DJ159" s="72"/>
    </row>
    <row r="160" spans="1:121" ht="8.25" customHeight="1">
      <c r="A160" s="72"/>
      <c r="B160" s="72"/>
      <c r="C160" s="72"/>
      <c r="D160" s="384"/>
      <c r="E160" s="182"/>
      <c r="F160" s="183"/>
      <c r="G160" s="196"/>
      <c r="H160" s="188"/>
      <c r="I160" s="197"/>
      <c r="J160" s="197"/>
      <c r="K160" s="197"/>
      <c r="L160" s="197"/>
      <c r="M160" s="197"/>
      <c r="N160" s="197"/>
      <c r="O160" s="197"/>
      <c r="P160" s="197"/>
      <c r="Q160" s="188"/>
      <c r="R160" s="198"/>
      <c r="S160" s="179"/>
      <c r="T160" s="343"/>
      <c r="U160" s="343"/>
      <c r="V160" s="343"/>
      <c r="W160" s="343"/>
      <c r="X160" s="343"/>
      <c r="Y160" s="343"/>
      <c r="Z160" s="343"/>
      <c r="AA160" s="343"/>
      <c r="AB160" s="343"/>
      <c r="AC160" s="343"/>
      <c r="AD160" s="343"/>
      <c r="AE160" s="343"/>
      <c r="AF160" s="343"/>
      <c r="AG160" s="343"/>
      <c r="AH160" s="343"/>
      <c r="AI160" s="343"/>
      <c r="AJ160" s="343"/>
      <c r="AK160" s="343"/>
      <c r="AL160" s="343"/>
      <c r="AM160" s="343"/>
      <c r="AN160" s="343"/>
      <c r="AO160" s="343"/>
      <c r="AP160" s="343"/>
      <c r="AQ160" s="343"/>
      <c r="AR160" s="343"/>
      <c r="AS160" s="343"/>
      <c r="AT160" s="343"/>
      <c r="AU160" s="343"/>
      <c r="AV160" s="343"/>
      <c r="AW160" s="343"/>
      <c r="AX160" s="343"/>
      <c r="AY160" s="343"/>
      <c r="AZ160" s="343"/>
      <c r="BA160" s="343"/>
      <c r="BB160" s="401"/>
      <c r="BC160" s="2130"/>
      <c r="BD160" s="2128"/>
      <c r="BE160" s="2129"/>
      <c r="BF160" s="379"/>
      <c r="BG160" s="2120"/>
      <c r="BH160" s="2120"/>
      <c r="BI160" s="2120"/>
      <c r="BJ160" s="2120"/>
      <c r="BK160" s="2120"/>
      <c r="BL160" s="2120"/>
      <c r="BM160" s="2120"/>
      <c r="BN160" s="2120"/>
      <c r="BO160" s="2120"/>
      <c r="BP160" s="380"/>
      <c r="BQ160" s="180"/>
      <c r="BR160" s="178"/>
      <c r="BS160" s="2133"/>
      <c r="BT160" s="2133"/>
      <c r="BU160" s="2133"/>
      <c r="BV160" s="2133"/>
      <c r="BW160" s="2133"/>
      <c r="BX160" s="2133"/>
      <c r="BY160" s="2133"/>
      <c r="BZ160" s="2133"/>
      <c r="CA160" s="2133"/>
      <c r="CB160" s="2133"/>
      <c r="CC160" s="2133"/>
      <c r="CD160" s="2133"/>
      <c r="CE160" s="2133"/>
      <c r="CF160" s="2133"/>
      <c r="CG160" s="2133"/>
      <c r="CH160" s="2133"/>
      <c r="CI160" s="2133"/>
      <c r="CJ160" s="2133"/>
      <c r="CK160" s="2133"/>
      <c r="CL160" s="2133"/>
      <c r="CM160" s="2133"/>
      <c r="CN160" s="2133"/>
      <c r="CO160" s="2133"/>
      <c r="CP160" s="2133"/>
      <c r="CQ160" s="2133"/>
      <c r="CR160" s="2133"/>
      <c r="CS160" s="2133"/>
      <c r="CT160" s="2133"/>
      <c r="CU160" s="2133"/>
      <c r="CV160" s="2133"/>
      <c r="CW160" s="2133"/>
      <c r="CX160" s="2133"/>
      <c r="CY160" s="2133"/>
      <c r="CZ160" s="2133"/>
      <c r="DA160" s="2133"/>
      <c r="DB160" s="2133"/>
      <c r="DC160" s="2133"/>
      <c r="DD160" s="2133"/>
      <c r="DE160" s="180"/>
      <c r="DF160" s="72"/>
      <c r="DG160" s="72"/>
      <c r="DH160" s="72"/>
      <c r="DI160" s="72"/>
      <c r="DJ160" s="72"/>
    </row>
    <row r="161" spans="1:115" ht="8.25" customHeight="1">
      <c r="A161" s="72"/>
      <c r="B161" s="72"/>
      <c r="C161" s="72"/>
      <c r="D161" s="2092" t="s">
        <v>436</v>
      </c>
      <c r="E161" s="2093"/>
      <c r="F161" s="2094"/>
      <c r="G161" s="190"/>
      <c r="H161" s="191"/>
      <c r="I161" s="199"/>
      <c r="J161" s="199"/>
      <c r="K161" s="199"/>
      <c r="L161" s="199"/>
      <c r="M161" s="199"/>
      <c r="N161" s="199"/>
      <c r="O161" s="199"/>
      <c r="P161" s="199"/>
      <c r="Q161" s="191"/>
      <c r="R161" s="192"/>
      <c r="S161" s="189"/>
      <c r="T161" s="422" t="s">
        <v>434</v>
      </c>
      <c r="U161" s="422"/>
      <c r="V161" s="422"/>
      <c r="W161" s="422"/>
      <c r="X161" s="422"/>
      <c r="Y161" s="422"/>
      <c r="Z161" s="422"/>
      <c r="AA161" s="422"/>
      <c r="AB161" s="422"/>
      <c r="AC161" s="422"/>
      <c r="AD161" s="422"/>
      <c r="AE161" s="422"/>
      <c r="AF161" s="422"/>
      <c r="AG161" s="422"/>
      <c r="AH161" s="422"/>
      <c r="AI161" s="422"/>
      <c r="AJ161" s="422"/>
      <c r="AK161" s="422"/>
      <c r="AL161" s="422"/>
      <c r="AM161" s="422"/>
      <c r="AN161" s="422"/>
      <c r="AO161" s="422"/>
      <c r="AP161" s="422"/>
      <c r="AQ161" s="422"/>
      <c r="AR161" s="422"/>
      <c r="AS161" s="422"/>
      <c r="AT161" s="422"/>
      <c r="AU161" s="422"/>
      <c r="AV161" s="422"/>
      <c r="AW161" s="422"/>
      <c r="AX161" s="422"/>
      <c r="AY161" s="422"/>
      <c r="AZ161" s="422"/>
      <c r="BA161" s="422"/>
      <c r="BB161" s="399"/>
      <c r="BC161" s="2130"/>
      <c r="BD161" s="2128"/>
      <c r="BE161" s="2129"/>
      <c r="BF161" s="382"/>
      <c r="BG161" s="2095" t="s">
        <v>437</v>
      </c>
      <c r="BH161" s="2096"/>
      <c r="BI161" s="2096"/>
      <c r="BJ161" s="2096"/>
      <c r="BK161" s="2096"/>
      <c r="BL161" s="2096"/>
      <c r="BM161" s="2096"/>
      <c r="BN161" s="2096"/>
      <c r="BO161" s="2096"/>
      <c r="BP161" s="383"/>
      <c r="BQ161" s="184"/>
      <c r="BR161" s="181"/>
      <c r="BS161" s="2098" t="s">
        <v>438</v>
      </c>
      <c r="BT161" s="2099"/>
      <c r="BU161" s="2099"/>
      <c r="BV161" s="2099"/>
      <c r="BW161" s="2099"/>
      <c r="BX161" s="2099"/>
      <c r="BY161" s="2099"/>
      <c r="BZ161" s="2099"/>
      <c r="CA161" s="2099"/>
      <c r="CB161" s="2099"/>
      <c r="CC161" s="2099"/>
      <c r="CD161" s="2099"/>
      <c r="CE161" s="2099"/>
      <c r="CF161" s="2099"/>
      <c r="CG161" s="2099"/>
      <c r="CH161" s="2099"/>
      <c r="CI161" s="2099"/>
      <c r="CJ161" s="2099"/>
      <c r="CK161" s="2099"/>
      <c r="CL161" s="2099"/>
      <c r="CM161" s="2099"/>
      <c r="CN161" s="2099"/>
      <c r="CO161" s="2099"/>
      <c r="CP161" s="2099"/>
      <c r="CQ161" s="2099"/>
      <c r="CR161" s="2099"/>
      <c r="CS161" s="346"/>
      <c r="CT161" s="346"/>
      <c r="CU161" s="2085"/>
      <c r="CV161" s="2085"/>
      <c r="CW161" s="2085"/>
      <c r="CX161" s="2085"/>
      <c r="CY161" s="2085"/>
      <c r="CZ161" s="2085"/>
      <c r="DA161" s="2085"/>
      <c r="DB161" s="2085"/>
      <c r="DC161" s="2085"/>
      <c r="DD161" s="2085"/>
      <c r="DE161" s="2101"/>
      <c r="DF161" s="72"/>
      <c r="DG161" s="72"/>
      <c r="DH161" s="72"/>
      <c r="DI161" s="72"/>
      <c r="DJ161" s="72"/>
    </row>
    <row r="162" spans="1:115" ht="8.25" customHeight="1">
      <c r="A162" s="72"/>
      <c r="B162" s="72"/>
      <c r="C162" s="72"/>
      <c r="D162" s="2092"/>
      <c r="E162" s="2093"/>
      <c r="F162" s="2094"/>
      <c r="G162" s="194"/>
      <c r="H162" s="185"/>
      <c r="I162" s="2091" t="s">
        <v>439</v>
      </c>
      <c r="J162" s="2091"/>
      <c r="K162" s="2091"/>
      <c r="L162" s="2091"/>
      <c r="M162" s="2091"/>
      <c r="N162" s="2091"/>
      <c r="O162" s="2091"/>
      <c r="P162" s="2091"/>
      <c r="Q162" s="185"/>
      <c r="R162" s="195"/>
      <c r="S162" s="173"/>
      <c r="T162" s="342"/>
      <c r="U162" s="342"/>
      <c r="V162" s="342"/>
      <c r="W162" s="342"/>
      <c r="X162" s="342"/>
      <c r="Y162" s="342"/>
      <c r="Z162" s="342"/>
      <c r="AA162" s="342"/>
      <c r="AB162" s="342"/>
      <c r="AC162" s="342"/>
      <c r="AD162" s="342"/>
      <c r="AE162" s="342"/>
      <c r="AF162" s="342"/>
      <c r="AG162" s="342"/>
      <c r="AH162" s="342"/>
      <c r="AI162" s="342"/>
      <c r="AJ162" s="342"/>
      <c r="AK162" s="342"/>
      <c r="AL162" s="342"/>
      <c r="AM162" s="342"/>
      <c r="AN162" s="342"/>
      <c r="AO162" s="342"/>
      <c r="AP162" s="342"/>
      <c r="AQ162" s="342"/>
      <c r="AR162" s="342"/>
      <c r="AS162" s="342"/>
      <c r="AT162" s="342"/>
      <c r="AU162" s="342"/>
      <c r="AV162" s="342"/>
      <c r="AW162" s="342"/>
      <c r="AX162" s="342"/>
      <c r="AY162" s="342"/>
      <c r="AZ162" s="342"/>
      <c r="BA162" s="342"/>
      <c r="BB162" s="400"/>
      <c r="BC162" s="2130"/>
      <c r="BD162" s="2128"/>
      <c r="BE162" s="2129"/>
      <c r="BF162" s="374"/>
      <c r="BG162" s="2097"/>
      <c r="BH162" s="2097"/>
      <c r="BI162" s="2097"/>
      <c r="BJ162" s="2097"/>
      <c r="BK162" s="2097"/>
      <c r="BL162" s="2097"/>
      <c r="BM162" s="2097"/>
      <c r="BN162" s="2097"/>
      <c r="BO162" s="2097"/>
      <c r="BP162" s="375"/>
      <c r="BQ162" s="174"/>
      <c r="BR162" s="181"/>
      <c r="BS162" s="1601"/>
      <c r="BT162" s="1601"/>
      <c r="BU162" s="1601"/>
      <c r="BV162" s="1601"/>
      <c r="BW162" s="1601"/>
      <c r="BX162" s="1601"/>
      <c r="BY162" s="1601"/>
      <c r="BZ162" s="1601"/>
      <c r="CA162" s="1601"/>
      <c r="CB162" s="1601"/>
      <c r="CC162" s="1601"/>
      <c r="CD162" s="1601"/>
      <c r="CE162" s="1601"/>
      <c r="CF162" s="1601"/>
      <c r="CG162" s="1601"/>
      <c r="CH162" s="1601"/>
      <c r="CI162" s="1601"/>
      <c r="CJ162" s="1601"/>
      <c r="CK162" s="1601"/>
      <c r="CL162" s="1601"/>
      <c r="CM162" s="1601"/>
      <c r="CN162" s="1601"/>
      <c r="CO162" s="1601"/>
      <c r="CP162" s="1601"/>
      <c r="CQ162" s="1601"/>
      <c r="CR162" s="1601"/>
      <c r="CS162" s="347"/>
      <c r="CT162" s="347"/>
      <c r="CU162" s="2087"/>
      <c r="CV162" s="2087"/>
      <c r="CW162" s="2087"/>
      <c r="CX162" s="2087"/>
      <c r="CY162" s="2087"/>
      <c r="CZ162" s="2087"/>
      <c r="DA162" s="2087"/>
      <c r="DB162" s="2087"/>
      <c r="DC162" s="2087"/>
      <c r="DD162" s="2087"/>
      <c r="DE162" s="2102"/>
      <c r="DF162" s="72"/>
      <c r="DG162" s="72"/>
      <c r="DH162" s="72"/>
      <c r="DI162" s="72"/>
      <c r="DJ162" s="72"/>
    </row>
    <row r="163" spans="1:115" ht="8.25" customHeight="1">
      <c r="A163" s="72"/>
      <c r="B163" s="72"/>
      <c r="C163" s="72"/>
      <c r="D163" s="2092"/>
      <c r="E163" s="2093"/>
      <c r="F163" s="2094"/>
      <c r="G163" s="194"/>
      <c r="H163" s="185"/>
      <c r="I163" s="2091"/>
      <c r="J163" s="2091"/>
      <c r="K163" s="2091"/>
      <c r="L163" s="2091"/>
      <c r="M163" s="2091"/>
      <c r="N163" s="2091"/>
      <c r="O163" s="2091"/>
      <c r="P163" s="2091"/>
      <c r="Q163" s="185"/>
      <c r="R163" s="195"/>
      <c r="S163" s="173"/>
      <c r="T163" s="342"/>
      <c r="U163" s="342"/>
      <c r="V163" s="342"/>
      <c r="W163" s="342"/>
      <c r="X163" s="342"/>
      <c r="Y163" s="342"/>
      <c r="Z163" s="342"/>
      <c r="AA163" s="342"/>
      <c r="AB163" s="342"/>
      <c r="AC163" s="342"/>
      <c r="AD163" s="342"/>
      <c r="AE163" s="342"/>
      <c r="AF163" s="342"/>
      <c r="AG163" s="342"/>
      <c r="AH163" s="342"/>
      <c r="AI163" s="342"/>
      <c r="AJ163" s="342"/>
      <c r="AK163" s="342"/>
      <c r="AL163" s="342"/>
      <c r="AM163" s="342"/>
      <c r="AN163" s="342"/>
      <c r="AO163" s="342"/>
      <c r="AP163" s="342"/>
      <c r="AQ163" s="342"/>
      <c r="AR163" s="342"/>
      <c r="AS163" s="342"/>
      <c r="AT163" s="342"/>
      <c r="AU163" s="342"/>
      <c r="AV163" s="342"/>
      <c r="AW163" s="342"/>
      <c r="AX163" s="342"/>
      <c r="AY163" s="342"/>
      <c r="AZ163" s="342"/>
      <c r="BA163" s="342"/>
      <c r="BB163" s="400"/>
      <c r="BC163" s="374"/>
      <c r="BD163" s="375"/>
      <c r="BE163" s="376"/>
      <c r="BF163" s="374"/>
      <c r="BG163" s="2097"/>
      <c r="BH163" s="2097"/>
      <c r="BI163" s="2097"/>
      <c r="BJ163" s="2097"/>
      <c r="BK163" s="2097"/>
      <c r="BL163" s="2097"/>
      <c r="BM163" s="2097"/>
      <c r="BN163" s="2097"/>
      <c r="BO163" s="2097"/>
      <c r="BP163" s="375"/>
      <c r="BQ163" s="174"/>
      <c r="BR163" s="181"/>
      <c r="BS163" s="1601"/>
      <c r="BT163" s="1601"/>
      <c r="BU163" s="1601"/>
      <c r="BV163" s="1601"/>
      <c r="BW163" s="1601"/>
      <c r="BX163" s="1601"/>
      <c r="BY163" s="1601"/>
      <c r="BZ163" s="1601"/>
      <c r="CA163" s="1601"/>
      <c r="CB163" s="1601"/>
      <c r="CC163" s="1601"/>
      <c r="CD163" s="1601"/>
      <c r="CE163" s="1601"/>
      <c r="CF163" s="1601"/>
      <c r="CG163" s="1601"/>
      <c r="CH163" s="1601"/>
      <c r="CI163" s="1601"/>
      <c r="CJ163" s="1601"/>
      <c r="CK163" s="1601"/>
      <c r="CL163" s="1601"/>
      <c r="CM163" s="1601"/>
      <c r="CN163" s="1601"/>
      <c r="CO163" s="1601"/>
      <c r="CP163" s="1601"/>
      <c r="CQ163" s="1601"/>
      <c r="CR163" s="1601"/>
      <c r="CS163" s="347"/>
      <c r="CT163" s="347"/>
      <c r="CU163" s="173"/>
      <c r="CV163" s="173"/>
      <c r="CW163" s="173"/>
      <c r="CX163" s="173"/>
      <c r="CY163" s="173"/>
      <c r="CZ163" s="173"/>
      <c r="DA163" s="2103"/>
      <c r="DB163" s="2103"/>
      <c r="DC163" s="2103"/>
      <c r="DD163" s="173"/>
      <c r="DE163" s="174"/>
      <c r="DF163" s="72"/>
      <c r="DG163" s="72"/>
      <c r="DH163" s="72"/>
      <c r="DI163" s="72"/>
      <c r="DJ163" s="72"/>
    </row>
    <row r="164" spans="1:115" ht="8.25" customHeight="1">
      <c r="A164" s="72"/>
      <c r="B164" s="72"/>
      <c r="C164" s="72"/>
      <c r="D164" s="2092"/>
      <c r="E164" s="2093"/>
      <c r="F164" s="2094"/>
      <c r="G164" s="194"/>
      <c r="H164" s="185"/>
      <c r="I164" s="2091"/>
      <c r="J164" s="2091"/>
      <c r="K164" s="2091"/>
      <c r="L164" s="2091"/>
      <c r="M164" s="2091"/>
      <c r="N164" s="2091"/>
      <c r="O164" s="2091"/>
      <c r="P164" s="2091"/>
      <c r="Q164" s="185"/>
      <c r="R164" s="195"/>
      <c r="S164" s="173"/>
      <c r="T164" s="342"/>
      <c r="U164" s="342"/>
      <c r="V164" s="342"/>
      <c r="W164" s="342"/>
      <c r="X164" s="342"/>
      <c r="Y164" s="342"/>
      <c r="Z164" s="342"/>
      <c r="AA164" s="342"/>
      <c r="AB164" s="342"/>
      <c r="AC164" s="342"/>
      <c r="AD164" s="342"/>
      <c r="AE164" s="342"/>
      <c r="AF164" s="342"/>
      <c r="AG164" s="342"/>
      <c r="AH164" s="342"/>
      <c r="AI164" s="342"/>
      <c r="AJ164" s="342"/>
      <c r="AK164" s="342"/>
      <c r="AL164" s="342"/>
      <c r="AM164" s="342"/>
      <c r="AN164" s="342"/>
      <c r="AO164" s="342"/>
      <c r="AP164" s="342"/>
      <c r="AQ164" s="342"/>
      <c r="AR164" s="342"/>
      <c r="AS164" s="342"/>
      <c r="AT164" s="342"/>
      <c r="AU164" s="342"/>
      <c r="AV164" s="342"/>
      <c r="AW164" s="342"/>
      <c r="AX164" s="342"/>
      <c r="AY164" s="342"/>
      <c r="AZ164" s="342"/>
      <c r="BA164" s="342"/>
      <c r="BB164" s="400"/>
      <c r="BC164" s="386"/>
      <c r="BD164" s="342"/>
      <c r="BE164" s="174"/>
      <c r="BF164" s="374"/>
      <c r="BG164" s="2097"/>
      <c r="BH164" s="2097"/>
      <c r="BI164" s="2097"/>
      <c r="BJ164" s="2097"/>
      <c r="BK164" s="2097"/>
      <c r="BL164" s="2097"/>
      <c r="BM164" s="2097"/>
      <c r="BN164" s="2097"/>
      <c r="BO164" s="2097"/>
      <c r="BP164" s="375"/>
      <c r="BQ164" s="174"/>
      <c r="BR164" s="181"/>
      <c r="BS164" s="1601"/>
      <c r="BT164" s="1601"/>
      <c r="BU164" s="1601"/>
      <c r="BV164" s="1601"/>
      <c r="BW164" s="1601"/>
      <c r="BX164" s="1601"/>
      <c r="BY164" s="1601"/>
      <c r="BZ164" s="1601"/>
      <c r="CA164" s="1601"/>
      <c r="CB164" s="1601"/>
      <c r="CC164" s="1601"/>
      <c r="CD164" s="1601"/>
      <c r="CE164" s="1601"/>
      <c r="CF164" s="1601"/>
      <c r="CG164" s="1601"/>
      <c r="CH164" s="1601"/>
      <c r="CI164" s="1601"/>
      <c r="CJ164" s="1601"/>
      <c r="CK164" s="1601"/>
      <c r="CL164" s="1601"/>
      <c r="CM164" s="1601"/>
      <c r="CN164" s="1601"/>
      <c r="CO164" s="1601"/>
      <c r="CP164" s="1601"/>
      <c r="CQ164" s="1601"/>
      <c r="CR164" s="1601"/>
      <c r="CS164" s="347"/>
      <c r="CT164" s="347"/>
      <c r="CU164" s="173"/>
      <c r="CV164" s="173"/>
      <c r="CW164" s="173"/>
      <c r="CX164" s="173"/>
      <c r="CY164" s="173"/>
      <c r="CZ164" s="173"/>
      <c r="DA164" s="2103"/>
      <c r="DB164" s="2103"/>
      <c r="DC164" s="2103"/>
      <c r="DD164" s="173"/>
      <c r="DE164" s="174"/>
      <c r="DF164" s="72"/>
      <c r="DG164" s="72"/>
      <c r="DH164" s="72"/>
      <c r="DI164" s="72"/>
      <c r="DJ164" s="72"/>
    </row>
    <row r="165" spans="1:115" ht="8.25" customHeight="1">
      <c r="A165" s="72"/>
      <c r="B165" s="72"/>
      <c r="C165" s="72"/>
      <c r="D165" s="178"/>
      <c r="E165" s="179"/>
      <c r="F165" s="180"/>
      <c r="G165" s="196"/>
      <c r="H165" s="188"/>
      <c r="I165" s="188"/>
      <c r="J165" s="188"/>
      <c r="K165" s="188"/>
      <c r="L165" s="188"/>
      <c r="M165" s="188"/>
      <c r="N165" s="188"/>
      <c r="O165" s="188"/>
      <c r="P165" s="188"/>
      <c r="Q165" s="188"/>
      <c r="R165" s="198"/>
      <c r="S165" s="179"/>
      <c r="T165" s="343"/>
      <c r="U165" s="343"/>
      <c r="V165" s="343"/>
      <c r="W165" s="343"/>
      <c r="X165" s="343"/>
      <c r="Y165" s="343"/>
      <c r="Z165" s="343"/>
      <c r="AA165" s="343"/>
      <c r="AB165" s="343"/>
      <c r="AC165" s="343"/>
      <c r="AD165" s="343"/>
      <c r="AE165" s="343"/>
      <c r="AF165" s="343"/>
      <c r="AG165" s="343"/>
      <c r="AH165" s="343"/>
      <c r="AI165" s="343"/>
      <c r="AJ165" s="343"/>
      <c r="AK165" s="343"/>
      <c r="AL165" s="343"/>
      <c r="AM165" s="343"/>
      <c r="AN165" s="343"/>
      <c r="AO165" s="343"/>
      <c r="AP165" s="343"/>
      <c r="AQ165" s="343"/>
      <c r="AR165" s="343"/>
      <c r="AS165" s="343"/>
      <c r="AT165" s="343"/>
      <c r="AU165" s="343"/>
      <c r="AV165" s="343"/>
      <c r="AW165" s="343"/>
      <c r="AX165" s="343"/>
      <c r="AY165" s="343"/>
      <c r="AZ165" s="343"/>
      <c r="BA165" s="343"/>
      <c r="BB165" s="401"/>
      <c r="BC165" s="387"/>
      <c r="BD165" s="343"/>
      <c r="BE165" s="180"/>
      <c r="BF165" s="178"/>
      <c r="BG165" s="385"/>
      <c r="BH165" s="385"/>
      <c r="BI165" s="385"/>
      <c r="BJ165" s="385"/>
      <c r="BK165" s="385"/>
      <c r="BL165" s="385"/>
      <c r="BM165" s="385"/>
      <c r="BN165" s="385"/>
      <c r="BO165" s="385"/>
      <c r="BP165" s="380"/>
      <c r="BQ165" s="180"/>
      <c r="BR165" s="178"/>
      <c r="BS165" s="2100"/>
      <c r="BT165" s="2100"/>
      <c r="BU165" s="2100"/>
      <c r="BV165" s="2100"/>
      <c r="BW165" s="2100"/>
      <c r="BX165" s="2100"/>
      <c r="BY165" s="2100"/>
      <c r="BZ165" s="2100"/>
      <c r="CA165" s="2100"/>
      <c r="CB165" s="2100"/>
      <c r="CC165" s="2100"/>
      <c r="CD165" s="2100"/>
      <c r="CE165" s="2100"/>
      <c r="CF165" s="2100"/>
      <c r="CG165" s="2100"/>
      <c r="CH165" s="2100"/>
      <c r="CI165" s="2100"/>
      <c r="CJ165" s="2100"/>
      <c r="CK165" s="2100"/>
      <c r="CL165" s="2100"/>
      <c r="CM165" s="2100"/>
      <c r="CN165" s="2100"/>
      <c r="CO165" s="2100"/>
      <c r="CP165" s="2100"/>
      <c r="CQ165" s="2100"/>
      <c r="CR165" s="2100"/>
      <c r="CS165" s="344"/>
      <c r="CT165" s="344"/>
      <c r="CU165" s="179"/>
      <c r="CV165" s="179"/>
      <c r="CW165" s="179"/>
      <c r="CX165" s="179"/>
      <c r="CY165" s="179"/>
      <c r="CZ165" s="179"/>
      <c r="DA165" s="2104"/>
      <c r="DB165" s="2104"/>
      <c r="DC165" s="2104"/>
      <c r="DD165" s="179"/>
      <c r="DE165" s="180"/>
      <c r="DF165" s="72"/>
      <c r="DG165" s="72"/>
      <c r="DH165" s="72"/>
      <c r="DI165" s="72"/>
      <c r="DJ165" s="72"/>
    </row>
    <row r="166" spans="1:115" ht="15" customHeight="1">
      <c r="A166" s="72"/>
      <c r="B166" s="221"/>
      <c r="C166" s="221"/>
      <c r="D166" s="221"/>
      <c r="E166" s="221"/>
      <c r="F166" s="221"/>
      <c r="G166" s="221"/>
      <c r="H166" s="221"/>
      <c r="I166" s="221"/>
      <c r="J166" s="221"/>
      <c r="K166" s="221"/>
      <c r="L166" s="221"/>
      <c r="M166" s="221"/>
      <c r="N166" s="221"/>
      <c r="O166" s="221"/>
      <c r="P166" s="221"/>
      <c r="Q166" s="221"/>
      <c r="R166" s="221"/>
      <c r="S166" s="221"/>
      <c r="T166" s="221"/>
      <c r="U166" s="221"/>
      <c r="V166" s="221"/>
      <c r="W166" s="221"/>
      <c r="X166" s="221"/>
      <c r="Y166" s="221"/>
      <c r="Z166" s="221"/>
      <c r="AA166" s="221"/>
      <c r="AB166" s="221"/>
      <c r="AC166" s="221"/>
      <c r="AD166" s="221"/>
      <c r="AE166" s="221"/>
      <c r="AF166" s="221"/>
      <c r="AG166" s="221"/>
      <c r="AH166" s="221"/>
      <c r="AI166" s="221"/>
      <c r="AJ166" s="221"/>
      <c r="AK166" s="221"/>
      <c r="AL166" s="221"/>
      <c r="AM166" s="221"/>
      <c r="AN166" s="221"/>
      <c r="AO166" s="221"/>
      <c r="AP166" s="221"/>
      <c r="AQ166" s="221"/>
      <c r="AR166" s="221"/>
      <c r="AS166" s="221"/>
      <c r="AT166" s="221"/>
      <c r="AU166" s="221"/>
      <c r="AV166" s="221"/>
      <c r="AW166" s="221"/>
      <c r="AX166" s="221"/>
      <c r="AY166" s="221"/>
      <c r="AZ166" s="221"/>
      <c r="BA166" s="221"/>
      <c r="BB166" s="221"/>
      <c r="BC166" s="221"/>
      <c r="BD166" s="221"/>
      <c r="BE166" s="221"/>
      <c r="BF166" s="221"/>
      <c r="BG166" s="221"/>
      <c r="BH166" s="221"/>
      <c r="BI166" s="221"/>
      <c r="BJ166" s="221"/>
      <c r="BK166" s="221"/>
      <c r="BL166" s="221"/>
      <c r="BM166" s="221"/>
      <c r="BN166" s="221"/>
      <c r="BO166" s="221"/>
      <c r="BP166" s="221"/>
      <c r="BQ166" s="221"/>
      <c r="BR166" s="221"/>
      <c r="BS166" s="221"/>
      <c r="BT166" s="221"/>
      <c r="BU166" s="221"/>
      <c r="BV166" s="221"/>
      <c r="BW166" s="221"/>
      <c r="BX166" s="221"/>
      <c r="BY166" s="221"/>
      <c r="BZ166" s="221"/>
      <c r="CA166" s="221"/>
      <c r="CB166" s="221"/>
      <c r="CC166" s="221"/>
      <c r="CD166" s="221"/>
      <c r="CE166" s="221"/>
      <c r="CF166" s="221"/>
      <c r="CG166" s="221"/>
      <c r="CH166" s="221"/>
      <c r="CI166" s="221"/>
      <c r="CJ166" s="221"/>
      <c r="CK166" s="221"/>
      <c r="CL166" s="221"/>
      <c r="CM166" s="221"/>
      <c r="CN166" s="221"/>
      <c r="CO166" s="221"/>
      <c r="CP166" s="221"/>
      <c r="CQ166" s="221"/>
      <c r="CR166" s="221"/>
      <c r="CS166" s="221"/>
      <c r="CT166" s="221"/>
      <c r="CU166" s="221"/>
      <c r="CV166" s="221"/>
      <c r="CW166" s="221"/>
      <c r="CX166" s="221"/>
      <c r="CY166" s="221"/>
      <c r="CZ166" s="221"/>
      <c r="DA166" s="221"/>
      <c r="DB166" s="221"/>
      <c r="DC166" s="221"/>
      <c r="DD166" s="221"/>
      <c r="DE166" s="221"/>
      <c r="DF166" s="221"/>
      <c r="DG166" s="221"/>
      <c r="DH166" s="221"/>
      <c r="DI166" s="221"/>
      <c r="DJ166" s="221"/>
      <c r="DK166" s="78"/>
    </row>
    <row r="167" spans="1:115" ht="6" customHeight="1">
      <c r="A167" s="433"/>
      <c r="B167" s="433"/>
      <c r="C167" s="433"/>
      <c r="D167" s="433"/>
      <c r="E167" s="433"/>
      <c r="F167" s="433"/>
      <c r="G167" s="433"/>
      <c r="H167" s="433"/>
      <c r="I167" s="433"/>
      <c r="J167" s="433"/>
      <c r="K167" s="433"/>
      <c r="L167" s="433"/>
      <c r="M167" s="433"/>
      <c r="N167" s="433"/>
      <c r="O167" s="433"/>
      <c r="P167" s="433"/>
      <c r="Q167" s="433"/>
      <c r="R167" s="433"/>
      <c r="S167" s="433"/>
      <c r="T167" s="433"/>
      <c r="U167" s="433"/>
      <c r="V167" s="433"/>
      <c r="W167" s="433"/>
      <c r="X167" s="433"/>
      <c r="Y167" s="433"/>
      <c r="Z167" s="433"/>
      <c r="AA167" s="433"/>
      <c r="AB167" s="433"/>
      <c r="AC167" s="433"/>
      <c r="AD167" s="433"/>
      <c r="AE167" s="433"/>
      <c r="AF167" s="433"/>
      <c r="AG167" s="433"/>
      <c r="AH167" s="433"/>
      <c r="AI167" s="433"/>
      <c r="AJ167" s="433"/>
      <c r="AK167" s="433"/>
      <c r="AL167" s="433"/>
      <c r="AM167" s="433"/>
      <c r="AN167" s="433"/>
      <c r="AO167" s="433"/>
      <c r="AP167" s="433"/>
      <c r="AQ167" s="433"/>
      <c r="AR167" s="433"/>
      <c r="AS167" s="433"/>
      <c r="AT167" s="433"/>
      <c r="AU167" s="433"/>
      <c r="AV167" s="433"/>
      <c r="AW167" s="433"/>
      <c r="AX167" s="433"/>
      <c r="AY167" s="433"/>
      <c r="AZ167" s="433"/>
      <c r="BA167" s="433"/>
      <c r="BB167" s="433"/>
      <c r="BC167" s="433"/>
      <c r="BD167" s="433"/>
      <c r="BE167" s="433"/>
      <c r="BF167" s="433"/>
      <c r="BG167" s="433"/>
      <c r="BH167" s="433"/>
      <c r="BI167" s="433"/>
      <c r="BJ167" s="433"/>
      <c r="BK167" s="433"/>
      <c r="BL167" s="433"/>
      <c r="BM167" s="433"/>
      <c r="BN167" s="433"/>
      <c r="BO167" s="433"/>
      <c r="BP167" s="433"/>
      <c r="BQ167" s="433"/>
      <c r="BR167" s="433"/>
      <c r="BS167" s="433"/>
      <c r="BT167" s="433"/>
      <c r="BU167" s="433"/>
      <c r="BV167" s="433"/>
      <c r="BW167" s="433"/>
      <c r="BX167" s="433"/>
      <c r="BY167" s="433"/>
      <c r="BZ167" s="433"/>
      <c r="CA167" s="433"/>
      <c r="CB167" s="433"/>
      <c r="CC167" s="433"/>
      <c r="CD167" s="433"/>
      <c r="CE167" s="433"/>
      <c r="CF167" s="433"/>
      <c r="CG167" s="433"/>
      <c r="CH167" s="433"/>
      <c r="CI167" s="433"/>
      <c r="CJ167" s="433"/>
      <c r="CK167" s="433"/>
      <c r="CL167" s="433"/>
      <c r="CM167" s="433"/>
      <c r="CN167" s="433"/>
      <c r="CO167" s="433"/>
      <c r="CP167" s="433"/>
      <c r="CQ167" s="433"/>
      <c r="CR167" s="433"/>
      <c r="CS167" s="433"/>
      <c r="CT167" s="433"/>
      <c r="CU167" s="433"/>
      <c r="CV167" s="433"/>
      <c r="CW167" s="433"/>
      <c r="CX167" s="433"/>
      <c r="CY167" s="433"/>
      <c r="CZ167" s="433"/>
      <c r="DA167" s="433"/>
      <c r="DB167" s="433"/>
      <c r="DC167" s="433"/>
      <c r="DD167" s="433"/>
      <c r="DE167" s="433"/>
      <c r="DF167" s="433"/>
      <c r="DG167" s="433"/>
      <c r="DH167" s="433"/>
      <c r="DI167" s="433"/>
    </row>
    <row r="168" spans="1:115" ht="25.5" customHeight="1">
      <c r="N168" s="2153" t="s">
        <v>916</v>
      </c>
      <c r="O168" s="2153"/>
      <c r="P168" s="2153"/>
      <c r="Q168" s="2153"/>
      <c r="R168" s="2153"/>
      <c r="S168" s="2153"/>
      <c r="T168" s="2153"/>
      <c r="U168" s="2153"/>
      <c r="V168" s="2153"/>
      <c r="W168" s="2153"/>
      <c r="X168" s="2153"/>
      <c r="Y168" s="2153"/>
      <c r="Z168" s="2153"/>
      <c r="AA168" s="2153"/>
      <c r="AB168" s="2153"/>
      <c r="AC168" s="2153"/>
      <c r="AD168" s="2153"/>
      <c r="AE168" s="2153"/>
      <c r="AF168" s="2153"/>
      <c r="AG168" s="2153"/>
      <c r="AH168" s="2153"/>
      <c r="AI168" s="2153"/>
      <c r="AJ168" s="2153"/>
      <c r="AK168" s="2153"/>
      <c r="AL168" s="2153"/>
      <c r="AM168" s="1414"/>
      <c r="AN168" s="1414"/>
      <c r="AO168" s="1414"/>
      <c r="AP168" s="1414"/>
      <c r="AQ168" s="1414"/>
      <c r="AX168" s="1718" t="s">
        <v>430</v>
      </c>
      <c r="AY168" s="1718"/>
      <c r="AZ168" s="1718"/>
      <c r="BA168" s="1718"/>
      <c r="BB168" s="1718"/>
      <c r="BC168" s="1718"/>
      <c r="BD168" s="1718"/>
      <c r="BE168" s="1718"/>
      <c r="BF168" s="1718"/>
      <c r="BL168" s="1718" t="s">
        <v>440</v>
      </c>
      <c r="BM168" s="1718"/>
      <c r="BN168" s="1718"/>
      <c r="BO168" s="1718"/>
      <c r="BP168" s="1718"/>
      <c r="BQ168" s="1718"/>
      <c r="BV168" s="2147" t="s">
        <v>441</v>
      </c>
      <c r="BW168" s="2147"/>
      <c r="BX168" s="2147"/>
      <c r="BY168" s="2147"/>
      <c r="BZ168" s="2147"/>
      <c r="CA168" s="2148"/>
      <c r="CB168" s="2149" t="s">
        <v>442</v>
      </c>
      <c r="CC168" s="2150"/>
      <c r="CD168" s="2151"/>
      <c r="CE168" s="2152">
        <v>0</v>
      </c>
      <c r="CF168" s="2145"/>
      <c r="CG168" s="2146"/>
      <c r="CH168" s="2137">
        <v>1</v>
      </c>
      <c r="CI168" s="2145"/>
      <c r="CJ168" s="2146"/>
      <c r="CK168" s="2137">
        <v>2</v>
      </c>
      <c r="CL168" s="2145"/>
      <c r="CM168" s="2146"/>
      <c r="CN168" s="2137">
        <v>3</v>
      </c>
      <c r="CO168" s="2145"/>
      <c r="CP168" s="2146"/>
      <c r="CQ168" s="2137">
        <v>4</v>
      </c>
      <c r="CR168" s="2145"/>
      <c r="CS168" s="2146"/>
      <c r="CT168" s="2137">
        <v>5</v>
      </c>
      <c r="CU168" s="2138"/>
      <c r="CV168" s="2139"/>
      <c r="CW168" s="2137">
        <v>6</v>
      </c>
      <c r="CX168" s="2138"/>
      <c r="CY168" s="2139"/>
      <c r="CZ168" s="2137">
        <v>7</v>
      </c>
      <c r="DA168" s="2138"/>
      <c r="DB168" s="2139"/>
      <c r="DC168" s="2137">
        <v>8</v>
      </c>
      <c r="DD168" s="2138"/>
      <c r="DE168" s="2139"/>
      <c r="DF168" s="2140">
        <v>9</v>
      </c>
      <c r="DG168" s="2138"/>
      <c r="DH168" s="2141"/>
    </row>
    <row r="169" spans="1:115" ht="9" customHeight="1">
      <c r="BU169" s="2142" t="s">
        <v>443</v>
      </c>
      <c r="BV169" s="2142"/>
      <c r="BW169" s="2142"/>
      <c r="BX169" s="2142"/>
      <c r="BY169" s="2142"/>
      <c r="BZ169" s="2142"/>
      <c r="CA169" s="2142"/>
      <c r="CB169" s="2142"/>
      <c r="CC169" s="2142"/>
      <c r="CD169" s="2142"/>
      <c r="CE169" s="2142"/>
      <c r="CF169" s="2142"/>
      <c r="CG169" s="2142"/>
      <c r="CH169" s="2142"/>
      <c r="CI169" s="2142"/>
      <c r="CJ169" s="2142"/>
      <c r="CK169" s="2142"/>
      <c r="CL169" s="2142"/>
      <c r="CM169" s="2142"/>
      <c r="CN169" s="2142"/>
      <c r="CO169" s="2142"/>
      <c r="CP169" s="2142"/>
      <c r="CQ169" s="2142"/>
      <c r="CR169" s="2142"/>
      <c r="CS169" s="2142"/>
      <c r="CT169" s="2142"/>
      <c r="CU169" s="2142"/>
      <c r="CV169" s="2142"/>
      <c r="CW169" s="2142"/>
      <c r="CX169" s="2142"/>
      <c r="CY169" s="2142"/>
      <c r="CZ169" s="2142"/>
      <c r="DA169" s="2142"/>
      <c r="DB169" s="2142"/>
      <c r="DC169" s="2142"/>
      <c r="DD169" s="2142"/>
      <c r="DE169" s="2142"/>
      <c r="DF169" s="2142"/>
      <c r="DG169" s="2142"/>
      <c r="DH169" s="2142"/>
    </row>
    <row r="170" spans="1:115" ht="15" customHeight="1">
      <c r="S170" s="2143" t="s">
        <v>444</v>
      </c>
      <c r="T170" s="2143"/>
      <c r="U170" s="2143"/>
      <c r="V170" s="2143"/>
      <c r="W170" s="2143"/>
      <c r="X170" s="2143"/>
      <c r="Y170" s="2143"/>
      <c r="Z170" s="2143"/>
      <c r="AA170" s="2143"/>
      <c r="AB170" s="2143"/>
      <c r="AC170" s="2143"/>
      <c r="AD170" s="2143"/>
      <c r="AE170" s="2143"/>
      <c r="AF170" s="2143"/>
      <c r="AG170" s="2143"/>
      <c r="AH170" s="2143"/>
      <c r="AP170" s="2144" t="s">
        <v>445</v>
      </c>
      <c r="AQ170" s="2144"/>
      <c r="AR170" s="2144"/>
      <c r="AS170" s="2144"/>
      <c r="AT170" s="2144"/>
      <c r="AU170" s="2144"/>
      <c r="AV170" s="2144"/>
      <c r="AW170" s="2144"/>
      <c r="AX170" s="2144"/>
      <c r="DJ170" s="72"/>
    </row>
    <row r="171" spans="1:115" ht="3" customHeight="1">
      <c r="Q171" s="1874" t="s">
        <v>446</v>
      </c>
      <c r="R171" s="2157"/>
      <c r="S171" s="2157"/>
      <c r="T171" s="2157"/>
      <c r="U171" s="2157"/>
      <c r="V171" s="2157"/>
      <c r="W171" s="2157"/>
      <c r="X171" s="2157"/>
      <c r="Y171" s="2157"/>
      <c r="Z171" s="2157"/>
      <c r="AA171" s="2157"/>
      <c r="AB171" s="2157"/>
      <c r="AC171" s="2157"/>
      <c r="AD171" s="2157"/>
      <c r="AE171" s="2157"/>
      <c r="AF171" s="2157"/>
      <c r="AG171" s="2157"/>
      <c r="AH171" s="2157"/>
      <c r="AI171" s="2157"/>
      <c r="AJ171" s="2158"/>
      <c r="BT171" s="1537" t="s">
        <v>447</v>
      </c>
      <c r="BU171" s="1537"/>
      <c r="BV171" s="1537"/>
      <c r="BW171" s="1537"/>
      <c r="BX171" s="1537"/>
      <c r="BY171" s="1537"/>
      <c r="CF171" s="1537" t="s">
        <v>963</v>
      </c>
      <c r="CG171" s="1537"/>
      <c r="CH171" s="1537"/>
      <c r="CI171" s="1537"/>
      <c r="CJ171" s="1537"/>
      <c r="CK171" s="1537"/>
      <c r="CL171" s="1537"/>
      <c r="CM171" s="1537"/>
      <c r="CN171" s="201"/>
      <c r="CO171" s="201"/>
      <c r="CP171" s="201"/>
      <c r="CQ171" s="201"/>
      <c r="CR171" s="201"/>
      <c r="CS171" s="201"/>
      <c r="CZ171" s="2163">
        <f>F194</f>
        <v>0</v>
      </c>
      <c r="DA171" s="1738"/>
      <c r="DB171" s="1777"/>
      <c r="DC171" s="1737">
        <f>I194</f>
        <v>8</v>
      </c>
      <c r="DD171" s="1738"/>
      <c r="DE171" s="1739"/>
      <c r="DJ171" s="72"/>
    </row>
    <row r="172" spans="1:115" ht="18" customHeight="1">
      <c r="E172" s="2165">
        <v>30840</v>
      </c>
      <c r="F172" s="2166"/>
      <c r="G172" s="2166"/>
      <c r="H172" s="2166"/>
      <c r="I172" s="2166"/>
      <c r="J172" s="2166"/>
      <c r="K172" s="2167"/>
      <c r="L172" s="202"/>
      <c r="Q172" s="2159"/>
      <c r="R172" s="1718"/>
      <c r="S172" s="1718"/>
      <c r="T172" s="1718"/>
      <c r="U172" s="1718"/>
      <c r="V172" s="1718"/>
      <c r="W172" s="1718"/>
      <c r="X172" s="1718"/>
      <c r="Y172" s="1718"/>
      <c r="Z172" s="1718"/>
      <c r="AA172" s="1718"/>
      <c r="AB172" s="1718"/>
      <c r="AC172" s="1718"/>
      <c r="AD172" s="1718"/>
      <c r="AE172" s="1718"/>
      <c r="AF172" s="1718"/>
      <c r="AG172" s="1718"/>
      <c r="AH172" s="1718"/>
      <c r="AI172" s="1718"/>
      <c r="AJ172" s="2160"/>
      <c r="AN172" s="1872" t="s">
        <v>448</v>
      </c>
      <c r="AO172" s="2168"/>
      <c r="AP172" s="2168"/>
      <c r="AQ172" s="2168"/>
      <c r="AR172" s="2168"/>
      <c r="AS172" s="2168"/>
      <c r="AT172" s="2168"/>
      <c r="AU172" s="2168"/>
      <c r="AV172" s="2168"/>
      <c r="AW172" s="2168"/>
      <c r="AX172" s="2168"/>
      <c r="AY172" s="2168"/>
      <c r="AZ172" s="2169"/>
      <c r="BC172" s="2170" t="s">
        <v>449</v>
      </c>
      <c r="BD172" s="2171"/>
      <c r="BE172" s="2171"/>
      <c r="BF172" s="2171"/>
      <c r="BG172" s="2172"/>
      <c r="BH172" s="1502" t="s">
        <v>450</v>
      </c>
      <c r="BI172" s="1503"/>
      <c r="BJ172" s="1503"/>
      <c r="BK172" s="1503"/>
      <c r="BL172" s="1503"/>
      <c r="BM172" s="1503"/>
      <c r="BN172" s="1503"/>
      <c r="BO172" s="1503"/>
      <c r="BP172" s="1504"/>
      <c r="BT172" s="1537"/>
      <c r="BU172" s="1537"/>
      <c r="BV172" s="1537"/>
      <c r="BW172" s="1537"/>
      <c r="BX172" s="1537"/>
      <c r="BY172" s="1537"/>
      <c r="BZ172" s="2173">
        <v>847</v>
      </c>
      <c r="CA172" s="2174"/>
      <c r="CB172" s="2174"/>
      <c r="CC172" s="2174"/>
      <c r="CD172" s="2174"/>
      <c r="CE172" s="2175"/>
      <c r="CF172" s="1537"/>
      <c r="CG172" s="1537"/>
      <c r="CH172" s="1537"/>
      <c r="CI172" s="1537"/>
      <c r="CJ172" s="1537"/>
      <c r="CK172" s="1537"/>
      <c r="CL172" s="1537"/>
      <c r="CM172" s="1537"/>
      <c r="CN172" s="2154">
        <v>6118</v>
      </c>
      <c r="CO172" s="2155"/>
      <c r="CP172" s="2155"/>
      <c r="CQ172" s="2155"/>
      <c r="CR172" s="2155"/>
      <c r="CS172" s="2156"/>
      <c r="CU172" s="1705" t="str">
        <f>"※"&amp;設定シート!C34</f>
        <v>※令和</v>
      </c>
      <c r="CV172" s="1705"/>
      <c r="CW172" s="1705"/>
      <c r="CX172" s="1705"/>
      <c r="CY172" s="1755"/>
      <c r="CZ172" s="1690"/>
      <c r="DA172" s="1691"/>
      <c r="DB172" s="1778"/>
      <c r="DC172" s="1740"/>
      <c r="DD172" s="1691"/>
      <c r="DE172" s="1692"/>
      <c r="DF172" s="1706" t="s">
        <v>451</v>
      </c>
      <c r="DG172" s="1705"/>
      <c r="DH172" s="1705"/>
    </row>
    <row r="173" spans="1:115" ht="3" customHeight="1">
      <c r="E173" s="109"/>
      <c r="F173" s="109"/>
      <c r="G173" s="109"/>
      <c r="H173" s="109"/>
      <c r="I173" s="109"/>
      <c r="J173" s="109"/>
      <c r="K173" s="109"/>
      <c r="L173" s="109"/>
      <c r="Q173" s="1870"/>
      <c r="R173" s="2161"/>
      <c r="S173" s="2161"/>
      <c r="T173" s="2161"/>
      <c r="U173" s="2161"/>
      <c r="V173" s="2161"/>
      <c r="W173" s="2161"/>
      <c r="X173" s="2161"/>
      <c r="Y173" s="2161"/>
      <c r="Z173" s="2161"/>
      <c r="AA173" s="2161"/>
      <c r="AB173" s="2161"/>
      <c r="AC173" s="2161"/>
      <c r="AD173" s="2161"/>
      <c r="AE173" s="2161"/>
      <c r="AF173" s="2161"/>
      <c r="AG173" s="2161"/>
      <c r="AH173" s="2161"/>
      <c r="AI173" s="2161"/>
      <c r="AJ173" s="2162"/>
      <c r="BT173" s="1537"/>
      <c r="BU173" s="1537"/>
      <c r="BV173" s="1537"/>
      <c r="BW173" s="1537"/>
      <c r="BX173" s="1537"/>
      <c r="BY173" s="1537"/>
      <c r="CF173" s="1537"/>
      <c r="CG173" s="1537"/>
      <c r="CH173" s="1537"/>
      <c r="CI173" s="1537"/>
      <c r="CJ173" s="1537"/>
      <c r="CK173" s="1537"/>
      <c r="CL173" s="1537"/>
      <c r="CM173" s="1537"/>
      <c r="CN173" s="201"/>
      <c r="CO173" s="201"/>
      <c r="CP173" s="201"/>
      <c r="CQ173" s="201"/>
      <c r="CR173" s="201"/>
      <c r="CS173" s="201"/>
      <c r="CZ173" s="2164"/>
      <c r="DA173" s="1742"/>
      <c r="DB173" s="1779"/>
      <c r="DC173" s="1741"/>
      <c r="DD173" s="1742"/>
      <c r="DE173" s="1743"/>
      <c r="DJ173" s="72"/>
    </row>
    <row r="174" spans="1:115" ht="10.5" customHeight="1"/>
    <row r="175" spans="1:115" ht="8.25" customHeight="1">
      <c r="B175" s="1657" t="s">
        <v>452</v>
      </c>
      <c r="C175" s="1658"/>
      <c r="D175" s="1659"/>
      <c r="E175" s="1619" t="s">
        <v>328</v>
      </c>
      <c r="F175" s="1620"/>
      <c r="G175" s="1620"/>
      <c r="H175" s="1620"/>
      <c r="I175" s="1620"/>
      <c r="J175" s="1620"/>
      <c r="K175" s="1663"/>
      <c r="L175" s="1667" t="s">
        <v>329</v>
      </c>
      <c r="M175" s="1667"/>
      <c r="N175" s="1667"/>
      <c r="O175" s="1669" t="s">
        <v>330</v>
      </c>
      <c r="P175" s="1669"/>
      <c r="Q175" s="1669"/>
      <c r="R175" s="1669"/>
      <c r="S175" s="1669"/>
      <c r="T175" s="1669"/>
      <c r="U175" s="1671" t="s">
        <v>331</v>
      </c>
      <c r="V175" s="1671"/>
      <c r="W175" s="1671"/>
      <c r="X175" s="1671"/>
      <c r="Y175" s="1671"/>
      <c r="Z175" s="1671"/>
      <c r="AA175" s="1671"/>
      <c r="AB175" s="1671"/>
      <c r="AC175" s="1671"/>
      <c r="AD175" s="1671"/>
      <c r="AE175" s="1671"/>
      <c r="AF175" s="1671"/>
      <c r="AG175" s="1671"/>
      <c r="AH175" s="1671"/>
      <c r="AI175" s="1671"/>
      <c r="AJ175" s="1671"/>
      <c r="AK175" s="1671"/>
      <c r="AL175" s="1671"/>
      <c r="AM175" s="1671" t="s">
        <v>332</v>
      </c>
      <c r="AN175" s="1671"/>
      <c r="AO175" s="1671"/>
      <c r="AP175" s="1671"/>
      <c r="AQ175" s="1671"/>
      <c r="AR175" s="1671"/>
      <c r="AS175" s="1671"/>
      <c r="AT175" s="1671"/>
      <c r="AU175" s="1671"/>
      <c r="AV175" s="1671"/>
      <c r="AW175" s="1671"/>
      <c r="AX175" s="1673"/>
      <c r="AY175" s="90"/>
      <c r="BA175" s="1705" t="s">
        <v>453</v>
      </c>
      <c r="BB175" s="1705"/>
      <c r="BC175" s="1705"/>
      <c r="BD175" s="1705"/>
      <c r="BE175" s="203"/>
      <c r="BF175" s="203"/>
      <c r="BG175" s="2176" t="s">
        <v>454</v>
      </c>
      <c r="BH175" s="2176"/>
      <c r="BI175" s="2176"/>
      <c r="BJ175" s="2176"/>
      <c r="BK175" s="2176"/>
      <c r="BL175" s="2176"/>
      <c r="BM175" s="2176"/>
      <c r="BN175" s="204"/>
      <c r="BO175" s="204"/>
      <c r="BP175" s="204"/>
      <c r="BQ175" s="204"/>
      <c r="BR175" s="204"/>
      <c r="BS175" s="204"/>
      <c r="BT175" s="204"/>
      <c r="BU175" s="203"/>
      <c r="BV175" s="203"/>
      <c r="BW175" s="203"/>
      <c r="BX175" s="203"/>
      <c r="BY175" s="203"/>
      <c r="DJ175" s="72"/>
    </row>
    <row r="176" spans="1:115" ht="8.25" customHeight="1">
      <c r="B176" s="1660"/>
      <c r="C176" s="1661"/>
      <c r="D176" s="1662"/>
      <c r="E176" s="1664"/>
      <c r="F176" s="1665"/>
      <c r="G176" s="1665"/>
      <c r="H176" s="1665"/>
      <c r="I176" s="1665"/>
      <c r="J176" s="1665"/>
      <c r="K176" s="1666"/>
      <c r="L176" s="1668"/>
      <c r="M176" s="1668"/>
      <c r="N176" s="1668"/>
      <c r="O176" s="1670"/>
      <c r="P176" s="1670"/>
      <c r="Q176" s="1670"/>
      <c r="R176" s="1670"/>
      <c r="S176" s="1670"/>
      <c r="T176" s="1670"/>
      <c r="U176" s="1672"/>
      <c r="V176" s="1672"/>
      <c r="W176" s="1672"/>
      <c r="X176" s="1672"/>
      <c r="Y176" s="1672"/>
      <c r="Z176" s="1672"/>
      <c r="AA176" s="1672"/>
      <c r="AB176" s="1672"/>
      <c r="AC176" s="1672"/>
      <c r="AD176" s="1672"/>
      <c r="AE176" s="1672"/>
      <c r="AF176" s="1672"/>
      <c r="AG176" s="1672"/>
      <c r="AH176" s="1672"/>
      <c r="AI176" s="1672"/>
      <c r="AJ176" s="1672"/>
      <c r="AK176" s="1672"/>
      <c r="AL176" s="1672"/>
      <c r="AM176" s="1672"/>
      <c r="AN176" s="1672"/>
      <c r="AO176" s="1672"/>
      <c r="AP176" s="1672"/>
      <c r="AQ176" s="1672"/>
      <c r="AR176" s="1672"/>
      <c r="AS176" s="1672"/>
      <c r="AT176" s="1672"/>
      <c r="AU176" s="1672"/>
      <c r="AV176" s="1672"/>
      <c r="AW176" s="1672"/>
      <c r="AX176" s="1674"/>
      <c r="AY176" s="93"/>
      <c r="BA176" s="1705"/>
      <c r="BB176" s="1705"/>
      <c r="BC176" s="1705"/>
      <c r="BD176" s="1705"/>
      <c r="BE176" s="203"/>
      <c r="BF176" s="203"/>
      <c r="BG176" s="2176"/>
      <c r="BH176" s="2176"/>
      <c r="BI176" s="2176"/>
      <c r="BJ176" s="2176"/>
      <c r="BK176" s="2176"/>
      <c r="BL176" s="2176"/>
      <c r="BM176" s="2176"/>
      <c r="BN176" s="204"/>
      <c r="BO176" s="204"/>
      <c r="BP176" s="204"/>
      <c r="BQ176" s="204"/>
      <c r="BR176" s="204"/>
      <c r="BS176" s="204"/>
      <c r="BT176" s="204"/>
      <c r="BU176" s="203"/>
      <c r="BV176" s="203"/>
      <c r="BW176" s="203"/>
      <c r="BX176" s="203"/>
      <c r="BY176" s="203"/>
      <c r="CE176" s="22"/>
      <c r="DJ176" s="72"/>
    </row>
    <row r="177" spans="2:115" ht="2.25" customHeight="1">
      <c r="B177" s="1660"/>
      <c r="C177" s="1661"/>
      <c r="D177" s="1662"/>
      <c r="E177" s="94"/>
      <c r="F177" s="95"/>
      <c r="G177" s="95"/>
      <c r="H177" s="95"/>
      <c r="I177" s="95"/>
      <c r="J177" s="95"/>
      <c r="K177" s="95"/>
      <c r="L177" s="95"/>
      <c r="M177" s="95"/>
      <c r="N177" s="95"/>
      <c r="O177" s="96"/>
      <c r="P177" s="96"/>
      <c r="Q177" s="96"/>
      <c r="R177" s="96"/>
      <c r="S177" s="96"/>
      <c r="T177" s="96"/>
      <c r="U177" s="97"/>
      <c r="V177" s="97"/>
      <c r="W177" s="97"/>
      <c r="X177" s="97"/>
      <c r="Y177" s="97"/>
      <c r="Z177" s="97"/>
      <c r="AA177" s="97"/>
      <c r="AB177" s="97"/>
      <c r="AC177" s="97"/>
      <c r="AD177" s="97"/>
      <c r="AE177" s="97"/>
      <c r="AF177" s="97"/>
      <c r="AG177" s="97"/>
      <c r="AH177" s="97"/>
      <c r="AI177" s="97"/>
      <c r="AJ177" s="97"/>
      <c r="AK177" s="97"/>
      <c r="AL177" s="97"/>
      <c r="AM177" s="98"/>
      <c r="AN177" s="98"/>
      <c r="AO177" s="98"/>
      <c r="AP177" s="97"/>
      <c r="AQ177" s="97"/>
      <c r="AR177" s="97"/>
      <c r="AS177" s="97"/>
      <c r="AT177" s="97"/>
      <c r="AU177" s="97"/>
      <c r="AV177" s="97"/>
      <c r="AW177" s="97"/>
      <c r="AX177" s="97"/>
      <c r="AY177" s="99"/>
      <c r="CE177" s="22"/>
      <c r="DJ177" s="72"/>
    </row>
    <row r="178" spans="2:115" ht="8.25" customHeight="1">
      <c r="B178" s="1660"/>
      <c r="C178" s="1661"/>
      <c r="D178" s="1662"/>
      <c r="E178" s="100"/>
      <c r="F178" s="1693">
        <f>G35</f>
        <v>0</v>
      </c>
      <c r="G178" s="1694"/>
      <c r="H178" s="1694"/>
      <c r="I178" s="1684">
        <f>J35</f>
        <v>0</v>
      </c>
      <c r="J178" s="1676"/>
      <c r="K178" s="1677"/>
      <c r="L178" s="1684">
        <f>M35</f>
        <v>0</v>
      </c>
      <c r="M178" s="1676"/>
      <c r="N178" s="1677"/>
      <c r="O178" s="1695">
        <f>P35</f>
        <v>0</v>
      </c>
      <c r="P178" s="1696"/>
      <c r="Q178" s="1697"/>
      <c r="R178" s="1695">
        <f>S35</f>
        <v>0</v>
      </c>
      <c r="S178" s="1696"/>
      <c r="T178" s="1697"/>
      <c r="U178" s="1684">
        <f>V35</f>
        <v>0</v>
      </c>
      <c r="V178" s="1676"/>
      <c r="W178" s="1677"/>
      <c r="X178" s="1684"/>
      <c r="Y178" s="1676"/>
      <c r="Z178" s="1677"/>
      <c r="AA178" s="1684">
        <f>AB35</f>
        <v>0</v>
      </c>
      <c r="AB178" s="1676"/>
      <c r="AC178" s="1677"/>
      <c r="AD178" s="1684">
        <f>AE35</f>
        <v>0</v>
      </c>
      <c r="AE178" s="1676"/>
      <c r="AF178" s="1677"/>
      <c r="AG178" s="1684">
        <f>AH35</f>
        <v>0</v>
      </c>
      <c r="AH178" s="1676"/>
      <c r="AI178" s="1677"/>
      <c r="AJ178" s="1684">
        <f>AK35</f>
        <v>0</v>
      </c>
      <c r="AK178" s="1676"/>
      <c r="AL178" s="1687"/>
      <c r="AM178" s="1690" t="s">
        <v>342</v>
      </c>
      <c r="AN178" s="1691"/>
      <c r="AO178" s="1692"/>
      <c r="AP178" s="1675">
        <f>AQ35</f>
        <v>0</v>
      </c>
      <c r="AQ178" s="1676"/>
      <c r="AR178" s="1677"/>
      <c r="AS178" s="1684">
        <f>AT35</f>
        <v>0</v>
      </c>
      <c r="AT178" s="1676"/>
      <c r="AU178" s="1677"/>
      <c r="AV178" s="1684">
        <f>AW35</f>
        <v>0</v>
      </c>
      <c r="AW178" s="1676"/>
      <c r="AX178" s="1687"/>
      <c r="AY178" s="101"/>
      <c r="AZ178" s="1661"/>
      <c r="BA178" s="1661"/>
      <c r="BB178" s="2163">
        <v>1</v>
      </c>
      <c r="BC178" s="1738"/>
      <c r="BD178" s="1739"/>
      <c r="BH178" s="2180" t="s">
        <v>455</v>
      </c>
      <c r="BI178" s="2181"/>
      <c r="BJ178" s="2182"/>
      <c r="BK178" s="2189" t="s">
        <v>456</v>
      </c>
      <c r="BL178" s="2181"/>
      <c r="BM178" s="2190"/>
      <c r="BN178"/>
      <c r="CE178" s="1538" t="s">
        <v>457</v>
      </c>
      <c r="CF178" s="1538"/>
      <c r="CG178" s="1538"/>
      <c r="CH178" s="1538"/>
      <c r="CI178" s="1538"/>
      <c r="CJ178" s="1538"/>
      <c r="CK178" s="1538"/>
      <c r="CL178" s="1538"/>
      <c r="CM178" s="1538"/>
      <c r="CN178" s="1538"/>
      <c r="CO178" s="1538"/>
      <c r="CP178" s="1538"/>
      <c r="CQ178" s="1538"/>
      <c r="CR178" s="1538"/>
      <c r="CS178" s="1538"/>
      <c r="CT178" s="1538"/>
      <c r="CU178" s="1538"/>
      <c r="CV178" s="1538"/>
      <c r="CW178" s="1538"/>
      <c r="CX178" s="1538"/>
      <c r="CY178" s="1538"/>
      <c r="CZ178" s="1538"/>
      <c r="DA178" s="1538"/>
      <c r="DB178" s="1538"/>
      <c r="DC178" s="1538"/>
      <c r="DD178" s="1538"/>
      <c r="DE178" s="1538"/>
      <c r="DF178" s="1538"/>
      <c r="DG178" s="1538"/>
      <c r="DJ178" s="72"/>
    </row>
    <row r="179" spans="2:115" ht="8.25" customHeight="1">
      <c r="B179" s="1660"/>
      <c r="C179" s="1661"/>
      <c r="D179" s="1662"/>
      <c r="E179" s="100"/>
      <c r="F179" s="1693"/>
      <c r="G179" s="1694"/>
      <c r="H179" s="1694"/>
      <c r="I179" s="1685"/>
      <c r="J179" s="1679"/>
      <c r="K179" s="1680"/>
      <c r="L179" s="1685"/>
      <c r="M179" s="1679"/>
      <c r="N179" s="1680"/>
      <c r="O179" s="1698"/>
      <c r="P179" s="1699"/>
      <c r="Q179" s="1700"/>
      <c r="R179" s="1698"/>
      <c r="S179" s="1699"/>
      <c r="T179" s="1700"/>
      <c r="U179" s="1685"/>
      <c r="V179" s="1679"/>
      <c r="W179" s="1680"/>
      <c r="X179" s="1685"/>
      <c r="Y179" s="1679"/>
      <c r="Z179" s="1680"/>
      <c r="AA179" s="1685"/>
      <c r="AB179" s="1679"/>
      <c r="AC179" s="1680"/>
      <c r="AD179" s="1685"/>
      <c r="AE179" s="1679"/>
      <c r="AF179" s="1680"/>
      <c r="AG179" s="1685"/>
      <c r="AH179" s="1679"/>
      <c r="AI179" s="1680"/>
      <c r="AJ179" s="1685"/>
      <c r="AK179" s="1679"/>
      <c r="AL179" s="1688"/>
      <c r="AM179" s="1690"/>
      <c r="AN179" s="1691"/>
      <c r="AO179" s="1692"/>
      <c r="AP179" s="1678"/>
      <c r="AQ179" s="1679"/>
      <c r="AR179" s="1680"/>
      <c r="AS179" s="1685"/>
      <c r="AT179" s="1679"/>
      <c r="AU179" s="1680"/>
      <c r="AV179" s="1685"/>
      <c r="AW179" s="1679"/>
      <c r="AX179" s="1688"/>
      <c r="AY179" s="102"/>
      <c r="AZ179" s="1661"/>
      <c r="BA179" s="1661"/>
      <c r="BB179" s="1690"/>
      <c r="BC179" s="1691"/>
      <c r="BD179" s="1692"/>
      <c r="BH179" s="2183"/>
      <c r="BI179" s="2184"/>
      <c r="BJ179" s="2185"/>
      <c r="BK179" s="2191"/>
      <c r="BL179" s="2184"/>
      <c r="BM179" s="2192"/>
      <c r="BN179"/>
      <c r="CE179" s="1538"/>
      <c r="CF179" s="1538"/>
      <c r="CG179" s="1538"/>
      <c r="CH179" s="1538"/>
      <c r="CI179" s="1538"/>
      <c r="CJ179" s="1538"/>
      <c r="CK179" s="1538"/>
      <c r="CL179" s="1538"/>
      <c r="CM179" s="1538"/>
      <c r="CN179" s="1538"/>
      <c r="CO179" s="1538"/>
      <c r="CP179" s="1538"/>
      <c r="CQ179" s="1538"/>
      <c r="CR179" s="1538"/>
      <c r="CS179" s="1538"/>
      <c r="CT179" s="1538"/>
      <c r="CU179" s="1538"/>
      <c r="CV179" s="1538"/>
      <c r="CW179" s="1538"/>
      <c r="CX179" s="1538"/>
      <c r="CY179" s="1538"/>
      <c r="CZ179" s="1538"/>
      <c r="DA179" s="1538"/>
      <c r="DB179" s="1538"/>
      <c r="DC179" s="1538"/>
      <c r="DD179" s="1538"/>
      <c r="DE179" s="1538"/>
      <c r="DF179" s="1538"/>
      <c r="DG179" s="1538"/>
      <c r="DJ179" s="72"/>
    </row>
    <row r="180" spans="2:115" ht="8.25" customHeight="1">
      <c r="B180" s="1660"/>
      <c r="C180" s="1661"/>
      <c r="D180" s="1662"/>
      <c r="E180" s="100"/>
      <c r="F180" s="1693"/>
      <c r="G180" s="1694"/>
      <c r="H180" s="1694"/>
      <c r="I180" s="1686"/>
      <c r="J180" s="1682"/>
      <c r="K180" s="1683"/>
      <c r="L180" s="1686"/>
      <c r="M180" s="1682"/>
      <c r="N180" s="1683"/>
      <c r="O180" s="1701"/>
      <c r="P180" s="1702"/>
      <c r="Q180" s="1703"/>
      <c r="R180" s="1701"/>
      <c r="S180" s="1702"/>
      <c r="T180" s="1703"/>
      <c r="U180" s="1686"/>
      <c r="V180" s="1682"/>
      <c r="W180" s="1683"/>
      <c r="X180" s="1686"/>
      <c r="Y180" s="1682"/>
      <c r="Z180" s="1683"/>
      <c r="AA180" s="1686"/>
      <c r="AB180" s="1682"/>
      <c r="AC180" s="1683"/>
      <c r="AD180" s="1686"/>
      <c r="AE180" s="1682"/>
      <c r="AF180" s="1683"/>
      <c r="AG180" s="1686"/>
      <c r="AH180" s="1682"/>
      <c r="AI180" s="1683"/>
      <c r="AJ180" s="1686"/>
      <c r="AK180" s="1682"/>
      <c r="AL180" s="1689"/>
      <c r="AM180" s="1690"/>
      <c r="AN180" s="1691"/>
      <c r="AO180" s="1692"/>
      <c r="AP180" s="1681"/>
      <c r="AQ180" s="1682"/>
      <c r="AR180" s="1683"/>
      <c r="AS180" s="1686"/>
      <c r="AT180" s="1682"/>
      <c r="AU180" s="1683"/>
      <c r="AV180" s="1686"/>
      <c r="AW180" s="1682"/>
      <c r="AX180" s="1689"/>
      <c r="AY180" s="102"/>
      <c r="AZ180" s="1661"/>
      <c r="BA180" s="1661"/>
      <c r="BB180" s="2177"/>
      <c r="BC180" s="2178"/>
      <c r="BD180" s="2179"/>
      <c r="BH180" s="2186"/>
      <c r="BI180" s="2187"/>
      <c r="BJ180" s="2188"/>
      <c r="BK180" s="2193"/>
      <c r="BL180" s="2187"/>
      <c r="BM180" s="2194"/>
      <c r="BN180"/>
      <c r="CE180" s="1538"/>
      <c r="CF180" s="1538"/>
      <c r="CG180" s="1538"/>
      <c r="CH180" s="1538"/>
      <c r="CI180" s="1538"/>
      <c r="CJ180" s="1538"/>
      <c r="CK180" s="1538"/>
      <c r="CL180" s="1538"/>
      <c r="CM180" s="1538"/>
      <c r="CN180" s="1538"/>
      <c r="CO180" s="1538"/>
      <c r="CP180" s="1538"/>
      <c r="CQ180" s="1538"/>
      <c r="CR180" s="1538"/>
      <c r="CS180" s="1538"/>
      <c r="CT180" s="1538"/>
      <c r="CU180" s="1538"/>
      <c r="CV180" s="1538"/>
      <c r="CW180" s="1538"/>
      <c r="CX180" s="1538"/>
      <c r="CY180" s="1538"/>
      <c r="CZ180" s="1538"/>
      <c r="DA180" s="1538"/>
      <c r="DB180" s="1538"/>
      <c r="DC180" s="1538"/>
      <c r="DD180" s="1538"/>
      <c r="DE180" s="1538"/>
      <c r="DF180" s="1538"/>
      <c r="DG180" s="1538"/>
      <c r="DJ180" s="72"/>
    </row>
    <row r="181" spans="2:115" ht="2.25" customHeight="1">
      <c r="B181" s="104"/>
      <c r="C181" s="105"/>
      <c r="D181" s="106"/>
      <c r="E181" s="107"/>
      <c r="F181" s="91"/>
      <c r="G181" s="91"/>
      <c r="H181" s="91"/>
      <c r="I181" s="91"/>
      <c r="J181" s="91"/>
      <c r="K181" s="91"/>
      <c r="L181" s="91"/>
      <c r="M181" s="91"/>
      <c r="N181" s="91"/>
      <c r="O181" s="108"/>
      <c r="P181" s="108"/>
      <c r="Q181" s="108"/>
      <c r="R181" s="108"/>
      <c r="S181" s="108"/>
      <c r="T181" s="108"/>
      <c r="U181" s="91"/>
      <c r="V181" s="91"/>
      <c r="W181" s="91"/>
      <c r="X181" s="91"/>
      <c r="Y181" s="91"/>
      <c r="Z181" s="91"/>
      <c r="AA181" s="91"/>
      <c r="AB181" s="91"/>
      <c r="AC181" s="91"/>
      <c r="AD181" s="91"/>
      <c r="AE181" s="91"/>
      <c r="AF181" s="91"/>
      <c r="AG181" s="91"/>
      <c r="AH181" s="91"/>
      <c r="AI181" s="91"/>
      <c r="AJ181" s="91"/>
      <c r="AK181" s="91"/>
      <c r="AL181" s="91"/>
      <c r="AM181" s="103"/>
      <c r="AN181" s="103"/>
      <c r="AO181" s="103"/>
      <c r="AP181" s="91"/>
      <c r="AQ181" s="91"/>
      <c r="AR181" s="91"/>
      <c r="AS181" s="91"/>
      <c r="AT181" s="91"/>
      <c r="AU181" s="91"/>
      <c r="AV181" s="91"/>
      <c r="AW181" s="91"/>
      <c r="AX181" s="91"/>
      <c r="AY181" s="92"/>
      <c r="AZ181" s="109"/>
      <c r="DJ181" s="72"/>
    </row>
    <row r="182" spans="2:115" ht="4.95" customHeight="1" thickBot="1">
      <c r="F182" s="205"/>
      <c r="U182" s="1539"/>
      <c r="V182" s="1539"/>
      <c r="W182" s="1539"/>
      <c r="X182" s="1539"/>
      <c r="Y182" s="1539"/>
      <c r="Z182" s="1539"/>
      <c r="AA182" s="1539"/>
      <c r="AB182" s="1539"/>
      <c r="AC182" s="1539"/>
      <c r="AD182" s="1539"/>
      <c r="AE182" s="1539"/>
      <c r="AF182" s="1539"/>
      <c r="AG182" s="1539"/>
      <c r="AH182" s="1539"/>
      <c r="AJ182" s="205"/>
    </row>
    <row r="183" spans="2:115" ht="18.45" customHeight="1" thickTop="1">
      <c r="E183" s="205" t="s">
        <v>724</v>
      </c>
      <c r="T183" s="1506" t="s">
        <v>962</v>
      </c>
      <c r="U183" s="1507"/>
      <c r="V183" s="1507"/>
      <c r="W183" s="1507"/>
      <c r="X183" s="1507"/>
      <c r="Y183" s="1507"/>
      <c r="Z183" s="1507"/>
      <c r="AA183" s="1507"/>
      <c r="AB183" s="1507"/>
      <c r="AC183" s="1507"/>
      <c r="AD183" s="1507"/>
      <c r="AE183" s="1507"/>
      <c r="AF183" s="1507"/>
      <c r="AG183" s="1507"/>
      <c r="AH183" s="1507"/>
      <c r="AJ183" s="205" t="s">
        <v>725</v>
      </c>
      <c r="BQ183" s="2215" t="s">
        <v>458</v>
      </c>
      <c r="BR183" s="2216"/>
      <c r="BS183" s="2217"/>
      <c r="BT183" s="2224" t="s">
        <v>459</v>
      </c>
      <c r="BU183" s="2225"/>
      <c r="BV183" s="2225"/>
      <c r="BW183" s="2225"/>
      <c r="BX183" s="2226"/>
      <c r="BY183" s="206"/>
      <c r="BZ183" s="2233"/>
      <c r="CA183" s="2233"/>
      <c r="CB183" s="2233"/>
      <c r="CC183" s="2196" t="s">
        <v>348</v>
      </c>
      <c r="CD183" s="2196"/>
      <c r="CE183" s="2196"/>
      <c r="CF183" s="2196" t="s">
        <v>368</v>
      </c>
      <c r="CG183" s="2196"/>
      <c r="CH183" s="2196"/>
      <c r="CI183" s="2196" t="s">
        <v>350</v>
      </c>
      <c r="CJ183" s="2196"/>
      <c r="CK183" s="2196"/>
      <c r="CL183" s="2196" t="s">
        <v>351</v>
      </c>
      <c r="CM183" s="2196"/>
      <c r="CN183" s="2196"/>
      <c r="CO183" s="2196" t="s">
        <v>348</v>
      </c>
      <c r="CP183" s="2196"/>
      <c r="CQ183" s="2196"/>
      <c r="CR183" s="2196" t="s">
        <v>349</v>
      </c>
      <c r="CS183" s="2196"/>
      <c r="CT183" s="2196"/>
      <c r="CU183" s="2196" t="s">
        <v>350</v>
      </c>
      <c r="CV183" s="2196"/>
      <c r="CW183" s="2196"/>
      <c r="CX183" s="2196" t="s">
        <v>351</v>
      </c>
      <c r="CY183" s="2196"/>
      <c r="CZ183" s="2196"/>
      <c r="DA183" s="2196" t="s">
        <v>348</v>
      </c>
      <c r="DB183" s="2196"/>
      <c r="DC183" s="2196"/>
      <c r="DD183" s="2196" t="s">
        <v>370</v>
      </c>
      <c r="DE183" s="2196"/>
      <c r="DF183" s="2196"/>
      <c r="DG183" s="111"/>
      <c r="DH183" s="112"/>
      <c r="DK183" s="78"/>
    </row>
    <row r="184" spans="2:115" ht="8.25" customHeight="1">
      <c r="F184" s="1715" t="s">
        <v>341</v>
      </c>
      <c r="G184" s="1611"/>
      <c r="H184" s="1612"/>
      <c r="I184" s="2204" t="s">
        <v>342</v>
      </c>
      <c r="J184" s="2205"/>
      <c r="K184" s="2206"/>
      <c r="L184" s="1619"/>
      <c r="M184" s="1620"/>
      <c r="N184" s="2195"/>
      <c r="O184" s="1610" t="s">
        <v>451</v>
      </c>
      <c r="P184" s="1611"/>
      <c r="Q184" s="1612"/>
      <c r="R184" s="1660"/>
      <c r="S184" s="1661"/>
      <c r="U184" s="1715" t="s">
        <v>341</v>
      </c>
      <c r="V184" s="1611"/>
      <c r="W184" s="1612"/>
      <c r="AA184" s="1619"/>
      <c r="AB184" s="1620"/>
      <c r="AC184" s="2195"/>
      <c r="AD184" s="1610" t="s">
        <v>451</v>
      </c>
      <c r="AE184" s="1611"/>
      <c r="AF184" s="1612"/>
      <c r="AG184" s="1660"/>
      <c r="AH184" s="1661"/>
      <c r="AJ184" s="1715" t="s">
        <v>341</v>
      </c>
      <c r="AK184" s="1611"/>
      <c r="AL184" s="1612"/>
      <c r="AM184" s="2159" t="s">
        <v>342</v>
      </c>
      <c r="AN184" s="1718"/>
      <c r="AO184" s="2160"/>
      <c r="AP184" s="1619"/>
      <c r="AQ184" s="1620"/>
      <c r="AR184" s="2195"/>
      <c r="AS184" s="1610" t="s">
        <v>38</v>
      </c>
      <c r="AT184" s="1611"/>
      <c r="AU184" s="1612"/>
      <c r="AV184" s="2159" t="s">
        <v>342</v>
      </c>
      <c r="AW184" s="1718"/>
      <c r="AX184" s="2160"/>
      <c r="AY184" s="1619"/>
      <c r="AZ184" s="1620"/>
      <c r="BA184" s="2195"/>
      <c r="BB184" s="1610" t="s">
        <v>39</v>
      </c>
      <c r="BC184" s="1611"/>
      <c r="BD184" s="1612"/>
      <c r="BE184" s="2159" t="s">
        <v>342</v>
      </c>
      <c r="BF184" s="1718"/>
      <c r="BG184" s="2160"/>
      <c r="BH184" s="1619"/>
      <c r="BI184" s="1620"/>
      <c r="BJ184" s="2195"/>
      <c r="BK184" s="1610" t="s">
        <v>343</v>
      </c>
      <c r="BL184" s="1611"/>
      <c r="BM184" s="1612"/>
      <c r="BN184" s="1660"/>
      <c r="BO184" s="1661"/>
      <c r="BQ184" s="2218"/>
      <c r="BR184" s="2219"/>
      <c r="BS184" s="2220"/>
      <c r="BT184" s="2227"/>
      <c r="BU184" s="2228"/>
      <c r="BV184" s="2228"/>
      <c r="BW184" s="2228"/>
      <c r="BX184" s="2229"/>
      <c r="BY184" s="142"/>
      <c r="BZ184" s="2207" t="str">
        <f>IF('保険料計算シート（非表示）'!O25&lt;10000000000,IF('保険料計算シート（非表示）'!O25&lt;1000000000,"","Ұ"),IF(ISERROR(MID('保険料計算シート（非表示）'!O25,LEN('保険料計算シート（非表示）'!O25)-10,1)),"",MID('保険料計算シート（非表示）'!O25,LEN('保険料計算シート（非表示）'!O25)-10,1)))</f>
        <v/>
      </c>
      <c r="CA184" s="2207"/>
      <c r="CB184" s="2208"/>
      <c r="CC184" s="2197" t="str">
        <f>IF('保険料計算シート（非表示）'!O25&lt;1000000000,IF('保険料計算シート（非表示）'!O25&lt;100000000,"","Ұ"),IF(ISERROR(MID('保険料計算シート（非表示）'!O25,LEN('保険料計算シート（非表示）'!O25)-9,1)),"",MID('保険料計算シート（非表示）'!O25,LEN('保険料計算シート（非表示）'!O25)-9,1)))</f>
        <v/>
      </c>
      <c r="CD184" s="2197"/>
      <c r="CE184" s="2197"/>
      <c r="CF184" s="2197" t="str">
        <f>IF('保険料計算シート（非表示）'!O25&lt;100000000,IF('保険料計算シート（非表示）'!O25&lt;10000000,"","Ұ"),IF(ISERROR(MID('保険料計算シート（非表示）'!O25,LEN('保険料計算シート（非表示）'!O25)-8,1)),"",MID('保険料計算シート（非表示）'!O25,LEN('保険料計算シート（非表示）'!O25)-8,1)))</f>
        <v/>
      </c>
      <c r="CG184" s="2197"/>
      <c r="CH184" s="2197"/>
      <c r="CI184" s="2197" t="str">
        <f>IF('保険料計算シート（非表示）'!O25&lt;10000000,IF('保険料計算シート（非表示）'!O25&lt;1000000,"","Ұ"),IF(ISERROR(MID('保険料計算シート（非表示）'!O25,LEN('保険料計算シート（非表示）'!O25)-7,1)),"",MID('保険料計算シート（非表示）'!O25,LEN('保険料計算シート（非表示）'!O25)-7,1)))</f>
        <v/>
      </c>
      <c r="CJ184" s="2197"/>
      <c r="CK184" s="2197"/>
      <c r="CL184" s="2197" t="str">
        <f>IF('保険料計算シート（非表示）'!O25&lt;1000000,IF('保険料計算シート（非表示）'!O25&lt;100000,"","Ұ"),IF(ISERROR(MID('保険料計算シート（非表示）'!O25,LEN('保険料計算シート（非表示）'!O25)-6,1)),"",MID('保険料計算シート（非表示）'!O25,LEN('保険料計算シート（非表示）'!O25)-6,1)))</f>
        <v/>
      </c>
      <c r="CM184" s="2197"/>
      <c r="CN184" s="2197"/>
      <c r="CO184" s="2197" t="str">
        <f>IF('保険料計算シート（非表示）'!O25&lt;100000,IF('保険料計算シート（非表示）'!O25&lt;10000,"","Ұ"),IF(ISERROR(MID('保険料計算シート（非表示）'!O25,LEN('保険料計算シート（非表示）'!O25)-5,1)),"",MID('保険料計算シート（非表示）'!O25,LEN('保険料計算シート（非表示）'!O25)-5,1)))</f>
        <v/>
      </c>
      <c r="CP184" s="2197"/>
      <c r="CQ184" s="2197"/>
      <c r="CR184" s="2197" t="str">
        <f>IF('保険料計算シート（非表示）'!O25&lt;10000,IF('保険料計算シート（非表示）'!O25&lt;1000,"","Ұ"),IF(ISERROR(MID('保険料計算シート（非表示）'!O25,LEN('保険料計算シート（非表示）'!O25)-4,1)),"",MID('保険料計算シート（非表示）'!O25,LEN('保険料計算シート（非表示）'!O25)-4,1)))</f>
        <v/>
      </c>
      <c r="CS184" s="2197"/>
      <c r="CT184" s="2197"/>
      <c r="CU184" s="2197" t="str">
        <f>IF('保険料計算シート（非表示）'!O25&lt;1000,IF('保険料計算シート（非表示）'!O25&lt;100,"","Ұ"),IF(ISERROR(MID('保険料計算シート（非表示）'!O25,LEN('保険料計算シート（非表示）'!O25)-3,1)),"",MID('保険料計算シート（非表示）'!O25,LEN('保険料計算シート（非表示）'!O25)-3,1)))</f>
        <v/>
      </c>
      <c r="CV184" s="2197"/>
      <c r="CW184" s="2197"/>
      <c r="CX184" s="2197" t="str">
        <f>IF('保険料計算シート（非表示）'!O25&lt;100,IF('保険料計算シート（非表示）'!O25&lt;10,"","Ұ"),IF(ISERROR(MID('保険料計算シート（非表示）'!O25,LEN('保険料計算シート（非表示）'!O25)-2,1)),"",MID('保険料計算シート（非表示）'!O25,LEN('保険料計算シート（非表示）'!O25)-2,1)))</f>
        <v/>
      </c>
      <c r="CY184" s="2197"/>
      <c r="CZ184" s="2197"/>
      <c r="DA184" s="2197" t="str">
        <f>IF('保険料計算シート（非表示）'!O25&lt;10,"Ұ",IF(ISERROR(MID('保険料計算シート（非表示）'!O25,LEN('保険料計算シート（非表示）'!O25)-1,1)),"",MID('保険料計算シート（非表示）'!O25,LEN('保険料計算シート（非表示）'!O25)-1,1)))</f>
        <v>Ұ</v>
      </c>
      <c r="DB184" s="2197"/>
      <c r="DC184" s="2197"/>
      <c r="DD184" s="2199">
        <f>IF('保険料計算シート（非表示）'!O25=0,0,IF(ISERROR(MID('保険料計算シート（非表示）'!O25,LEN('保険料計算シート（非表示）'!O25),1)),"",MID('保険料計算シート（非表示）'!O25,LEN('保険料計算シート（非表示）'!O25),1)))</f>
        <v>0</v>
      </c>
      <c r="DE184" s="2200"/>
      <c r="DF184" s="2200"/>
      <c r="DG184" s="1660"/>
      <c r="DH184" s="2203"/>
      <c r="DK184" s="78"/>
    </row>
    <row r="185" spans="2:115" ht="16.5" customHeight="1">
      <c r="F185" s="1818">
        <v>9</v>
      </c>
      <c r="G185" s="1819"/>
      <c r="H185" s="1819"/>
      <c r="I185" s="2204"/>
      <c r="J185" s="2205"/>
      <c r="K185" s="2206"/>
      <c r="L185" s="2164">
        <f>F194</f>
        <v>0</v>
      </c>
      <c r="M185" s="1742"/>
      <c r="N185" s="1779"/>
      <c r="O185" s="2164">
        <f>I194</f>
        <v>8</v>
      </c>
      <c r="P185" s="1742"/>
      <c r="Q185" s="1743"/>
      <c r="R185" s="1660"/>
      <c r="S185" s="1661"/>
      <c r="U185" s="1818">
        <v>9</v>
      </c>
      <c r="V185" s="1819"/>
      <c r="W185" s="1819"/>
      <c r="X185" s="2204" t="s">
        <v>342</v>
      </c>
      <c r="Y185" s="2205"/>
      <c r="Z185" s="2205"/>
      <c r="AA185" s="2164">
        <f>F194</f>
        <v>0</v>
      </c>
      <c r="AB185" s="1742"/>
      <c r="AC185" s="1779"/>
      <c r="AD185" s="2164">
        <f>I194</f>
        <v>8</v>
      </c>
      <c r="AE185" s="1742"/>
      <c r="AF185" s="1743"/>
      <c r="AG185" s="1660"/>
      <c r="AH185" s="1661"/>
      <c r="AJ185" s="1818"/>
      <c r="AK185" s="1819"/>
      <c r="AL185" s="1819"/>
      <c r="AM185" s="2159"/>
      <c r="AN185" s="1718"/>
      <c r="AO185" s="2160"/>
      <c r="AP185" s="1818"/>
      <c r="AQ185" s="1819"/>
      <c r="AR185" s="1820"/>
      <c r="AS185" s="2164"/>
      <c r="AT185" s="1742"/>
      <c r="AU185" s="1743"/>
      <c r="AV185" s="2159"/>
      <c r="AW185" s="1718"/>
      <c r="AX185" s="2160"/>
      <c r="AY185" s="1818"/>
      <c r="AZ185" s="1819"/>
      <c r="BA185" s="1820"/>
      <c r="BB185" s="2164"/>
      <c r="BC185" s="1742"/>
      <c r="BD185" s="1743"/>
      <c r="BE185" s="2159"/>
      <c r="BF185" s="1718"/>
      <c r="BG185" s="2160"/>
      <c r="BH185" s="1818"/>
      <c r="BI185" s="1819"/>
      <c r="BJ185" s="1820"/>
      <c r="BK185" s="1741"/>
      <c r="BL185" s="1880"/>
      <c r="BM185" s="1881"/>
      <c r="BN185" s="1660"/>
      <c r="BO185" s="1661"/>
      <c r="BQ185" s="2218"/>
      <c r="BR185" s="2219"/>
      <c r="BS185" s="2220"/>
      <c r="BT185" s="2227"/>
      <c r="BU185" s="2228"/>
      <c r="BV185" s="2228"/>
      <c r="BW185" s="2228"/>
      <c r="BX185" s="2229"/>
      <c r="BY185" s="142"/>
      <c r="BZ185" s="2209"/>
      <c r="CA185" s="2209"/>
      <c r="CB185" s="2210"/>
      <c r="CC185" s="2198"/>
      <c r="CD185" s="2198"/>
      <c r="CE185" s="2198"/>
      <c r="CF185" s="2198"/>
      <c r="CG185" s="2198"/>
      <c r="CH185" s="2198"/>
      <c r="CI185" s="2198"/>
      <c r="CJ185" s="2198"/>
      <c r="CK185" s="2198"/>
      <c r="CL185" s="2198"/>
      <c r="CM185" s="2198"/>
      <c r="CN185" s="2198"/>
      <c r="CO185" s="2198"/>
      <c r="CP185" s="2198"/>
      <c r="CQ185" s="2198"/>
      <c r="CR185" s="2198"/>
      <c r="CS185" s="2198"/>
      <c r="CT185" s="2198"/>
      <c r="CU185" s="2198"/>
      <c r="CV185" s="2198"/>
      <c r="CW185" s="2198"/>
      <c r="CX185" s="2198"/>
      <c r="CY185" s="2198"/>
      <c r="CZ185" s="2198"/>
      <c r="DA185" s="2198"/>
      <c r="DB185" s="2198"/>
      <c r="DC185" s="2198"/>
      <c r="DD185" s="2201"/>
      <c r="DE185" s="2202"/>
      <c r="DF185" s="2202"/>
      <c r="DG185" s="1660"/>
      <c r="DH185" s="2203"/>
      <c r="DK185" s="78"/>
    </row>
    <row r="186" spans="2:115" ht="7.5" customHeight="1">
      <c r="J186" s="128"/>
      <c r="K186" s="128"/>
      <c r="L186" s="128"/>
      <c r="BN186" s="141"/>
      <c r="BO186" s="141"/>
      <c r="BQ186" s="2218"/>
      <c r="BR186" s="2219"/>
      <c r="BS186" s="2220"/>
      <c r="BT186" s="2230"/>
      <c r="BU186" s="2231"/>
      <c r="BV186" s="2231"/>
      <c r="BW186" s="2231"/>
      <c r="BX186" s="2232"/>
      <c r="BY186" s="104"/>
      <c r="BZ186" s="140"/>
      <c r="CA186" s="140"/>
      <c r="CB186" s="140"/>
      <c r="CC186" s="140"/>
      <c r="CD186" s="140"/>
      <c r="CE186" s="1769" t="s">
        <v>372</v>
      </c>
      <c r="CF186" s="1769"/>
      <c r="CG186" s="137"/>
      <c r="CH186" s="137"/>
      <c r="CI186" s="137"/>
      <c r="CJ186" s="137"/>
      <c r="CK186" s="137"/>
      <c r="CL186" s="137"/>
      <c r="CM186" s="137"/>
      <c r="CN186" s="1769" t="s">
        <v>372</v>
      </c>
      <c r="CO186" s="1769"/>
      <c r="CP186" s="137"/>
      <c r="CQ186" s="137"/>
      <c r="CR186" s="137"/>
      <c r="CS186" s="137"/>
      <c r="CT186" s="137"/>
      <c r="CU186" s="137"/>
      <c r="CV186" s="137"/>
      <c r="CW186" s="1769" t="s">
        <v>372</v>
      </c>
      <c r="CX186" s="1769"/>
      <c r="CY186" s="137"/>
      <c r="CZ186" s="137"/>
      <c r="DA186" s="137"/>
      <c r="DB186" s="137"/>
      <c r="DC186" s="137"/>
      <c r="DD186" s="137"/>
      <c r="DE186" s="137"/>
      <c r="DF186" s="137"/>
      <c r="DG186" s="137"/>
      <c r="DH186" s="209"/>
      <c r="DK186" s="78"/>
    </row>
    <row r="187" spans="2:115" ht="4.95" customHeight="1">
      <c r="J187" s="128"/>
      <c r="K187" s="128"/>
      <c r="L187" s="128"/>
      <c r="X187" s="1506" t="s">
        <v>460</v>
      </c>
      <c r="Y187" s="1506"/>
      <c r="Z187" s="1506"/>
      <c r="AA187" s="1506"/>
      <c r="AB187" s="1506"/>
      <c r="AC187" s="1506"/>
      <c r="AD187" s="205"/>
      <c r="AF187" s="2212" t="s">
        <v>461</v>
      </c>
      <c r="AG187" s="1661" t="s">
        <v>462</v>
      </c>
      <c r="AH187" s="1661"/>
      <c r="AI187" s="1661"/>
      <c r="AL187" s="2212" t="s">
        <v>461</v>
      </c>
      <c r="AM187" s="1661" t="s">
        <v>463</v>
      </c>
      <c r="AN187" s="1661"/>
      <c r="AO187" s="1661"/>
      <c r="AR187" s="2212" t="s">
        <v>461</v>
      </c>
      <c r="AS187" s="1661" t="s">
        <v>464</v>
      </c>
      <c r="AT187" s="1661"/>
      <c r="AU187" s="1661"/>
      <c r="AX187" s="2212" t="s">
        <v>461</v>
      </c>
      <c r="AY187" s="2242" t="s">
        <v>465</v>
      </c>
      <c r="AZ187" s="2242"/>
      <c r="BA187" s="2242"/>
      <c r="BB187" s="2242"/>
      <c r="BC187" s="2242"/>
      <c r="BD187" s="2242"/>
      <c r="BN187" s="141"/>
      <c r="BO187" s="141"/>
      <c r="BQ187" s="2218"/>
      <c r="BR187" s="2219"/>
      <c r="BS187" s="2220"/>
      <c r="BT187" s="207"/>
      <c r="BU187" s="200"/>
      <c r="BV187" s="200"/>
      <c r="BW187" s="200"/>
      <c r="BX187" s="208"/>
      <c r="BY187" s="142"/>
      <c r="BZ187" s="143"/>
      <c r="CA187" s="143"/>
      <c r="CB187" s="143"/>
      <c r="CC187" s="143"/>
      <c r="CD187" s="143"/>
      <c r="CE187" s="210"/>
      <c r="CF187" s="210"/>
      <c r="CN187" s="210"/>
      <c r="CO187" s="210"/>
      <c r="CW187" s="210"/>
      <c r="CX187" s="210"/>
      <c r="DH187" s="149"/>
      <c r="DK187" s="78"/>
    </row>
    <row r="188" spans="2:115" ht="12" customHeight="1">
      <c r="B188" s="160"/>
      <c r="C188" s="125"/>
      <c r="D188" s="125"/>
      <c r="E188" s="125"/>
      <c r="F188" s="125"/>
      <c r="G188" s="125"/>
      <c r="H188" s="125"/>
      <c r="I188" s="125"/>
      <c r="J188" s="211"/>
      <c r="K188" s="211"/>
      <c r="L188" s="211"/>
      <c r="M188" s="125"/>
      <c r="N188" s="125"/>
      <c r="O188" s="125"/>
      <c r="P188" s="125"/>
      <c r="Q188" s="125"/>
      <c r="R188" s="125"/>
      <c r="S188" s="125"/>
      <c r="T188" s="125"/>
      <c r="U188" s="125"/>
      <c r="V188" s="90"/>
      <c r="X188" s="1506"/>
      <c r="Y188" s="1506"/>
      <c r="Z188" s="1506"/>
      <c r="AA188" s="1506"/>
      <c r="AB188" s="1506"/>
      <c r="AC188" s="1506"/>
      <c r="AD188" s="205"/>
      <c r="AF188" s="2212"/>
      <c r="AG188" s="1661"/>
      <c r="AH188" s="1661"/>
      <c r="AI188" s="1661"/>
      <c r="AL188" s="2212"/>
      <c r="AM188" s="1661"/>
      <c r="AN188" s="1661"/>
      <c r="AO188" s="1661"/>
      <c r="AR188" s="2212"/>
      <c r="AS188" s="1661"/>
      <c r="AT188" s="1661"/>
      <c r="AU188" s="1661"/>
      <c r="AX188" s="2212"/>
      <c r="AY188" s="2242"/>
      <c r="AZ188" s="2242"/>
      <c r="BA188" s="2242"/>
      <c r="BB188" s="2242"/>
      <c r="BC188" s="2242"/>
      <c r="BD188" s="2242"/>
      <c r="BG188" s="2243" t="s">
        <v>466</v>
      </c>
      <c r="BH188" s="2244"/>
      <c r="BI188" s="2244"/>
      <c r="BJ188" s="2244"/>
      <c r="BK188" s="2244"/>
      <c r="BL188" s="2244"/>
      <c r="BM188" s="2244"/>
      <c r="BN188" s="2244"/>
      <c r="BO188" s="2244"/>
      <c r="BP188" s="2245"/>
      <c r="BQ188" s="2218"/>
      <c r="BR188" s="2219"/>
      <c r="BS188" s="2220"/>
      <c r="BT188" s="2227" t="s">
        <v>467</v>
      </c>
      <c r="BU188" s="2228"/>
      <c r="BV188" s="2228"/>
      <c r="BW188" s="2228"/>
      <c r="BX188" s="2229"/>
      <c r="BY188" s="142"/>
      <c r="BZ188" s="2212"/>
      <c r="CA188" s="2212"/>
      <c r="CB188" s="2212"/>
      <c r="CC188" s="2212" t="s">
        <v>348</v>
      </c>
      <c r="CD188" s="2212"/>
      <c r="CE188" s="2212"/>
      <c r="CF188" s="2212" t="s">
        <v>368</v>
      </c>
      <c r="CG188" s="2212"/>
      <c r="CH188" s="2212"/>
      <c r="CI188" s="2212" t="s">
        <v>350</v>
      </c>
      <c r="CJ188" s="2212"/>
      <c r="CK188" s="2212"/>
      <c r="CL188" s="2212" t="s">
        <v>351</v>
      </c>
      <c r="CM188" s="2212"/>
      <c r="CN188" s="2212"/>
      <c r="CO188" s="2212" t="s">
        <v>348</v>
      </c>
      <c r="CP188" s="2212"/>
      <c r="CQ188" s="2212"/>
      <c r="CR188" s="2212" t="s">
        <v>349</v>
      </c>
      <c r="CS188" s="2212"/>
      <c r="CT188" s="2212"/>
      <c r="CU188" s="2212" t="s">
        <v>350</v>
      </c>
      <c r="CV188" s="2212"/>
      <c r="CW188" s="2212"/>
      <c r="CX188" s="2212" t="s">
        <v>351</v>
      </c>
      <c r="CY188" s="2212"/>
      <c r="CZ188" s="2212"/>
      <c r="DA188" s="2212" t="s">
        <v>348</v>
      </c>
      <c r="DB188" s="2212"/>
      <c r="DC188" s="2212"/>
      <c r="DD188" s="2212" t="s">
        <v>370</v>
      </c>
      <c r="DE188" s="2212"/>
      <c r="DF188" s="2212"/>
      <c r="DH188" s="149"/>
      <c r="DK188" s="78"/>
    </row>
    <row r="189" spans="2:115" ht="2.25" customHeight="1">
      <c r="B189" s="142"/>
      <c r="J189" s="128"/>
      <c r="K189" s="128"/>
      <c r="L189" s="128"/>
      <c r="V189" s="99"/>
      <c r="X189" s="2211"/>
      <c r="Y189" s="2211"/>
      <c r="Z189" s="2211"/>
      <c r="AA189" s="2211"/>
      <c r="AB189" s="2211"/>
      <c r="AC189" s="2211"/>
      <c r="AF189" s="2212"/>
      <c r="AG189" s="2213"/>
      <c r="AH189" s="2213"/>
      <c r="AI189" s="2213"/>
      <c r="AL189" s="2212"/>
      <c r="AM189" s="2213"/>
      <c r="AN189" s="2213"/>
      <c r="AO189" s="2213"/>
      <c r="AR189" s="2212"/>
      <c r="AS189" s="2213"/>
      <c r="AT189" s="2213"/>
      <c r="AU189" s="2213"/>
      <c r="AX189" s="2212"/>
      <c r="AY189" s="2242"/>
      <c r="AZ189" s="2242"/>
      <c r="BA189" s="2242"/>
      <c r="BB189" s="2242"/>
      <c r="BC189" s="2242"/>
      <c r="BD189" s="2242"/>
      <c r="BG189" s="160"/>
      <c r="BH189" s="125"/>
      <c r="BI189" s="125"/>
      <c r="BJ189" s="125"/>
      <c r="BK189" s="125"/>
      <c r="BL189" s="125"/>
      <c r="BM189" s="125"/>
      <c r="BN189" s="125"/>
      <c r="BO189" s="2234" t="s">
        <v>370</v>
      </c>
      <c r="BP189" s="2235"/>
      <c r="BQ189" s="2218"/>
      <c r="BR189" s="2219"/>
      <c r="BS189" s="2220"/>
      <c r="BT189" s="2227"/>
      <c r="BU189" s="2228"/>
      <c r="BV189" s="2228"/>
      <c r="BW189" s="2228"/>
      <c r="BX189" s="2229"/>
      <c r="BY189" s="142"/>
      <c r="BZ189" s="2214"/>
      <c r="CA189" s="2214"/>
      <c r="CB189" s="2214"/>
      <c r="CC189" s="2214"/>
      <c r="CD189" s="2214"/>
      <c r="CE189" s="2214"/>
      <c r="CF189" s="2214"/>
      <c r="CG189" s="2214"/>
      <c r="CH189" s="2214"/>
      <c r="CI189" s="2214"/>
      <c r="CJ189" s="2214"/>
      <c r="CK189" s="2214"/>
      <c r="CL189" s="2214"/>
      <c r="CM189" s="2214"/>
      <c r="CN189" s="2214"/>
      <c r="CO189" s="2214"/>
      <c r="CP189" s="2214"/>
      <c r="CQ189" s="2214"/>
      <c r="CR189" s="2214"/>
      <c r="CS189" s="2214"/>
      <c r="CT189" s="2214"/>
      <c r="CU189" s="2214"/>
      <c r="CV189" s="2214"/>
      <c r="CW189" s="2214"/>
      <c r="CX189" s="2214"/>
      <c r="CY189" s="2214"/>
      <c r="CZ189" s="2214"/>
      <c r="DA189" s="2214"/>
      <c r="DB189" s="2214"/>
      <c r="DC189" s="2214"/>
      <c r="DD189" s="2214"/>
      <c r="DE189" s="2214"/>
      <c r="DF189" s="2214"/>
      <c r="DH189" s="149"/>
      <c r="DK189" s="78"/>
    </row>
    <row r="190" spans="2:115" ht="25.5" customHeight="1">
      <c r="B190" s="1505" t="s">
        <v>468</v>
      </c>
      <c r="C190" s="1414"/>
      <c r="D190" s="1414"/>
      <c r="E190" s="1414"/>
      <c r="F190" s="1414"/>
      <c r="G190" s="1414"/>
      <c r="H190" s="1414"/>
      <c r="I190" s="1414"/>
      <c r="J190" s="1414"/>
      <c r="K190" s="1414"/>
      <c r="V190" s="99"/>
      <c r="X190" s="2137">
        <v>6</v>
      </c>
      <c r="Y190" s="2138"/>
      <c r="Z190" s="2139"/>
      <c r="AA190" s="2152">
        <v>2</v>
      </c>
      <c r="AB190" s="2240"/>
      <c r="AC190" s="2241"/>
      <c r="AD190" s="1660"/>
      <c r="AE190" s="2212"/>
      <c r="AG190" s="2137"/>
      <c r="AH190" s="2138"/>
      <c r="AI190" s="2141"/>
      <c r="AJ190" s="1660"/>
      <c r="AK190" s="2212"/>
      <c r="AM190" s="2137"/>
      <c r="AN190" s="2138"/>
      <c r="AO190" s="2141"/>
      <c r="AP190" s="1660"/>
      <c r="AQ190" s="2212"/>
      <c r="AS190" s="2137"/>
      <c r="AT190" s="2138"/>
      <c r="AU190" s="2141"/>
      <c r="AV190" s="1660"/>
      <c r="AW190" s="2212"/>
      <c r="AY190" s="2137"/>
      <c r="AZ190" s="2138"/>
      <c r="BA190" s="2141"/>
      <c r="BB190" s="1660"/>
      <c r="BC190" s="2212"/>
      <c r="BG190" s="142"/>
      <c r="BO190" s="2236"/>
      <c r="BP190" s="2237"/>
      <c r="BQ190" s="2218"/>
      <c r="BR190" s="2219"/>
      <c r="BS190" s="2220"/>
      <c r="BT190" s="2227"/>
      <c r="BU190" s="2228"/>
      <c r="BV190" s="2228"/>
      <c r="BW190" s="2228"/>
      <c r="BX190" s="2229"/>
      <c r="BY190" s="142"/>
      <c r="BZ190" s="2149" t="str">
        <f>IF('保険料計算シート（非表示）'!Q25&lt;10000000000,IF('保険料計算シート（非表示）'!Q25&lt;1000000000,"","Ұ"),IF(ISERROR(MID('保険料計算シート（非表示）'!Q25,LEN('保険料計算シート（非表示）'!Q25)-10,1)),"",MID('保険料計算シート（非表示）'!Q25,LEN('保険料計算シート（非表示）'!Q25)-10,1)))</f>
        <v/>
      </c>
      <c r="CA190" s="2246"/>
      <c r="CB190" s="2247"/>
      <c r="CC190" s="2248" t="str">
        <f>IF('保険料計算シート（非表示）'!Q25&lt;1000000000,IF('保険料計算シート（非表示）'!Q25&lt;100000000,"","Ұ"),IF(ISERROR(MID('保険料計算シート（非表示）'!Q25,LEN('保険料計算シート（非表示）'!Q25)-9,1)),"",MID('保険料計算シート（非表示）'!Q25,LEN('保険料計算シート（非表示）'!Q25)-9,1)))</f>
        <v/>
      </c>
      <c r="CD190" s="2249"/>
      <c r="CE190" s="2250"/>
      <c r="CF190" s="2248" t="str">
        <f>IF('保険料計算シート（非表示）'!Q25&lt;100000000,IF('保険料計算シート（非表示）'!Q25&lt;10000000,"","Ұ"),IF(ISERROR(MID('保険料計算シート（非表示）'!Q25,LEN('保険料計算シート（非表示）'!Q25)-8,1)),"",MID('保険料計算シート（非表示）'!Q25,LEN('保険料計算シート（非表示）'!Q25)-8,1)))</f>
        <v/>
      </c>
      <c r="CG190" s="2249"/>
      <c r="CH190" s="2250"/>
      <c r="CI190" s="2248" t="str">
        <f>IF('保険料計算シート（非表示）'!Q25&lt;10000000,IF('保険料計算シート（非表示）'!Q25&lt;1000000,"","Ұ"),IF(ISERROR(MID('保険料計算シート（非表示）'!Q25,LEN('保険料計算シート（非表示）'!Q25)-7,1)),"",MID('保険料計算シート（非表示）'!Q25,LEN('保険料計算シート（非表示）'!Q25)-7,1)))</f>
        <v/>
      </c>
      <c r="CJ190" s="2249"/>
      <c r="CK190" s="2250"/>
      <c r="CL190" s="2248" t="str">
        <f>IF('保険料計算シート（非表示）'!Q25&lt;1000000,IF('保険料計算シート（非表示）'!Q25&lt;100000,"","Ұ"),IF(ISERROR(MID('保険料計算シート（非表示）'!Q25,LEN('保険料計算シート（非表示）'!Q25)-6,1)),"",MID('保険料計算シート（非表示）'!Q25,LEN('保険料計算シート（非表示）'!Q25)-6,1)))</f>
        <v/>
      </c>
      <c r="CM190" s="2249"/>
      <c r="CN190" s="2250"/>
      <c r="CO190" s="2248" t="str">
        <f>IF('保険料計算シート（非表示）'!Q25&lt;100000,IF('保険料計算シート（非表示）'!Q25&lt;10000,"","Ұ"),IF(ISERROR(MID('保険料計算シート（非表示）'!Q25,LEN('保険料計算シート（非表示）'!Q25)-5,1)),"",MID('保険料計算シート（非表示）'!Q25,LEN('保険料計算シート（非表示）'!Q25)-5,1)))</f>
        <v/>
      </c>
      <c r="CP190" s="2249"/>
      <c r="CQ190" s="2250"/>
      <c r="CR190" s="2248" t="str">
        <f>IF('保険料計算シート（非表示）'!Q25&lt;10000,IF('保険料計算シート（非表示）'!Q25&lt;1000,"","Ұ"),IF(ISERROR(MID('保険料計算シート（非表示）'!Q25,LEN('保険料計算シート（非表示）'!Q25)-4,1)),"",MID('保険料計算シート（非表示）'!Q25,LEN('保険料計算シート（非表示）'!Q25)-4,1)))</f>
        <v/>
      </c>
      <c r="CS190" s="2249"/>
      <c r="CT190" s="2250"/>
      <c r="CU190" s="2248" t="str">
        <f>IF('保険料計算シート（非表示）'!Q25&lt;1000,IF('保険料計算シート（非表示）'!Q25&lt;100,"","Ұ"),IF(ISERROR(MID('保険料計算シート（非表示）'!Q25,LEN('保険料計算シート（非表示）'!Q25)-3,1)),"",MID('保険料計算シート（非表示）'!Q25,LEN('保険料計算シート（非表示）'!Q25)-3,1)))</f>
        <v/>
      </c>
      <c r="CV190" s="2249"/>
      <c r="CW190" s="2250"/>
      <c r="CX190" s="2248" t="str">
        <f>IF('保険料計算シート（非表示）'!Q25&lt;100,IF('保険料計算シート（非表示）'!Q25&lt;10,"","Ұ"),IF(ISERROR(MID('保険料計算シート（非表示）'!Q25,LEN('保険料計算シート（非表示）'!Q25)-2,1)),"",MID('保険料計算シート（非表示）'!Q25,LEN('保険料計算シート（非表示）'!Q25)-2,1)))</f>
        <v/>
      </c>
      <c r="CY190" s="2249"/>
      <c r="CZ190" s="2250"/>
      <c r="DA190" s="2248" t="str">
        <f>IF('保険料計算シート（非表示）'!Q25&lt;10,"Ұ",IF(ISERROR(MID('保険料計算シート（非表示）'!Q25,LEN('保険料計算シート（非表示）'!Q25)-1,1)),"",MID('保険料計算シート（非表示）'!Q25,LEN('保険料計算シート（非表示）'!Q25)-1,1)))</f>
        <v>Ұ</v>
      </c>
      <c r="DB190" s="2249"/>
      <c r="DC190" s="2250"/>
      <c r="DD190" s="2251">
        <f>IF('保険料計算シート（非表示）'!Q25=0,0,IF(ISERROR(MID('保険料計算シート（非表示）'!Q25,LEN('保険料計算シート（非表示）'!Q25),1)),"",MID('保険料計算シート（非表示）'!Q25,LEN('保険料計算シート（非表示）'!Q25),1)))</f>
        <v>0</v>
      </c>
      <c r="DE190" s="2249"/>
      <c r="DF190" s="2252"/>
      <c r="DG190" s="1660"/>
      <c r="DH190" s="2253"/>
      <c r="DK190" s="78"/>
    </row>
    <row r="191" spans="2:115" ht="7.5" customHeight="1">
      <c r="B191" s="1505" t="str">
        <f>" 1．"&amp;BQ81</f>
        <v xml:space="preserve"> 1．令和</v>
      </c>
      <c r="C191" s="1596"/>
      <c r="D191" s="1596"/>
      <c r="E191" s="1596"/>
      <c r="F191" s="1596"/>
      <c r="G191" s="1596"/>
      <c r="V191" s="99"/>
      <c r="BG191" s="104"/>
      <c r="BH191" s="137"/>
      <c r="BI191" s="137"/>
      <c r="BJ191" s="137"/>
      <c r="BK191" s="137"/>
      <c r="BL191" s="137"/>
      <c r="BM191" s="137"/>
      <c r="BN191" s="137"/>
      <c r="BO191" s="2238"/>
      <c r="BP191" s="2239"/>
      <c r="BQ191" s="2221"/>
      <c r="BR191" s="2222"/>
      <c r="BS191" s="2223"/>
      <c r="BT191" s="2230"/>
      <c r="BU191" s="2231"/>
      <c r="BV191" s="2231"/>
      <c r="BW191" s="2231"/>
      <c r="BX191" s="2232"/>
      <c r="BY191" s="104"/>
      <c r="BZ191" s="140"/>
      <c r="CA191" s="140"/>
      <c r="CB191" s="140"/>
      <c r="CC191" s="140"/>
      <c r="CD191" s="140"/>
      <c r="CE191" s="1769"/>
      <c r="CF191" s="1769"/>
      <c r="CG191" s="137"/>
      <c r="CH191" s="137"/>
      <c r="CI191" s="137"/>
      <c r="CJ191" s="137"/>
      <c r="CK191" s="137"/>
      <c r="CL191" s="137"/>
      <c r="CM191" s="137"/>
      <c r="CN191" s="1769"/>
      <c r="CO191" s="1769"/>
      <c r="CP191" s="137"/>
      <c r="CQ191" s="137"/>
      <c r="CR191" s="137"/>
      <c r="CS191" s="137"/>
      <c r="CT191" s="137"/>
      <c r="CU191" s="137"/>
      <c r="CV191" s="137"/>
      <c r="CW191" s="1769"/>
      <c r="CX191" s="1769"/>
      <c r="CY191" s="137"/>
      <c r="CZ191" s="137"/>
      <c r="DA191" s="137"/>
      <c r="DB191" s="137"/>
      <c r="DC191" s="137"/>
      <c r="DD191" s="137"/>
      <c r="DE191" s="137"/>
      <c r="DF191" s="137"/>
      <c r="DG191" s="137"/>
      <c r="DH191" s="209"/>
      <c r="DK191" s="78"/>
    </row>
    <row r="192" spans="2:115" ht="12" customHeight="1">
      <c r="B192" s="1505"/>
      <c r="C192" s="1596"/>
      <c r="D192" s="1596"/>
      <c r="E192" s="1596"/>
      <c r="F192" s="1596"/>
      <c r="G192" s="1596"/>
      <c r="V192" s="99"/>
      <c r="BQ192" s="2254" t="s">
        <v>469</v>
      </c>
      <c r="BR192" s="1875"/>
      <c r="BS192" s="1875"/>
      <c r="BT192" s="1875"/>
      <c r="BU192" s="1875"/>
      <c r="BV192" s="1875"/>
      <c r="BW192" s="1875"/>
      <c r="BX192" s="1876"/>
      <c r="BY192" s="160"/>
      <c r="BZ192" s="2260"/>
      <c r="CA192" s="2260"/>
      <c r="CB192" s="2260"/>
      <c r="CC192" s="2260" t="s">
        <v>348</v>
      </c>
      <c r="CD192" s="2260"/>
      <c r="CE192" s="2260"/>
      <c r="CF192" s="2260" t="s">
        <v>368</v>
      </c>
      <c r="CG192" s="2260"/>
      <c r="CH192" s="2260"/>
      <c r="CI192" s="2260" t="s">
        <v>350</v>
      </c>
      <c r="CJ192" s="2260"/>
      <c r="CK192" s="2260"/>
      <c r="CL192" s="2260" t="s">
        <v>351</v>
      </c>
      <c r="CM192" s="2260"/>
      <c r="CN192" s="2260"/>
      <c r="CO192" s="2260" t="s">
        <v>348</v>
      </c>
      <c r="CP192" s="2260"/>
      <c r="CQ192" s="2260"/>
      <c r="CR192" s="2260" t="s">
        <v>349</v>
      </c>
      <c r="CS192" s="2260"/>
      <c r="CT192" s="2260"/>
      <c r="CU192" s="2260" t="s">
        <v>350</v>
      </c>
      <c r="CV192" s="2260"/>
      <c r="CW192" s="2260"/>
      <c r="CX192" s="2260" t="s">
        <v>351</v>
      </c>
      <c r="CY192" s="2260"/>
      <c r="CZ192" s="2260"/>
      <c r="DA192" s="2260" t="s">
        <v>348</v>
      </c>
      <c r="DB192" s="2260"/>
      <c r="DC192" s="2260"/>
      <c r="DD192" s="2260" t="s">
        <v>370</v>
      </c>
      <c r="DE192" s="2260"/>
      <c r="DF192" s="2260"/>
      <c r="DG192" s="125"/>
      <c r="DH192" s="212"/>
      <c r="DK192" s="78"/>
    </row>
    <row r="193" spans="2:115" ht="4.95" customHeight="1">
      <c r="B193" s="142"/>
      <c r="W193" s="273"/>
      <c r="X193" s="274"/>
      <c r="Y193" s="274"/>
      <c r="Z193" s="274"/>
      <c r="AA193" s="274"/>
      <c r="AB193" s="274"/>
      <c r="AC193" s="274"/>
      <c r="AD193" s="274"/>
      <c r="AE193" s="274"/>
      <c r="AF193" s="274"/>
      <c r="AG193" s="274"/>
      <c r="AH193" s="274"/>
      <c r="AI193" s="274"/>
      <c r="AJ193" s="274"/>
      <c r="AK193" s="274"/>
      <c r="AL193" s="274"/>
      <c r="AM193" s="274"/>
      <c r="AN193" s="274"/>
      <c r="AO193" s="274"/>
      <c r="AP193" s="274"/>
      <c r="AQ193" s="274"/>
      <c r="AR193" s="274"/>
      <c r="AS193" s="274"/>
      <c r="AT193" s="274"/>
      <c r="AU193" s="274"/>
      <c r="AV193" s="274"/>
      <c r="AW193" s="274"/>
      <c r="AX193" s="274"/>
      <c r="AY193" s="274"/>
      <c r="AZ193" s="274"/>
      <c r="BA193" s="274"/>
      <c r="BB193" s="274"/>
      <c r="BC193" s="274"/>
      <c r="BD193" s="274"/>
      <c r="BE193" s="274"/>
      <c r="BF193" s="274"/>
      <c r="BG193" s="274"/>
      <c r="BH193" s="274"/>
      <c r="BI193" s="274"/>
      <c r="BJ193" s="274"/>
      <c r="BK193" s="274"/>
      <c r="BL193" s="274"/>
      <c r="BM193" s="274"/>
      <c r="BN193" s="274"/>
      <c r="BO193" s="274"/>
      <c r="BP193" s="275"/>
      <c r="BQ193" s="2255"/>
      <c r="BR193" s="1414"/>
      <c r="BS193" s="1414"/>
      <c r="BT193" s="1414"/>
      <c r="BU193" s="1414"/>
      <c r="BV193" s="1414"/>
      <c r="BW193" s="1414"/>
      <c r="BX193" s="1878"/>
      <c r="BY193" s="142"/>
      <c r="BZ193" s="2214"/>
      <c r="CA193" s="2214"/>
      <c r="CB193" s="2214"/>
      <c r="CC193" s="2214"/>
      <c r="CD193" s="2214"/>
      <c r="CE193" s="2214"/>
      <c r="CF193" s="2214"/>
      <c r="CG193" s="2214"/>
      <c r="CH193" s="2214"/>
      <c r="CI193" s="2214"/>
      <c r="CJ193" s="2214"/>
      <c r="CK193" s="2214"/>
      <c r="CL193" s="2214"/>
      <c r="CM193" s="2214"/>
      <c r="CN193" s="2214"/>
      <c r="CO193" s="2214"/>
      <c r="CP193" s="2214"/>
      <c r="CQ193" s="2214"/>
      <c r="CR193" s="2214"/>
      <c r="CS193" s="2214"/>
      <c r="CT193" s="2214"/>
      <c r="CU193" s="2214"/>
      <c r="CV193" s="2214"/>
      <c r="CW193" s="2214"/>
      <c r="CX193" s="2214"/>
      <c r="CY193" s="2214"/>
      <c r="CZ193" s="2214"/>
      <c r="DA193" s="2214"/>
      <c r="DB193" s="2214"/>
      <c r="DC193" s="2214"/>
      <c r="DD193" s="2214"/>
      <c r="DE193" s="2214"/>
      <c r="DF193" s="2214"/>
      <c r="DH193" s="149"/>
      <c r="DK193" s="78"/>
    </row>
    <row r="194" spans="2:115" ht="25.5" customHeight="1">
      <c r="B194" s="142"/>
      <c r="F194" s="2152">
        <f>IF(AV81&lt;10,"",MOD(INT(AV81/10),10))</f>
        <v>0</v>
      </c>
      <c r="G194" s="2240"/>
      <c r="H194" s="2265"/>
      <c r="I194" s="2152">
        <f>IF(I198=9,0,I198+1)</f>
        <v>8</v>
      </c>
      <c r="J194" s="2240"/>
      <c r="K194" s="2241"/>
      <c r="L194" s="1660" t="s">
        <v>470</v>
      </c>
      <c r="M194" s="2212"/>
      <c r="N194" s="2266"/>
      <c r="O194" s="2137">
        <v>1</v>
      </c>
      <c r="P194" s="2138"/>
      <c r="Q194" s="2141"/>
      <c r="R194" s="2267" t="s">
        <v>471</v>
      </c>
      <c r="S194" s="2212"/>
      <c r="W194" s="2268" t="s">
        <v>472</v>
      </c>
      <c r="X194" s="2261"/>
      <c r="Y194" s="2261"/>
      <c r="Z194" s="2261"/>
      <c r="AA194" s="2261"/>
      <c r="AB194" s="2261" t="s">
        <v>473</v>
      </c>
      <c r="AC194" s="2261"/>
      <c r="AD194" s="2262">
        <f>'報告書（事業主控）'!AJ30</f>
        <v>0</v>
      </c>
      <c r="AE194" s="2262"/>
      <c r="AF194" s="2262"/>
      <c r="AG194" s="2262"/>
      <c r="AH194" s="2263" t="s">
        <v>338</v>
      </c>
      <c r="AI194" s="2263"/>
      <c r="AJ194" s="2264">
        <f>'報告書（事業主控）'!AO30</f>
        <v>0</v>
      </c>
      <c r="AK194" s="2264"/>
      <c r="AL194" s="2264"/>
      <c r="AM194" s="2264"/>
      <c r="AN194" s="2264"/>
      <c r="AO194" s="276"/>
      <c r="AP194" s="276"/>
      <c r="AQ194" s="276"/>
      <c r="AR194" s="276"/>
      <c r="AS194" s="276"/>
      <c r="AT194" s="276"/>
      <c r="AU194" s="276"/>
      <c r="AV194" s="276"/>
      <c r="AW194" s="276"/>
      <c r="AX194" s="276"/>
      <c r="AY194" s="276"/>
      <c r="AZ194" s="276"/>
      <c r="BA194" s="276"/>
      <c r="BB194" s="276"/>
      <c r="BC194" s="276"/>
      <c r="BD194" s="276"/>
      <c r="BE194" s="276"/>
      <c r="BF194" s="276"/>
      <c r="BG194" s="276"/>
      <c r="BH194" s="276"/>
      <c r="BI194" s="276"/>
      <c r="BJ194" s="276"/>
      <c r="BK194" s="276"/>
      <c r="BL194" s="276"/>
      <c r="BM194" s="276"/>
      <c r="BN194" s="276"/>
      <c r="BO194" s="276"/>
      <c r="BP194" s="277"/>
      <c r="BQ194" s="2256"/>
      <c r="BR194" s="1414"/>
      <c r="BS194" s="1414"/>
      <c r="BT194" s="1414"/>
      <c r="BU194" s="1414"/>
      <c r="BV194" s="1414"/>
      <c r="BW194" s="1414"/>
      <c r="BX194" s="1878"/>
      <c r="BY194" s="142"/>
      <c r="BZ194" s="2149" t="str">
        <f>IF('保険料計算シート（非表示）'!R25&lt;10000000000,IF('保険料計算シート（非表示）'!R25&lt;1000000000,"","Ұ"),IF(ISERROR(MID('保険料計算シート（非表示）'!R25,LEN('保険料計算シート（非表示）'!R25)-10,1)),"",MID('保険料計算シート（非表示）'!R25,LEN('保険料計算シート（非表示）'!R25)-10,1)))</f>
        <v/>
      </c>
      <c r="CA194" s="2246"/>
      <c r="CB194" s="2247"/>
      <c r="CC194" s="2248" t="str">
        <f>IF('保険料計算シート（非表示）'!R25&lt;1000000000,IF('保険料計算シート（非表示）'!R25&lt;100000000,"","Ұ"),IF(ISERROR(MID('保険料計算シート（非表示）'!R25,LEN('保険料計算シート（非表示）'!R25)-9,1)),"",MID('保険料計算シート（非表示）'!R25,LEN('保険料計算シート（非表示）'!R25)-9,1)))</f>
        <v/>
      </c>
      <c r="CD194" s="2249"/>
      <c r="CE194" s="2250"/>
      <c r="CF194" s="2248" t="str">
        <f>IF('保険料計算シート（非表示）'!R25&lt;100000000,IF('保険料計算シート（非表示）'!R25&lt;10000000,"","Ұ"),IF(ISERROR(MID('保険料計算シート（非表示）'!R25,LEN('保険料計算シート（非表示）'!R25)-8,1)),"",MID('保険料計算シート（非表示）'!R25,LEN('保険料計算シート（非表示）'!R25)-8,1)))</f>
        <v/>
      </c>
      <c r="CG194" s="2249"/>
      <c r="CH194" s="2250"/>
      <c r="CI194" s="2248" t="str">
        <f>IF('保険料計算シート（非表示）'!R25&lt;10000000,IF('保険料計算シート（非表示）'!R25&lt;1000000,"","Ұ"),IF(ISERROR(MID('保険料計算シート（非表示）'!R25,LEN('保険料計算シート（非表示）'!R25)-7,1)),"",MID('保険料計算シート（非表示）'!R25,LEN('保険料計算シート（非表示）'!R25)-7,1)))</f>
        <v/>
      </c>
      <c r="CJ194" s="2249"/>
      <c r="CK194" s="2250"/>
      <c r="CL194" s="2248" t="str">
        <f>IF('保険料計算シート（非表示）'!R25&lt;1000000,IF('保険料計算シート（非表示）'!R25&lt;100000,"","Ұ"),IF(ISERROR(MID('保険料計算シート（非表示）'!R25,LEN('保険料計算シート（非表示）'!R25)-6,1)),"",MID('保険料計算シート（非表示）'!R25,LEN('保険料計算シート（非表示）'!R25)-6,1)))</f>
        <v/>
      </c>
      <c r="CM194" s="2249"/>
      <c r="CN194" s="2250"/>
      <c r="CO194" s="2248" t="str">
        <f>IF('保険料計算シート（非表示）'!R25&lt;100000,IF('保険料計算シート（非表示）'!R25&lt;10000,"","Ұ"),IF(ISERROR(MID('保険料計算シート（非表示）'!R25,LEN('保険料計算シート（非表示）'!R25)-5,1)),"",MID('保険料計算シート（非表示）'!R25,LEN('保険料計算シート（非表示）'!R25)-5,1)))</f>
        <v/>
      </c>
      <c r="CP194" s="2249"/>
      <c r="CQ194" s="2250"/>
      <c r="CR194" s="2248" t="str">
        <f>IF('保険料計算シート（非表示）'!R25&lt;10000,IF('保険料計算シート（非表示）'!R25&lt;1000,"","Ұ"),IF(ISERROR(MID('保険料計算シート（非表示）'!R25,LEN('保険料計算シート（非表示）'!R25)-4,1)),"",MID('保険料計算シート（非表示）'!R25,LEN('保険料計算シート（非表示）'!R25)-4,1)))</f>
        <v/>
      </c>
      <c r="CS194" s="2249"/>
      <c r="CT194" s="2250"/>
      <c r="CU194" s="2248" t="str">
        <f>IF('保険料計算シート（非表示）'!R25&lt;1000,IF('保険料計算シート（非表示）'!R25&lt;100,"","Ұ"),IF(ISERROR(MID('保険料計算シート（非表示）'!R25,LEN('保険料計算シート（非表示）'!R25)-3,1)),"",MID('保険料計算シート（非表示）'!R25,LEN('保険料計算シート（非表示）'!R25)-3,1)))</f>
        <v/>
      </c>
      <c r="CV194" s="2249"/>
      <c r="CW194" s="2250"/>
      <c r="CX194" s="2248" t="str">
        <f>IF('保険料計算シート（非表示）'!R25&lt;100,IF('保険料計算シート（非表示）'!R25&lt;10,"","Ұ"),IF(ISERROR(MID('保険料計算シート（非表示）'!R25,LEN('保険料計算シート（非表示）'!R25)-2,1)),"",MID('保険料計算シート（非表示）'!R25,LEN('保険料計算シート（非表示）'!R25)-2,1)))</f>
        <v/>
      </c>
      <c r="CY194" s="2249"/>
      <c r="CZ194" s="2250"/>
      <c r="DA194" s="2248" t="str">
        <f>IF('保険料計算シート（非表示）'!R25&lt;10,"Ұ",IF(ISERROR(MID('保険料計算シート（非表示）'!R25,LEN('保険料計算シート（非表示）'!R25)-1,1)),"",MID('保険料計算シート（非表示）'!R25,LEN('保険料計算シート（非表示）'!R25)-1,1)))</f>
        <v>Ұ</v>
      </c>
      <c r="DB194" s="2249"/>
      <c r="DC194" s="2250"/>
      <c r="DD194" s="2251">
        <f>IF('保険料計算シート（非表示）'!R25=0,0,IF(ISERROR(MID('保険料計算シート（非表示）'!R25,LEN('保険料計算シート（非表示）'!R25),1)),"",MID('保険料計算シート（非表示）'!R25,LEN('保険料計算シート（非表示）'!R25),1)))</f>
        <v>0</v>
      </c>
      <c r="DE194" s="2249"/>
      <c r="DF194" s="2252"/>
      <c r="DG194" s="1660"/>
      <c r="DH194" s="2253"/>
      <c r="DK194" s="78"/>
    </row>
    <row r="195" spans="2:115" ht="7.5" customHeight="1" thickBot="1">
      <c r="B195" s="142"/>
      <c r="N195" s="2176" t="s">
        <v>474</v>
      </c>
      <c r="O195" s="2176"/>
      <c r="P195" s="2176"/>
      <c r="Q195" s="2176"/>
      <c r="R195" s="2176"/>
      <c r="W195" s="278"/>
      <c r="X195" s="276"/>
      <c r="Y195" s="276"/>
      <c r="Z195" s="276"/>
      <c r="AA195" s="276"/>
      <c r="AB195" s="276"/>
      <c r="AC195" s="276"/>
      <c r="AD195" s="276"/>
      <c r="AE195" s="276"/>
      <c r="AF195" s="276"/>
      <c r="AG195" s="276"/>
      <c r="AH195" s="276"/>
      <c r="AI195" s="276"/>
      <c r="AJ195" s="276"/>
      <c r="AK195" s="276"/>
      <c r="AL195" s="276"/>
      <c r="AM195" s="276"/>
      <c r="AN195" s="276"/>
      <c r="AO195" s="276"/>
      <c r="AP195" s="276"/>
      <c r="AQ195" s="276"/>
      <c r="AR195" s="276"/>
      <c r="AS195" s="276"/>
      <c r="AT195" s="276"/>
      <c r="AU195" s="276"/>
      <c r="AV195" s="276"/>
      <c r="AW195" s="276"/>
      <c r="AX195" s="276"/>
      <c r="AY195" s="276"/>
      <c r="AZ195" s="276"/>
      <c r="BA195" s="276"/>
      <c r="BB195" s="276"/>
      <c r="BC195" s="276"/>
      <c r="BD195" s="276"/>
      <c r="BE195" s="276"/>
      <c r="BF195" s="276"/>
      <c r="BG195" s="276"/>
      <c r="BH195" s="276"/>
      <c r="BI195" s="276"/>
      <c r="BJ195" s="276"/>
      <c r="BK195" s="276"/>
      <c r="BL195" s="276"/>
      <c r="BM195" s="276"/>
      <c r="BN195" s="276"/>
      <c r="BO195" s="276"/>
      <c r="BP195" s="276"/>
      <c r="BQ195" s="2257"/>
      <c r="BR195" s="2258"/>
      <c r="BS195" s="2258"/>
      <c r="BT195" s="2258"/>
      <c r="BU195" s="2258"/>
      <c r="BV195" s="2258"/>
      <c r="BW195" s="2258"/>
      <c r="BX195" s="2259"/>
      <c r="BY195" s="213"/>
      <c r="BZ195" s="153"/>
      <c r="CA195" s="153"/>
      <c r="CB195" s="153"/>
      <c r="CC195" s="153"/>
      <c r="CD195" s="153"/>
      <c r="CE195" s="1793"/>
      <c r="CF195" s="1793"/>
      <c r="CG195" s="115"/>
      <c r="CH195" s="115"/>
      <c r="CI195" s="115"/>
      <c r="CJ195" s="115"/>
      <c r="CK195" s="115"/>
      <c r="CL195" s="115"/>
      <c r="CM195" s="115"/>
      <c r="CN195" s="1793"/>
      <c r="CO195" s="1793"/>
      <c r="CP195" s="115"/>
      <c r="CQ195" s="115"/>
      <c r="CR195" s="115"/>
      <c r="CS195" s="115"/>
      <c r="CT195" s="115"/>
      <c r="CU195" s="115"/>
      <c r="CV195" s="115"/>
      <c r="CW195" s="1793"/>
      <c r="CX195" s="1793"/>
      <c r="CY195" s="115"/>
      <c r="CZ195" s="115"/>
      <c r="DA195" s="115"/>
      <c r="DB195" s="115"/>
      <c r="DC195" s="115"/>
      <c r="DD195" s="115"/>
      <c r="DE195" s="115"/>
      <c r="DF195" s="115"/>
      <c r="DG195" s="115"/>
      <c r="DH195" s="117"/>
      <c r="DK195" s="78"/>
    </row>
    <row r="196" spans="2:115" ht="4.95" customHeight="1" thickTop="1">
      <c r="B196" s="142"/>
      <c r="N196" s="2176"/>
      <c r="O196" s="2176"/>
      <c r="P196" s="2176"/>
      <c r="Q196" s="2176"/>
      <c r="R196" s="2176"/>
      <c r="W196" s="278"/>
      <c r="X196" s="276"/>
      <c r="Y196" s="276"/>
      <c r="Z196" s="276"/>
      <c r="AA196" s="276"/>
      <c r="AB196" s="276"/>
      <c r="AC196" s="276"/>
      <c r="AD196" s="276"/>
      <c r="AE196" s="276"/>
      <c r="AF196" s="276"/>
      <c r="AG196" s="276"/>
      <c r="AH196" s="276"/>
      <c r="AI196" s="276"/>
      <c r="AJ196" s="276"/>
      <c r="AK196" s="276"/>
      <c r="AL196" s="276"/>
      <c r="AM196" s="276"/>
      <c r="AN196" s="276"/>
      <c r="AO196" s="276"/>
      <c r="AP196" s="276"/>
      <c r="AQ196" s="276"/>
      <c r="AR196" s="276"/>
      <c r="AS196" s="276"/>
      <c r="AT196" s="276"/>
      <c r="AU196" s="276"/>
      <c r="AV196" s="276"/>
      <c r="AW196" s="276"/>
      <c r="AX196" s="276"/>
      <c r="AY196" s="276"/>
      <c r="AZ196" s="276"/>
      <c r="BA196" s="276"/>
      <c r="BB196" s="276"/>
      <c r="BC196" s="276"/>
      <c r="BD196" s="276"/>
      <c r="BE196" s="276"/>
      <c r="BF196" s="276"/>
      <c r="BG196" s="276"/>
      <c r="BH196" s="276"/>
      <c r="BI196" s="276"/>
      <c r="BJ196" s="276"/>
      <c r="BK196" s="276"/>
      <c r="BL196" s="276"/>
      <c r="BM196" s="276"/>
      <c r="BN196" s="276"/>
      <c r="BO196" s="276"/>
      <c r="BP196" s="276"/>
      <c r="BQ196" s="214"/>
      <c r="BR196" s="215"/>
      <c r="BS196" s="215"/>
      <c r="BT196" s="215"/>
      <c r="BU196" s="215"/>
      <c r="BV196" s="215"/>
      <c r="BW196" s="215"/>
      <c r="BX196" s="215"/>
      <c r="BY196" s="111"/>
      <c r="BZ196" s="147"/>
      <c r="CA196" s="147"/>
      <c r="CB196" s="147"/>
      <c r="CC196" s="147"/>
      <c r="CD196" s="147"/>
      <c r="CE196" s="216"/>
      <c r="CF196" s="216"/>
      <c r="CG196" s="111"/>
      <c r="CH196" s="111"/>
      <c r="CI196" s="111"/>
      <c r="CJ196" s="111"/>
      <c r="CK196" s="111"/>
      <c r="CL196" s="111"/>
      <c r="CM196" s="111"/>
      <c r="CN196" s="216"/>
      <c r="CO196" s="216"/>
      <c r="CP196" s="111"/>
      <c r="CQ196" s="2292" t="s">
        <v>968</v>
      </c>
      <c r="CR196" s="2293"/>
      <c r="CS196" s="2293"/>
      <c r="CT196" s="2293"/>
      <c r="CU196" s="2293"/>
      <c r="CV196" s="2293"/>
      <c r="CW196" s="2293"/>
      <c r="CX196" s="2293"/>
      <c r="CY196" s="2293"/>
      <c r="CZ196" s="2293"/>
      <c r="DA196" s="2293"/>
      <c r="DB196" s="2293"/>
      <c r="DC196" s="2293"/>
      <c r="DD196" s="2293"/>
      <c r="DE196" s="2293"/>
      <c r="DF196" s="2293"/>
      <c r="DG196" s="2293"/>
      <c r="DH196" s="2294"/>
      <c r="DK196" s="78"/>
    </row>
    <row r="197" spans="2:115" ht="19.5" customHeight="1">
      <c r="B197" s="142" t="str">
        <f>" 2．"&amp;AR54</f>
        <v xml:space="preserve"> 2．令和</v>
      </c>
      <c r="W197" s="278"/>
      <c r="X197" s="276"/>
      <c r="Y197" s="276"/>
      <c r="Z197" s="276"/>
      <c r="AA197" s="276"/>
      <c r="AB197" s="276"/>
      <c r="AC197" s="276"/>
      <c r="AD197" s="2282">
        <f>'報告書（事業主控）'!AC32</f>
        <v>0</v>
      </c>
      <c r="AE197" s="2282"/>
      <c r="AF197" s="2282"/>
      <c r="AG197" s="2282"/>
      <c r="AH197" s="2282"/>
      <c r="AI197" s="2282"/>
      <c r="AJ197" s="2282"/>
      <c r="AK197" s="2282"/>
      <c r="AL197" s="2282"/>
      <c r="AM197" s="2282"/>
      <c r="AN197" s="2282"/>
      <c r="AO197" s="2282"/>
      <c r="AP197" s="2282"/>
      <c r="AQ197" s="2282"/>
      <c r="AR197" s="2282"/>
      <c r="AS197" s="2282"/>
      <c r="AT197" s="2282"/>
      <c r="AU197" s="2282"/>
      <c r="AV197" s="2282"/>
      <c r="AW197" s="2282"/>
      <c r="AX197" s="2282"/>
      <c r="AY197" s="2282"/>
      <c r="AZ197" s="2282"/>
      <c r="BA197" s="2282"/>
      <c r="BB197" s="2282"/>
      <c r="BC197" s="2282"/>
      <c r="BD197" s="2282"/>
      <c r="BE197" s="2282"/>
      <c r="BF197" s="2282"/>
      <c r="BG197" s="2282"/>
      <c r="BH197" s="2282"/>
      <c r="BI197" s="2282"/>
      <c r="BJ197" s="2282"/>
      <c r="BK197" s="2282"/>
      <c r="BL197" s="2282"/>
      <c r="BM197" s="276"/>
      <c r="BN197" s="276"/>
      <c r="BO197" s="276"/>
      <c r="BP197" s="276"/>
      <c r="BQ197" s="171"/>
      <c r="BR197" s="2290" t="s">
        <v>475</v>
      </c>
      <c r="BS197" s="2290"/>
      <c r="BT197" s="2290"/>
      <c r="BU197" s="2290"/>
      <c r="BV197" s="2290"/>
      <c r="BW197" s="168"/>
      <c r="BX197" s="168"/>
      <c r="BY197" s="168"/>
      <c r="BZ197" s="168"/>
      <c r="CA197" s="168"/>
      <c r="CB197" s="168"/>
      <c r="CC197" s="168"/>
      <c r="CD197" s="168"/>
      <c r="CE197" s="168"/>
      <c r="CF197" s="168"/>
      <c r="CG197" s="168"/>
      <c r="CH197" s="168"/>
      <c r="CI197" s="168"/>
      <c r="CJ197" s="168"/>
      <c r="CK197" s="168"/>
      <c r="CL197" s="168"/>
      <c r="CM197" s="168"/>
      <c r="CN197" s="168"/>
      <c r="CO197" s="168"/>
      <c r="CP197" s="168"/>
      <c r="CQ197" s="2295"/>
      <c r="CR197" s="2296"/>
      <c r="CS197" s="2296"/>
      <c r="CT197" s="2296"/>
      <c r="CU197" s="2296"/>
      <c r="CV197" s="2296"/>
      <c r="CW197" s="2296"/>
      <c r="CX197" s="2296"/>
      <c r="CY197" s="2296"/>
      <c r="CZ197" s="2296"/>
      <c r="DA197" s="2296"/>
      <c r="DB197" s="2296"/>
      <c r="DC197" s="2296"/>
      <c r="DD197" s="2296"/>
      <c r="DE197" s="2296"/>
      <c r="DF197" s="2296"/>
      <c r="DG197" s="2296"/>
      <c r="DH197" s="2297"/>
    </row>
    <row r="198" spans="2:115" ht="23.25" customHeight="1">
      <c r="B198" s="142"/>
      <c r="F198" s="2152">
        <f>IF(AV54&lt;10,"",MOD(INT(AV54/10),10))</f>
        <v>0</v>
      </c>
      <c r="G198" s="2240"/>
      <c r="H198" s="2265"/>
      <c r="I198" s="2152">
        <f>MOD(AV54,10)</f>
        <v>7</v>
      </c>
      <c r="J198" s="2240"/>
      <c r="K198" s="2241"/>
      <c r="L198" s="1660" t="s">
        <v>476</v>
      </c>
      <c r="M198" s="2212"/>
      <c r="N198" s="2212"/>
      <c r="W198" s="278"/>
      <c r="X198" s="276"/>
      <c r="Y198" s="276"/>
      <c r="Z198" s="276"/>
      <c r="AA198" s="276"/>
      <c r="AB198" s="276"/>
      <c r="AC198" s="276"/>
      <c r="AD198" s="276"/>
      <c r="AE198" s="276"/>
      <c r="AF198" s="276"/>
      <c r="AG198" s="276"/>
      <c r="AH198" s="276"/>
      <c r="AI198" s="276"/>
      <c r="AJ198" s="276"/>
      <c r="AK198" s="276"/>
      <c r="AL198" s="276"/>
      <c r="AM198" s="276"/>
      <c r="AN198" s="276"/>
      <c r="AO198" s="276"/>
      <c r="AP198" s="276"/>
      <c r="AQ198" s="276"/>
      <c r="AR198" s="276"/>
      <c r="AS198" s="276"/>
      <c r="AT198" s="276"/>
      <c r="AU198" s="276"/>
      <c r="AV198" s="276"/>
      <c r="AW198" s="276"/>
      <c r="AX198" s="276"/>
      <c r="AY198" s="276"/>
      <c r="AZ198" s="276"/>
      <c r="BA198" s="276"/>
      <c r="BB198" s="276"/>
      <c r="BC198" s="276"/>
      <c r="BD198" s="276"/>
      <c r="BE198" s="276"/>
      <c r="BF198" s="276"/>
      <c r="BG198" s="276"/>
      <c r="BH198" s="276"/>
      <c r="BI198" s="276"/>
      <c r="BJ198" s="276"/>
      <c r="BK198" s="276"/>
      <c r="BL198" s="276"/>
      <c r="BM198" s="276"/>
      <c r="BN198" s="276"/>
      <c r="BO198" s="276"/>
      <c r="BP198" s="276"/>
      <c r="BQ198" s="171"/>
      <c r="BR198" s="1136" t="s">
        <v>473</v>
      </c>
      <c r="BS198" s="1136"/>
      <c r="BT198" s="168" t="s">
        <v>477</v>
      </c>
      <c r="BU198" s="168"/>
      <c r="BV198" s="168"/>
      <c r="BW198" s="168"/>
      <c r="BX198" s="168"/>
      <c r="BY198" s="168"/>
      <c r="BZ198" s="168"/>
      <c r="CA198" s="168"/>
      <c r="CB198" s="168"/>
      <c r="CC198" s="168"/>
      <c r="CD198" s="168"/>
      <c r="CE198" s="168"/>
      <c r="CF198" s="168"/>
      <c r="CG198" s="168"/>
      <c r="CH198" s="168"/>
      <c r="CI198" s="168"/>
      <c r="CJ198" s="168"/>
      <c r="CK198" s="168"/>
      <c r="CL198" s="168"/>
      <c r="CM198" s="168"/>
      <c r="CN198" s="168"/>
      <c r="CO198" s="168"/>
      <c r="CP198" s="168"/>
      <c r="CQ198" s="2291" t="s">
        <v>891</v>
      </c>
      <c r="CR198" s="2291"/>
      <c r="CS198" s="2291"/>
      <c r="CT198" s="2291"/>
      <c r="CU198" s="2291"/>
      <c r="CV198" s="2291"/>
      <c r="CW198" s="2291"/>
      <c r="CX198" s="2291"/>
      <c r="CY198" s="2291"/>
      <c r="CZ198" s="2291"/>
      <c r="DA198" s="2291"/>
      <c r="DB198" s="2291"/>
      <c r="DC198" s="2291"/>
      <c r="DD198" s="2291"/>
      <c r="DE198" s="2291"/>
      <c r="DF198" s="2291"/>
      <c r="DG198" s="2291"/>
      <c r="DH198" s="2291"/>
    </row>
    <row r="199" spans="2:115" ht="23.25" customHeight="1">
      <c r="B199" s="142"/>
      <c r="W199" s="2280" t="s">
        <v>478</v>
      </c>
      <c r="X199" s="2281"/>
      <c r="Y199" s="2281"/>
      <c r="Z199" s="2281"/>
      <c r="AA199" s="2281"/>
      <c r="AB199" s="276"/>
      <c r="AC199" s="276"/>
      <c r="AD199" s="276"/>
      <c r="AE199" s="276"/>
      <c r="AF199" s="276"/>
      <c r="AG199" s="276"/>
      <c r="AH199" s="276"/>
      <c r="AI199" s="276"/>
      <c r="AJ199" s="276"/>
      <c r="AK199" s="276"/>
      <c r="AL199" s="276"/>
      <c r="AM199" s="276"/>
      <c r="AN199" s="276"/>
      <c r="AO199" s="276"/>
      <c r="AP199" s="276"/>
      <c r="AQ199" s="276"/>
      <c r="AR199" s="276"/>
      <c r="AS199" s="276"/>
      <c r="AT199" s="276"/>
      <c r="AU199" s="276"/>
      <c r="AV199" s="276"/>
      <c r="AW199" s="276"/>
      <c r="AX199" s="276"/>
      <c r="AY199" s="276"/>
      <c r="AZ199" s="276"/>
      <c r="BA199" s="276"/>
      <c r="BB199" s="276"/>
      <c r="BC199" s="276"/>
      <c r="BD199" s="276"/>
      <c r="BE199" s="276"/>
      <c r="BF199" s="276"/>
      <c r="BG199" s="276"/>
      <c r="BH199" s="276"/>
      <c r="BI199" s="276"/>
      <c r="BJ199" s="276"/>
      <c r="BK199" s="276"/>
      <c r="BL199" s="276"/>
      <c r="BM199" s="276"/>
      <c r="BN199" s="276"/>
      <c r="BO199" s="276"/>
      <c r="BP199" s="276"/>
      <c r="BQ199" s="171"/>
      <c r="BR199" s="168"/>
      <c r="BS199" s="168"/>
      <c r="BT199" s="168"/>
      <c r="BU199" s="168"/>
      <c r="BV199" s="168"/>
      <c r="BW199" s="168"/>
      <c r="BX199" s="168"/>
      <c r="BY199" s="168"/>
      <c r="BZ199" s="168"/>
      <c r="CA199" s="168"/>
      <c r="CB199" s="168"/>
      <c r="CC199" s="168"/>
      <c r="CD199" s="168"/>
      <c r="CE199" s="168"/>
      <c r="CF199" s="168"/>
      <c r="CG199" s="168"/>
      <c r="CH199" s="168"/>
      <c r="CI199" s="168"/>
      <c r="CJ199" s="168"/>
      <c r="CK199" s="168"/>
      <c r="CL199" s="168"/>
      <c r="CM199" s="168"/>
      <c r="CN199" s="168"/>
      <c r="CO199" s="168"/>
      <c r="CP199" s="168"/>
      <c r="CQ199" s="118"/>
      <c r="CR199" s="119"/>
      <c r="CS199" s="119"/>
      <c r="CT199" s="119"/>
      <c r="CU199" s="119"/>
      <c r="CV199" s="119"/>
      <c r="CW199" s="119"/>
      <c r="CX199" s="119"/>
      <c r="CY199" s="119"/>
      <c r="CZ199" s="119"/>
      <c r="DA199" s="119"/>
      <c r="DB199" s="119"/>
      <c r="DC199" s="119"/>
      <c r="DD199" s="119"/>
      <c r="DE199" s="119"/>
      <c r="DF199" s="119"/>
      <c r="DG199" s="119"/>
      <c r="DH199" s="120"/>
    </row>
    <row r="200" spans="2:115" ht="23.25" customHeight="1">
      <c r="B200" s="142"/>
      <c r="W200" s="278"/>
      <c r="X200" s="276"/>
      <c r="Y200" s="276"/>
      <c r="Z200" s="276"/>
      <c r="AA200" s="276"/>
      <c r="AB200" s="276"/>
      <c r="AC200" s="276"/>
      <c r="AD200" s="2282" t="s">
        <v>434</v>
      </c>
      <c r="AE200" s="2282"/>
      <c r="AF200" s="2282"/>
      <c r="AG200" s="2282"/>
      <c r="AH200" s="2282"/>
      <c r="AI200" s="2282"/>
      <c r="AJ200" s="2282"/>
      <c r="AK200" s="2282"/>
      <c r="AL200" s="2282"/>
      <c r="AM200" s="2282"/>
      <c r="AN200" s="2282"/>
      <c r="AO200" s="2282"/>
      <c r="AP200" s="2282"/>
      <c r="AQ200" s="2282"/>
      <c r="AR200" s="2282"/>
      <c r="AS200" s="2282"/>
      <c r="AT200" s="2282"/>
      <c r="AU200" s="2282"/>
      <c r="AV200" s="2282"/>
      <c r="AW200" s="2282"/>
      <c r="AX200" s="2282"/>
      <c r="AY200" s="2282"/>
      <c r="AZ200" s="2282"/>
      <c r="BA200" s="2282"/>
      <c r="BB200" s="2282"/>
      <c r="BC200" s="2282"/>
      <c r="BD200" s="2282"/>
      <c r="BE200" s="2282"/>
      <c r="BF200" s="2282"/>
      <c r="BG200" s="2282"/>
      <c r="BH200" s="2282"/>
      <c r="BI200" s="2282"/>
      <c r="BJ200" s="2282"/>
      <c r="BK200" s="2282"/>
      <c r="BL200" s="2282"/>
      <c r="BM200" s="2283" t="s">
        <v>479</v>
      </c>
      <c r="BN200" s="2283"/>
      <c r="BO200" s="2283"/>
      <c r="BP200" s="276"/>
      <c r="BQ200" s="171"/>
      <c r="BR200" s="168"/>
      <c r="BS200" s="168"/>
      <c r="BT200" s="168"/>
      <c r="BU200" s="168"/>
      <c r="BV200" s="168"/>
      <c r="BW200" s="168"/>
      <c r="BX200" s="168"/>
      <c r="BY200" s="168"/>
      <c r="BZ200" s="168"/>
      <c r="CA200" s="168"/>
      <c r="CB200" s="168"/>
      <c r="CC200" s="168"/>
      <c r="CD200" s="168"/>
      <c r="CE200" s="168"/>
      <c r="CF200" s="168"/>
      <c r="CG200" s="168"/>
      <c r="CH200" s="168"/>
      <c r="CI200" s="168"/>
      <c r="CJ200" s="168"/>
      <c r="CK200" s="168"/>
      <c r="CL200" s="168"/>
      <c r="CM200" s="168"/>
      <c r="CN200" s="168"/>
      <c r="CO200" s="168"/>
      <c r="CP200" s="168"/>
      <c r="CQ200" s="126"/>
      <c r="DH200" s="127"/>
    </row>
    <row r="201" spans="2:115" ht="23.25" customHeight="1">
      <c r="B201" s="142"/>
      <c r="W201" s="278"/>
      <c r="X201" s="276"/>
      <c r="Y201" s="276"/>
      <c r="Z201" s="276"/>
      <c r="AA201" s="276"/>
      <c r="AB201" s="276"/>
      <c r="AC201" s="276"/>
      <c r="AD201" s="276"/>
      <c r="AE201" s="276"/>
      <c r="AF201" s="276"/>
      <c r="AG201" s="276"/>
      <c r="AH201" s="276"/>
      <c r="AI201" s="276"/>
      <c r="AJ201" s="276"/>
      <c r="AK201" s="276"/>
      <c r="AL201" s="276"/>
      <c r="AM201" s="276"/>
      <c r="AN201" s="276"/>
      <c r="AO201" s="276"/>
      <c r="AP201" s="276"/>
      <c r="AQ201" s="276"/>
      <c r="AR201" s="276"/>
      <c r="AS201" s="276"/>
      <c r="AT201" s="276"/>
      <c r="AU201" s="276"/>
      <c r="AV201" s="276"/>
      <c r="AW201" s="276"/>
      <c r="AX201" s="276"/>
      <c r="AY201" s="276"/>
      <c r="AZ201" s="276"/>
      <c r="BA201" s="276"/>
      <c r="BB201" s="276"/>
      <c r="BC201" s="276"/>
      <c r="BD201" s="276"/>
      <c r="BE201" s="276"/>
      <c r="BF201" s="276"/>
      <c r="BG201" s="276"/>
      <c r="BH201" s="276"/>
      <c r="BI201" s="276"/>
      <c r="BJ201" s="276"/>
      <c r="BK201" s="276"/>
      <c r="BL201" s="276"/>
      <c r="BM201" s="2283"/>
      <c r="BN201" s="2283"/>
      <c r="BO201" s="2283"/>
      <c r="BP201" s="276"/>
      <c r="BQ201" s="171"/>
      <c r="BR201" s="168"/>
      <c r="BS201" s="168"/>
      <c r="BT201" s="168"/>
      <c r="BU201" s="168"/>
      <c r="BV201" s="168"/>
      <c r="BW201" s="168"/>
      <c r="BX201" s="168"/>
      <c r="BY201" s="168"/>
      <c r="BZ201" s="168"/>
      <c r="CA201" s="168"/>
      <c r="CB201" s="168"/>
      <c r="CC201" s="168"/>
      <c r="CD201" s="168"/>
      <c r="CE201" s="168"/>
      <c r="CF201" s="168"/>
      <c r="CG201" s="168"/>
      <c r="CH201" s="168"/>
      <c r="CI201" s="168"/>
      <c r="CJ201" s="168"/>
      <c r="CK201" s="168"/>
      <c r="CL201" s="168"/>
      <c r="CM201" s="168"/>
      <c r="CN201" s="168"/>
      <c r="CO201" s="168"/>
      <c r="CP201" s="168"/>
      <c r="CQ201" s="126"/>
      <c r="DH201" s="127"/>
    </row>
    <row r="202" spans="2:115" ht="25.95" customHeight="1">
      <c r="B202" s="142"/>
      <c r="W202" s="848"/>
      <c r="X202" s="849" t="s">
        <v>964</v>
      </c>
      <c r="Y202" s="851"/>
      <c r="Z202" s="851"/>
      <c r="AA202" s="851"/>
      <c r="AB202" s="851"/>
      <c r="AC202" s="851"/>
      <c r="AD202" s="851"/>
      <c r="AE202" s="851"/>
      <c r="AF202" s="851"/>
      <c r="AG202" s="851"/>
      <c r="AH202" s="852"/>
      <c r="AI202" s="851"/>
      <c r="AJ202" s="851"/>
      <c r="AK202" s="851"/>
      <c r="AL202" s="851"/>
      <c r="AM202" s="851"/>
      <c r="AN202" s="851"/>
      <c r="AO202" s="851"/>
      <c r="AP202" s="851"/>
      <c r="AQ202" s="849" t="s">
        <v>965</v>
      </c>
      <c r="AR202" s="851"/>
      <c r="AS202" s="851"/>
      <c r="AT202" s="851"/>
      <c r="AU202" s="851"/>
      <c r="AV202" s="851"/>
      <c r="AW202" s="851"/>
      <c r="AX202" s="851"/>
      <c r="AY202" s="851"/>
      <c r="AZ202" s="851"/>
      <c r="BA202" s="851"/>
      <c r="BB202" s="851"/>
      <c r="BC202" s="851"/>
      <c r="BD202" s="853"/>
      <c r="BE202" s="851"/>
      <c r="BF202" s="851"/>
      <c r="BG202" s="851"/>
      <c r="BH202" s="849" t="s">
        <v>967</v>
      </c>
      <c r="BI202" s="851"/>
      <c r="BJ202" s="851"/>
      <c r="BK202" s="851"/>
      <c r="BL202" s="851"/>
      <c r="BM202" s="851"/>
      <c r="BN202" s="851"/>
      <c r="BO202" s="851"/>
      <c r="BP202" s="850"/>
      <c r="BQ202" s="171"/>
      <c r="BR202" s="168"/>
      <c r="BS202" s="168"/>
      <c r="BT202" s="168"/>
      <c r="BU202" s="168"/>
      <c r="BV202" s="168"/>
      <c r="BW202" s="168"/>
      <c r="BX202" s="168"/>
      <c r="BY202" s="168"/>
      <c r="BZ202" s="168"/>
      <c r="CA202" s="168"/>
      <c r="CB202" s="168"/>
      <c r="CC202" s="168"/>
      <c r="CD202" s="168"/>
      <c r="CE202" s="168"/>
      <c r="CF202" s="168"/>
      <c r="CG202" s="168"/>
      <c r="CH202" s="168"/>
      <c r="CI202" s="168"/>
      <c r="CJ202" s="168"/>
      <c r="CK202" s="168"/>
      <c r="CL202" s="168"/>
      <c r="CM202" s="168"/>
      <c r="CN202" s="168"/>
      <c r="CO202" s="168"/>
      <c r="CP202" s="168"/>
      <c r="CQ202" s="126"/>
      <c r="DH202" s="127"/>
    </row>
    <row r="203" spans="2:115" ht="16.5" customHeight="1">
      <c r="B203" s="118"/>
      <c r="C203" s="217" t="s">
        <v>480</v>
      </c>
      <c r="D203" s="119"/>
      <c r="E203" s="119"/>
      <c r="F203" s="119"/>
      <c r="G203" s="119"/>
      <c r="H203" s="119"/>
      <c r="I203" s="119"/>
      <c r="J203" s="119"/>
      <c r="K203" s="119"/>
      <c r="L203" s="119"/>
      <c r="M203" s="119"/>
      <c r="N203" s="119"/>
      <c r="O203" s="119"/>
      <c r="P203" s="119"/>
      <c r="Q203" s="119"/>
      <c r="R203" s="119"/>
      <c r="S203" s="119"/>
      <c r="T203" s="119"/>
      <c r="U203" s="119"/>
      <c r="V203" s="119"/>
      <c r="W203" s="119"/>
      <c r="X203" s="119"/>
      <c r="Y203" s="119"/>
      <c r="Z203" s="119"/>
      <c r="AA203" s="119"/>
      <c r="AB203" s="119"/>
      <c r="AC203" s="119"/>
      <c r="AD203" s="119"/>
      <c r="AE203" s="119"/>
      <c r="AF203" s="119"/>
      <c r="AG203" s="119"/>
      <c r="AH203" s="119"/>
      <c r="AI203" s="119"/>
      <c r="AJ203" s="119"/>
      <c r="AK203" s="119"/>
      <c r="AL203" s="119"/>
      <c r="AM203" s="119"/>
      <c r="AN203" s="119"/>
      <c r="AO203" s="119"/>
      <c r="AP203" s="119"/>
      <c r="AQ203" s="119"/>
      <c r="AR203" s="119"/>
      <c r="AS203" s="119"/>
      <c r="AT203" s="119"/>
      <c r="AU203" s="119"/>
      <c r="AV203" s="119"/>
      <c r="AW203" s="119"/>
      <c r="AX203" s="119"/>
      <c r="AY203" s="119"/>
      <c r="AZ203" s="119"/>
      <c r="BA203" s="119"/>
      <c r="BB203" s="119"/>
      <c r="BC203" s="119"/>
      <c r="BD203" s="119"/>
      <c r="BE203" s="119"/>
      <c r="BF203" s="119"/>
      <c r="BG203" s="119"/>
      <c r="BH203" s="119"/>
      <c r="BI203" s="119"/>
      <c r="BJ203" s="119"/>
      <c r="BK203" s="119"/>
      <c r="BL203" s="119"/>
      <c r="BM203" s="119"/>
      <c r="BN203" s="119"/>
      <c r="BO203" s="119"/>
      <c r="BP203" s="120"/>
      <c r="BQ203" s="171"/>
      <c r="BR203" s="168"/>
      <c r="BS203" s="168"/>
      <c r="BT203" s="168"/>
      <c r="BU203" s="168"/>
      <c r="BV203" s="168"/>
      <c r="BW203" s="168"/>
      <c r="BX203" s="168"/>
      <c r="BY203" s="168"/>
      <c r="BZ203" s="168"/>
      <c r="CA203" s="168"/>
      <c r="CB203" s="168"/>
      <c r="CC203" s="168"/>
      <c r="CD203" s="168"/>
      <c r="CE203" s="168"/>
      <c r="CF203" s="168"/>
      <c r="CG203" s="168"/>
      <c r="CH203" s="168"/>
      <c r="CI203" s="168"/>
      <c r="CJ203" s="168"/>
      <c r="CK203" s="168"/>
      <c r="CL203" s="168"/>
      <c r="CM203" s="168"/>
      <c r="CN203" s="168"/>
      <c r="CO203" s="168"/>
      <c r="CP203" s="168"/>
      <c r="CQ203" s="126"/>
      <c r="DH203" s="127"/>
    </row>
    <row r="204" spans="2:115" ht="17.25" customHeight="1">
      <c r="B204" s="165"/>
      <c r="C204" s="166"/>
      <c r="D204" s="166"/>
      <c r="E204" s="166"/>
      <c r="F204" s="166"/>
      <c r="G204" s="166"/>
      <c r="H204" s="166"/>
      <c r="I204" s="166"/>
      <c r="J204" s="166"/>
      <c r="K204" s="166"/>
      <c r="L204" s="87" t="s">
        <v>485</v>
      </c>
      <c r="M204" s="166"/>
      <c r="N204" s="166"/>
      <c r="O204" s="166"/>
      <c r="P204" s="166"/>
      <c r="Q204" s="166"/>
      <c r="R204" s="166"/>
      <c r="S204" s="166"/>
      <c r="T204" s="166"/>
      <c r="U204" s="166"/>
      <c r="V204" s="166"/>
      <c r="W204" s="166"/>
      <c r="X204" s="166"/>
      <c r="Y204" s="166"/>
      <c r="Z204" s="166"/>
      <c r="AA204" s="166"/>
      <c r="AB204" s="166"/>
      <c r="AC204" s="166"/>
      <c r="AD204" s="166"/>
      <c r="AE204" s="166"/>
      <c r="AF204" s="166"/>
      <c r="AG204" s="166"/>
      <c r="AH204" s="166"/>
      <c r="AI204" s="166"/>
      <c r="AJ204" s="166"/>
      <c r="AK204" s="166"/>
      <c r="AL204" s="166"/>
      <c r="AM204" s="166"/>
      <c r="AN204" s="166"/>
      <c r="AO204" s="166"/>
      <c r="AP204" s="166"/>
      <c r="AQ204" s="166"/>
      <c r="AR204" s="166"/>
      <c r="AS204" s="166"/>
      <c r="AT204" s="166"/>
      <c r="AU204" s="166"/>
      <c r="AV204" s="166"/>
      <c r="AW204" s="166"/>
      <c r="AX204" s="166"/>
      <c r="AY204" s="166"/>
      <c r="AZ204" s="166"/>
      <c r="BA204" s="166"/>
      <c r="BB204" s="166"/>
      <c r="BC204" s="166"/>
      <c r="BD204" s="166"/>
      <c r="BE204" s="166"/>
      <c r="BF204" s="166"/>
      <c r="BG204" s="166"/>
      <c r="BH204" s="166"/>
      <c r="BI204" s="166"/>
      <c r="BJ204" s="166"/>
      <c r="BK204" s="166"/>
      <c r="BL204" s="166"/>
      <c r="BM204" s="166"/>
      <c r="BN204" s="166"/>
      <c r="BO204" s="166"/>
      <c r="BP204" s="218"/>
      <c r="BQ204" s="2284" t="s">
        <v>481</v>
      </c>
      <c r="BR204" s="2285"/>
      <c r="BS204" s="2285"/>
      <c r="BT204" s="2285"/>
      <c r="BU204" s="2285"/>
      <c r="BV204" s="2285"/>
      <c r="BW204" s="2285"/>
      <c r="BX204" s="2285"/>
      <c r="BY204" s="2285"/>
      <c r="BZ204" s="2285"/>
      <c r="CA204" s="2285"/>
      <c r="CB204" s="2285"/>
      <c r="CC204" s="2285"/>
      <c r="CD204" s="2285"/>
      <c r="CE204" s="2285"/>
      <c r="CF204" s="2285"/>
      <c r="CG204" s="2285"/>
      <c r="CH204" s="2285"/>
      <c r="CI204" s="2285"/>
      <c r="CJ204" s="2285"/>
      <c r="CK204" s="2285"/>
      <c r="CL204" s="2285"/>
      <c r="CM204" s="2285"/>
      <c r="CN204" s="2285"/>
      <c r="CO204" s="2285"/>
      <c r="CP204" s="2286"/>
      <c r="CQ204" s="2287" t="s">
        <v>482</v>
      </c>
      <c r="CR204" s="2288"/>
      <c r="CS204" s="2288"/>
      <c r="CT204" s="2288"/>
      <c r="CU204" s="2288"/>
      <c r="CV204" s="2288"/>
      <c r="CW204" s="2288"/>
      <c r="CX204" s="2288"/>
      <c r="CY204" s="2288"/>
      <c r="CZ204" s="2288"/>
      <c r="DA204" s="2288"/>
      <c r="DB204" s="2288"/>
      <c r="DC204" s="2288"/>
      <c r="DD204" s="2288"/>
      <c r="DE204" s="2288"/>
      <c r="DF204" s="2288"/>
      <c r="DG204" s="2288"/>
      <c r="DH204" s="2289"/>
    </row>
    <row r="205" spans="2:115" ht="10.5" customHeight="1"/>
  </sheetData>
  <sheetProtection sheet="1" objects="1" scenarios="1" selectLockedCells="1"/>
  <protectedRanges>
    <protectedRange password="C13C" sqref="AF117:BG119 BB99:BM101" name="範囲1"/>
  </protectedRanges>
  <mergeCells count="827">
    <mergeCell ref="BE114:DK115"/>
    <mergeCell ref="D81:F101"/>
    <mergeCell ref="W199:AA199"/>
    <mergeCell ref="AD200:BL200"/>
    <mergeCell ref="BM200:BO201"/>
    <mergeCell ref="BQ204:CP204"/>
    <mergeCell ref="CQ204:DH204"/>
    <mergeCell ref="BR197:BV197"/>
    <mergeCell ref="F198:H198"/>
    <mergeCell ref="I198:K198"/>
    <mergeCell ref="L198:N198"/>
    <mergeCell ref="BR198:BS198"/>
    <mergeCell ref="CQ198:DH198"/>
    <mergeCell ref="DG194:DH194"/>
    <mergeCell ref="N195:R196"/>
    <mergeCell ref="CE195:CF195"/>
    <mergeCell ref="CN195:CO195"/>
    <mergeCell ref="CW195:CX195"/>
    <mergeCell ref="CQ196:DH197"/>
    <mergeCell ref="AD197:BL197"/>
    <mergeCell ref="CF194:CH194"/>
    <mergeCell ref="CI194:CK194"/>
    <mergeCell ref="CL194:CN194"/>
    <mergeCell ref="CO194:CQ194"/>
    <mergeCell ref="CR194:CT194"/>
    <mergeCell ref="AB194:AC194"/>
    <mergeCell ref="AD194:AG194"/>
    <mergeCell ref="AH194:AI194"/>
    <mergeCell ref="AJ194:AN194"/>
    <mergeCell ref="BZ194:CB194"/>
    <mergeCell ref="CC194:CE194"/>
    <mergeCell ref="DD192:DF193"/>
    <mergeCell ref="F194:H194"/>
    <mergeCell ref="I194:K194"/>
    <mergeCell ref="L194:N194"/>
    <mergeCell ref="O194:Q194"/>
    <mergeCell ref="R194:S194"/>
    <mergeCell ref="W194:AA194"/>
    <mergeCell ref="CC192:CE193"/>
    <mergeCell ref="CF192:CH193"/>
    <mergeCell ref="CI192:CK193"/>
    <mergeCell ref="CL192:CN193"/>
    <mergeCell ref="CO192:CQ193"/>
    <mergeCell ref="CR192:CT193"/>
    <mergeCell ref="CX194:CZ194"/>
    <mergeCell ref="DA194:DC194"/>
    <mergeCell ref="DD194:DF194"/>
    <mergeCell ref="DD190:DF190"/>
    <mergeCell ref="DG190:DH190"/>
    <mergeCell ref="B191:G192"/>
    <mergeCell ref="CE191:CF191"/>
    <mergeCell ref="CN191:CO191"/>
    <mergeCell ref="CW191:CX191"/>
    <mergeCell ref="BQ192:BX195"/>
    <mergeCell ref="BZ192:CB193"/>
    <mergeCell ref="CF190:CH190"/>
    <mergeCell ref="CI190:CK190"/>
    <mergeCell ref="CL190:CN190"/>
    <mergeCell ref="CO190:CQ190"/>
    <mergeCell ref="CR190:CT190"/>
    <mergeCell ref="CU190:CW190"/>
    <mergeCell ref="AM190:AO190"/>
    <mergeCell ref="AP190:AQ190"/>
    <mergeCell ref="AS190:AU190"/>
    <mergeCell ref="AV190:AW190"/>
    <mergeCell ref="AY190:BA190"/>
    <mergeCell ref="BB190:BC190"/>
    <mergeCell ref="CU192:CW193"/>
    <mergeCell ref="CX192:CZ193"/>
    <mergeCell ref="DA192:DC193"/>
    <mergeCell ref="CU194:CW194"/>
    <mergeCell ref="DA188:DC189"/>
    <mergeCell ref="DD188:DF189"/>
    <mergeCell ref="BO189:BP191"/>
    <mergeCell ref="X190:Z190"/>
    <mergeCell ref="AA190:AC190"/>
    <mergeCell ref="AD190:AE190"/>
    <mergeCell ref="AG190:AI190"/>
    <mergeCell ref="AJ190:AK190"/>
    <mergeCell ref="CF188:CH189"/>
    <mergeCell ref="CI188:CK189"/>
    <mergeCell ref="CL188:CN189"/>
    <mergeCell ref="CO188:CQ189"/>
    <mergeCell ref="CR188:CT189"/>
    <mergeCell ref="CU188:CW189"/>
    <mergeCell ref="AX187:AX189"/>
    <mergeCell ref="AY187:BD189"/>
    <mergeCell ref="BG188:BP188"/>
    <mergeCell ref="BT188:BX191"/>
    <mergeCell ref="BZ188:CB189"/>
    <mergeCell ref="CC188:CE189"/>
    <mergeCell ref="BZ190:CB190"/>
    <mergeCell ref="CC190:CE190"/>
    <mergeCell ref="CX190:CZ190"/>
    <mergeCell ref="DA190:DC190"/>
    <mergeCell ref="CE186:CF186"/>
    <mergeCell ref="CN186:CO186"/>
    <mergeCell ref="CW186:CX186"/>
    <mergeCell ref="X187:AC189"/>
    <mergeCell ref="AF187:AF189"/>
    <mergeCell ref="AG187:AI189"/>
    <mergeCell ref="AL187:AL189"/>
    <mergeCell ref="AM187:AO189"/>
    <mergeCell ref="AR187:AR189"/>
    <mergeCell ref="AS187:AU189"/>
    <mergeCell ref="CX188:CZ189"/>
    <mergeCell ref="BQ183:BS191"/>
    <mergeCell ref="BT183:BX186"/>
    <mergeCell ref="BZ183:CB183"/>
    <mergeCell ref="BB185:BD185"/>
    <mergeCell ref="CR184:CT185"/>
    <mergeCell ref="CU184:CW185"/>
    <mergeCell ref="CX184:CZ185"/>
    <mergeCell ref="BE184:BG185"/>
    <mergeCell ref="BH184:BJ184"/>
    <mergeCell ref="BK184:BM184"/>
    <mergeCell ref="BN184:BO185"/>
    <mergeCell ref="BH185:BJ185"/>
    <mergeCell ref="BK185:BM185"/>
    <mergeCell ref="DG184:DH185"/>
    <mergeCell ref="F185:H185"/>
    <mergeCell ref="L185:N185"/>
    <mergeCell ref="O185:Q185"/>
    <mergeCell ref="U185:W185"/>
    <mergeCell ref="X185:Z185"/>
    <mergeCell ref="AM184:AO185"/>
    <mergeCell ref="AP184:AR184"/>
    <mergeCell ref="F184:H184"/>
    <mergeCell ref="I184:K185"/>
    <mergeCell ref="L184:N184"/>
    <mergeCell ref="O184:Q184"/>
    <mergeCell ref="R184:S185"/>
    <mergeCell ref="U184:W184"/>
    <mergeCell ref="AA185:AC185"/>
    <mergeCell ref="AD185:AF185"/>
    <mergeCell ref="AJ185:AL185"/>
    <mergeCell ref="AP185:AR185"/>
    <mergeCell ref="BB184:BD184"/>
    <mergeCell ref="AA184:AC184"/>
    <mergeCell ref="AD184:AF184"/>
    <mergeCell ref="AS184:AU184"/>
    <mergeCell ref="BZ184:CB185"/>
    <mergeCell ref="CC184:CE185"/>
    <mergeCell ref="AV184:AX185"/>
    <mergeCell ref="AY184:BA184"/>
    <mergeCell ref="AS185:AU185"/>
    <mergeCell ref="AY185:BA185"/>
    <mergeCell ref="AG184:AH185"/>
    <mergeCell ref="AJ184:AL184"/>
    <mergeCell ref="DA183:DC183"/>
    <mergeCell ref="DD183:DF183"/>
    <mergeCell ref="CI183:CK183"/>
    <mergeCell ref="CL183:CN183"/>
    <mergeCell ref="CO183:CQ183"/>
    <mergeCell ref="CR183:CT183"/>
    <mergeCell ref="CC183:CE183"/>
    <mergeCell ref="CF183:CH183"/>
    <mergeCell ref="CU183:CW183"/>
    <mergeCell ref="CX183:CZ183"/>
    <mergeCell ref="DA184:DC185"/>
    <mergeCell ref="DD184:DF185"/>
    <mergeCell ref="CF184:CH185"/>
    <mergeCell ref="CI184:CK185"/>
    <mergeCell ref="CL184:CN185"/>
    <mergeCell ref="CO184:CQ185"/>
    <mergeCell ref="U178:W180"/>
    <mergeCell ref="X178:Z180"/>
    <mergeCell ref="AA178:AC180"/>
    <mergeCell ref="AD178:AF180"/>
    <mergeCell ref="AZ178:BA180"/>
    <mergeCell ref="BB178:BD180"/>
    <mergeCell ref="BH178:BJ180"/>
    <mergeCell ref="BK178:BM180"/>
    <mergeCell ref="AG178:AI180"/>
    <mergeCell ref="AJ178:AL180"/>
    <mergeCell ref="AM178:AO180"/>
    <mergeCell ref="AP178:AR180"/>
    <mergeCell ref="AS178:AU180"/>
    <mergeCell ref="AV178:AX180"/>
    <mergeCell ref="CN172:CS172"/>
    <mergeCell ref="CU172:CY172"/>
    <mergeCell ref="DF172:DH172"/>
    <mergeCell ref="B175:D180"/>
    <mergeCell ref="E175:K176"/>
    <mergeCell ref="L175:N176"/>
    <mergeCell ref="O175:T176"/>
    <mergeCell ref="U175:AL176"/>
    <mergeCell ref="AM175:AX176"/>
    <mergeCell ref="BA175:BD176"/>
    <mergeCell ref="Q171:AJ173"/>
    <mergeCell ref="BT171:BY173"/>
    <mergeCell ref="CZ171:DB173"/>
    <mergeCell ref="DC171:DE173"/>
    <mergeCell ref="E172:K172"/>
    <mergeCell ref="AN172:AZ172"/>
    <mergeCell ref="BC172:BG172"/>
    <mergeCell ref="BZ172:CE172"/>
    <mergeCell ref="BG175:BM176"/>
    <mergeCell ref="F178:H180"/>
    <mergeCell ref="I178:K180"/>
    <mergeCell ref="L178:N180"/>
    <mergeCell ref="O178:Q180"/>
    <mergeCell ref="R178:T180"/>
    <mergeCell ref="CZ168:DB168"/>
    <mergeCell ref="DC168:DE168"/>
    <mergeCell ref="DF168:DH168"/>
    <mergeCell ref="BU169:DH169"/>
    <mergeCell ref="S170:AH170"/>
    <mergeCell ref="AP170:AX170"/>
    <mergeCell ref="CH168:CJ168"/>
    <mergeCell ref="CK168:CM168"/>
    <mergeCell ref="CN168:CP168"/>
    <mergeCell ref="CQ168:CS168"/>
    <mergeCell ref="CT168:CV168"/>
    <mergeCell ref="CW168:CY168"/>
    <mergeCell ref="AX168:BF168"/>
    <mergeCell ref="BL168:BQ168"/>
    <mergeCell ref="BV168:CA168"/>
    <mergeCell ref="CB168:CD168"/>
    <mergeCell ref="CE168:CG168"/>
    <mergeCell ref="N168:AQ168"/>
    <mergeCell ref="D158:F159"/>
    <mergeCell ref="I158:P159"/>
    <mergeCell ref="D161:F164"/>
    <mergeCell ref="BG161:BO164"/>
    <mergeCell ref="BS161:CR165"/>
    <mergeCell ref="CU161:DE162"/>
    <mergeCell ref="I162:P164"/>
    <mergeCell ref="DA163:DC165"/>
    <mergeCell ref="E153:N154"/>
    <mergeCell ref="Q153:AA156"/>
    <mergeCell ref="AQ153:BB156"/>
    <mergeCell ref="BG153:BO156"/>
    <mergeCell ref="BS153:DD156"/>
    <mergeCell ref="AE154:AN155"/>
    <mergeCell ref="E155:M156"/>
    <mergeCell ref="BC155:BE162"/>
    <mergeCell ref="BG157:BO160"/>
    <mergeCell ref="BS157:DD160"/>
    <mergeCell ref="BC152:BE153"/>
    <mergeCell ref="CX145:CY146"/>
    <mergeCell ref="CZ145:DJ146"/>
    <mergeCell ref="G146:J151"/>
    <mergeCell ref="K146:U148"/>
    <mergeCell ref="Y146:AL148"/>
    <mergeCell ref="AM146:AZ148"/>
    <mergeCell ref="CX147:DJ151"/>
    <mergeCell ref="BF148:BK149"/>
    <mergeCell ref="BT148:BY149"/>
    <mergeCell ref="K149:V151"/>
    <mergeCell ref="K143:V145"/>
    <mergeCell ref="Y143:AJ145"/>
    <mergeCell ref="AM143:AX145"/>
    <mergeCell ref="W144:X145"/>
    <mergeCell ref="AK144:AL145"/>
    <mergeCell ref="AY144:AZ145"/>
    <mergeCell ref="D136:F151"/>
    <mergeCell ref="Y137:AJ139"/>
    <mergeCell ref="AM137:AX139"/>
    <mergeCell ref="BA137:BL139"/>
    <mergeCell ref="BO137:BZ139"/>
    <mergeCell ref="DI138:DJ139"/>
    <mergeCell ref="G140:J145"/>
    <mergeCell ref="K140:U142"/>
    <mergeCell ref="Y140:AL142"/>
    <mergeCell ref="AM140:AZ142"/>
    <mergeCell ref="BC141:BE142"/>
    <mergeCell ref="BQ141:CV146"/>
    <mergeCell ref="CX141:CY142"/>
    <mergeCell ref="CZ141:DJ142"/>
    <mergeCell ref="BF142:BN145"/>
    <mergeCell ref="CC137:CN139"/>
    <mergeCell ref="CQ137:DH139"/>
    <mergeCell ref="BM138:BN139"/>
    <mergeCell ref="CA138:CB139"/>
    <mergeCell ref="Y149:AJ151"/>
    <mergeCell ref="AM149:AX151"/>
    <mergeCell ref="W150:X151"/>
    <mergeCell ref="AK150:AL151"/>
    <mergeCell ref="AY150:AZ151"/>
    <mergeCell ref="AE129:AG131"/>
    <mergeCell ref="AH129:AJ131"/>
    <mergeCell ref="BA134:BN136"/>
    <mergeCell ref="BO134:CB136"/>
    <mergeCell ref="CC134:CP136"/>
    <mergeCell ref="CO138:CP139"/>
    <mergeCell ref="BO129:BY131"/>
    <mergeCell ref="CD129:DD131"/>
    <mergeCell ref="CQ134:DJ135"/>
    <mergeCell ref="AW129:AY131"/>
    <mergeCell ref="AZ129:BA131"/>
    <mergeCell ref="B122:C123"/>
    <mergeCell ref="H122:J123"/>
    <mergeCell ref="AF122:AH123"/>
    <mergeCell ref="AL122:AT123"/>
    <mergeCell ref="AX122:AY123"/>
    <mergeCell ref="D134:F135"/>
    <mergeCell ref="G134:H139"/>
    <mergeCell ref="I134:J139"/>
    <mergeCell ref="K134:W137"/>
    <mergeCell ref="Y134:AL136"/>
    <mergeCell ref="AK129:AM131"/>
    <mergeCell ref="AN129:AP131"/>
    <mergeCell ref="AQ129:AS131"/>
    <mergeCell ref="AT129:AV131"/>
    <mergeCell ref="AM134:AZ136"/>
    <mergeCell ref="K138:V139"/>
    <mergeCell ref="W138:X139"/>
    <mergeCell ref="AK138:AL139"/>
    <mergeCell ref="AY138:AZ139"/>
    <mergeCell ref="H129:M130"/>
    <mergeCell ref="S129:U131"/>
    <mergeCell ref="V129:X131"/>
    <mergeCell ref="Y129:AA131"/>
    <mergeCell ref="AB129:AD131"/>
    <mergeCell ref="BJ116:BK120"/>
    <mergeCell ref="CF116:DJ120"/>
    <mergeCell ref="E117:AB119"/>
    <mergeCell ref="AF117:BI119"/>
    <mergeCell ref="BN117:CD119"/>
    <mergeCell ref="AF120:BG120"/>
    <mergeCell ref="CF122:DJ126"/>
    <mergeCell ref="BD123:BK132"/>
    <mergeCell ref="BN123:CD125"/>
    <mergeCell ref="H124:M125"/>
    <mergeCell ref="N124:AC126"/>
    <mergeCell ref="AF124:AK125"/>
    <mergeCell ref="AL124:AU126"/>
    <mergeCell ref="AY124:BA126"/>
    <mergeCell ref="BB124:BC126"/>
    <mergeCell ref="AD125:AE126"/>
    <mergeCell ref="AV125:AW126"/>
    <mergeCell ref="B126:G127"/>
    <mergeCell ref="H127:J128"/>
    <mergeCell ref="CB129:CC131"/>
    <mergeCell ref="BB131:BC132"/>
    <mergeCell ref="X132:Y132"/>
    <mergeCell ref="AG132:AH132"/>
    <mergeCell ref="AP132:AQ132"/>
    <mergeCell ref="CC110:CE113"/>
    <mergeCell ref="CF110:CH113"/>
    <mergeCell ref="CI110:CK113"/>
    <mergeCell ref="CL110:CN113"/>
    <mergeCell ref="CO110:CQ113"/>
    <mergeCell ref="CR110:CT113"/>
    <mergeCell ref="BK110:BM113"/>
    <mergeCell ref="BN110:BP113"/>
    <mergeCell ref="BQ110:BS113"/>
    <mergeCell ref="BT110:BV113"/>
    <mergeCell ref="BW110:BY113"/>
    <mergeCell ref="BZ110:CB113"/>
    <mergeCell ref="V105:X107"/>
    <mergeCell ref="Y105:AA107"/>
    <mergeCell ref="AQ110:AS113"/>
    <mergeCell ref="AT110:AU113"/>
    <mergeCell ref="BB110:BD113"/>
    <mergeCell ref="BE110:BG113"/>
    <mergeCell ref="BH110:BJ113"/>
    <mergeCell ref="G110:I113"/>
    <mergeCell ref="J110:K113"/>
    <mergeCell ref="S110:U113"/>
    <mergeCell ref="V110:W113"/>
    <mergeCell ref="AE110:AG113"/>
    <mergeCell ref="AH110:AI113"/>
    <mergeCell ref="G103:AG104"/>
    <mergeCell ref="AH103:BH104"/>
    <mergeCell ref="CH104:CI105"/>
    <mergeCell ref="G105:I107"/>
    <mergeCell ref="J105:L107"/>
    <mergeCell ref="M105:O107"/>
    <mergeCell ref="P105:R107"/>
    <mergeCell ref="S105:U107"/>
    <mergeCell ref="G108:R109"/>
    <mergeCell ref="S108:AD109"/>
    <mergeCell ref="AE108:AP109"/>
    <mergeCell ref="AQ108:AX109"/>
    <mergeCell ref="BL105:BN107"/>
    <mergeCell ref="BO105:BQ107"/>
    <mergeCell ref="BR105:BT107"/>
    <mergeCell ref="BU105:BW107"/>
    <mergeCell ref="AT105:AV107"/>
    <mergeCell ref="AW105:AY107"/>
    <mergeCell ref="AZ105:BB107"/>
    <mergeCell ref="BC105:BE107"/>
    <mergeCell ref="BF105:BH107"/>
    <mergeCell ref="BI105:BK107"/>
    <mergeCell ref="AB105:AD107"/>
    <mergeCell ref="AE105:AF107"/>
    <mergeCell ref="CV105:CX107"/>
    <mergeCell ref="CY105:CZ107"/>
    <mergeCell ref="CH106:CO107"/>
    <mergeCell ref="CP106:CU107"/>
    <mergeCell ref="BX105:BZ107"/>
    <mergeCell ref="CA105:CC107"/>
    <mergeCell ref="AH105:AJ107"/>
    <mergeCell ref="AK105:AM107"/>
    <mergeCell ref="AN105:AP107"/>
    <mergeCell ref="AQ105:AS107"/>
    <mergeCell ref="CD105:CE107"/>
    <mergeCell ref="DA100:DB101"/>
    <mergeCell ref="AD101:AE101"/>
    <mergeCell ref="AM101:AN101"/>
    <mergeCell ref="BW101:BX101"/>
    <mergeCell ref="CF101:CG101"/>
    <mergeCell ref="CO101:CP101"/>
    <mergeCell ref="CJ98:CL100"/>
    <mergeCell ref="CM98:CO100"/>
    <mergeCell ref="CP98:CR100"/>
    <mergeCell ref="CS98:CU100"/>
    <mergeCell ref="CV98:CX100"/>
    <mergeCell ref="CY98:CZ100"/>
    <mergeCell ref="BR98:BT100"/>
    <mergeCell ref="BU98:BW100"/>
    <mergeCell ref="BX98:BZ100"/>
    <mergeCell ref="CA98:CC100"/>
    <mergeCell ref="CD98:CF100"/>
    <mergeCell ref="CG98:CI100"/>
    <mergeCell ref="BN97:BQ101"/>
    <mergeCell ref="AB98:AD100"/>
    <mergeCell ref="AE98:AG100"/>
    <mergeCell ref="R97:U101"/>
    <mergeCell ref="BB97:BC98"/>
    <mergeCell ref="BH97:BM98"/>
    <mergeCell ref="AW98:AX100"/>
    <mergeCell ref="BB99:BM101"/>
    <mergeCell ref="AY100:BA101"/>
    <mergeCell ref="V98:X100"/>
    <mergeCell ref="Y98:AA100"/>
    <mergeCell ref="AH98:AJ100"/>
    <mergeCell ref="AK98:AM100"/>
    <mergeCell ref="AN98:AP100"/>
    <mergeCell ref="AQ98:AS100"/>
    <mergeCell ref="AT98:AV100"/>
    <mergeCell ref="DA95:DB96"/>
    <mergeCell ref="AD96:AE96"/>
    <mergeCell ref="AM96:AN96"/>
    <mergeCell ref="BW96:BX96"/>
    <mergeCell ref="CF96:CG96"/>
    <mergeCell ref="CO96:CP96"/>
    <mergeCell ref="CM93:CO95"/>
    <mergeCell ref="CP93:CR95"/>
    <mergeCell ref="CS93:CU95"/>
    <mergeCell ref="CV93:CX95"/>
    <mergeCell ref="CY93:CZ95"/>
    <mergeCell ref="BB94:BM96"/>
    <mergeCell ref="BU93:BW95"/>
    <mergeCell ref="BX93:BZ95"/>
    <mergeCell ref="CA93:CC95"/>
    <mergeCell ref="CD93:CF95"/>
    <mergeCell ref="CG93:CI95"/>
    <mergeCell ref="CJ93:CL95"/>
    <mergeCell ref="AK93:AM95"/>
    <mergeCell ref="AN93:AP95"/>
    <mergeCell ref="AQ93:AS95"/>
    <mergeCell ref="AT93:AV95"/>
    <mergeCell ref="AW93:AX95"/>
    <mergeCell ref="BR93:BT95"/>
    <mergeCell ref="AY95:BA96"/>
    <mergeCell ref="G92:Q96"/>
    <mergeCell ref="R92:U96"/>
    <mergeCell ref="BB92:BC93"/>
    <mergeCell ref="BH92:BM93"/>
    <mergeCell ref="BN92:BQ96"/>
    <mergeCell ref="V93:X95"/>
    <mergeCell ref="Y93:AA95"/>
    <mergeCell ref="AB93:AD95"/>
    <mergeCell ref="AE93:AG95"/>
    <mergeCell ref="AH93:AJ95"/>
    <mergeCell ref="DA90:DB91"/>
    <mergeCell ref="CS88:CU90"/>
    <mergeCell ref="CV88:CX90"/>
    <mergeCell ref="CY88:CZ90"/>
    <mergeCell ref="AK88:AM90"/>
    <mergeCell ref="CJ88:CL90"/>
    <mergeCell ref="CM88:CO90"/>
    <mergeCell ref="AN88:AP90"/>
    <mergeCell ref="AQ88:AS90"/>
    <mergeCell ref="AT88:AV90"/>
    <mergeCell ref="AW88:AX90"/>
    <mergeCell ref="BR88:BT90"/>
    <mergeCell ref="BU88:BW90"/>
    <mergeCell ref="BB89:BM91"/>
    <mergeCell ref="AM91:AN91"/>
    <mergeCell ref="BW91:BX91"/>
    <mergeCell ref="CF91:CG91"/>
    <mergeCell ref="CO91:CP91"/>
    <mergeCell ref="CP88:CR90"/>
    <mergeCell ref="AY90:BA91"/>
    <mergeCell ref="BX88:BZ90"/>
    <mergeCell ref="CA88:CC90"/>
    <mergeCell ref="CD88:CF90"/>
    <mergeCell ref="CG88:CI90"/>
    <mergeCell ref="G87:Q91"/>
    <mergeCell ref="R87:U91"/>
    <mergeCell ref="BB87:BC88"/>
    <mergeCell ref="BH87:BM88"/>
    <mergeCell ref="BN87:BQ91"/>
    <mergeCell ref="V88:X90"/>
    <mergeCell ref="Y88:AA90"/>
    <mergeCell ref="AB88:AD90"/>
    <mergeCell ref="AE88:AG90"/>
    <mergeCell ref="AH88:AJ90"/>
    <mergeCell ref="AD91:AE91"/>
    <mergeCell ref="BZ81:CB83"/>
    <mergeCell ref="BI81:BJ83"/>
    <mergeCell ref="BL81:BO83"/>
    <mergeCell ref="BQ81:BT83"/>
    <mergeCell ref="BU81:BW83"/>
    <mergeCell ref="CC81:CD83"/>
    <mergeCell ref="CE81:CG83"/>
    <mergeCell ref="CH81:CI83"/>
    <mergeCell ref="CK81:CN83"/>
    <mergeCell ref="H84:P86"/>
    <mergeCell ref="V84:AV86"/>
    <mergeCell ref="BB84:BM86"/>
    <mergeCell ref="BQ84:CW86"/>
    <mergeCell ref="BF81:BH83"/>
    <mergeCell ref="BX81:BY83"/>
    <mergeCell ref="CP76:CR78"/>
    <mergeCell ref="CY76:CZ78"/>
    <mergeCell ref="BB77:BM79"/>
    <mergeCell ref="H81:J83"/>
    <mergeCell ref="AF81:AN83"/>
    <mergeCell ref="AR81:AU83"/>
    <mergeCell ref="AV81:AX83"/>
    <mergeCell ref="AY81:AZ83"/>
    <mergeCell ref="BA81:BC83"/>
    <mergeCell ref="BD81:BE83"/>
    <mergeCell ref="CD76:CF78"/>
    <mergeCell ref="CG76:CI78"/>
    <mergeCell ref="CJ76:CL78"/>
    <mergeCell ref="D76:Q77"/>
    <mergeCell ref="V76:X78"/>
    <mergeCell ref="Y76:AA78"/>
    <mergeCell ref="M78:Q79"/>
    <mergeCell ref="R75:U79"/>
    <mergeCell ref="DA78:DB79"/>
    <mergeCell ref="AD79:AE79"/>
    <mergeCell ref="AM79:AN79"/>
    <mergeCell ref="BW79:BX79"/>
    <mergeCell ref="CF79:CG79"/>
    <mergeCell ref="CO79:CP79"/>
    <mergeCell ref="CM76:CO78"/>
    <mergeCell ref="AQ76:AS78"/>
    <mergeCell ref="AT76:AV78"/>
    <mergeCell ref="AW76:AX78"/>
    <mergeCell ref="BR76:BT78"/>
    <mergeCell ref="CS76:CU78"/>
    <mergeCell ref="CV76:CX78"/>
    <mergeCell ref="AY78:BA79"/>
    <mergeCell ref="BU76:BW78"/>
    <mergeCell ref="BX76:BZ78"/>
    <mergeCell ref="CA76:CC78"/>
    <mergeCell ref="AB76:AD78"/>
    <mergeCell ref="AE76:AG78"/>
    <mergeCell ref="AH76:AJ78"/>
    <mergeCell ref="BB75:BC76"/>
    <mergeCell ref="BH75:BM76"/>
    <mergeCell ref="BN75:BQ79"/>
    <mergeCell ref="AK76:AM78"/>
    <mergeCell ref="AN76:AP78"/>
    <mergeCell ref="BX71:BZ73"/>
    <mergeCell ref="CA71:CC73"/>
    <mergeCell ref="CD71:CF73"/>
    <mergeCell ref="AT71:AV73"/>
    <mergeCell ref="AW71:AX73"/>
    <mergeCell ref="BR71:BT73"/>
    <mergeCell ref="BU71:BW73"/>
    <mergeCell ref="V71:X73"/>
    <mergeCell ref="Y71:AA73"/>
    <mergeCell ref="G70:Q74"/>
    <mergeCell ref="DA73:DB74"/>
    <mergeCell ref="AD74:AE74"/>
    <mergeCell ref="AM74:AN74"/>
    <mergeCell ref="BW74:BX74"/>
    <mergeCell ref="CF74:CG74"/>
    <mergeCell ref="CO74:CP74"/>
    <mergeCell ref="CJ71:CL73"/>
    <mergeCell ref="CM71:CO73"/>
    <mergeCell ref="AN71:AP73"/>
    <mergeCell ref="AQ71:AS73"/>
    <mergeCell ref="BB72:BM74"/>
    <mergeCell ref="AY73:BA74"/>
    <mergeCell ref="AB71:AD73"/>
    <mergeCell ref="AE71:AG73"/>
    <mergeCell ref="AH71:AJ73"/>
    <mergeCell ref="AK71:AM73"/>
    <mergeCell ref="CP71:CR73"/>
    <mergeCell ref="CS71:CU73"/>
    <mergeCell ref="CV71:CX73"/>
    <mergeCell ref="CY71:CZ73"/>
    <mergeCell ref="CG71:CI73"/>
    <mergeCell ref="CV66:CX68"/>
    <mergeCell ref="CD66:CF68"/>
    <mergeCell ref="CG66:CI68"/>
    <mergeCell ref="CJ66:CL68"/>
    <mergeCell ref="Y66:AA68"/>
    <mergeCell ref="R70:U74"/>
    <mergeCell ref="BB70:BC71"/>
    <mergeCell ref="BH70:BM71"/>
    <mergeCell ref="BN70:BQ74"/>
    <mergeCell ref="DA68:DB69"/>
    <mergeCell ref="AD69:AE69"/>
    <mergeCell ref="AM69:AN69"/>
    <mergeCell ref="BW69:BX69"/>
    <mergeCell ref="CF69:CG69"/>
    <mergeCell ref="CO69:CP69"/>
    <mergeCell ref="CM66:CO68"/>
    <mergeCell ref="AQ66:AS68"/>
    <mergeCell ref="AT66:AV68"/>
    <mergeCell ref="AW66:AX68"/>
    <mergeCell ref="BR66:BT68"/>
    <mergeCell ref="AY68:BA69"/>
    <mergeCell ref="CY66:CZ68"/>
    <mergeCell ref="BB67:BM69"/>
    <mergeCell ref="BU66:BW68"/>
    <mergeCell ref="BX66:BZ68"/>
    <mergeCell ref="CA66:CC68"/>
    <mergeCell ref="AB66:AD68"/>
    <mergeCell ref="AE66:AG68"/>
    <mergeCell ref="AH66:AJ68"/>
    <mergeCell ref="AK66:AM68"/>
    <mergeCell ref="AN66:AP68"/>
    <mergeCell ref="CP66:CR68"/>
    <mergeCell ref="CS66:CU68"/>
    <mergeCell ref="G65:Q69"/>
    <mergeCell ref="R65:U69"/>
    <mergeCell ref="BB65:BC66"/>
    <mergeCell ref="BH65:BM66"/>
    <mergeCell ref="BN65:BQ69"/>
    <mergeCell ref="V66:X68"/>
    <mergeCell ref="BX61:BZ63"/>
    <mergeCell ref="CA61:CC63"/>
    <mergeCell ref="DF57:DG57"/>
    <mergeCell ref="DD58:DE69"/>
    <mergeCell ref="DF58:DG101"/>
    <mergeCell ref="G60:Q64"/>
    <mergeCell ref="R60:U64"/>
    <mergeCell ref="BB60:BC61"/>
    <mergeCell ref="BH60:BM61"/>
    <mergeCell ref="BN60:BQ64"/>
    <mergeCell ref="V61:X63"/>
    <mergeCell ref="Y61:AA63"/>
    <mergeCell ref="DA63:DB64"/>
    <mergeCell ref="AD64:AE64"/>
    <mergeCell ref="AM64:AN64"/>
    <mergeCell ref="BW64:BX64"/>
    <mergeCell ref="CF64:CG64"/>
    <mergeCell ref="CO64:CP64"/>
    <mergeCell ref="AE61:AG63"/>
    <mergeCell ref="AH61:AJ63"/>
    <mergeCell ref="AK61:AM63"/>
    <mergeCell ref="BB62:BM64"/>
    <mergeCell ref="AY63:BA64"/>
    <mergeCell ref="CP61:CR63"/>
    <mergeCell ref="CS61:CU63"/>
    <mergeCell ref="CV61:CX63"/>
    <mergeCell ref="CY61:CZ63"/>
    <mergeCell ref="CJ61:CL63"/>
    <mergeCell ref="CM61:CO63"/>
    <mergeCell ref="AN61:AP63"/>
    <mergeCell ref="AQ61:AS63"/>
    <mergeCell ref="AT61:AV63"/>
    <mergeCell ref="AW61:AX63"/>
    <mergeCell ref="BR61:BT63"/>
    <mergeCell ref="BU61:BW63"/>
    <mergeCell ref="CD61:CF63"/>
    <mergeCell ref="CG61:CI63"/>
    <mergeCell ref="CF51:DB52"/>
    <mergeCell ref="H54:J56"/>
    <mergeCell ref="AF54:AN56"/>
    <mergeCell ref="AR54:AU56"/>
    <mergeCell ref="AV54:AX56"/>
    <mergeCell ref="AY54:AZ56"/>
    <mergeCell ref="BA54:BC56"/>
    <mergeCell ref="BX48:BY50"/>
    <mergeCell ref="G49:I50"/>
    <mergeCell ref="J49:L50"/>
    <mergeCell ref="M49:O50"/>
    <mergeCell ref="P49:R50"/>
    <mergeCell ref="S49:U50"/>
    <mergeCell ref="V49:X50"/>
    <mergeCell ref="AB49:AD50"/>
    <mergeCell ref="AE49:AG50"/>
    <mergeCell ref="AH49:AJ50"/>
    <mergeCell ref="BO48:BQ50"/>
    <mergeCell ref="BX54:BY56"/>
    <mergeCell ref="BZ54:CB56"/>
    <mergeCell ref="CC54:CD56"/>
    <mergeCell ref="CE54:CG56"/>
    <mergeCell ref="CH54:CI56"/>
    <mergeCell ref="CK54:CN56"/>
    <mergeCell ref="AW44:AY45"/>
    <mergeCell ref="AK48:AM48"/>
    <mergeCell ref="AK49:AM50"/>
    <mergeCell ref="G46:R47"/>
    <mergeCell ref="AB46:AO47"/>
    <mergeCell ref="BR48:BS50"/>
    <mergeCell ref="BU48:BW50"/>
    <mergeCell ref="AN48:AP48"/>
    <mergeCell ref="AQ48:AS48"/>
    <mergeCell ref="AT48:AU50"/>
    <mergeCell ref="AN49:AP50"/>
    <mergeCell ref="AQ49:AS50"/>
    <mergeCell ref="G48:I48"/>
    <mergeCell ref="J48:L48"/>
    <mergeCell ref="M48:O48"/>
    <mergeCell ref="P48:R48"/>
    <mergeCell ref="S48:U48"/>
    <mergeCell ref="V48:X48"/>
    <mergeCell ref="Y48:Z50"/>
    <mergeCell ref="AB48:AD48"/>
    <mergeCell ref="AE48:AG48"/>
    <mergeCell ref="AH48:AJ48"/>
    <mergeCell ref="BU46:CF47"/>
    <mergeCell ref="BN46:BT47"/>
    <mergeCell ref="V43:X43"/>
    <mergeCell ref="G44:I45"/>
    <mergeCell ref="M44:O45"/>
    <mergeCell ref="P44:R45"/>
    <mergeCell ref="V44:X45"/>
    <mergeCell ref="BU43:BW45"/>
    <mergeCell ref="BX43:BY45"/>
    <mergeCell ref="BI43:BK45"/>
    <mergeCell ref="BL43:BN43"/>
    <mergeCell ref="BO43:BQ43"/>
    <mergeCell ref="BR43:BS45"/>
    <mergeCell ref="BL44:BN45"/>
    <mergeCell ref="BO44:BQ45"/>
    <mergeCell ref="AE43:AG43"/>
    <mergeCell ref="AH43:AJ43"/>
    <mergeCell ref="AK43:AL45"/>
    <mergeCell ref="AN43:AP43"/>
    <mergeCell ref="AQ43:AS45"/>
    <mergeCell ref="AT43:AV43"/>
    <mergeCell ref="AW43:AY43"/>
    <mergeCell ref="AZ43:BB45"/>
    <mergeCell ref="BC43:BE43"/>
    <mergeCell ref="BF43:BH43"/>
    <mergeCell ref="AT44:AV45"/>
    <mergeCell ref="C32:E37"/>
    <mergeCell ref="F32:L33"/>
    <mergeCell ref="M32:O33"/>
    <mergeCell ref="P32:U33"/>
    <mergeCell ref="V32:AM33"/>
    <mergeCell ref="AN32:AY33"/>
    <mergeCell ref="BD32:BH33"/>
    <mergeCell ref="AQ35:AS37"/>
    <mergeCell ref="AT35:AV37"/>
    <mergeCell ref="AW35:AY37"/>
    <mergeCell ref="BA35:BB37"/>
    <mergeCell ref="BD34:BH39"/>
    <mergeCell ref="Y35:AA37"/>
    <mergeCell ref="AB35:AD37"/>
    <mergeCell ref="AE35:AG37"/>
    <mergeCell ref="AH35:AJ37"/>
    <mergeCell ref="AK35:AM37"/>
    <mergeCell ref="AN35:AP37"/>
    <mergeCell ref="G35:I37"/>
    <mergeCell ref="J35:L37"/>
    <mergeCell ref="M35:O37"/>
    <mergeCell ref="P35:R37"/>
    <mergeCell ref="S35:U37"/>
    <mergeCell ref="V35:X37"/>
    <mergeCell ref="F25:H26"/>
    <mergeCell ref="I25:K26"/>
    <mergeCell ref="AC25:AN26"/>
    <mergeCell ref="AQ25:BC26"/>
    <mergeCell ref="CG26:DC31"/>
    <mergeCell ref="F27:H30"/>
    <mergeCell ref="AQ27:AS30"/>
    <mergeCell ref="AT27:AU30"/>
    <mergeCell ref="BI30:BU31"/>
    <mergeCell ref="J27:L30"/>
    <mergeCell ref="N27:P30"/>
    <mergeCell ref="R27:T30"/>
    <mergeCell ref="V27:X30"/>
    <mergeCell ref="AC27:AE30"/>
    <mergeCell ref="AG27:AI30"/>
    <mergeCell ref="BI32:BN33"/>
    <mergeCell ref="BO32:BU33"/>
    <mergeCell ref="BV32:BZ33"/>
    <mergeCell ref="CG32:DC42"/>
    <mergeCell ref="BI34:BN39"/>
    <mergeCell ref="BO34:BU39"/>
    <mergeCell ref="BV34:BZ39"/>
    <mergeCell ref="BS41:CC42"/>
    <mergeCell ref="N122:W123"/>
    <mergeCell ref="AN41:BL42"/>
    <mergeCell ref="G41:AA42"/>
    <mergeCell ref="BC44:BE45"/>
    <mergeCell ref="BF44:BH45"/>
    <mergeCell ref="Y43:AA43"/>
    <mergeCell ref="AB43:AD45"/>
    <mergeCell ref="Y44:AA45"/>
    <mergeCell ref="AE44:AG45"/>
    <mergeCell ref="AH44:AJ45"/>
    <mergeCell ref="AN44:AP45"/>
    <mergeCell ref="G43:I43"/>
    <mergeCell ref="J43:L45"/>
    <mergeCell ref="M43:O43"/>
    <mergeCell ref="P43:R43"/>
    <mergeCell ref="S43:U45"/>
    <mergeCell ref="BH172:BP172"/>
    <mergeCell ref="B190:K190"/>
    <mergeCell ref="T183:AH183"/>
    <mergeCell ref="CU110:CW113"/>
    <mergeCell ref="BB108:BJ109"/>
    <mergeCell ref="D54:F74"/>
    <mergeCell ref="DL116:DM116"/>
    <mergeCell ref="DL127:DM127"/>
    <mergeCell ref="G97:Q101"/>
    <mergeCell ref="CF171:CM173"/>
    <mergeCell ref="CE178:DG180"/>
    <mergeCell ref="U182:AH182"/>
    <mergeCell ref="BD54:BE56"/>
    <mergeCell ref="BF54:BH56"/>
    <mergeCell ref="BI54:BJ56"/>
    <mergeCell ref="BL54:BO56"/>
    <mergeCell ref="BQ54:BT56"/>
    <mergeCell ref="BU54:BW56"/>
    <mergeCell ref="H57:P59"/>
    <mergeCell ref="BB57:BM59"/>
    <mergeCell ref="BQ57:CW59"/>
    <mergeCell ref="U57:AW59"/>
    <mergeCell ref="DD57:DE57"/>
    <mergeCell ref="AB61:AD63"/>
  </mergeCells>
  <phoneticPr fontId="2"/>
  <conditionalFormatting sqref="AM143:AX145 AM149:AX151">
    <cfRule type="expression" dxfId="11" priority="2">
      <formula>IF(AND(AND($CV$105=3,$CD$129="充当を優先（残額は還付）"),OR($AY$124=1,$AY$124=3,$AY$124="")),TRUE,FALSE)</formula>
    </cfRule>
  </conditionalFormatting>
  <conditionalFormatting sqref="AY124:BA126">
    <cfRule type="expression" dxfId="9" priority="7" stopIfTrue="1">
      <formula>AND($CD$129="充当を優先（残額は還付）",$AY$124="")</formula>
    </cfRule>
  </conditionalFormatting>
  <dataValidations count="3">
    <dataValidation type="list" allowBlank="1" showInputMessage="1" showErrorMessage="1" sqref="CD129:DD131" xr:uid="{00000000-0002-0000-0400-000000000000}">
      <formula1>還付</formula1>
    </dataValidation>
    <dataValidation type="list" allowBlank="1" showInputMessage="1" showErrorMessage="1" error="入力は下記のとおり_x000a_1：労働保険料のみに充当_x000a_2：一般拠出金のみに充当_x000a_3：労働保険料及び一般拠出金に充当_x000a_※還付請求を行う場合は設定不可" sqref="AY124:BA126" xr:uid="{00000000-0002-0000-0400-000001000000}">
      <formula1>INDIRECT($DL$135)</formula1>
    </dataValidation>
    <dataValidation type="list" allowBlank="1" showInputMessage="1" showErrorMessage="1" error="概算保険料額が４０万円以上（片保険の場合は２０万円以上）の場合のみ「３」が選択できます。" sqref="CV105:CX107" xr:uid="{00000000-0002-0000-0400-000002000000}">
      <formula1>IF(DA105="可能",可能,$DD$106)</formula1>
    </dataValidation>
  </dataValidations>
  <printOptions horizontalCentered="1" verticalCentered="1"/>
  <pageMargins left="0.39370078740157483" right="0.39370078740157483" top="0.23622047244094491" bottom="0.23622047244094491" header="0.11811023622047245" footer="0.11811023622047245"/>
  <pageSetup paperSize="9" scale="52" orientation="portrait" r:id="rId1"/>
  <headerFooter alignWithMargins="0"/>
  <rowBreaks count="1" manualBreakCount="1">
    <brk id="101"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5" id="{9A79A712-BE51-4C52-BE4A-E826B02FA331}">
            <xm:f>OR('保険料計算シート（非表示）'!AD5=4,'保険料計算シート（非表示）'!AD5=5)</xm:f>
            <x14:dxf>
              <fill>
                <patternFill>
                  <bgColor theme="0" tint="-0.499984740745262"/>
                </patternFill>
              </fill>
            </x14:dxf>
          </x14:cfRule>
          <xm:sqref>AY124:BA126</xm:sqref>
        </x14:conditionalFormatting>
        <x14:conditionalFormatting xmlns:xm="http://schemas.microsoft.com/office/excel/2006/main">
          <x14:cfRule type="expression" priority="3" id="{3A2E6ACE-E4DC-45E3-B3F1-CB09E271E28A}">
            <xm:f>'保険料計算シート（非表示）'!AD5=5</xm:f>
            <x14:dxf>
              <fill>
                <patternFill>
                  <bgColor theme="0" tint="-0.499984740745262"/>
                </patternFill>
              </fill>
            </x14:dxf>
          </x14:cfRule>
          <xm:sqref>CD129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FF00"/>
    <pageSetUpPr fitToPage="1"/>
  </sheetPr>
  <dimension ref="A1:DZ75"/>
  <sheetViews>
    <sheetView showGridLines="0" zoomScale="120" zoomScaleNormal="120" zoomScaleSheetLayoutView="100" workbookViewId="0"/>
  </sheetViews>
  <sheetFormatPr defaultColWidth="0" defaultRowHeight="13.2" zeroHeight="1"/>
  <cols>
    <col min="1" max="94" width="1.21875" customWidth="1"/>
    <col min="95" max="130" width="1.21875" hidden="1" customWidth="1"/>
    <col min="131" max="16384" width="9" hidden="1"/>
  </cols>
  <sheetData>
    <row r="1" spans="1:93">
      <c r="A1" s="472"/>
      <c r="B1" s="472"/>
      <c r="C1" s="472"/>
      <c r="D1" s="472"/>
      <c r="E1" s="472"/>
      <c r="F1" s="472"/>
      <c r="G1" s="472"/>
      <c r="H1" s="472"/>
      <c r="I1" s="472"/>
      <c r="J1" s="472"/>
      <c r="K1" s="472"/>
      <c r="L1" s="472"/>
      <c r="M1" s="472"/>
      <c r="N1" s="472"/>
      <c r="O1" s="472"/>
      <c r="P1" s="472"/>
      <c r="Q1" s="472"/>
      <c r="R1" s="472"/>
      <c r="S1" s="472"/>
      <c r="T1" s="472"/>
      <c r="U1" s="472"/>
      <c r="V1" s="472"/>
      <c r="W1" s="472"/>
      <c r="X1" s="472"/>
      <c r="Y1" s="472"/>
      <c r="Z1" s="472"/>
      <c r="AA1" s="472"/>
      <c r="AB1" s="472"/>
      <c r="AC1" s="472"/>
      <c r="AD1" s="472"/>
      <c r="AE1" s="472"/>
      <c r="AF1" s="472"/>
      <c r="AG1" s="472"/>
      <c r="AH1" s="472"/>
      <c r="AI1" s="472"/>
      <c r="AJ1" s="472"/>
      <c r="AK1" s="472"/>
      <c r="AL1" s="472"/>
      <c r="AM1" s="472"/>
      <c r="AN1" s="472"/>
      <c r="AO1" s="472"/>
      <c r="AP1" s="472"/>
      <c r="AQ1" s="472"/>
      <c r="AR1" s="472"/>
      <c r="AS1" s="472"/>
      <c r="AT1" s="472"/>
      <c r="AU1" s="472"/>
      <c r="AV1" s="472"/>
      <c r="AW1" s="472"/>
      <c r="AX1" s="472"/>
      <c r="AY1" s="472"/>
      <c r="AZ1" s="472"/>
      <c r="BA1" s="472"/>
      <c r="BB1" s="472"/>
      <c r="BC1" s="472"/>
      <c r="BD1" s="472"/>
      <c r="BE1" s="472"/>
      <c r="BF1" s="472"/>
      <c r="BG1" s="472"/>
      <c r="BH1" s="472"/>
      <c r="BI1" s="472"/>
      <c r="BJ1" s="472"/>
      <c r="BK1" s="472"/>
      <c r="BL1" s="472"/>
      <c r="BM1" s="472"/>
      <c r="BN1" s="472"/>
      <c r="BO1" s="472"/>
      <c r="BP1" s="472"/>
      <c r="BQ1" s="472"/>
      <c r="BR1" s="472"/>
      <c r="BS1" s="472"/>
      <c r="BT1" s="472"/>
      <c r="BU1" s="472"/>
      <c r="BV1" s="472"/>
      <c r="BW1" s="472"/>
      <c r="BX1" s="472"/>
      <c r="BY1" s="472"/>
      <c r="BZ1" s="472"/>
      <c r="CA1" s="472"/>
      <c r="CB1" s="472"/>
      <c r="CC1" s="472"/>
      <c r="CD1" s="472"/>
      <c r="CE1" s="472"/>
      <c r="CF1" s="472"/>
      <c r="CG1" s="472"/>
      <c r="CH1" s="472"/>
      <c r="CI1" s="472"/>
      <c r="CJ1" s="472"/>
      <c r="CK1" s="472"/>
      <c r="CL1" s="473"/>
      <c r="CM1" s="473"/>
      <c r="CN1" s="473"/>
    </row>
    <row r="2" spans="1:93">
      <c r="A2" s="472"/>
      <c r="B2" s="472"/>
      <c r="C2" s="472"/>
      <c r="D2" s="472"/>
      <c r="E2" s="472"/>
      <c r="F2" s="472"/>
      <c r="G2" s="472"/>
      <c r="H2" s="472"/>
      <c r="I2" s="472"/>
      <c r="J2" s="472"/>
      <c r="K2" s="472"/>
      <c r="L2" s="472"/>
      <c r="M2" s="472"/>
      <c r="N2" s="472"/>
      <c r="O2" s="472"/>
      <c r="P2" s="472"/>
      <c r="Q2" s="472"/>
      <c r="R2" s="472"/>
      <c r="S2" s="472"/>
      <c r="T2" s="472"/>
      <c r="U2" s="472"/>
      <c r="V2" s="472"/>
      <c r="W2" s="472"/>
      <c r="X2" s="472"/>
      <c r="Y2" s="472"/>
      <c r="Z2" s="472"/>
      <c r="AA2" s="472"/>
      <c r="AB2" s="472"/>
      <c r="AC2" s="472"/>
      <c r="AD2" s="472"/>
      <c r="AE2" s="472"/>
      <c r="AF2" s="472"/>
      <c r="AG2" s="472"/>
      <c r="AH2" s="472"/>
      <c r="AI2" s="472"/>
      <c r="AJ2" s="472"/>
      <c r="AK2" s="472"/>
      <c r="AL2" s="472"/>
      <c r="AM2" s="472"/>
      <c r="AN2" s="472"/>
      <c r="AO2" s="472"/>
      <c r="AP2" s="472"/>
      <c r="AQ2" s="472"/>
      <c r="AR2" s="472"/>
      <c r="AS2" s="472"/>
      <c r="AT2" s="472"/>
      <c r="AU2" s="472"/>
      <c r="AV2" s="472"/>
      <c r="AW2" s="472"/>
      <c r="AX2" s="472"/>
      <c r="AY2" s="472"/>
      <c r="AZ2" s="472"/>
      <c r="BA2" s="472"/>
      <c r="BB2" s="472"/>
      <c r="BC2" s="2298" t="s">
        <v>545</v>
      </c>
      <c r="BD2" s="2299"/>
      <c r="BE2" s="2299"/>
      <c r="BF2" s="2299"/>
      <c r="BG2" s="2299"/>
      <c r="BH2" s="2299"/>
      <c r="BI2" s="2299"/>
      <c r="BJ2" s="2299"/>
      <c r="BK2" s="2299"/>
      <c r="BL2" s="2299"/>
      <c r="BM2" s="2299"/>
      <c r="BN2" s="2299"/>
      <c r="BO2" s="2299"/>
      <c r="BP2" s="2300"/>
      <c r="BQ2" s="472"/>
      <c r="BR2" s="472"/>
      <c r="BS2" s="472"/>
      <c r="BT2" s="472"/>
      <c r="BU2" s="472"/>
      <c r="BV2" s="472"/>
      <c r="BW2" s="472"/>
      <c r="BX2" s="472"/>
      <c r="BY2" s="472"/>
      <c r="BZ2" s="472"/>
      <c r="CA2" s="472"/>
      <c r="CB2" s="472"/>
      <c r="CC2" s="472"/>
      <c r="CD2" s="472"/>
      <c r="CE2" s="472"/>
      <c r="CF2" s="472"/>
      <c r="CG2" s="472"/>
      <c r="CH2" s="472"/>
      <c r="CI2" s="472"/>
      <c r="CJ2" s="472"/>
      <c r="CK2" s="472"/>
      <c r="CL2" s="473"/>
      <c r="CM2" s="473"/>
      <c r="CN2" s="473"/>
      <c r="CO2" s="472"/>
    </row>
    <row r="3" spans="1:93" ht="14.4">
      <c r="A3" s="474"/>
      <c r="B3" s="474"/>
      <c r="C3" s="474"/>
      <c r="D3" s="474"/>
      <c r="E3" s="474"/>
      <c r="F3" s="2304" t="s">
        <v>546</v>
      </c>
      <c r="G3" s="2304"/>
      <c r="H3" s="2304"/>
      <c r="I3" s="2304" t="s">
        <v>547</v>
      </c>
      <c r="J3" s="2304"/>
      <c r="K3" s="2304"/>
      <c r="L3" s="475"/>
      <c r="M3" s="472"/>
      <c r="N3" s="472"/>
      <c r="O3" s="472"/>
      <c r="P3" s="472"/>
      <c r="Q3" s="472"/>
      <c r="R3" s="472"/>
      <c r="S3" s="472"/>
      <c r="T3" s="472"/>
      <c r="U3" s="472"/>
      <c r="V3" s="472"/>
      <c r="W3" s="472"/>
      <c r="X3" s="472"/>
      <c r="Y3" s="472"/>
      <c r="Z3" s="472"/>
      <c r="AA3" s="472"/>
      <c r="AB3" s="476"/>
      <c r="AC3" s="2305" t="s">
        <v>548</v>
      </c>
      <c r="AD3" s="2305"/>
      <c r="AE3" s="2305"/>
      <c r="AF3" s="2305"/>
      <c r="AG3" s="2305"/>
      <c r="AH3" s="2305"/>
      <c r="AI3" s="2305"/>
      <c r="AJ3" s="2305"/>
      <c r="AK3" s="2305"/>
      <c r="AL3" s="2305"/>
      <c r="AM3" s="2305"/>
      <c r="AN3" s="2305"/>
      <c r="AO3" s="476"/>
      <c r="AP3" s="472"/>
      <c r="AQ3" s="2305" t="s">
        <v>549</v>
      </c>
      <c r="AR3" s="2305"/>
      <c r="AS3" s="2305"/>
      <c r="AT3" s="2305"/>
      <c r="AU3" s="2305"/>
      <c r="AV3" s="2305"/>
      <c r="AW3" s="2305"/>
      <c r="AX3" s="2305"/>
      <c r="AY3" s="2305"/>
      <c r="AZ3" s="2305"/>
      <c r="BA3" s="2305"/>
      <c r="BB3" s="2305"/>
      <c r="BC3" s="2301"/>
      <c r="BD3" s="2302"/>
      <c r="BE3" s="2302"/>
      <c r="BF3" s="2302"/>
      <c r="BG3" s="2302"/>
      <c r="BH3" s="2302"/>
      <c r="BI3" s="2302"/>
      <c r="BJ3" s="2302"/>
      <c r="BK3" s="2302"/>
      <c r="BL3" s="2302"/>
      <c r="BM3" s="2302"/>
      <c r="BN3" s="2302"/>
      <c r="BO3" s="2302"/>
      <c r="BP3" s="2303"/>
      <c r="BQ3" s="472"/>
      <c r="BR3" s="472"/>
      <c r="BS3" s="472"/>
      <c r="BT3" s="472"/>
      <c r="BU3" s="472"/>
      <c r="BV3" s="472"/>
      <c r="BW3" s="472"/>
      <c r="BX3" s="472"/>
      <c r="BY3" s="472"/>
      <c r="BZ3" s="472"/>
      <c r="CA3" s="472"/>
      <c r="CB3" s="472"/>
      <c r="CC3" s="472"/>
      <c r="CD3" s="472"/>
      <c r="CE3" s="472"/>
      <c r="CF3" s="472"/>
      <c r="CG3" s="472"/>
      <c r="CH3" s="472"/>
      <c r="CI3" s="472"/>
      <c r="CJ3" s="472"/>
      <c r="CK3" s="472"/>
      <c r="CL3" s="473"/>
      <c r="CM3" s="473"/>
      <c r="CN3" s="473"/>
      <c r="CO3" s="472"/>
    </row>
    <row r="4" spans="1:93" ht="14.4">
      <c r="A4" s="474"/>
      <c r="B4" s="474"/>
      <c r="C4" s="474"/>
      <c r="D4" s="474"/>
      <c r="E4" s="474"/>
      <c r="F4" s="2304"/>
      <c r="G4" s="2304"/>
      <c r="H4" s="2304"/>
      <c r="I4" s="2304"/>
      <c r="J4" s="2304"/>
      <c r="K4" s="2304"/>
      <c r="L4" s="475"/>
      <c r="M4" s="472"/>
      <c r="N4" s="472"/>
      <c r="O4" s="472"/>
      <c r="P4" s="472"/>
      <c r="Q4" s="472"/>
      <c r="R4" s="472"/>
      <c r="S4" s="472"/>
      <c r="T4" s="472"/>
      <c r="U4" s="472"/>
      <c r="V4" s="472"/>
      <c r="W4" s="472"/>
      <c r="X4" s="472"/>
      <c r="Y4" s="472"/>
      <c r="Z4" s="472"/>
      <c r="AA4" s="476"/>
      <c r="AB4" s="476"/>
      <c r="AC4" s="2305"/>
      <c r="AD4" s="2305"/>
      <c r="AE4" s="2305"/>
      <c r="AF4" s="2305"/>
      <c r="AG4" s="2305"/>
      <c r="AH4" s="2305"/>
      <c r="AI4" s="2305"/>
      <c r="AJ4" s="2305"/>
      <c r="AK4" s="2305"/>
      <c r="AL4" s="2305"/>
      <c r="AM4" s="2305"/>
      <c r="AN4" s="2305"/>
      <c r="AO4" s="476"/>
      <c r="AP4" s="472"/>
      <c r="AQ4" s="2305"/>
      <c r="AR4" s="2305"/>
      <c r="AS4" s="2305"/>
      <c r="AT4" s="2305"/>
      <c r="AU4" s="2305"/>
      <c r="AV4" s="2305"/>
      <c r="AW4" s="2305"/>
      <c r="AX4" s="2305"/>
      <c r="AY4" s="2305"/>
      <c r="AZ4" s="2305"/>
      <c r="BA4" s="2305"/>
      <c r="BB4" s="2305"/>
      <c r="BC4" s="2306" t="s">
        <v>550</v>
      </c>
      <c r="BD4" s="2307"/>
      <c r="BE4" s="2307"/>
      <c r="BF4" s="2307"/>
      <c r="BG4" s="2307"/>
      <c r="BH4" s="2307"/>
      <c r="BI4" s="2307"/>
      <c r="BJ4" s="2307"/>
      <c r="BK4" s="2307"/>
      <c r="BL4" s="2307"/>
      <c r="BM4" s="2307"/>
      <c r="BN4" s="2307"/>
      <c r="BO4" s="2307"/>
      <c r="BP4" s="2308"/>
      <c r="BQ4" s="472"/>
      <c r="BR4" s="472"/>
      <c r="BS4" s="472"/>
      <c r="BT4" s="472"/>
      <c r="BU4" s="472"/>
      <c r="BV4" s="472"/>
      <c r="BW4" s="472"/>
      <c r="BX4" s="472"/>
      <c r="BY4" s="472"/>
      <c r="BZ4" s="472"/>
      <c r="CA4" s="472"/>
      <c r="CB4" s="472"/>
      <c r="CC4" s="472"/>
      <c r="CD4" s="472"/>
      <c r="CE4" s="472"/>
      <c r="CF4" s="472"/>
      <c r="CG4" s="472"/>
      <c r="CH4" s="472"/>
      <c r="CI4" s="472"/>
      <c r="CJ4" s="472"/>
      <c r="CK4" s="472"/>
      <c r="CL4" s="473"/>
      <c r="CM4" s="473"/>
      <c r="CN4" s="473"/>
      <c r="CO4" s="472"/>
    </row>
    <row r="5" spans="1:93" ht="19.5" customHeight="1">
      <c r="A5" s="472"/>
      <c r="B5" s="472"/>
      <c r="C5" s="472"/>
      <c r="D5" s="472"/>
      <c r="E5" s="472"/>
      <c r="F5" s="477"/>
      <c r="G5" s="478"/>
      <c r="H5" s="478"/>
      <c r="I5" s="2310">
        <f>申告書記入イメージ!F27</f>
        <v>3</v>
      </c>
      <c r="J5" s="2310"/>
      <c r="K5" s="2310"/>
      <c r="L5" s="2310">
        <f>申告書記入イメージ!J27</f>
        <v>2</v>
      </c>
      <c r="M5" s="2310"/>
      <c r="N5" s="2310"/>
      <c r="O5" s="2310">
        <f>申告書記入イメージ!N27</f>
        <v>7</v>
      </c>
      <c r="P5" s="2310"/>
      <c r="Q5" s="2310"/>
      <c r="R5" s="2310">
        <f>申告書記入イメージ!R27</f>
        <v>0</v>
      </c>
      <c r="S5" s="2310"/>
      <c r="T5" s="2310"/>
      <c r="U5" s="2310">
        <f>申告書記入イメージ!V27</f>
        <v>1</v>
      </c>
      <c r="V5" s="2310"/>
      <c r="W5" s="2310"/>
      <c r="X5" s="478"/>
      <c r="Y5" s="479"/>
      <c r="Z5" s="472"/>
      <c r="AA5" s="472"/>
      <c r="AB5" s="472"/>
      <c r="AC5" s="2309"/>
      <c r="AD5" s="2310"/>
      <c r="AE5" s="2311"/>
      <c r="AF5" s="2309"/>
      <c r="AG5" s="2310"/>
      <c r="AH5" s="2311"/>
      <c r="AI5" s="472"/>
      <c r="AJ5" s="472"/>
      <c r="AK5" s="472"/>
      <c r="AL5" s="472"/>
      <c r="AM5" s="472"/>
      <c r="AN5" s="472"/>
      <c r="AO5" s="472"/>
      <c r="AP5" s="472"/>
      <c r="AQ5" s="2309"/>
      <c r="AR5" s="2310"/>
      <c r="AS5" s="2311"/>
      <c r="AT5" s="480" t="s">
        <v>551</v>
      </c>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81"/>
      <c r="BV5" s="481"/>
      <c r="BW5" s="481"/>
      <c r="BX5" s="481"/>
      <c r="BY5" s="614"/>
      <c r="BZ5" s="614"/>
      <c r="CA5" s="481" t="s">
        <v>7</v>
      </c>
      <c r="CB5" s="481"/>
      <c r="CC5" s="614"/>
      <c r="CD5" s="614"/>
      <c r="CE5" s="481" t="s">
        <v>8</v>
      </c>
      <c r="CF5" s="481"/>
      <c r="CG5" s="614"/>
      <c r="CH5" s="614"/>
      <c r="CI5" s="481" t="s">
        <v>552</v>
      </c>
      <c r="CJ5" s="481"/>
      <c r="CK5" s="481"/>
      <c r="CL5" s="482"/>
      <c r="CM5" s="473"/>
      <c r="CN5" s="473"/>
      <c r="CO5" s="472"/>
    </row>
    <row r="6" spans="1:93" ht="15.75" customHeight="1">
      <c r="A6" s="472"/>
      <c r="B6" s="472"/>
      <c r="C6" s="472"/>
      <c r="D6" s="472"/>
      <c r="E6" s="472"/>
      <c r="F6" s="472"/>
      <c r="G6" s="472"/>
      <c r="H6" s="472"/>
      <c r="I6" s="472"/>
      <c r="J6" s="472"/>
      <c r="K6" s="472"/>
      <c r="L6" s="472"/>
      <c r="M6" s="472"/>
      <c r="N6" s="472"/>
      <c r="O6" s="472"/>
      <c r="P6" s="472"/>
      <c r="Q6" s="472"/>
      <c r="R6" s="472"/>
      <c r="S6" s="472"/>
      <c r="T6" s="472"/>
      <c r="U6" s="472"/>
      <c r="V6" s="472"/>
      <c r="W6" s="472"/>
      <c r="X6" s="472"/>
      <c r="Y6" s="472"/>
      <c r="Z6" s="472"/>
      <c r="AA6" s="472"/>
      <c r="AB6" s="472"/>
      <c r="AC6" s="472"/>
      <c r="AD6" s="472"/>
      <c r="AE6" s="472"/>
      <c r="AF6" s="472"/>
      <c r="AG6" s="472"/>
      <c r="AH6" s="472"/>
      <c r="AI6" s="472"/>
      <c r="AJ6" s="472"/>
      <c r="AK6" s="472"/>
      <c r="AL6" s="472"/>
      <c r="AM6" s="472"/>
      <c r="AN6" s="472"/>
      <c r="AO6" s="472"/>
      <c r="AP6" s="472"/>
      <c r="AQ6" s="472"/>
      <c r="AR6" s="472"/>
      <c r="AS6" s="472"/>
      <c r="AT6" s="472"/>
      <c r="AU6" s="472"/>
      <c r="AV6" s="472"/>
      <c r="AW6" s="2312" t="s">
        <v>553</v>
      </c>
      <c r="AX6" s="2313"/>
      <c r="AY6" s="2313"/>
      <c r="AZ6" s="2313"/>
      <c r="BA6" s="2313"/>
      <c r="BB6" s="2313"/>
      <c r="BC6" s="2313"/>
      <c r="BD6" s="2313"/>
      <c r="BE6" s="2313"/>
      <c r="BF6" s="2313"/>
      <c r="BG6" s="2313"/>
      <c r="BH6" s="2313"/>
      <c r="BI6" s="2313"/>
      <c r="BJ6" s="2313"/>
      <c r="BK6" s="2313"/>
      <c r="BL6" s="2313"/>
      <c r="BM6" s="2313"/>
      <c r="BN6" s="2313"/>
      <c r="BO6" s="2313"/>
      <c r="BP6" s="2313"/>
      <c r="BQ6" s="2313"/>
      <c r="BR6" s="2313"/>
      <c r="BS6" s="2314"/>
      <c r="BT6" s="472"/>
      <c r="BU6" s="472"/>
      <c r="BV6" s="472"/>
      <c r="BW6" s="472"/>
      <c r="BX6" s="472"/>
      <c r="BY6" s="472"/>
      <c r="BZ6" s="472"/>
      <c r="CA6" s="472"/>
      <c r="CB6" s="472"/>
      <c r="CC6" s="472"/>
      <c r="CD6" s="472"/>
      <c r="CE6" s="472"/>
      <c r="CF6" s="472"/>
      <c r="CG6" s="472"/>
      <c r="CH6" s="472"/>
      <c r="CI6" s="472"/>
      <c r="CJ6" s="472"/>
      <c r="CK6" s="472"/>
      <c r="CL6" s="473"/>
      <c r="CM6" s="473"/>
      <c r="CN6" s="473"/>
      <c r="CO6" s="472"/>
    </row>
    <row r="7" spans="1:93" ht="19.2" customHeight="1">
      <c r="B7" s="2315" t="s">
        <v>554</v>
      </c>
      <c r="C7" s="2316"/>
      <c r="D7" s="2317"/>
      <c r="E7" s="2321" t="s">
        <v>555</v>
      </c>
      <c r="F7" s="2322"/>
      <c r="G7" s="2322"/>
      <c r="H7" s="2322"/>
      <c r="I7" s="2322"/>
      <c r="J7" s="2323"/>
      <c r="K7" s="483" t="s">
        <v>556</v>
      </c>
      <c r="L7" s="484"/>
      <c r="M7" s="485"/>
      <c r="N7" s="2321" t="s">
        <v>557</v>
      </c>
      <c r="O7" s="2322"/>
      <c r="P7" s="2322"/>
      <c r="Q7" s="2322"/>
      <c r="R7" s="2322"/>
      <c r="S7" s="2323"/>
      <c r="T7" s="2324" t="s">
        <v>19</v>
      </c>
      <c r="U7" s="2325"/>
      <c r="V7" s="2325"/>
      <c r="W7" s="2325"/>
      <c r="X7" s="2325"/>
      <c r="Y7" s="2325"/>
      <c r="Z7" s="2325"/>
      <c r="AA7" s="2325"/>
      <c r="AB7" s="2325"/>
      <c r="AC7" s="2325"/>
      <c r="AD7" s="2325"/>
      <c r="AE7" s="2325"/>
      <c r="AF7" s="2325"/>
      <c r="AG7" s="2325"/>
      <c r="AH7" s="2325"/>
      <c r="AI7" s="2325"/>
      <c r="AJ7" s="2325"/>
      <c r="AK7" s="2326"/>
      <c r="AL7" s="2324" t="s">
        <v>558</v>
      </c>
      <c r="AM7" s="2325"/>
      <c r="AN7" s="2325"/>
      <c r="AO7" s="2325"/>
      <c r="AP7" s="2325"/>
      <c r="AQ7" s="2325"/>
      <c r="AR7" s="2325"/>
      <c r="AS7" s="2326"/>
      <c r="AT7" s="472"/>
      <c r="AU7" s="472"/>
      <c r="AV7" s="472"/>
      <c r="AW7" s="2327" t="s">
        <v>333</v>
      </c>
      <c r="AX7" s="2328"/>
      <c r="AY7" s="2328"/>
      <c r="AZ7" s="2328"/>
      <c r="BA7" s="2329"/>
      <c r="BB7" s="2330" t="s">
        <v>334</v>
      </c>
      <c r="BC7" s="2331"/>
      <c r="BD7" s="2331"/>
      <c r="BE7" s="2331"/>
      <c r="BF7" s="2331"/>
      <c r="BG7" s="2332"/>
      <c r="BH7" s="2327" t="s">
        <v>559</v>
      </c>
      <c r="BI7" s="2328"/>
      <c r="BJ7" s="2328"/>
      <c r="BK7" s="2328"/>
      <c r="BL7" s="2328"/>
      <c r="BM7" s="2328"/>
      <c r="BN7" s="2329"/>
      <c r="BO7" s="2338" t="s">
        <v>560</v>
      </c>
      <c r="BP7" s="2339"/>
      <c r="BQ7" s="2339"/>
      <c r="BR7" s="2339"/>
      <c r="BS7" s="2340"/>
      <c r="BT7" s="472"/>
      <c r="BU7" s="472" t="s">
        <v>561</v>
      </c>
      <c r="BV7" s="472"/>
      <c r="BW7" s="472"/>
      <c r="BX7" s="472"/>
      <c r="BY7" s="472"/>
      <c r="BZ7" s="472"/>
      <c r="CA7" s="472"/>
      <c r="CB7" s="472"/>
      <c r="CC7" s="472"/>
      <c r="CD7" s="472"/>
      <c r="CE7" s="472"/>
      <c r="CF7" s="472"/>
      <c r="CG7" s="472"/>
      <c r="CH7" s="472"/>
      <c r="CI7" s="472"/>
      <c r="CJ7" s="472"/>
      <c r="CK7" s="472"/>
      <c r="CL7" s="473"/>
      <c r="CM7" s="473"/>
      <c r="CN7" s="473"/>
      <c r="CO7" s="472"/>
    </row>
    <row r="8" spans="1:93" ht="23.25" customHeight="1">
      <c r="B8" s="2318"/>
      <c r="C8" s="2319"/>
      <c r="D8" s="2320"/>
      <c r="E8" s="2341" t="str">
        <f>IF(申告書記入イメージ!M35=0,"",申告書記入イメージ!G35)</f>
        <v/>
      </c>
      <c r="F8" s="2334"/>
      <c r="G8" s="2334"/>
      <c r="H8" s="2333" t="str">
        <f>IF(申告書記入イメージ!M35=0,"",申告書記入イメージ!J35)</f>
        <v/>
      </c>
      <c r="I8" s="2334"/>
      <c r="J8" s="2335"/>
      <c r="K8" s="2341" t="str">
        <f>IF(申告書記入イメージ!M35=0,"",申告書記入イメージ!M35)</f>
        <v/>
      </c>
      <c r="L8" s="2334"/>
      <c r="M8" s="2335"/>
      <c r="N8" s="2341" t="str">
        <f>IF(申告書記入イメージ!M35=0,"",申告書記入イメージ!P35)</f>
        <v/>
      </c>
      <c r="O8" s="2334"/>
      <c r="P8" s="2334"/>
      <c r="Q8" s="2333" t="str">
        <f>IF(申告書記入イメージ!M35=0,"",申告書記入イメージ!S35)</f>
        <v/>
      </c>
      <c r="R8" s="2334"/>
      <c r="S8" s="2335"/>
      <c r="T8" s="2341" t="str">
        <f>IF(申告書記入イメージ!M35=0,"",申告書記入イメージ!V35)</f>
        <v/>
      </c>
      <c r="U8" s="2334"/>
      <c r="V8" s="2334"/>
      <c r="W8" s="2333" t="str">
        <f>IF(申告書記入イメージ!M35=0,"",申告書記入イメージ!Y35)</f>
        <v/>
      </c>
      <c r="X8" s="2334"/>
      <c r="Y8" s="2334"/>
      <c r="Z8" s="2333" t="str">
        <f>IF(申告書記入イメージ!M35=0,"",申告書記入イメージ!AB35)</f>
        <v/>
      </c>
      <c r="AA8" s="2334"/>
      <c r="AB8" s="2334"/>
      <c r="AC8" s="2333" t="str">
        <f>IF(申告書記入イメージ!M35=0,"",申告書記入イメージ!AE35)</f>
        <v/>
      </c>
      <c r="AD8" s="2334"/>
      <c r="AE8" s="2334"/>
      <c r="AF8" s="2333" t="str">
        <f>IF(申告書記入イメージ!M35=0,"",申告書記入イメージ!AH35)</f>
        <v/>
      </c>
      <c r="AG8" s="2334"/>
      <c r="AH8" s="2334"/>
      <c r="AI8" s="2333" t="str">
        <f>IF(申告書記入イメージ!M35=0,"",申告書記入イメージ!AK35)</f>
        <v/>
      </c>
      <c r="AJ8" s="2334"/>
      <c r="AK8" s="2335"/>
      <c r="AL8" s="2336" t="s">
        <v>562</v>
      </c>
      <c r="AM8" s="2337"/>
      <c r="AN8" s="2333" t="str">
        <f>IF(申告書記入イメージ!M35=0,"",申告書記入イメージ!AQ35)</f>
        <v/>
      </c>
      <c r="AO8" s="2334"/>
      <c r="AP8" s="2333" t="str">
        <f>IF(申告書記入イメージ!M35=0,"",申告書記入イメージ!AT35)</f>
        <v/>
      </c>
      <c r="AQ8" s="2334"/>
      <c r="AR8" s="2333" t="str">
        <f>IF(申告書記入イメージ!M35=0,"",申告書記入イメージ!AW35)</f>
        <v/>
      </c>
      <c r="AS8" s="2335"/>
      <c r="AT8" s="480" t="s">
        <v>563</v>
      </c>
      <c r="AU8" s="472"/>
      <c r="AV8" s="472"/>
      <c r="AW8" s="2342"/>
      <c r="AX8" s="2343"/>
      <c r="AY8" s="2343"/>
      <c r="AZ8" s="2343"/>
      <c r="BA8" s="2344"/>
      <c r="BB8" s="2342"/>
      <c r="BC8" s="2343"/>
      <c r="BD8" s="2343"/>
      <c r="BE8" s="2343"/>
      <c r="BF8" s="2343"/>
      <c r="BG8" s="2344"/>
      <c r="BH8" s="2345"/>
      <c r="BI8" s="2346"/>
      <c r="BJ8" s="2346"/>
      <c r="BK8" s="2346"/>
      <c r="BL8" s="2346"/>
      <c r="BM8" s="2346"/>
      <c r="BN8" s="2347"/>
      <c r="BO8" s="2342"/>
      <c r="BP8" s="2343"/>
      <c r="BQ8" s="2343"/>
      <c r="BR8" s="2343"/>
      <c r="BS8" s="2344"/>
      <c r="BT8" s="472"/>
      <c r="BU8" s="472"/>
      <c r="BV8" s="472"/>
      <c r="BW8" s="472"/>
      <c r="BX8" s="472"/>
      <c r="BY8" s="472"/>
      <c r="BZ8" s="472"/>
      <c r="CA8" s="472"/>
      <c r="CB8" s="472"/>
      <c r="CC8" s="472"/>
      <c r="CD8" s="472"/>
      <c r="CE8" s="472"/>
      <c r="CF8" s="472"/>
      <c r="CG8" s="472"/>
      <c r="CH8" s="472"/>
      <c r="CI8" s="472"/>
      <c r="CJ8" s="472"/>
      <c r="CK8" s="472"/>
      <c r="CL8" s="473"/>
      <c r="CM8" s="473"/>
      <c r="CN8" s="473"/>
      <c r="CO8" s="472"/>
    </row>
    <row r="9" spans="1:93">
      <c r="A9" s="472"/>
      <c r="B9" s="472"/>
      <c r="C9" s="486" t="s">
        <v>788</v>
      </c>
      <c r="D9" s="472"/>
      <c r="E9" s="472"/>
      <c r="F9" s="472"/>
      <c r="G9" s="472"/>
      <c r="H9" s="472"/>
      <c r="I9" s="472"/>
      <c r="J9" s="472"/>
      <c r="K9" s="472"/>
      <c r="L9" s="472"/>
      <c r="M9" s="472"/>
      <c r="N9" s="472"/>
      <c r="O9" s="472"/>
      <c r="P9" s="472"/>
      <c r="Q9" s="472"/>
      <c r="R9" s="472"/>
      <c r="S9" s="472"/>
      <c r="T9" s="472"/>
      <c r="U9" s="472"/>
      <c r="V9" s="472"/>
      <c r="W9" s="472"/>
      <c r="X9" s="472"/>
      <c r="Y9" s="472"/>
      <c r="Z9" s="472"/>
      <c r="AA9" s="472"/>
      <c r="AB9" s="472"/>
      <c r="AC9" s="486" t="s">
        <v>789</v>
      </c>
      <c r="AD9" s="472"/>
      <c r="AE9" s="472"/>
      <c r="AF9" s="472"/>
      <c r="AG9" s="472"/>
      <c r="AH9" s="472"/>
      <c r="AI9" s="472"/>
      <c r="AJ9" s="472"/>
      <c r="AK9" s="472"/>
      <c r="AL9" s="472"/>
      <c r="AM9" s="472"/>
      <c r="AN9" s="472"/>
      <c r="AO9" s="472"/>
      <c r="AP9" s="472"/>
      <c r="AQ9" s="472"/>
      <c r="AR9" s="472"/>
      <c r="AS9" s="472"/>
      <c r="AT9" s="472"/>
      <c r="AU9" s="472"/>
      <c r="AV9" s="472"/>
      <c r="AW9" s="472"/>
      <c r="AX9" s="472"/>
      <c r="AY9" s="472"/>
      <c r="AZ9" s="472"/>
      <c r="BA9" s="472"/>
      <c r="BB9" s="472"/>
      <c r="BC9" s="472"/>
      <c r="BD9" s="472"/>
      <c r="BE9" s="472"/>
      <c r="BF9" s="486" t="s">
        <v>564</v>
      </c>
      <c r="BG9" s="472"/>
      <c r="BH9" s="472"/>
      <c r="BI9" s="472"/>
      <c r="BJ9" s="472"/>
      <c r="BK9" s="472"/>
      <c r="BL9" s="472"/>
      <c r="BM9" s="472"/>
      <c r="BN9" s="472"/>
      <c r="BO9" s="472"/>
      <c r="BP9" s="472"/>
      <c r="BQ9" s="472"/>
      <c r="BR9" s="472"/>
      <c r="BS9" s="472"/>
      <c r="BT9" s="472"/>
      <c r="BU9" s="472"/>
      <c r="BV9" s="472"/>
      <c r="BW9" s="472"/>
      <c r="BX9" s="472"/>
      <c r="BY9" s="472"/>
      <c r="BZ9" s="472"/>
      <c r="CA9" s="472"/>
      <c r="CB9" s="472"/>
      <c r="CC9" s="472"/>
      <c r="CD9" s="472"/>
      <c r="CE9" s="472"/>
      <c r="CF9" s="472"/>
      <c r="CG9" s="472"/>
      <c r="CH9" s="472"/>
      <c r="CI9" s="472"/>
      <c r="CJ9" s="472"/>
      <c r="CK9" s="472"/>
      <c r="CL9" s="473"/>
      <c r="CM9" s="473"/>
      <c r="CN9" s="473"/>
      <c r="CO9" s="472"/>
    </row>
    <row r="10" spans="1:93">
      <c r="A10" s="472"/>
      <c r="B10" s="472"/>
      <c r="C10" s="2358" t="s">
        <v>565</v>
      </c>
      <c r="D10" s="2358"/>
      <c r="E10" s="2358"/>
      <c r="F10" s="472"/>
      <c r="G10" s="472"/>
      <c r="H10" s="2348" t="s">
        <v>7</v>
      </c>
      <c r="I10" s="2348"/>
      <c r="J10" s="2348"/>
      <c r="K10" s="2348"/>
      <c r="L10" s="472"/>
      <c r="M10" s="472"/>
      <c r="N10" s="2348" t="s">
        <v>8</v>
      </c>
      <c r="O10" s="2348"/>
      <c r="P10" s="2348"/>
      <c r="Q10" s="2348"/>
      <c r="R10" s="472"/>
      <c r="S10" s="472"/>
      <c r="T10" s="2348" t="s">
        <v>552</v>
      </c>
      <c r="U10" s="2348"/>
      <c r="V10" s="2348"/>
      <c r="W10" s="2348"/>
      <c r="X10" s="472"/>
      <c r="Y10" s="472"/>
      <c r="Z10" s="472"/>
      <c r="AA10" s="472"/>
      <c r="AB10" s="472"/>
      <c r="AC10" s="2358" t="s">
        <v>565</v>
      </c>
      <c r="AD10" s="2358"/>
      <c r="AE10" s="2358"/>
      <c r="AF10" s="472"/>
      <c r="AG10" s="472"/>
      <c r="AH10" s="2348" t="s">
        <v>7</v>
      </c>
      <c r="AI10" s="2348"/>
      <c r="AJ10" s="2348"/>
      <c r="AK10" s="2348"/>
      <c r="AL10" s="472"/>
      <c r="AM10" s="472"/>
      <c r="AN10" s="2348" t="s">
        <v>8</v>
      </c>
      <c r="AO10" s="2348"/>
      <c r="AP10" s="2348"/>
      <c r="AQ10" s="2348"/>
      <c r="AR10" s="472"/>
      <c r="AS10" s="472"/>
      <c r="AT10" s="2348" t="s">
        <v>552</v>
      </c>
      <c r="AU10" s="2348"/>
      <c r="AV10" s="2348"/>
      <c r="AW10" s="2348"/>
      <c r="AX10" s="472"/>
      <c r="AY10" s="472"/>
      <c r="AZ10" s="472"/>
      <c r="BA10" s="472"/>
      <c r="BB10" s="472"/>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72"/>
      <c r="BZ10" s="472"/>
      <c r="CA10" s="472"/>
      <c r="CB10" s="472"/>
      <c r="CC10" s="472"/>
      <c r="CD10" s="472"/>
      <c r="CE10" s="472"/>
      <c r="CF10" s="472"/>
      <c r="CG10" s="472"/>
      <c r="CH10" s="472"/>
      <c r="CI10" s="472"/>
      <c r="CJ10" s="472"/>
      <c r="CK10" s="472"/>
      <c r="CL10" s="473"/>
      <c r="CM10" s="473"/>
      <c r="CN10" s="473"/>
      <c r="CO10" s="472"/>
    </row>
    <row r="11" spans="1:93">
      <c r="A11" s="472"/>
      <c r="B11" s="472"/>
      <c r="C11" s="2354"/>
      <c r="D11" s="2355"/>
      <c r="E11" s="2356"/>
      <c r="F11" s="2357" t="s">
        <v>566</v>
      </c>
      <c r="G11" s="2358"/>
      <c r="H11" s="2354"/>
      <c r="I11" s="2355"/>
      <c r="J11" s="2355"/>
      <c r="K11" s="2356"/>
      <c r="L11" s="2357" t="s">
        <v>566</v>
      </c>
      <c r="M11" s="2358"/>
      <c r="N11" s="2354"/>
      <c r="O11" s="2355"/>
      <c r="P11" s="2355"/>
      <c r="Q11" s="2356"/>
      <c r="R11" s="2357" t="s">
        <v>566</v>
      </c>
      <c r="S11" s="2358"/>
      <c r="T11" s="2354"/>
      <c r="U11" s="2355"/>
      <c r="V11" s="2355"/>
      <c r="W11" s="2356"/>
      <c r="X11" s="486" t="s">
        <v>567</v>
      </c>
      <c r="Y11" s="472"/>
      <c r="Z11" s="472"/>
      <c r="AA11" s="472"/>
      <c r="AB11" s="472"/>
      <c r="AC11" s="2354"/>
      <c r="AD11" s="2355"/>
      <c r="AE11" s="2356"/>
      <c r="AF11" s="2357" t="s">
        <v>566</v>
      </c>
      <c r="AG11" s="2358"/>
      <c r="AH11" s="2354"/>
      <c r="AI11" s="2355"/>
      <c r="AJ11" s="2355"/>
      <c r="AK11" s="2356"/>
      <c r="AL11" s="2357" t="s">
        <v>566</v>
      </c>
      <c r="AM11" s="2358"/>
      <c r="AN11" s="2354"/>
      <c r="AO11" s="2355"/>
      <c r="AP11" s="2355"/>
      <c r="AQ11" s="2356"/>
      <c r="AR11" s="2357" t="s">
        <v>566</v>
      </c>
      <c r="AS11" s="2358"/>
      <c r="AT11" s="2354"/>
      <c r="AU11" s="2355"/>
      <c r="AV11" s="2355"/>
      <c r="AW11" s="2356"/>
      <c r="AX11" s="486" t="s">
        <v>568</v>
      </c>
      <c r="AY11" s="472"/>
      <c r="AZ11" s="472"/>
      <c r="BA11" s="472"/>
      <c r="BB11" s="472"/>
      <c r="BC11" s="472"/>
      <c r="BD11" s="472"/>
      <c r="BE11" s="472"/>
      <c r="BF11" s="2354"/>
      <c r="BG11" s="2355"/>
      <c r="BH11" s="2355"/>
      <c r="BI11" s="2356"/>
      <c r="BJ11" s="486" t="s">
        <v>569</v>
      </c>
      <c r="BK11" s="472"/>
      <c r="BL11" s="472"/>
      <c r="BM11" s="472"/>
      <c r="BN11" s="472"/>
      <c r="BO11" s="472"/>
      <c r="BP11" s="472"/>
      <c r="BQ11" s="472"/>
      <c r="BR11" s="472"/>
      <c r="BS11" s="472"/>
      <c r="BT11" s="472"/>
      <c r="BU11" s="472"/>
      <c r="BV11" s="472"/>
      <c r="BW11" s="472"/>
      <c r="BX11" s="472"/>
      <c r="BY11" s="472"/>
      <c r="BZ11" s="472"/>
      <c r="CA11" s="472"/>
      <c r="CB11" s="472"/>
      <c r="CC11" s="472"/>
      <c r="CD11" s="472"/>
      <c r="CE11" s="472"/>
      <c r="CF11" s="472"/>
      <c r="CG11" s="472"/>
      <c r="CH11" s="472"/>
      <c r="CI11" s="472"/>
      <c r="CJ11" s="472"/>
      <c r="CK11" s="472"/>
      <c r="CL11" s="473"/>
      <c r="CM11" s="473"/>
      <c r="CN11" s="473"/>
      <c r="CO11" s="472"/>
    </row>
    <row r="12" spans="1:93">
      <c r="A12" s="472"/>
      <c r="B12" s="472"/>
      <c r="C12" s="487" t="s">
        <v>570</v>
      </c>
      <c r="D12" s="472"/>
      <c r="E12" s="472"/>
      <c r="F12" s="472"/>
      <c r="G12" s="472"/>
      <c r="H12" s="472"/>
      <c r="I12" s="472"/>
      <c r="J12" s="472"/>
      <c r="K12" s="472"/>
      <c r="L12" s="472"/>
      <c r="M12" s="472"/>
      <c r="N12" s="472"/>
      <c r="O12" s="472"/>
      <c r="P12" s="472"/>
      <c r="Q12" s="472"/>
      <c r="R12" s="487" t="s">
        <v>571</v>
      </c>
      <c r="S12" s="472"/>
      <c r="T12" s="472"/>
      <c r="U12" s="472"/>
      <c r="V12" s="472"/>
      <c r="W12" s="472"/>
      <c r="X12" s="472"/>
      <c r="Y12" s="472"/>
      <c r="Z12" s="472"/>
      <c r="AA12" s="472"/>
      <c r="AB12" s="472"/>
      <c r="AC12" s="472"/>
      <c r="AD12" s="472"/>
      <c r="AE12" s="472"/>
      <c r="AF12" s="472"/>
      <c r="AG12" s="487"/>
      <c r="AH12" s="472"/>
      <c r="AI12" s="472"/>
      <c r="AJ12" s="472"/>
      <c r="AK12" s="472"/>
      <c r="AL12" s="472"/>
      <c r="AM12" s="472"/>
      <c r="AN12" s="472"/>
      <c r="AO12" s="472"/>
      <c r="AP12" s="472"/>
      <c r="AQ12" s="472"/>
      <c r="AR12" s="472"/>
      <c r="AS12" s="472"/>
      <c r="AT12" s="472"/>
      <c r="AU12" s="472"/>
      <c r="AV12" s="472"/>
      <c r="AW12" s="472"/>
      <c r="AX12" s="472"/>
      <c r="AY12" s="472"/>
      <c r="AZ12" s="472"/>
      <c r="BA12" s="472"/>
      <c r="BB12" s="472"/>
      <c r="BC12" s="472"/>
      <c r="BD12" s="472"/>
      <c r="BE12" s="472"/>
      <c r="BF12" s="472"/>
      <c r="BG12" s="472"/>
      <c r="BH12" s="472"/>
      <c r="BI12" s="472"/>
      <c r="BJ12" s="472"/>
      <c r="BK12" s="472"/>
      <c r="BL12" s="472"/>
      <c r="BM12" s="472"/>
      <c r="BN12" s="472"/>
      <c r="BO12" s="472"/>
      <c r="BP12" s="472"/>
      <c r="BQ12" s="472"/>
      <c r="BR12" s="472"/>
      <c r="BS12" s="472"/>
      <c r="BT12" s="472"/>
      <c r="BU12" s="472"/>
      <c r="BV12" s="472"/>
      <c r="BW12" s="472"/>
      <c r="BX12" s="472"/>
      <c r="BY12" s="472"/>
      <c r="BZ12" s="472"/>
      <c r="CA12" s="472"/>
      <c r="CB12" s="472"/>
      <c r="CC12" s="472"/>
      <c r="CD12" s="472"/>
      <c r="CE12" s="472"/>
      <c r="CF12" s="472"/>
      <c r="CG12" s="472"/>
      <c r="CH12" s="472"/>
      <c r="CI12" s="472"/>
      <c r="CJ12" s="472"/>
      <c r="CK12" s="472"/>
      <c r="CL12" s="473"/>
      <c r="CM12" s="473"/>
      <c r="CN12" s="473"/>
      <c r="CO12" s="472"/>
    </row>
    <row r="13" spans="1:93" ht="14.25" customHeight="1">
      <c r="A13" s="472"/>
      <c r="B13" s="472"/>
      <c r="C13" s="488"/>
      <c r="D13" s="488"/>
      <c r="E13" s="488"/>
      <c r="F13" s="488"/>
      <c r="G13" s="488"/>
      <c r="H13" s="488"/>
      <c r="I13" s="488"/>
      <c r="J13" s="488"/>
      <c r="K13" s="488"/>
      <c r="L13" s="488"/>
      <c r="M13" s="2359" t="s">
        <v>98</v>
      </c>
      <c r="N13" s="2359"/>
      <c r="O13" s="472"/>
      <c r="P13" s="472"/>
      <c r="Q13" s="472"/>
      <c r="R13" s="488"/>
      <c r="S13" s="488"/>
      <c r="T13" s="488"/>
      <c r="U13" s="488"/>
      <c r="V13" s="488"/>
      <c r="W13" s="488"/>
      <c r="X13" s="488"/>
      <c r="Y13" s="488"/>
      <c r="Z13" s="488"/>
      <c r="AA13" s="488"/>
      <c r="AB13" s="2359" t="s">
        <v>98</v>
      </c>
      <c r="AC13" s="2359"/>
      <c r="AD13" s="472"/>
      <c r="AE13" s="472"/>
      <c r="AF13" s="472"/>
      <c r="AG13" s="472"/>
      <c r="AH13" s="472"/>
      <c r="AI13" s="472"/>
      <c r="AJ13" s="472"/>
      <c r="AK13" s="472"/>
      <c r="AL13" s="472"/>
      <c r="AM13" s="472"/>
      <c r="AN13" s="472"/>
      <c r="AO13" s="2360"/>
      <c r="AP13" s="2360"/>
      <c r="AQ13" s="2360"/>
      <c r="AR13" s="2360"/>
      <c r="AS13" s="472"/>
      <c r="AT13" s="472"/>
      <c r="AU13" s="472"/>
      <c r="AV13" s="472"/>
      <c r="AW13" s="472"/>
      <c r="AX13" s="472"/>
      <c r="AY13" s="472"/>
      <c r="AZ13" s="472"/>
      <c r="BA13" s="472"/>
      <c r="BB13" s="472"/>
      <c r="BC13" s="472"/>
      <c r="BD13" s="472"/>
      <c r="BE13" s="472"/>
      <c r="BF13" s="472"/>
      <c r="BG13" s="472"/>
      <c r="BH13" s="472"/>
      <c r="BI13" s="472"/>
      <c r="BJ13" s="472"/>
      <c r="BK13" s="472"/>
      <c r="BL13" s="472"/>
      <c r="BM13" s="472"/>
      <c r="BN13" s="472"/>
      <c r="BO13" s="472"/>
      <c r="BP13" s="472"/>
      <c r="BQ13" s="472"/>
      <c r="BR13" s="472"/>
      <c r="BS13" s="481"/>
      <c r="BT13" s="481"/>
      <c r="BU13" s="481"/>
      <c r="BV13" s="481"/>
      <c r="BW13" s="481"/>
      <c r="BX13" s="481"/>
      <c r="BY13" s="481"/>
      <c r="BZ13" s="481"/>
      <c r="CA13" s="481"/>
      <c r="CB13" s="481"/>
      <c r="CC13" s="481" t="s">
        <v>572</v>
      </c>
      <c r="CD13" s="481"/>
      <c r="CE13" s="481"/>
      <c r="CF13" s="481"/>
      <c r="CG13" s="481"/>
      <c r="CH13" s="472"/>
      <c r="CI13" s="472"/>
      <c r="CJ13" s="472"/>
      <c r="CK13" s="472"/>
      <c r="CL13" s="473"/>
      <c r="CM13" s="473"/>
      <c r="CN13" s="473"/>
      <c r="CO13" s="472"/>
    </row>
    <row r="14" spans="1:93" ht="14.25" customHeight="1">
      <c r="A14" s="472"/>
      <c r="B14" s="472"/>
      <c r="C14" s="2376"/>
      <c r="D14" s="2373"/>
      <c r="E14" s="2373"/>
      <c r="F14" s="2373"/>
      <c r="G14" s="2373"/>
      <c r="H14" s="2373"/>
      <c r="I14" s="2373"/>
      <c r="J14" s="2373"/>
      <c r="K14" s="2373"/>
      <c r="L14" s="2373"/>
      <c r="M14" s="2373"/>
      <c r="N14" s="2374"/>
      <c r="O14" s="489" t="s">
        <v>573</v>
      </c>
      <c r="P14" s="472"/>
      <c r="Q14" s="472"/>
      <c r="R14" s="2352"/>
      <c r="S14" s="2353"/>
      <c r="T14" s="2353"/>
      <c r="U14" s="2353"/>
      <c r="V14" s="2353"/>
      <c r="W14" s="2353"/>
      <c r="X14" s="2353"/>
      <c r="Y14" s="2353"/>
      <c r="Z14" s="2353"/>
      <c r="AA14" s="2353"/>
      <c r="AB14" s="2353"/>
      <c r="AC14" s="2375"/>
      <c r="AD14" s="480" t="s">
        <v>574</v>
      </c>
      <c r="AE14" s="472"/>
      <c r="AF14" s="472"/>
      <c r="AG14" s="472"/>
      <c r="AH14" s="472"/>
      <c r="AI14" s="472"/>
      <c r="AJ14" s="472"/>
      <c r="AK14" s="472"/>
      <c r="AL14" s="472"/>
      <c r="AM14" s="472"/>
      <c r="AN14" s="472"/>
      <c r="AO14" s="472"/>
      <c r="AP14" s="472"/>
      <c r="AQ14" s="480"/>
      <c r="AR14" s="472"/>
      <c r="AS14" s="472"/>
      <c r="AT14" s="472"/>
      <c r="AU14" s="2349"/>
      <c r="AV14" s="2350"/>
      <c r="AW14" s="2351"/>
      <c r="AX14" s="480" t="s">
        <v>575</v>
      </c>
      <c r="AY14" s="472"/>
      <c r="AZ14" s="472"/>
      <c r="BA14" s="472"/>
      <c r="BB14" s="472"/>
      <c r="BC14" s="2349"/>
      <c r="BD14" s="2350"/>
      <c r="BE14" s="2351"/>
      <c r="BF14" s="480" t="s">
        <v>576</v>
      </c>
      <c r="BG14" s="472"/>
      <c r="BH14" s="472"/>
      <c r="BI14" s="472"/>
      <c r="BJ14" s="472"/>
      <c r="BK14" s="472"/>
      <c r="BL14" s="472"/>
      <c r="BM14" s="472"/>
      <c r="BN14" s="472"/>
      <c r="BO14" s="472"/>
      <c r="BP14" s="472"/>
      <c r="BQ14" s="472"/>
      <c r="BR14" s="472"/>
      <c r="BS14" s="487" t="s">
        <v>577</v>
      </c>
      <c r="BT14" s="472"/>
      <c r="BX14" s="472"/>
      <c r="BY14" s="472"/>
      <c r="BZ14" s="472"/>
      <c r="CA14" s="472"/>
      <c r="CB14" s="472"/>
      <c r="CC14" s="472"/>
      <c r="CD14" s="472"/>
      <c r="CE14" s="472"/>
      <c r="CF14" s="472"/>
      <c r="CG14" s="472"/>
      <c r="CH14" s="472"/>
      <c r="CI14" s="472"/>
      <c r="CJ14" s="472"/>
      <c r="CK14" s="472"/>
      <c r="CL14" s="473"/>
      <c r="CM14" s="473"/>
      <c r="CN14" s="473"/>
      <c r="CO14" s="472"/>
    </row>
    <row r="15" spans="1:93">
      <c r="A15" s="472"/>
      <c r="B15" s="472"/>
      <c r="C15" s="472"/>
      <c r="D15" s="472"/>
      <c r="E15" s="472"/>
      <c r="F15" s="472"/>
      <c r="G15" s="472"/>
      <c r="H15" s="472"/>
      <c r="I15" s="472"/>
      <c r="J15" s="472"/>
      <c r="K15" s="472"/>
      <c r="L15" s="472"/>
      <c r="M15" s="472"/>
      <c r="N15" s="472"/>
      <c r="O15" s="472"/>
      <c r="P15" s="472"/>
      <c r="Q15" s="472"/>
      <c r="R15" s="472"/>
      <c r="S15" s="472"/>
      <c r="T15" s="472"/>
      <c r="U15" s="472"/>
      <c r="V15" s="472"/>
      <c r="W15" s="472"/>
      <c r="X15" s="472"/>
      <c r="Y15" s="472"/>
      <c r="Z15" s="472"/>
      <c r="AA15" s="472"/>
      <c r="AB15" s="472"/>
      <c r="AC15" s="472"/>
      <c r="AD15" s="472"/>
      <c r="AE15" s="472"/>
      <c r="AF15" s="472"/>
      <c r="AG15" s="472"/>
      <c r="AH15" s="472"/>
      <c r="AI15" s="472"/>
      <c r="AJ15" s="472"/>
      <c r="AK15" s="472"/>
      <c r="AL15" s="472"/>
      <c r="AM15" s="472"/>
      <c r="AN15" s="472"/>
      <c r="AO15" s="472"/>
      <c r="AP15" s="472"/>
      <c r="AQ15" s="472"/>
      <c r="AR15" s="472"/>
      <c r="AS15" s="472"/>
      <c r="AT15" s="472"/>
      <c r="AU15" s="472"/>
      <c r="AV15" s="472"/>
      <c r="AW15" s="472"/>
      <c r="AX15" s="472"/>
      <c r="AY15" s="472"/>
      <c r="AZ15" s="472"/>
      <c r="BA15" s="472"/>
      <c r="BB15" s="472"/>
      <c r="BC15" s="472"/>
      <c r="BD15" s="472"/>
      <c r="BE15" s="472"/>
      <c r="BF15" s="472"/>
      <c r="BG15" s="472"/>
      <c r="BH15" s="472"/>
      <c r="BI15" s="472"/>
      <c r="BJ15" s="472"/>
      <c r="BK15" s="472"/>
      <c r="BL15" s="472"/>
      <c r="BM15" s="472"/>
      <c r="BN15" s="472"/>
      <c r="BO15" s="472"/>
      <c r="BP15" s="472"/>
      <c r="BQ15" s="472"/>
      <c r="BR15" s="472"/>
      <c r="BS15" s="472"/>
      <c r="BT15" s="472"/>
      <c r="BU15" s="472"/>
      <c r="BV15" s="472"/>
      <c r="BW15" s="472"/>
      <c r="BX15" s="472"/>
      <c r="BY15" s="472"/>
      <c r="BZ15" s="472"/>
      <c r="CA15" s="472"/>
      <c r="CB15" s="472"/>
      <c r="CC15" s="472"/>
      <c r="CD15" s="472"/>
      <c r="CE15" s="472"/>
      <c r="CF15" s="472"/>
      <c r="CG15" s="472"/>
      <c r="CH15" s="472"/>
      <c r="CI15" s="472"/>
      <c r="CJ15" s="472"/>
      <c r="CK15" s="472"/>
      <c r="CL15" s="473"/>
      <c r="CM15" s="473"/>
      <c r="CN15" s="473"/>
      <c r="CO15" s="472"/>
    </row>
    <row r="16" spans="1:93" ht="13.95" customHeight="1">
      <c r="A16" s="2377" t="s">
        <v>578</v>
      </c>
      <c r="B16" s="2378"/>
      <c r="C16" s="2379"/>
      <c r="D16" s="490"/>
      <c r="E16" s="491" t="s">
        <v>579</v>
      </c>
      <c r="F16" s="490"/>
      <c r="G16" s="490"/>
      <c r="H16" s="490"/>
      <c r="I16" s="490"/>
      <c r="J16" s="490"/>
      <c r="K16" s="490"/>
      <c r="L16" s="490"/>
      <c r="M16" s="490"/>
      <c r="N16" s="490"/>
      <c r="O16" s="490"/>
      <c r="P16" s="492"/>
      <c r="Q16" s="493"/>
      <c r="R16" s="493"/>
      <c r="S16" s="493"/>
      <c r="T16" s="493"/>
      <c r="U16" s="493" t="s">
        <v>580</v>
      </c>
      <c r="V16" s="493"/>
      <c r="W16" s="493"/>
      <c r="X16" s="493"/>
      <c r="Y16" s="493"/>
      <c r="Z16" s="493"/>
      <c r="AA16" s="493"/>
      <c r="AB16" s="493"/>
      <c r="AC16" s="493"/>
      <c r="AD16" s="493"/>
      <c r="AE16" s="493"/>
      <c r="AF16" s="2362" t="str">
        <f>申告書記入イメージ!AR54</f>
        <v>令和</v>
      </c>
      <c r="AG16" s="2362"/>
      <c r="AH16" s="2362"/>
      <c r="AI16" s="2362"/>
      <c r="AJ16" s="2361" t="str">
        <f>申告書記入イメージ!AV54</f>
        <v>7</v>
      </c>
      <c r="AK16" s="2362"/>
      <c r="AL16" s="2362"/>
      <c r="AM16" s="2362" t="s">
        <v>7</v>
      </c>
      <c r="AN16" s="2362"/>
      <c r="AO16" s="493"/>
      <c r="AP16" s="2362">
        <f>申告書記入イメージ!BA54</f>
        <v>4</v>
      </c>
      <c r="AQ16" s="2362"/>
      <c r="AR16" s="2362"/>
      <c r="AS16" s="2362" t="s">
        <v>8</v>
      </c>
      <c r="AT16" s="2362"/>
      <c r="AU16" s="493"/>
      <c r="AV16" s="2362">
        <f>申告書記入イメージ!BF54</f>
        <v>1</v>
      </c>
      <c r="AW16" s="2362"/>
      <c r="AX16" s="2362"/>
      <c r="AY16" s="2362" t="s">
        <v>552</v>
      </c>
      <c r="AZ16" s="2362"/>
      <c r="BA16" s="493"/>
      <c r="BB16" s="493"/>
      <c r="BC16" s="493" t="s">
        <v>581</v>
      </c>
      <c r="BD16" s="493"/>
      <c r="BE16" s="493"/>
      <c r="BF16" s="493"/>
      <c r="BG16" s="493"/>
      <c r="BH16" s="493"/>
      <c r="BI16" s="493"/>
      <c r="BJ16" s="2362" t="str">
        <f>申告書記入イメージ!BQ54</f>
        <v>令和</v>
      </c>
      <c r="BK16" s="2362"/>
      <c r="BL16" s="2362"/>
      <c r="BM16" s="2362"/>
      <c r="BN16" s="2361" t="str">
        <f>申告書記入イメージ!BU54</f>
        <v>8</v>
      </c>
      <c r="BO16" s="2362"/>
      <c r="BP16" s="2362"/>
      <c r="BQ16" s="2362" t="s">
        <v>7</v>
      </c>
      <c r="BR16" s="2362"/>
      <c r="BS16" s="493"/>
      <c r="BT16" s="2362">
        <f>申告書記入イメージ!BZ54</f>
        <v>3</v>
      </c>
      <c r="BU16" s="2362"/>
      <c r="BV16" s="2362"/>
      <c r="BW16" s="2362" t="s">
        <v>8</v>
      </c>
      <c r="BX16" s="2362"/>
      <c r="BY16" s="493"/>
      <c r="BZ16" s="2362">
        <f>申告書記入イメージ!CE54</f>
        <v>31</v>
      </c>
      <c r="CA16" s="2362"/>
      <c r="CB16" s="2362"/>
      <c r="CC16" s="2362" t="s">
        <v>552</v>
      </c>
      <c r="CD16" s="2362"/>
      <c r="CE16" s="493"/>
      <c r="CF16" s="493"/>
      <c r="CG16" s="493" t="s">
        <v>582</v>
      </c>
      <c r="CH16" s="493"/>
      <c r="CI16" s="493"/>
      <c r="CJ16" s="493"/>
      <c r="CK16" s="494"/>
      <c r="CL16" s="2386" t="s">
        <v>583</v>
      </c>
      <c r="CM16" s="2386"/>
      <c r="CN16" s="2386" t="s">
        <v>584</v>
      </c>
      <c r="CO16" s="2386"/>
    </row>
    <row r="17" spans="1:93">
      <c r="A17" s="2380"/>
      <c r="B17" s="2381"/>
      <c r="C17" s="2382"/>
      <c r="D17" s="495"/>
      <c r="E17" s="495" t="s">
        <v>585</v>
      </c>
      <c r="F17" s="495"/>
      <c r="G17" s="495"/>
      <c r="H17" s="495"/>
      <c r="I17" s="495"/>
      <c r="J17" s="495"/>
      <c r="K17" s="495" t="s">
        <v>586</v>
      </c>
      <c r="L17" s="495"/>
      <c r="M17" s="495"/>
      <c r="N17" s="495"/>
      <c r="O17" s="495"/>
      <c r="P17" s="496"/>
      <c r="Q17" s="497"/>
      <c r="R17" s="2392" t="s">
        <v>587</v>
      </c>
      <c r="S17" s="2392"/>
      <c r="T17" s="2392"/>
      <c r="U17" s="2392"/>
      <c r="V17" s="2392"/>
      <c r="W17" s="2392"/>
      <c r="X17" s="2392"/>
      <c r="Y17" s="2392"/>
      <c r="Z17" s="2392"/>
      <c r="AA17" s="2392"/>
      <c r="AB17" s="2392"/>
      <c r="AC17" s="2392"/>
      <c r="AD17" s="2392"/>
      <c r="AE17" s="2392"/>
      <c r="AF17" s="2392"/>
      <c r="AG17" s="2392"/>
      <c r="AH17" s="2392"/>
      <c r="AI17" s="2392"/>
      <c r="AJ17" s="2392"/>
      <c r="AK17" s="2392"/>
      <c r="AL17" s="2392"/>
      <c r="AM17" s="2392"/>
      <c r="AN17" s="2392"/>
      <c r="AO17" s="2392"/>
      <c r="AP17" s="2392"/>
      <c r="AQ17" s="2392"/>
      <c r="AR17" s="498"/>
      <c r="AS17" s="499"/>
      <c r="AT17" s="500" t="s">
        <v>588</v>
      </c>
      <c r="AU17" s="501"/>
      <c r="AV17" s="502"/>
      <c r="AW17" s="502"/>
      <c r="AX17" s="502"/>
      <c r="AY17" s="502"/>
      <c r="AZ17" s="502"/>
      <c r="BA17" s="502"/>
      <c r="BB17" s="502"/>
      <c r="BC17" s="502"/>
      <c r="BD17" s="502"/>
      <c r="BE17" s="502"/>
      <c r="BF17" s="502"/>
      <c r="BG17" s="503"/>
      <c r="BH17" s="496"/>
      <c r="BI17" s="2393" t="s">
        <v>589</v>
      </c>
      <c r="BJ17" s="2393"/>
      <c r="BK17" s="2393"/>
      <c r="BL17" s="2393"/>
      <c r="BM17" s="2393"/>
      <c r="BN17" s="2393"/>
      <c r="BO17" s="2393"/>
      <c r="BP17" s="2393"/>
      <c r="BQ17" s="2393"/>
      <c r="BR17" s="2393"/>
      <c r="BS17" s="2393"/>
      <c r="BT17" s="2393"/>
      <c r="BU17" s="2393"/>
      <c r="BV17" s="2393"/>
      <c r="BW17" s="2393"/>
      <c r="BX17" s="2393"/>
      <c r="BY17" s="2393"/>
      <c r="BZ17" s="2393"/>
      <c r="CA17" s="2393"/>
      <c r="CB17" s="2393"/>
      <c r="CC17" s="2393"/>
      <c r="CD17" s="2393"/>
      <c r="CE17" s="2393"/>
      <c r="CF17" s="2393"/>
      <c r="CG17" s="2393"/>
      <c r="CH17" s="2393"/>
      <c r="CI17" s="2393"/>
      <c r="CJ17" s="2393"/>
      <c r="CK17" s="504"/>
      <c r="CL17" s="2386"/>
      <c r="CM17" s="2386"/>
      <c r="CN17" s="2386"/>
      <c r="CO17" s="2386"/>
    </row>
    <row r="18" spans="1:93">
      <c r="A18" s="2380"/>
      <c r="B18" s="2381"/>
      <c r="C18" s="2382"/>
      <c r="D18" s="2394" t="s">
        <v>590</v>
      </c>
      <c r="E18" s="2394"/>
      <c r="F18" s="2394"/>
      <c r="G18" s="2394"/>
      <c r="H18" s="2394"/>
      <c r="I18" s="2394"/>
      <c r="J18" s="2394"/>
      <c r="K18" s="2394"/>
      <c r="L18" s="2394"/>
      <c r="M18" s="2394"/>
      <c r="N18" s="2394"/>
      <c r="O18" s="2394"/>
      <c r="P18" s="505" t="s">
        <v>591</v>
      </c>
      <c r="Q18" s="498"/>
      <c r="R18" s="498"/>
      <c r="S18" s="498"/>
      <c r="T18" s="498"/>
      <c r="U18" s="498"/>
      <c r="V18" s="498"/>
      <c r="W18" s="498"/>
      <c r="X18" s="498"/>
      <c r="Y18" s="498"/>
      <c r="Z18" s="498"/>
      <c r="AA18" s="498"/>
      <c r="AB18" s="498"/>
      <c r="AC18" s="498"/>
      <c r="AD18" s="498"/>
      <c r="AE18" s="498"/>
      <c r="AF18" s="498"/>
      <c r="AG18" s="498"/>
      <c r="AH18" s="498"/>
      <c r="AI18" s="498"/>
      <c r="AJ18" s="498"/>
      <c r="AK18" s="498"/>
      <c r="AL18" s="498"/>
      <c r="AM18" s="498"/>
      <c r="AN18" s="498"/>
      <c r="AO18" s="498"/>
      <c r="AP18" s="498" t="s">
        <v>592</v>
      </c>
      <c r="AQ18" s="498"/>
      <c r="AR18" s="498"/>
      <c r="AS18" s="506"/>
      <c r="AT18" s="507" t="s">
        <v>591</v>
      </c>
      <c r="AU18" s="508"/>
      <c r="AV18" s="508"/>
      <c r="AW18" s="508"/>
      <c r="AX18" s="508" t="s">
        <v>68</v>
      </c>
      <c r="AY18" s="508"/>
      <c r="AZ18" s="508"/>
      <c r="BA18" s="508"/>
      <c r="BB18" s="508"/>
      <c r="BC18" s="508"/>
      <c r="BD18" s="508"/>
      <c r="BE18" s="508"/>
      <c r="BF18" s="508"/>
      <c r="BG18" s="508"/>
      <c r="BH18" s="505" t="s">
        <v>591</v>
      </c>
      <c r="BI18" s="509"/>
      <c r="BJ18" s="509"/>
      <c r="BK18" s="509"/>
      <c r="BL18" s="509"/>
      <c r="BM18" s="509"/>
      <c r="BN18" s="509"/>
      <c r="BO18" s="509"/>
      <c r="BP18" s="509"/>
      <c r="BQ18" s="509"/>
      <c r="BR18" s="509"/>
      <c r="BS18" s="509"/>
      <c r="BT18" s="509"/>
      <c r="BU18" s="509"/>
      <c r="BV18" s="509"/>
      <c r="BW18" s="509"/>
      <c r="BX18" s="509"/>
      <c r="BY18" s="509"/>
      <c r="BZ18" s="509"/>
      <c r="CA18" s="509"/>
      <c r="CB18" s="509"/>
      <c r="CC18" s="509"/>
      <c r="CD18" s="509"/>
      <c r="CE18" s="509"/>
      <c r="CF18" s="509"/>
      <c r="CG18" s="509"/>
      <c r="CH18" s="498" t="s">
        <v>593</v>
      </c>
      <c r="CI18" s="509"/>
      <c r="CJ18" s="509"/>
      <c r="CK18" s="510"/>
      <c r="CL18" s="2386"/>
      <c r="CM18" s="2386"/>
      <c r="CN18" s="2386"/>
      <c r="CO18" s="2386"/>
    </row>
    <row r="19" spans="1:93">
      <c r="A19" s="2380"/>
      <c r="B19" s="2381"/>
      <c r="C19" s="2382"/>
      <c r="D19" s="2395"/>
      <c r="E19" s="2395"/>
      <c r="F19" s="2395"/>
      <c r="G19" s="2395"/>
      <c r="H19" s="2395"/>
      <c r="I19" s="2395"/>
      <c r="J19" s="2395"/>
      <c r="K19" s="2395"/>
      <c r="L19" s="2395"/>
      <c r="M19" s="2395"/>
      <c r="N19" s="2395"/>
      <c r="O19" s="2395"/>
      <c r="P19" s="511"/>
      <c r="Q19" s="512"/>
      <c r="R19" s="512"/>
      <c r="S19" s="512"/>
      <c r="T19" s="513"/>
      <c r="U19" s="513"/>
      <c r="V19" s="513"/>
      <c r="W19" s="513"/>
      <c r="X19" s="2363" t="str">
        <f>申告書記入イメージ!V61</f>
        <v/>
      </c>
      <c r="Y19" s="2363"/>
      <c r="Z19" s="2363" t="str">
        <f>申告書記入イメージ!Y61</f>
        <v/>
      </c>
      <c r="AA19" s="2363"/>
      <c r="AB19" s="2363" t="str">
        <f>申告書記入イメージ!AB61</f>
        <v/>
      </c>
      <c r="AC19" s="2363"/>
      <c r="AD19" s="2363" t="str">
        <f>申告書記入イメージ!AE61</f>
        <v/>
      </c>
      <c r="AE19" s="2363"/>
      <c r="AF19" s="2363" t="str">
        <f>申告書記入イメージ!AH61</f>
        <v/>
      </c>
      <c r="AG19" s="2363"/>
      <c r="AH19" s="2363" t="str">
        <f>申告書記入イメージ!AK61</f>
        <v/>
      </c>
      <c r="AI19" s="2363"/>
      <c r="AJ19" s="2363" t="str">
        <f>申告書記入イメージ!AN61</f>
        <v/>
      </c>
      <c r="AK19" s="2363"/>
      <c r="AL19" s="2363" t="str">
        <f>申告書記入イメージ!AQ61</f>
        <v/>
      </c>
      <c r="AM19" s="2363"/>
      <c r="AN19" s="2363" t="str">
        <f>申告書記入イメージ!AT61</f>
        <v/>
      </c>
      <c r="AO19" s="2363"/>
      <c r="AP19" s="512" t="s">
        <v>594</v>
      </c>
      <c r="AQ19" s="512"/>
      <c r="AR19" s="502"/>
      <c r="AS19" s="503"/>
      <c r="AT19" s="2388" t="str">
        <f>IF(申告書記入イメージ!BB62="","",IF(申告書記入イメージ!BB62="***.**","",申告書記入イメージ!BB62))</f>
        <v/>
      </c>
      <c r="AU19" s="2389"/>
      <c r="AV19" s="2389"/>
      <c r="AW19" s="2389"/>
      <c r="AX19" s="2389"/>
      <c r="AY19" s="2389"/>
      <c r="AZ19" s="2389"/>
      <c r="BA19" s="2389"/>
      <c r="BB19" s="2389"/>
      <c r="BC19" s="2389"/>
      <c r="BD19" s="2389"/>
      <c r="BE19" s="2389"/>
      <c r="BF19" s="2389"/>
      <c r="BG19" s="2390"/>
      <c r="BH19" s="514"/>
      <c r="BI19" s="515"/>
      <c r="BJ19" s="515"/>
      <c r="BK19" s="516"/>
      <c r="BL19" s="2387" t="str">
        <f>申告書記入イメージ!BR61</f>
        <v/>
      </c>
      <c r="BM19" s="2387"/>
      <c r="BN19" s="2387" t="str">
        <f>申告書記入イメージ!BU61</f>
        <v/>
      </c>
      <c r="BO19" s="2387"/>
      <c r="BP19" s="2387" t="str">
        <f>申告書記入イメージ!BX61</f>
        <v/>
      </c>
      <c r="BQ19" s="2387"/>
      <c r="BR19" s="2387" t="str">
        <f>申告書記入イメージ!CA61</f>
        <v/>
      </c>
      <c r="BS19" s="2387"/>
      <c r="BT19" s="2387" t="str">
        <f>申告書記入イメージ!CD61</f>
        <v/>
      </c>
      <c r="BU19" s="2387"/>
      <c r="BV19" s="2387" t="str">
        <f>申告書記入イメージ!CG61</f>
        <v/>
      </c>
      <c r="BW19" s="2387"/>
      <c r="BX19" s="2387" t="str">
        <f>申告書記入イメージ!CJ61</f>
        <v/>
      </c>
      <c r="BY19" s="2387"/>
      <c r="BZ19" s="2387" t="str">
        <f>申告書記入イメージ!CM61</f>
        <v/>
      </c>
      <c r="CA19" s="2387"/>
      <c r="CB19" s="2387" t="str">
        <f>申告書記入イメージ!CP61</f>
        <v/>
      </c>
      <c r="CC19" s="2387"/>
      <c r="CD19" s="2387" t="str">
        <f>申告書記入イメージ!CS61</f>
        <v/>
      </c>
      <c r="CE19" s="2387"/>
      <c r="CF19" s="2387" t="str">
        <f>申告書記入イメージ!CV61</f>
        <v/>
      </c>
      <c r="CG19" s="2387"/>
      <c r="CH19" s="515"/>
      <c r="CI19" s="515" t="s">
        <v>15</v>
      </c>
      <c r="CJ19" s="515"/>
      <c r="CK19" s="517"/>
      <c r="CL19" s="2386"/>
      <c r="CM19" s="2386"/>
      <c r="CN19" s="2386"/>
      <c r="CO19" s="2386"/>
    </row>
    <row r="20" spans="1:93">
      <c r="A20" s="2380"/>
      <c r="B20" s="2381"/>
      <c r="C20" s="2382"/>
      <c r="D20" s="2396" t="s">
        <v>595</v>
      </c>
      <c r="E20" s="2394"/>
      <c r="F20" s="2394"/>
      <c r="G20" s="2394"/>
      <c r="H20" s="2394"/>
      <c r="I20" s="2394"/>
      <c r="J20" s="2394"/>
      <c r="K20" s="2394"/>
      <c r="L20" s="2394"/>
      <c r="M20" s="2394"/>
      <c r="N20" s="2394"/>
      <c r="O20" s="2397"/>
      <c r="P20" s="505" t="s">
        <v>596</v>
      </c>
      <c r="Q20" s="472"/>
      <c r="R20" s="472"/>
      <c r="S20" s="472"/>
      <c r="T20" s="472"/>
      <c r="U20" s="472"/>
      <c r="V20" s="472"/>
      <c r="W20" s="472"/>
      <c r="X20" s="472"/>
      <c r="Y20" s="472"/>
      <c r="Z20" s="472"/>
      <c r="AA20" s="472"/>
      <c r="AB20" s="472"/>
      <c r="AC20" s="472"/>
      <c r="AD20" s="472"/>
      <c r="AE20" s="472"/>
      <c r="AF20" s="472"/>
      <c r="AG20" s="472"/>
      <c r="AH20" s="472"/>
      <c r="AI20" s="472"/>
      <c r="AJ20" s="472"/>
      <c r="AK20" s="472"/>
      <c r="AL20" s="472"/>
      <c r="AM20" s="472"/>
      <c r="AN20" s="472"/>
      <c r="AO20" s="472"/>
      <c r="AP20" s="498" t="s">
        <v>597</v>
      </c>
      <c r="AQ20" s="498"/>
      <c r="AR20" s="498"/>
      <c r="AS20" s="506"/>
      <c r="AT20" s="518" t="s">
        <v>598</v>
      </c>
      <c r="AU20" s="519"/>
      <c r="AV20" s="519"/>
      <c r="AW20" s="519"/>
      <c r="AX20" s="508" t="s">
        <v>68</v>
      </c>
      <c r="AY20" s="519"/>
      <c r="AZ20" s="519"/>
      <c r="BA20" s="519"/>
      <c r="BB20" s="519"/>
      <c r="BC20" s="519"/>
      <c r="BD20" s="519"/>
      <c r="BE20" s="519"/>
      <c r="BF20" s="519"/>
      <c r="BG20" s="520"/>
      <c r="BH20" s="518" t="s">
        <v>598</v>
      </c>
      <c r="BI20" s="519"/>
      <c r="BJ20" s="519"/>
      <c r="BK20" s="519"/>
      <c r="BL20" s="519"/>
      <c r="BM20" s="519"/>
      <c r="BN20" s="519"/>
      <c r="BO20" s="519"/>
      <c r="BP20" s="519"/>
      <c r="BQ20" s="519"/>
      <c r="BR20" s="519"/>
      <c r="BS20" s="519"/>
      <c r="BT20" s="519"/>
      <c r="BU20" s="519"/>
      <c r="BV20" s="519"/>
      <c r="BW20" s="519"/>
      <c r="BX20" s="519"/>
      <c r="BY20" s="519"/>
      <c r="BZ20" s="519"/>
      <c r="CA20" s="519"/>
      <c r="CB20" s="519"/>
      <c r="CC20" s="519"/>
      <c r="CD20" s="519"/>
      <c r="CE20" s="519"/>
      <c r="CF20" s="519"/>
      <c r="CG20" s="519"/>
      <c r="CH20" s="498" t="s">
        <v>599</v>
      </c>
      <c r="CI20" s="509"/>
      <c r="CJ20" s="509"/>
      <c r="CK20" s="510"/>
      <c r="CL20" s="2386"/>
      <c r="CM20" s="2386"/>
      <c r="CN20" s="2386"/>
      <c r="CO20" s="2386"/>
    </row>
    <row r="21" spans="1:93">
      <c r="A21" s="2380"/>
      <c r="B21" s="2381"/>
      <c r="C21" s="2382"/>
      <c r="D21" s="2398"/>
      <c r="E21" s="2399"/>
      <c r="F21" s="2399"/>
      <c r="G21" s="2399"/>
      <c r="H21" s="2399"/>
      <c r="I21" s="2399"/>
      <c r="J21" s="2399"/>
      <c r="K21" s="2399"/>
      <c r="L21" s="2399"/>
      <c r="M21" s="2399"/>
      <c r="N21" s="2399"/>
      <c r="O21" s="2400"/>
      <c r="P21" s="521"/>
      <c r="Q21" s="521"/>
      <c r="R21" s="521"/>
      <c r="S21" s="521"/>
      <c r="T21" s="522"/>
      <c r="U21" s="522"/>
      <c r="V21" s="523"/>
      <c r="W21" s="523"/>
      <c r="X21" s="2363" t="str">
        <f>申告書記入イメージ!V66</f>
        <v/>
      </c>
      <c r="Y21" s="2363"/>
      <c r="Z21" s="2363" t="str">
        <f>申告書記入イメージ!Y66</f>
        <v/>
      </c>
      <c r="AA21" s="2363"/>
      <c r="AB21" s="2363" t="str">
        <f>申告書記入イメージ!AB66</f>
        <v/>
      </c>
      <c r="AC21" s="2363"/>
      <c r="AD21" s="2363" t="str">
        <f>申告書記入イメージ!AE66</f>
        <v/>
      </c>
      <c r="AE21" s="2363"/>
      <c r="AF21" s="2363" t="str">
        <f>申告書記入イメージ!AH66</f>
        <v/>
      </c>
      <c r="AG21" s="2363"/>
      <c r="AH21" s="2363" t="str">
        <f>申告書記入イメージ!AK66</f>
        <v/>
      </c>
      <c r="AI21" s="2363"/>
      <c r="AJ21" s="2363" t="str">
        <f>申告書記入イメージ!AN66</f>
        <v/>
      </c>
      <c r="AK21" s="2363"/>
      <c r="AL21" s="2363" t="str">
        <f>申告書記入イメージ!AQ66</f>
        <v/>
      </c>
      <c r="AM21" s="2363"/>
      <c r="AN21" s="2363" t="str">
        <f>申告書記入イメージ!AT66</f>
        <v/>
      </c>
      <c r="AO21" s="2363"/>
      <c r="AP21" s="512" t="s">
        <v>594</v>
      </c>
      <c r="AQ21" s="512"/>
      <c r="AR21" s="502"/>
      <c r="AS21" s="503"/>
      <c r="AT21" s="2383" t="str">
        <f>IF(申告書記入イメージ!BB67="","",IF(申告書記入イメージ!BB67="***.**","",申告書記入イメージ!BB67))</f>
        <v/>
      </c>
      <c r="AU21" s="2384"/>
      <c r="AV21" s="2384"/>
      <c r="AW21" s="2384"/>
      <c r="AX21" s="2384"/>
      <c r="AY21" s="2384"/>
      <c r="AZ21" s="2384"/>
      <c r="BA21" s="2384"/>
      <c r="BB21" s="2384"/>
      <c r="BC21" s="2384"/>
      <c r="BD21" s="2384"/>
      <c r="BE21" s="2384"/>
      <c r="BF21" s="2384"/>
      <c r="BG21" s="2385"/>
      <c r="BH21" s="524"/>
      <c r="BI21" s="472"/>
      <c r="BJ21" s="472"/>
      <c r="BK21" s="523"/>
      <c r="BL21" s="2391" t="str">
        <f>申告書記入イメージ!BR66</f>
        <v/>
      </c>
      <c r="BM21" s="2391"/>
      <c r="BN21" s="2391" t="str">
        <f>申告書記入イメージ!BU66</f>
        <v/>
      </c>
      <c r="BO21" s="2391"/>
      <c r="BP21" s="2391" t="str">
        <f>申告書記入イメージ!BX66</f>
        <v/>
      </c>
      <c r="BQ21" s="2391"/>
      <c r="BR21" s="2391" t="str">
        <f>申告書記入イメージ!CA66</f>
        <v/>
      </c>
      <c r="BS21" s="2391"/>
      <c r="BT21" s="2391" t="str">
        <f>申告書記入イメージ!CD66</f>
        <v/>
      </c>
      <c r="BU21" s="2391"/>
      <c r="BV21" s="2391" t="str">
        <f>申告書記入イメージ!CG66</f>
        <v/>
      </c>
      <c r="BW21" s="2391"/>
      <c r="BX21" s="2391" t="str">
        <f>申告書記入イメージ!CJ66</f>
        <v/>
      </c>
      <c r="BY21" s="2391"/>
      <c r="BZ21" s="2391" t="str">
        <f>申告書記入イメージ!CM66</f>
        <v/>
      </c>
      <c r="CA21" s="2391"/>
      <c r="CB21" s="2391" t="str">
        <f>申告書記入イメージ!CP66</f>
        <v/>
      </c>
      <c r="CC21" s="2391"/>
      <c r="CD21" s="2391" t="str">
        <f>申告書記入イメージ!CS66</f>
        <v/>
      </c>
      <c r="CE21" s="2391"/>
      <c r="CF21" s="2391" t="str">
        <f>申告書記入イメージ!CV66</f>
        <v/>
      </c>
      <c r="CG21" s="2391"/>
      <c r="CH21" s="515"/>
      <c r="CI21" s="515" t="s">
        <v>15</v>
      </c>
      <c r="CJ21" s="515"/>
      <c r="CK21" s="517"/>
      <c r="CL21" s="2386"/>
      <c r="CM21" s="2386"/>
      <c r="CN21" s="2386"/>
      <c r="CO21" s="2386"/>
    </row>
    <row r="22" spans="1:93" ht="13.5" customHeight="1">
      <c r="A22" s="2380"/>
      <c r="B22" s="2381"/>
      <c r="C22" s="2381"/>
      <c r="D22" s="2364" t="s">
        <v>873</v>
      </c>
      <c r="E22" s="2365"/>
      <c r="F22" s="2365"/>
      <c r="G22" s="2365"/>
      <c r="H22" s="2365"/>
      <c r="I22" s="2365"/>
      <c r="J22" s="2365"/>
      <c r="K22" s="2365"/>
      <c r="L22" s="2365"/>
      <c r="M22" s="2365"/>
      <c r="N22" s="2365"/>
      <c r="O22" s="2366"/>
      <c r="P22" s="518" t="s">
        <v>600</v>
      </c>
      <c r="Q22" s="527"/>
      <c r="R22" s="527"/>
      <c r="S22" s="527"/>
      <c r="T22" s="527"/>
      <c r="U22" s="527"/>
      <c r="V22" s="527"/>
      <c r="W22" s="527"/>
      <c r="X22" s="527"/>
      <c r="Y22" s="527"/>
      <c r="Z22" s="527"/>
      <c r="AA22" s="527"/>
      <c r="AB22" s="527"/>
      <c r="AC22" s="527"/>
      <c r="AD22" s="527"/>
      <c r="AE22" s="527"/>
      <c r="AF22" s="527"/>
      <c r="AG22" s="527"/>
      <c r="AH22" s="527"/>
      <c r="AI22" s="527"/>
      <c r="AJ22" s="527"/>
      <c r="AK22" s="527"/>
      <c r="AL22" s="527"/>
      <c r="AM22" s="527"/>
      <c r="AN22" s="527"/>
      <c r="AO22" s="527"/>
      <c r="AP22" s="528" t="s">
        <v>601</v>
      </c>
      <c r="AQ22" s="527"/>
      <c r="AR22" s="527"/>
      <c r="AS22" s="527"/>
      <c r="AT22" s="529" t="s">
        <v>602</v>
      </c>
      <c r="AU22" s="530"/>
      <c r="AV22" s="530"/>
      <c r="AW22" s="530"/>
      <c r="AX22" s="531" t="s">
        <v>68</v>
      </c>
      <c r="AY22" s="530"/>
      <c r="AZ22" s="530"/>
      <c r="BA22" s="530"/>
      <c r="BB22" s="530"/>
      <c r="BC22" s="530"/>
      <c r="BD22" s="530"/>
      <c r="BE22" s="530"/>
      <c r="BF22" s="530"/>
      <c r="BG22" s="532"/>
      <c r="BH22" s="533" t="s">
        <v>603</v>
      </c>
      <c r="BI22" s="519"/>
      <c r="BJ22" s="519"/>
      <c r="BK22" s="519"/>
      <c r="BL22" s="519"/>
      <c r="BM22" s="519"/>
      <c r="BN22" s="519"/>
      <c r="BO22" s="519"/>
      <c r="BP22" s="519"/>
      <c r="BQ22" s="519"/>
      <c r="BR22" s="519"/>
      <c r="BS22" s="519"/>
      <c r="BT22" s="519"/>
      <c r="BU22" s="519"/>
      <c r="BV22" s="519"/>
      <c r="BW22" s="519"/>
      <c r="BX22" s="519"/>
      <c r="BY22" s="519"/>
      <c r="BZ22" s="519"/>
      <c r="CA22" s="519"/>
      <c r="CB22" s="519"/>
      <c r="CC22" s="519"/>
      <c r="CD22" s="519"/>
      <c r="CE22" s="519"/>
      <c r="CF22" s="519"/>
      <c r="CG22" s="519"/>
      <c r="CH22" s="527" t="s">
        <v>604</v>
      </c>
      <c r="CI22" s="509"/>
      <c r="CJ22" s="509"/>
      <c r="CK22" s="534"/>
      <c r="CL22" s="2386"/>
      <c r="CM22" s="2386"/>
      <c r="CN22" s="2386"/>
      <c r="CO22" s="2386"/>
    </row>
    <row r="23" spans="1:93" ht="13.5" hidden="1" customHeight="1">
      <c r="A23" s="2380"/>
      <c r="B23" s="2381"/>
      <c r="C23" s="2381"/>
      <c r="D23" s="2367"/>
      <c r="E23" s="2368"/>
      <c r="F23" s="2368"/>
      <c r="G23" s="2368"/>
      <c r="H23" s="2368"/>
      <c r="I23" s="2368"/>
      <c r="J23" s="2368"/>
      <c r="K23" s="2368"/>
      <c r="L23" s="2368"/>
      <c r="M23" s="2368"/>
      <c r="N23" s="2368"/>
      <c r="O23" s="2369"/>
      <c r="P23" s="525"/>
      <c r="Q23" s="486"/>
      <c r="R23" s="486"/>
      <c r="S23" s="486"/>
      <c r="T23" s="806"/>
      <c r="U23" s="806"/>
      <c r="V23" s="806"/>
      <c r="W23" s="806"/>
      <c r="X23" s="806"/>
      <c r="Y23" s="806"/>
      <c r="Z23" s="806"/>
      <c r="AA23" s="806"/>
      <c r="AB23" s="806"/>
      <c r="AC23" s="806"/>
      <c r="AD23" s="806"/>
      <c r="AE23" s="806"/>
      <c r="AF23" s="806"/>
      <c r="AG23" s="806"/>
      <c r="AH23" s="806"/>
      <c r="AI23" s="806"/>
      <c r="AJ23" s="806"/>
      <c r="AK23" s="806"/>
      <c r="AL23" s="806"/>
      <c r="AM23" s="806"/>
      <c r="AN23" s="806"/>
      <c r="AO23" s="806"/>
      <c r="AP23" s="486"/>
      <c r="AQ23" s="486"/>
      <c r="AR23" s="486"/>
      <c r="AS23" s="486"/>
      <c r="AT23" s="535"/>
      <c r="AU23" s="536"/>
      <c r="AV23" s="536"/>
      <c r="AW23" s="536"/>
      <c r="AX23" s="536"/>
      <c r="AY23" s="536"/>
      <c r="AZ23" s="536"/>
      <c r="BA23" s="536"/>
      <c r="BB23" s="536"/>
      <c r="BC23" s="536"/>
      <c r="BD23" s="536"/>
      <c r="BE23" s="536"/>
      <c r="BF23" s="536"/>
      <c r="BG23" s="537"/>
      <c r="BH23" s="538"/>
      <c r="BI23" s="472"/>
      <c r="BJ23" s="472"/>
      <c r="BK23" s="472"/>
      <c r="BL23" s="472"/>
      <c r="BM23" s="472"/>
      <c r="BN23" s="472"/>
      <c r="BO23" s="472"/>
      <c r="BP23" s="472"/>
      <c r="BQ23" s="472"/>
      <c r="BR23" s="472"/>
      <c r="BS23" s="472"/>
      <c r="BT23" s="472"/>
      <c r="BU23" s="472"/>
      <c r="BV23" s="472"/>
      <c r="BW23" s="472"/>
      <c r="BX23" s="472"/>
      <c r="BY23" s="472"/>
      <c r="BZ23" s="472"/>
      <c r="CA23" s="472"/>
      <c r="CB23" s="472"/>
      <c r="CC23" s="472"/>
      <c r="CD23" s="472"/>
      <c r="CE23" s="472"/>
      <c r="CF23" s="472"/>
      <c r="CG23" s="472"/>
      <c r="CH23" s="497"/>
      <c r="CI23" s="486"/>
      <c r="CJ23" s="497"/>
      <c r="CK23" s="539"/>
      <c r="CL23" s="2386"/>
      <c r="CM23" s="2386"/>
      <c r="CN23" s="2386"/>
      <c r="CO23" s="2386"/>
    </row>
    <row r="24" spans="1:93" ht="13.5" customHeight="1">
      <c r="A24" s="2380"/>
      <c r="B24" s="2381"/>
      <c r="C24" s="2381"/>
      <c r="D24" s="2370"/>
      <c r="E24" s="2371"/>
      <c r="F24" s="2371"/>
      <c r="G24" s="2371"/>
      <c r="H24" s="2371"/>
      <c r="I24" s="2371"/>
      <c r="J24" s="2371"/>
      <c r="K24" s="2371"/>
      <c r="L24" s="2371"/>
      <c r="M24" s="2371"/>
      <c r="N24" s="2371"/>
      <c r="O24" s="2372"/>
      <c r="P24" s="540"/>
      <c r="Q24" s="526"/>
      <c r="R24" s="526"/>
      <c r="S24" s="526"/>
      <c r="T24" s="807"/>
      <c r="U24" s="807"/>
      <c r="V24" s="807"/>
      <c r="W24" s="807"/>
      <c r="X24" s="2363" t="str">
        <f>申告書記入イメージ!V71</f>
        <v/>
      </c>
      <c r="Y24" s="2363"/>
      <c r="Z24" s="2363" t="str">
        <f>申告書記入イメージ!Y71</f>
        <v/>
      </c>
      <c r="AA24" s="2363"/>
      <c r="AB24" s="2363" t="str">
        <f>申告書記入イメージ!AB71</f>
        <v/>
      </c>
      <c r="AC24" s="2363"/>
      <c r="AD24" s="2363" t="str">
        <f>申告書記入イメージ!AE71</f>
        <v/>
      </c>
      <c r="AE24" s="2363"/>
      <c r="AF24" s="2363" t="str">
        <f>申告書記入イメージ!AH71</f>
        <v/>
      </c>
      <c r="AG24" s="2363"/>
      <c r="AH24" s="2363" t="str">
        <f>申告書記入イメージ!AK71</f>
        <v/>
      </c>
      <c r="AI24" s="2363"/>
      <c r="AJ24" s="2363" t="str">
        <f>申告書記入イメージ!AN71</f>
        <v/>
      </c>
      <c r="AK24" s="2363"/>
      <c r="AL24" s="2363" t="str">
        <f>申告書記入イメージ!AQ71</f>
        <v/>
      </c>
      <c r="AM24" s="2363"/>
      <c r="AN24" s="2363" t="str">
        <f>申告書記入イメージ!AT71</f>
        <v/>
      </c>
      <c r="AO24" s="2363"/>
      <c r="AP24" s="526" t="s">
        <v>885</v>
      </c>
      <c r="AQ24" s="526"/>
      <c r="AR24" s="526"/>
      <c r="AS24" s="526"/>
      <c r="AT24" s="2383" t="str">
        <f>IF(申告書記入イメージ!BB72="","",IF(申告書記入イメージ!BB72="***.**","",申告書記入イメージ!BB72))</f>
        <v/>
      </c>
      <c r="AU24" s="2384"/>
      <c r="AV24" s="2384"/>
      <c r="AW24" s="2384"/>
      <c r="AX24" s="2384"/>
      <c r="AY24" s="2384"/>
      <c r="AZ24" s="2384"/>
      <c r="BA24" s="2384"/>
      <c r="BB24" s="2384"/>
      <c r="BC24" s="2384"/>
      <c r="BD24" s="2384"/>
      <c r="BE24" s="2384"/>
      <c r="BF24" s="2384"/>
      <c r="BG24" s="2385"/>
      <c r="BH24" s="541"/>
      <c r="BI24" s="542"/>
      <c r="BJ24" s="542"/>
      <c r="BK24" s="523"/>
      <c r="BL24" s="2391" t="str">
        <f>申告書記入イメージ!BR71</f>
        <v/>
      </c>
      <c r="BM24" s="2391"/>
      <c r="BN24" s="2391" t="str">
        <f>申告書記入イメージ!BU71</f>
        <v/>
      </c>
      <c r="BO24" s="2391"/>
      <c r="BP24" s="2391" t="str">
        <f>申告書記入イメージ!BX71</f>
        <v/>
      </c>
      <c r="BQ24" s="2391"/>
      <c r="BR24" s="2391" t="str">
        <f>申告書記入イメージ!CA71</f>
        <v/>
      </c>
      <c r="BS24" s="2391"/>
      <c r="BT24" s="2391" t="str">
        <f>申告書記入イメージ!CD71</f>
        <v/>
      </c>
      <c r="BU24" s="2391"/>
      <c r="BV24" s="2391" t="str">
        <f>申告書記入イメージ!CG71</f>
        <v/>
      </c>
      <c r="BW24" s="2391"/>
      <c r="BX24" s="2391" t="str">
        <f>申告書記入イメージ!CJ71</f>
        <v/>
      </c>
      <c r="BY24" s="2391"/>
      <c r="BZ24" s="2391" t="str">
        <f>申告書記入イメージ!CM71</f>
        <v/>
      </c>
      <c r="CA24" s="2391"/>
      <c r="CB24" s="2391" t="str">
        <f>申告書記入イメージ!CP71</f>
        <v/>
      </c>
      <c r="CC24" s="2391"/>
      <c r="CD24" s="2391" t="str">
        <f>申告書記入イメージ!CS71</f>
        <v/>
      </c>
      <c r="CE24" s="2391"/>
      <c r="CF24" s="2391" t="str">
        <f>申告書記入イメージ!CV71</f>
        <v/>
      </c>
      <c r="CG24" s="2391"/>
      <c r="CH24" s="542"/>
      <c r="CI24" s="542" t="s">
        <v>886</v>
      </c>
      <c r="CJ24" s="542"/>
      <c r="CK24" s="543"/>
      <c r="CL24" s="2386"/>
      <c r="CM24" s="2386"/>
      <c r="CN24" s="2386"/>
      <c r="CO24" s="2386"/>
    </row>
    <row r="25" spans="1:93">
      <c r="A25" s="544"/>
      <c r="B25" s="545"/>
      <c r="C25" s="545" t="s">
        <v>605</v>
      </c>
      <c r="D25" s="545"/>
      <c r="E25" s="545"/>
      <c r="F25" s="545"/>
      <c r="G25" s="545"/>
      <c r="H25" s="545"/>
      <c r="I25" s="545"/>
      <c r="J25" s="545"/>
      <c r="K25" s="545"/>
      <c r="L25" s="545"/>
      <c r="M25" s="545"/>
      <c r="N25" s="545"/>
      <c r="O25" s="546"/>
      <c r="P25" s="547" t="s">
        <v>606</v>
      </c>
      <c r="Q25" s="498"/>
      <c r="R25" s="498"/>
      <c r="S25" s="498"/>
      <c r="T25" s="548"/>
      <c r="U25" s="548"/>
      <c r="V25" s="548"/>
      <c r="W25" s="548"/>
      <c r="X25" s="548"/>
      <c r="Y25" s="548"/>
      <c r="Z25" s="548"/>
      <c r="AA25" s="548"/>
      <c r="AB25" s="548"/>
      <c r="AC25" s="548"/>
      <c r="AD25" s="548"/>
      <c r="AE25" s="548"/>
      <c r="AF25" s="548"/>
      <c r="AG25" s="548"/>
      <c r="AH25" s="548"/>
      <c r="AI25" s="548"/>
      <c r="AJ25" s="548"/>
      <c r="AK25" s="548"/>
      <c r="AL25" s="548"/>
      <c r="AM25" s="548"/>
      <c r="AN25" s="548"/>
      <c r="AO25" s="548"/>
      <c r="AP25" s="498" t="s">
        <v>607</v>
      </c>
      <c r="AQ25" s="498"/>
      <c r="AR25" s="498"/>
      <c r="AS25" s="506"/>
      <c r="AT25" s="505" t="s">
        <v>606</v>
      </c>
      <c r="AU25" s="509"/>
      <c r="AV25" s="509"/>
      <c r="AW25" s="509"/>
      <c r="AX25" s="509" t="s">
        <v>68</v>
      </c>
      <c r="AY25" s="509"/>
      <c r="AZ25" s="509"/>
      <c r="BA25" s="509"/>
      <c r="BB25" s="509"/>
      <c r="BC25" s="509"/>
      <c r="BD25" s="509"/>
      <c r="BE25" s="509"/>
      <c r="BF25" s="509"/>
      <c r="BG25" s="509"/>
      <c r="BH25" s="505" t="s">
        <v>606</v>
      </c>
      <c r="BI25" s="509"/>
      <c r="BJ25" s="509"/>
      <c r="BK25" s="509"/>
      <c r="BL25" s="509"/>
      <c r="BM25" s="509"/>
      <c r="BN25" s="509"/>
      <c r="BO25" s="509"/>
      <c r="BP25" s="509"/>
      <c r="BQ25" s="509"/>
      <c r="BR25" s="509"/>
      <c r="BS25" s="509"/>
      <c r="BT25" s="509"/>
      <c r="BU25" s="509"/>
      <c r="BV25" s="509"/>
      <c r="BW25" s="509"/>
      <c r="BX25" s="509"/>
      <c r="BY25" s="509"/>
      <c r="BZ25" s="509"/>
      <c r="CA25" s="509"/>
      <c r="CB25" s="509"/>
      <c r="CC25" s="509"/>
      <c r="CD25" s="509"/>
      <c r="CE25" s="509"/>
      <c r="CF25" s="509"/>
      <c r="CG25" s="509"/>
      <c r="CH25" s="498" t="s">
        <v>608</v>
      </c>
      <c r="CI25" s="509"/>
      <c r="CJ25" s="509"/>
      <c r="CK25" s="510"/>
      <c r="CL25" s="2386"/>
      <c r="CM25" s="2386"/>
      <c r="CN25" s="2386"/>
      <c r="CO25" s="2386"/>
    </row>
    <row r="26" spans="1:93">
      <c r="A26" s="549"/>
      <c r="B26" s="550"/>
      <c r="C26" s="550"/>
      <c r="D26" s="550"/>
      <c r="E26" s="550"/>
      <c r="F26" s="550"/>
      <c r="G26" s="550"/>
      <c r="H26" s="550"/>
      <c r="I26" s="550"/>
      <c r="J26" s="550"/>
      <c r="K26" s="550"/>
      <c r="L26" s="551" t="s">
        <v>609</v>
      </c>
      <c r="M26" s="550"/>
      <c r="N26" s="550"/>
      <c r="O26" s="552"/>
      <c r="P26" s="553"/>
      <c r="Q26" s="554"/>
      <c r="R26" s="554"/>
      <c r="S26" s="554"/>
      <c r="T26" s="555"/>
      <c r="U26" s="555"/>
      <c r="V26" s="555"/>
      <c r="W26" s="555"/>
      <c r="X26" s="2363" t="str">
        <f>申告書記入イメージ!V76</f>
        <v/>
      </c>
      <c r="Y26" s="2363"/>
      <c r="Z26" s="2363" t="str">
        <f>申告書記入イメージ!Y76</f>
        <v/>
      </c>
      <c r="AA26" s="2363"/>
      <c r="AB26" s="2363" t="str">
        <f>申告書記入イメージ!AB76</f>
        <v/>
      </c>
      <c r="AC26" s="2363"/>
      <c r="AD26" s="2363" t="str">
        <f>申告書記入イメージ!AE76</f>
        <v/>
      </c>
      <c r="AE26" s="2363"/>
      <c r="AF26" s="2363" t="str">
        <f>申告書記入イメージ!AH76</f>
        <v/>
      </c>
      <c r="AG26" s="2363"/>
      <c r="AH26" s="2363" t="str">
        <f>申告書記入イメージ!AK76</f>
        <v/>
      </c>
      <c r="AI26" s="2363"/>
      <c r="AJ26" s="2363" t="str">
        <f>申告書記入イメージ!AN76</f>
        <v/>
      </c>
      <c r="AK26" s="2363"/>
      <c r="AL26" s="2363" t="str">
        <f>申告書記入イメージ!AQ76</f>
        <v/>
      </c>
      <c r="AM26" s="2363"/>
      <c r="AN26" s="2363" t="str">
        <f>申告書記入イメージ!AT76</f>
        <v/>
      </c>
      <c r="AO26" s="2363"/>
      <c r="AP26" s="554" t="s">
        <v>594</v>
      </c>
      <c r="AQ26" s="554"/>
      <c r="AR26" s="554"/>
      <c r="AS26" s="556"/>
      <c r="AT26" s="2410">
        <f>申告書記入イメージ!BB77</f>
        <v>0.02</v>
      </c>
      <c r="AU26" s="2411"/>
      <c r="AV26" s="2411"/>
      <c r="AW26" s="2411"/>
      <c r="AX26" s="2411"/>
      <c r="AY26" s="2411"/>
      <c r="AZ26" s="2411"/>
      <c r="BA26" s="2411"/>
      <c r="BB26" s="2411"/>
      <c r="BC26" s="2411"/>
      <c r="BD26" s="2411"/>
      <c r="BE26" s="2411"/>
      <c r="BF26" s="2411"/>
      <c r="BG26" s="2412"/>
      <c r="BH26" s="514"/>
      <c r="BI26" s="515"/>
      <c r="BJ26" s="515"/>
      <c r="BK26" s="516"/>
      <c r="BL26" s="2391" t="str">
        <f>申告書記入イメージ!BR76</f>
        <v/>
      </c>
      <c r="BM26" s="2391"/>
      <c r="BN26" s="2391" t="str">
        <f>申告書記入イメージ!BU76</f>
        <v/>
      </c>
      <c r="BO26" s="2391"/>
      <c r="BP26" s="2391" t="str">
        <f>申告書記入イメージ!BX76</f>
        <v/>
      </c>
      <c r="BQ26" s="2391"/>
      <c r="BR26" s="2391" t="str">
        <f>申告書記入イメージ!CA76</f>
        <v/>
      </c>
      <c r="BS26" s="2391"/>
      <c r="BT26" s="2391" t="str">
        <f>申告書記入イメージ!CD76</f>
        <v/>
      </c>
      <c r="BU26" s="2391"/>
      <c r="BV26" s="2391" t="str">
        <f>申告書記入イメージ!CG76</f>
        <v/>
      </c>
      <c r="BW26" s="2391"/>
      <c r="BX26" s="2391" t="str">
        <f>申告書記入イメージ!CJ76</f>
        <v/>
      </c>
      <c r="BY26" s="2391"/>
      <c r="BZ26" s="2391" t="str">
        <f>申告書記入イメージ!CM76</f>
        <v/>
      </c>
      <c r="CA26" s="2391"/>
      <c r="CB26" s="2391" t="str">
        <f>申告書記入イメージ!CP76</f>
        <v/>
      </c>
      <c r="CC26" s="2391"/>
      <c r="CD26" s="2391" t="str">
        <f>申告書記入イメージ!CS76</f>
        <v/>
      </c>
      <c r="CE26" s="2391"/>
      <c r="CF26" s="2391" t="str">
        <f>申告書記入イメージ!CV76</f>
        <v/>
      </c>
      <c r="CG26" s="2391"/>
      <c r="CH26" s="515"/>
      <c r="CI26" s="515" t="s">
        <v>15</v>
      </c>
      <c r="CJ26" s="515"/>
      <c r="CK26" s="517"/>
      <c r="CL26" s="2386"/>
      <c r="CM26" s="2386"/>
      <c r="CN26" s="2386"/>
      <c r="CO26" s="2386"/>
    </row>
    <row r="27" spans="1:93" ht="6.75" customHeight="1">
      <c r="A27" s="472"/>
      <c r="B27" s="472"/>
      <c r="C27" s="472"/>
      <c r="D27" s="472"/>
      <c r="E27" s="472"/>
      <c r="F27" s="472"/>
      <c r="G27" s="472"/>
      <c r="H27" s="472"/>
      <c r="I27" s="472"/>
      <c r="J27" s="472"/>
      <c r="K27" s="472"/>
      <c r="L27" s="472"/>
      <c r="M27" s="472"/>
      <c r="N27" s="472"/>
      <c r="O27" s="472"/>
      <c r="P27" s="472"/>
      <c r="Q27" s="472"/>
      <c r="R27" s="472"/>
      <c r="S27" s="472"/>
      <c r="T27" s="472"/>
      <c r="U27" s="472"/>
      <c r="V27" s="472"/>
      <c r="W27" s="472"/>
      <c r="X27" s="472"/>
      <c r="Y27" s="472"/>
      <c r="Z27" s="472"/>
      <c r="AA27" s="472"/>
      <c r="AB27" s="472"/>
      <c r="AC27" s="472"/>
      <c r="AD27" s="472"/>
      <c r="AE27" s="472"/>
      <c r="AF27" s="472"/>
      <c r="AG27" s="472"/>
      <c r="AH27" s="472"/>
      <c r="AI27" s="472"/>
      <c r="AJ27" s="472"/>
      <c r="AK27" s="472"/>
      <c r="AL27" s="472"/>
      <c r="AM27" s="472"/>
      <c r="AN27" s="472"/>
      <c r="AO27" s="472"/>
      <c r="AP27" s="472"/>
      <c r="AQ27" s="472"/>
      <c r="AR27" s="472"/>
      <c r="AS27" s="472"/>
      <c r="AT27" s="472"/>
      <c r="AU27" s="472"/>
      <c r="AV27" s="472"/>
      <c r="AW27" s="472"/>
      <c r="AX27" s="472"/>
      <c r="AY27" s="472"/>
      <c r="AZ27" s="472"/>
      <c r="BA27" s="472"/>
      <c r="BB27" s="472"/>
      <c r="BC27" s="472"/>
      <c r="BD27" s="472"/>
      <c r="BE27" s="472"/>
      <c r="BF27" s="472"/>
      <c r="BG27" s="472"/>
      <c r="BH27" s="472"/>
      <c r="BI27" s="472"/>
      <c r="BJ27" s="472"/>
      <c r="BK27" s="472"/>
      <c r="BL27" s="472"/>
      <c r="BM27" s="472"/>
      <c r="BN27" s="472"/>
      <c r="BO27" s="472"/>
      <c r="BP27" s="472"/>
      <c r="BQ27" s="472"/>
      <c r="BR27" s="472"/>
      <c r="BS27" s="472"/>
      <c r="BT27" s="472"/>
      <c r="BU27" s="472"/>
      <c r="BV27" s="472"/>
      <c r="BW27" s="472"/>
      <c r="BX27" s="472"/>
      <c r="BY27" s="472"/>
      <c r="BZ27" s="472"/>
      <c r="CA27" s="472"/>
      <c r="CB27" s="472"/>
      <c r="CC27" s="472"/>
      <c r="CD27" s="472"/>
      <c r="CE27" s="472"/>
      <c r="CF27" s="472"/>
      <c r="CG27" s="472"/>
      <c r="CH27" s="472"/>
      <c r="CI27" s="472"/>
      <c r="CJ27" s="472"/>
      <c r="CK27" s="472"/>
      <c r="CL27" s="2386"/>
      <c r="CM27" s="2386"/>
      <c r="CN27" s="2386"/>
      <c r="CO27" s="2386"/>
    </row>
    <row r="28" spans="1:93">
      <c r="A28" s="2401" t="s">
        <v>874</v>
      </c>
      <c r="B28" s="2378"/>
      <c r="C28" s="2379"/>
      <c r="D28" s="490"/>
      <c r="E28" s="491" t="s">
        <v>610</v>
      </c>
      <c r="F28" s="490"/>
      <c r="G28" s="490"/>
      <c r="H28" s="490"/>
      <c r="I28" s="490"/>
      <c r="J28" s="490"/>
      <c r="K28" s="490"/>
      <c r="L28" s="490"/>
      <c r="M28" s="490"/>
      <c r="N28" s="490"/>
      <c r="O28" s="490"/>
      <c r="P28" s="492"/>
      <c r="Q28" s="493"/>
      <c r="R28" s="493"/>
      <c r="S28" s="493"/>
      <c r="T28" s="493"/>
      <c r="U28" s="493" t="s">
        <v>580</v>
      </c>
      <c r="V28" s="493"/>
      <c r="W28" s="493"/>
      <c r="X28" s="493"/>
      <c r="Y28" s="493"/>
      <c r="Z28" s="493"/>
      <c r="AA28" s="493"/>
      <c r="AB28" s="493"/>
      <c r="AC28" s="493"/>
      <c r="AD28" s="493"/>
      <c r="AE28" s="493"/>
      <c r="AF28" s="2362" t="str">
        <f>申告書記入イメージ!AR81</f>
        <v>令和</v>
      </c>
      <c r="AG28" s="2362"/>
      <c r="AH28" s="2362"/>
      <c r="AI28" s="2362"/>
      <c r="AJ28" s="2361" t="str">
        <f>申告書記入イメージ!AV81</f>
        <v>8</v>
      </c>
      <c r="AK28" s="2362"/>
      <c r="AL28" s="2362"/>
      <c r="AM28" s="2362" t="s">
        <v>7</v>
      </c>
      <c r="AN28" s="2362"/>
      <c r="AO28" s="493"/>
      <c r="AP28" s="2362">
        <f>申告書記入イメージ!BA81</f>
        <v>4</v>
      </c>
      <c r="AQ28" s="2362"/>
      <c r="AR28" s="2362"/>
      <c r="AS28" s="2362" t="s">
        <v>8</v>
      </c>
      <c r="AT28" s="2362"/>
      <c r="AU28" s="493"/>
      <c r="AV28" s="2362">
        <f>申告書記入イメージ!BF81</f>
        <v>1</v>
      </c>
      <c r="AW28" s="2362"/>
      <c r="AX28" s="2362"/>
      <c r="AY28" s="2362" t="s">
        <v>552</v>
      </c>
      <c r="AZ28" s="2362"/>
      <c r="BA28" s="493"/>
      <c r="BB28" s="493"/>
      <c r="BC28" s="493" t="s">
        <v>581</v>
      </c>
      <c r="BD28" s="493"/>
      <c r="BE28" s="493"/>
      <c r="BF28" s="493"/>
      <c r="BG28" s="493"/>
      <c r="BH28" s="493"/>
      <c r="BI28" s="493"/>
      <c r="BJ28" s="2362" t="str">
        <f>申告書記入イメージ!BQ81</f>
        <v>令和</v>
      </c>
      <c r="BK28" s="2362"/>
      <c r="BL28" s="2362"/>
      <c r="BM28" s="2362"/>
      <c r="BN28" s="2361" t="str">
        <f>申告書記入イメージ!BU81</f>
        <v>9</v>
      </c>
      <c r="BO28" s="2362"/>
      <c r="BP28" s="2362"/>
      <c r="BQ28" s="2362" t="s">
        <v>7</v>
      </c>
      <c r="BR28" s="2362"/>
      <c r="BS28" s="493"/>
      <c r="BT28" s="2362">
        <f>申告書記入イメージ!BZ81</f>
        <v>3</v>
      </c>
      <c r="BU28" s="2362"/>
      <c r="BV28" s="2362"/>
      <c r="BW28" s="2362" t="s">
        <v>8</v>
      </c>
      <c r="BX28" s="2362"/>
      <c r="BY28" s="493"/>
      <c r="BZ28" s="2362">
        <f>申告書記入イメージ!CE81</f>
        <v>31</v>
      </c>
      <c r="CA28" s="2362"/>
      <c r="CB28" s="2362"/>
      <c r="CC28" s="2362" t="s">
        <v>552</v>
      </c>
      <c r="CD28" s="2362"/>
      <c r="CE28" s="493"/>
      <c r="CF28" s="493"/>
      <c r="CG28" s="493" t="s">
        <v>582</v>
      </c>
      <c r="CH28" s="493"/>
      <c r="CI28" s="493"/>
      <c r="CJ28" s="493"/>
      <c r="CK28" s="494"/>
      <c r="CL28" s="2386"/>
      <c r="CM28" s="2386"/>
      <c r="CN28" s="2386"/>
      <c r="CO28" s="2386"/>
    </row>
    <row r="29" spans="1:93">
      <c r="A29" s="2380"/>
      <c r="B29" s="2381"/>
      <c r="C29" s="2382"/>
      <c r="D29" s="495"/>
      <c r="E29" s="495" t="s">
        <v>585</v>
      </c>
      <c r="F29" s="495"/>
      <c r="G29" s="495"/>
      <c r="H29" s="495"/>
      <c r="I29" s="495"/>
      <c r="J29" s="495"/>
      <c r="K29" s="495" t="s">
        <v>586</v>
      </c>
      <c r="L29" s="495"/>
      <c r="M29" s="495"/>
      <c r="N29" s="495"/>
      <c r="O29" s="495"/>
      <c r="P29" s="496"/>
      <c r="Q29" s="497"/>
      <c r="R29" s="2392" t="s">
        <v>611</v>
      </c>
      <c r="S29" s="2392"/>
      <c r="T29" s="2392"/>
      <c r="U29" s="2392"/>
      <c r="V29" s="2392"/>
      <c r="W29" s="2392"/>
      <c r="X29" s="2392"/>
      <c r="Y29" s="2392"/>
      <c r="Z29" s="2392"/>
      <c r="AA29" s="2392"/>
      <c r="AB29" s="2392"/>
      <c r="AC29" s="2392"/>
      <c r="AD29" s="2392"/>
      <c r="AE29" s="2392"/>
      <c r="AF29" s="2392"/>
      <c r="AG29" s="2392"/>
      <c r="AH29" s="2392"/>
      <c r="AI29" s="2392"/>
      <c r="AJ29" s="2392"/>
      <c r="AK29" s="2392"/>
      <c r="AL29" s="2392"/>
      <c r="AM29" s="2392"/>
      <c r="AN29" s="2392"/>
      <c r="AO29" s="2392"/>
      <c r="AP29" s="2392"/>
      <c r="AQ29" s="2392"/>
      <c r="AR29" s="498"/>
      <c r="AS29" s="499"/>
      <c r="AT29" s="500"/>
      <c r="AU29" s="2413" t="s">
        <v>612</v>
      </c>
      <c r="AV29" s="2413"/>
      <c r="AW29" s="2413"/>
      <c r="AX29" s="2413"/>
      <c r="AY29" s="2413"/>
      <c r="AZ29" s="2413"/>
      <c r="BA29" s="2413"/>
      <c r="BB29" s="2413"/>
      <c r="BC29" s="2413"/>
      <c r="BD29" s="2413"/>
      <c r="BE29" s="2413"/>
      <c r="BF29" s="502"/>
      <c r="BG29" s="503"/>
      <c r="BH29" s="496"/>
      <c r="BI29" s="2393" t="s">
        <v>613</v>
      </c>
      <c r="BJ29" s="2393"/>
      <c r="BK29" s="2393"/>
      <c r="BL29" s="2393"/>
      <c r="BM29" s="2393"/>
      <c r="BN29" s="2393"/>
      <c r="BO29" s="2393"/>
      <c r="BP29" s="2393"/>
      <c r="BQ29" s="2393"/>
      <c r="BR29" s="2393"/>
      <c r="BS29" s="2393"/>
      <c r="BT29" s="2393"/>
      <c r="BU29" s="2393"/>
      <c r="BV29" s="2393"/>
      <c r="BW29" s="2393"/>
      <c r="BX29" s="2393"/>
      <c r="BY29" s="2393"/>
      <c r="BZ29" s="2393"/>
      <c r="CA29" s="2393"/>
      <c r="CB29" s="2393"/>
      <c r="CC29" s="2393"/>
      <c r="CD29" s="2393"/>
      <c r="CE29" s="2393"/>
      <c r="CF29" s="2393"/>
      <c r="CG29" s="2393"/>
      <c r="CH29" s="2393"/>
      <c r="CI29" s="2393"/>
      <c r="CJ29" s="2393"/>
      <c r="CK29" s="504"/>
      <c r="CL29" s="2386"/>
      <c r="CM29" s="2386"/>
      <c r="CN29" s="2386"/>
      <c r="CO29" s="2386"/>
    </row>
    <row r="30" spans="1:93">
      <c r="A30" s="2380"/>
      <c r="B30" s="2381"/>
      <c r="C30" s="2382"/>
      <c r="D30" s="2394" t="s">
        <v>590</v>
      </c>
      <c r="E30" s="2394"/>
      <c r="F30" s="2394"/>
      <c r="G30" s="2394"/>
      <c r="H30" s="2394"/>
      <c r="I30" s="2394"/>
      <c r="J30" s="2394"/>
      <c r="K30" s="2394"/>
      <c r="L30" s="2394"/>
      <c r="M30" s="2394"/>
      <c r="N30" s="2394"/>
      <c r="O30" s="2394"/>
      <c r="P30" s="505" t="s">
        <v>614</v>
      </c>
      <c r="Q30" s="498"/>
      <c r="R30" s="498"/>
      <c r="S30" s="498"/>
      <c r="T30" s="498"/>
      <c r="U30" s="498"/>
      <c r="V30" s="498"/>
      <c r="W30" s="498"/>
      <c r="X30" s="498"/>
      <c r="Y30" s="498"/>
      <c r="Z30" s="498"/>
      <c r="AA30" s="498"/>
      <c r="AB30" s="498"/>
      <c r="AC30" s="498"/>
      <c r="AD30" s="498"/>
      <c r="AE30" s="498"/>
      <c r="AF30" s="498"/>
      <c r="AG30" s="498"/>
      <c r="AH30" s="498"/>
      <c r="AI30" s="498"/>
      <c r="AJ30" s="498"/>
      <c r="AK30" s="498"/>
      <c r="AL30" s="498"/>
      <c r="AM30" s="498"/>
      <c r="AN30" s="498"/>
      <c r="AO30" s="498"/>
      <c r="AP30" s="498" t="s">
        <v>615</v>
      </c>
      <c r="AQ30" s="498"/>
      <c r="AR30" s="498"/>
      <c r="AS30" s="506"/>
      <c r="AT30" s="507" t="s">
        <v>614</v>
      </c>
      <c r="AU30" s="508"/>
      <c r="AV30" s="508"/>
      <c r="AW30" s="508"/>
      <c r="AX30" s="508" t="s">
        <v>68</v>
      </c>
      <c r="AY30" s="508"/>
      <c r="AZ30" s="508"/>
      <c r="BA30" s="508"/>
      <c r="BB30" s="508"/>
      <c r="BC30" s="508"/>
      <c r="BD30" s="508"/>
      <c r="BE30" s="508"/>
      <c r="BF30" s="508"/>
      <c r="BG30" s="508"/>
      <c r="BH30" s="505" t="s">
        <v>614</v>
      </c>
      <c r="BI30" s="509"/>
      <c r="BJ30" s="509"/>
      <c r="BK30" s="509"/>
      <c r="BL30" s="509"/>
      <c r="BM30" s="509"/>
      <c r="BN30" s="509"/>
      <c r="BO30" s="509"/>
      <c r="BP30" s="509"/>
      <c r="BQ30" s="509"/>
      <c r="BR30" s="509"/>
      <c r="BS30" s="509"/>
      <c r="BT30" s="509"/>
      <c r="BU30" s="509"/>
      <c r="BV30" s="509"/>
      <c r="BW30" s="509"/>
      <c r="BX30" s="509"/>
      <c r="BY30" s="509"/>
      <c r="BZ30" s="509"/>
      <c r="CA30" s="509"/>
      <c r="CB30" s="509"/>
      <c r="CC30" s="509"/>
      <c r="CD30" s="509"/>
      <c r="CE30" s="509"/>
      <c r="CF30" s="509"/>
      <c r="CG30" s="509"/>
      <c r="CH30" s="498" t="s">
        <v>616</v>
      </c>
      <c r="CI30" s="509"/>
      <c r="CJ30" s="509"/>
      <c r="CK30" s="510"/>
      <c r="CL30" s="2386"/>
      <c r="CM30" s="2386"/>
      <c r="CN30" s="2386"/>
      <c r="CO30" s="2386"/>
    </row>
    <row r="31" spans="1:93">
      <c r="A31" s="2380"/>
      <c r="B31" s="2381"/>
      <c r="C31" s="2382"/>
      <c r="D31" s="2395"/>
      <c r="E31" s="2395"/>
      <c r="F31" s="2395"/>
      <c r="G31" s="2395"/>
      <c r="H31" s="2395"/>
      <c r="I31" s="2395"/>
      <c r="J31" s="2395"/>
      <c r="K31" s="2395"/>
      <c r="L31" s="2395"/>
      <c r="M31" s="2395"/>
      <c r="N31" s="2395"/>
      <c r="O31" s="2395"/>
      <c r="P31" s="511"/>
      <c r="Q31" s="512"/>
      <c r="R31" s="512"/>
      <c r="S31" s="512"/>
      <c r="T31" s="513"/>
      <c r="U31" s="513"/>
      <c r="V31" s="513"/>
      <c r="W31" s="513"/>
      <c r="X31" s="2363"/>
      <c r="Y31" s="2363"/>
      <c r="Z31" s="2363"/>
      <c r="AA31" s="2363"/>
      <c r="AB31" s="2363"/>
      <c r="AC31" s="2363"/>
      <c r="AD31" s="2363"/>
      <c r="AE31" s="2363"/>
      <c r="AF31" s="2363"/>
      <c r="AG31" s="2363"/>
      <c r="AH31" s="2363"/>
      <c r="AI31" s="2363"/>
      <c r="AJ31" s="2363"/>
      <c r="AK31" s="2363"/>
      <c r="AL31" s="2363"/>
      <c r="AM31" s="2363"/>
      <c r="AN31" s="2363"/>
      <c r="AO31" s="2363"/>
      <c r="AP31" s="512" t="s">
        <v>594</v>
      </c>
      <c r="AQ31" s="512"/>
      <c r="AR31" s="502"/>
      <c r="AS31" s="503"/>
      <c r="AT31" s="2388" t="str">
        <f>IF(申告書記入イメージ!BB89="","",IF(申告書記入イメージ!BB89="***.**","",申告書記入イメージ!BB89))</f>
        <v/>
      </c>
      <c r="AU31" s="2389"/>
      <c r="AV31" s="2389"/>
      <c r="AW31" s="2389"/>
      <c r="AX31" s="2389"/>
      <c r="AY31" s="2389"/>
      <c r="AZ31" s="2389"/>
      <c r="BA31" s="2389"/>
      <c r="BB31" s="2389"/>
      <c r="BC31" s="2389"/>
      <c r="BD31" s="2389"/>
      <c r="BE31" s="2389"/>
      <c r="BF31" s="2389"/>
      <c r="BG31" s="2390"/>
      <c r="BH31" s="514"/>
      <c r="BI31" s="515"/>
      <c r="BJ31" s="515"/>
      <c r="BK31" s="516"/>
      <c r="BL31" s="2387" t="str">
        <f>申告書記入イメージ!BR88</f>
        <v/>
      </c>
      <c r="BM31" s="2387"/>
      <c r="BN31" s="2387" t="str">
        <f>申告書記入イメージ!BU88</f>
        <v/>
      </c>
      <c r="BO31" s="2387"/>
      <c r="BP31" s="2387" t="str">
        <f>申告書記入イメージ!BX88</f>
        <v/>
      </c>
      <c r="BQ31" s="2387"/>
      <c r="BR31" s="2387" t="str">
        <f>申告書記入イメージ!CA88</f>
        <v/>
      </c>
      <c r="BS31" s="2387"/>
      <c r="BT31" s="2387" t="str">
        <f>申告書記入イメージ!CD88</f>
        <v/>
      </c>
      <c r="BU31" s="2387"/>
      <c r="BV31" s="2387" t="str">
        <f>申告書記入イメージ!CG88</f>
        <v/>
      </c>
      <c r="BW31" s="2387"/>
      <c r="BX31" s="2387" t="str">
        <f>申告書記入イメージ!CJ88</f>
        <v/>
      </c>
      <c r="BY31" s="2387"/>
      <c r="BZ31" s="2387" t="str">
        <f>申告書記入イメージ!CM88</f>
        <v/>
      </c>
      <c r="CA31" s="2387"/>
      <c r="CB31" s="2387" t="str">
        <f>申告書記入イメージ!CP88</f>
        <v/>
      </c>
      <c r="CC31" s="2387"/>
      <c r="CD31" s="2387" t="str">
        <f>申告書記入イメージ!CS88</f>
        <v/>
      </c>
      <c r="CE31" s="2387"/>
      <c r="CF31" s="2387" t="str">
        <f>申告書記入イメージ!CV88</f>
        <v/>
      </c>
      <c r="CG31" s="2387"/>
      <c r="CH31" s="515"/>
      <c r="CI31" s="515" t="s">
        <v>15</v>
      </c>
      <c r="CJ31" s="515"/>
      <c r="CK31" s="517"/>
      <c r="CL31" s="473"/>
      <c r="CM31" s="473"/>
      <c r="CN31" s="2386"/>
      <c r="CO31" s="2386"/>
    </row>
    <row r="32" spans="1:93">
      <c r="A32" s="2380"/>
      <c r="B32" s="2381"/>
      <c r="C32" s="2382"/>
      <c r="D32" s="2396" t="s">
        <v>595</v>
      </c>
      <c r="E32" s="2394"/>
      <c r="F32" s="2394"/>
      <c r="G32" s="2394"/>
      <c r="H32" s="2394"/>
      <c r="I32" s="2394"/>
      <c r="J32" s="2394"/>
      <c r="K32" s="2394"/>
      <c r="L32" s="2394"/>
      <c r="M32" s="2394"/>
      <c r="N32" s="2394"/>
      <c r="O32" s="2397"/>
      <c r="P32" s="505" t="s">
        <v>617</v>
      </c>
      <c r="Q32" s="472"/>
      <c r="R32" s="472"/>
      <c r="S32" s="472"/>
      <c r="T32" s="472"/>
      <c r="U32" s="472"/>
      <c r="V32" s="472"/>
      <c r="W32" s="472"/>
      <c r="X32" s="472"/>
      <c r="Y32" s="472"/>
      <c r="Z32" s="472"/>
      <c r="AA32" s="472"/>
      <c r="AB32" s="472"/>
      <c r="AC32" s="472"/>
      <c r="AD32" s="472"/>
      <c r="AE32" s="472"/>
      <c r="AF32" s="472"/>
      <c r="AG32" s="472"/>
      <c r="AH32" s="472"/>
      <c r="AI32" s="472"/>
      <c r="AJ32" s="472"/>
      <c r="AK32" s="472"/>
      <c r="AL32" s="472"/>
      <c r="AM32" s="472"/>
      <c r="AN32" s="472"/>
      <c r="AO32" s="472"/>
      <c r="AP32" s="498" t="s">
        <v>618</v>
      </c>
      <c r="AQ32" s="498"/>
      <c r="AR32" s="498"/>
      <c r="AS32" s="506"/>
      <c r="AT32" s="518" t="s">
        <v>617</v>
      </c>
      <c r="AU32" s="519"/>
      <c r="AV32" s="519"/>
      <c r="AW32" s="519"/>
      <c r="AX32" s="508" t="s">
        <v>68</v>
      </c>
      <c r="AY32" s="519"/>
      <c r="AZ32" s="519"/>
      <c r="BA32" s="519"/>
      <c r="BB32" s="519"/>
      <c r="BC32" s="519"/>
      <c r="BD32" s="519"/>
      <c r="BE32" s="519"/>
      <c r="BF32" s="519"/>
      <c r="BG32" s="520"/>
      <c r="BH32" s="518" t="s">
        <v>617</v>
      </c>
      <c r="BI32" s="519"/>
      <c r="BJ32" s="519"/>
      <c r="BK32" s="519"/>
      <c r="BL32" s="519"/>
      <c r="BM32" s="519"/>
      <c r="BN32" s="519"/>
      <c r="BO32" s="519"/>
      <c r="BP32" s="519"/>
      <c r="BQ32" s="519"/>
      <c r="BR32" s="519"/>
      <c r="BS32" s="519"/>
      <c r="BT32" s="519"/>
      <c r="BU32" s="519"/>
      <c r="BV32" s="519"/>
      <c r="BW32" s="519"/>
      <c r="BX32" s="519"/>
      <c r="BY32" s="519"/>
      <c r="BZ32" s="519"/>
      <c r="CA32" s="519"/>
      <c r="CB32" s="519"/>
      <c r="CC32" s="519"/>
      <c r="CD32" s="519"/>
      <c r="CE32" s="519"/>
      <c r="CF32" s="519"/>
      <c r="CG32" s="519"/>
      <c r="CH32" s="498" t="s">
        <v>619</v>
      </c>
      <c r="CI32" s="509"/>
      <c r="CJ32" s="509"/>
      <c r="CK32" s="510"/>
      <c r="CL32" s="473"/>
      <c r="CM32" s="473"/>
      <c r="CN32" s="2386"/>
      <c r="CO32" s="2386"/>
    </row>
    <row r="33" spans="1:93">
      <c r="A33" s="2380"/>
      <c r="B33" s="2381"/>
      <c r="C33" s="2382"/>
      <c r="D33" s="2398"/>
      <c r="E33" s="2399"/>
      <c r="F33" s="2399"/>
      <c r="G33" s="2399"/>
      <c r="H33" s="2399"/>
      <c r="I33" s="2399"/>
      <c r="J33" s="2399"/>
      <c r="K33" s="2399"/>
      <c r="L33" s="2399"/>
      <c r="M33" s="2399"/>
      <c r="N33" s="2399"/>
      <c r="O33" s="2400"/>
      <c r="P33" s="521"/>
      <c r="Q33" s="521"/>
      <c r="R33" s="521"/>
      <c r="S33" s="521"/>
      <c r="T33" s="522"/>
      <c r="U33" s="522"/>
      <c r="V33" s="523"/>
      <c r="W33" s="523"/>
      <c r="X33" s="2363" t="str">
        <f>申告書記入イメージ!V93</f>
        <v/>
      </c>
      <c r="Y33" s="2363"/>
      <c r="Z33" s="2363" t="str">
        <f>申告書記入イメージ!Y93</f>
        <v/>
      </c>
      <c r="AA33" s="2363"/>
      <c r="AB33" s="2363" t="str">
        <f>申告書記入イメージ!AB93</f>
        <v/>
      </c>
      <c r="AC33" s="2363"/>
      <c r="AD33" s="2363" t="str">
        <f>申告書記入イメージ!AE93</f>
        <v/>
      </c>
      <c r="AE33" s="2363"/>
      <c r="AF33" s="2363" t="str">
        <f>申告書記入イメージ!AH93</f>
        <v/>
      </c>
      <c r="AG33" s="2363"/>
      <c r="AH33" s="2363" t="str">
        <f>申告書記入イメージ!AK93</f>
        <v/>
      </c>
      <c r="AI33" s="2363"/>
      <c r="AJ33" s="2363" t="str">
        <f>申告書記入イメージ!AN93</f>
        <v/>
      </c>
      <c r="AK33" s="2363"/>
      <c r="AL33" s="2363" t="str">
        <f>申告書記入イメージ!AQ93</f>
        <v/>
      </c>
      <c r="AM33" s="2363"/>
      <c r="AN33" s="2363" t="str">
        <f>申告書記入イメージ!AT93</f>
        <v/>
      </c>
      <c r="AO33" s="2363"/>
      <c r="AP33" s="512" t="s">
        <v>594</v>
      </c>
      <c r="AQ33" s="512"/>
      <c r="AR33" s="502"/>
      <c r="AS33" s="503"/>
      <c r="AT33" s="2407" t="str">
        <f>IF(申告書記入イメージ!BB94="","",IF(申告書記入イメージ!BB94="***.**","",申告書記入イメージ!BB94))</f>
        <v/>
      </c>
      <c r="AU33" s="2408"/>
      <c r="AV33" s="2408"/>
      <c r="AW33" s="2408"/>
      <c r="AX33" s="2408"/>
      <c r="AY33" s="2408"/>
      <c r="AZ33" s="2408"/>
      <c r="BA33" s="2408"/>
      <c r="BB33" s="2408"/>
      <c r="BC33" s="2408"/>
      <c r="BD33" s="2408"/>
      <c r="BE33" s="2408"/>
      <c r="BF33" s="2408"/>
      <c r="BG33" s="2409"/>
      <c r="BH33" s="524"/>
      <c r="BI33" s="472"/>
      <c r="BJ33" s="472"/>
      <c r="BK33" s="523"/>
      <c r="BL33" s="2391" t="str">
        <f>申告書記入イメージ!BR93</f>
        <v/>
      </c>
      <c r="BM33" s="2391"/>
      <c r="BN33" s="2391" t="str">
        <f>申告書記入イメージ!BU93</f>
        <v/>
      </c>
      <c r="BO33" s="2391"/>
      <c r="BP33" s="2391" t="str">
        <f>申告書記入イメージ!BX93</f>
        <v/>
      </c>
      <c r="BQ33" s="2391"/>
      <c r="BR33" s="2391" t="str">
        <f>申告書記入イメージ!CA93</f>
        <v/>
      </c>
      <c r="BS33" s="2391"/>
      <c r="BT33" s="2391" t="str">
        <f>申告書記入イメージ!CD93</f>
        <v/>
      </c>
      <c r="BU33" s="2391"/>
      <c r="BV33" s="2391" t="str">
        <f>申告書記入イメージ!CG93</f>
        <v/>
      </c>
      <c r="BW33" s="2391"/>
      <c r="BX33" s="2391" t="str">
        <f>申告書記入イメージ!CJ93</f>
        <v/>
      </c>
      <c r="BY33" s="2391"/>
      <c r="BZ33" s="2391" t="str">
        <f>申告書記入イメージ!CM93</f>
        <v/>
      </c>
      <c r="CA33" s="2391"/>
      <c r="CB33" s="2391" t="str">
        <f>申告書記入イメージ!CP93</f>
        <v/>
      </c>
      <c r="CC33" s="2391"/>
      <c r="CD33" s="2391" t="str">
        <f>申告書記入イメージ!CS93</f>
        <v/>
      </c>
      <c r="CE33" s="2391"/>
      <c r="CF33" s="2391" t="str">
        <f>申告書記入イメージ!CV93</f>
        <v/>
      </c>
      <c r="CG33" s="2391"/>
      <c r="CH33" s="515"/>
      <c r="CI33" s="515" t="s">
        <v>15</v>
      </c>
      <c r="CJ33" s="515"/>
      <c r="CK33" s="517"/>
      <c r="CL33" s="473"/>
      <c r="CM33" s="473"/>
      <c r="CN33" s="2386"/>
      <c r="CO33" s="2386"/>
    </row>
    <row r="34" spans="1:93">
      <c r="A34" s="2380"/>
      <c r="B34" s="2381"/>
      <c r="C34" s="2381"/>
      <c r="D34" s="2404" t="s">
        <v>873</v>
      </c>
      <c r="E34" s="2405"/>
      <c r="F34" s="2405"/>
      <c r="G34" s="2405"/>
      <c r="H34" s="2405"/>
      <c r="I34" s="2405"/>
      <c r="J34" s="2405"/>
      <c r="K34" s="2405"/>
      <c r="L34" s="2405"/>
      <c r="M34" s="2405"/>
      <c r="N34" s="2405"/>
      <c r="O34" s="2405"/>
      <c r="P34" s="518" t="s">
        <v>621</v>
      </c>
      <c r="Q34" s="527"/>
      <c r="R34" s="527"/>
      <c r="S34" s="527"/>
      <c r="T34" s="527"/>
      <c r="U34" s="527"/>
      <c r="V34" s="527"/>
      <c r="W34" s="527"/>
      <c r="X34" s="527"/>
      <c r="Y34" s="527"/>
      <c r="Z34" s="527"/>
      <c r="AA34" s="527"/>
      <c r="AB34" s="527"/>
      <c r="AC34" s="527"/>
      <c r="AD34" s="527"/>
      <c r="AE34" s="527"/>
      <c r="AF34" s="527"/>
      <c r="AG34" s="527"/>
      <c r="AH34" s="527"/>
      <c r="AI34" s="527"/>
      <c r="AJ34" s="527"/>
      <c r="AK34" s="527"/>
      <c r="AL34" s="527"/>
      <c r="AM34" s="527"/>
      <c r="AN34" s="527"/>
      <c r="AO34" s="527"/>
      <c r="AP34" s="528" t="s">
        <v>622</v>
      </c>
      <c r="AQ34" s="527"/>
      <c r="AR34" s="527"/>
      <c r="AS34" s="527"/>
      <c r="AT34" s="529" t="s">
        <v>621</v>
      </c>
      <c r="AU34" s="530"/>
      <c r="AV34" s="530"/>
      <c r="AW34" s="530"/>
      <c r="AX34" s="531" t="s">
        <v>68</v>
      </c>
      <c r="AY34" s="530"/>
      <c r="AZ34" s="530"/>
      <c r="BA34" s="530"/>
      <c r="BB34" s="530"/>
      <c r="BC34" s="530"/>
      <c r="BD34" s="530"/>
      <c r="BE34" s="530"/>
      <c r="BF34" s="530"/>
      <c r="BG34" s="532"/>
      <c r="BH34" s="533" t="s">
        <v>621</v>
      </c>
      <c r="BI34" s="519"/>
      <c r="BJ34" s="519"/>
      <c r="BK34" s="519"/>
      <c r="BL34" s="519"/>
      <c r="BM34" s="519"/>
      <c r="BN34" s="519"/>
      <c r="BO34" s="519"/>
      <c r="BP34" s="519"/>
      <c r="BQ34" s="519"/>
      <c r="BR34" s="519"/>
      <c r="BS34" s="519"/>
      <c r="BT34" s="519"/>
      <c r="BU34" s="519"/>
      <c r="BV34" s="519"/>
      <c r="BW34" s="519"/>
      <c r="BX34" s="519"/>
      <c r="BY34" s="519"/>
      <c r="BZ34" s="519"/>
      <c r="CA34" s="519"/>
      <c r="CB34" s="519"/>
      <c r="CC34" s="519"/>
      <c r="CD34" s="519"/>
      <c r="CE34" s="519"/>
      <c r="CF34" s="519"/>
      <c r="CG34" s="519"/>
      <c r="CH34" s="527" t="s">
        <v>623</v>
      </c>
      <c r="CI34" s="509"/>
      <c r="CJ34" s="509"/>
      <c r="CK34" s="534"/>
      <c r="CL34" s="473"/>
      <c r="CM34" s="473"/>
      <c r="CN34" s="2386"/>
      <c r="CO34" s="2386"/>
    </row>
    <row r="35" spans="1:93" hidden="1">
      <c r="A35" s="2380"/>
      <c r="B35" s="2381"/>
      <c r="C35" s="2381"/>
      <c r="D35" s="2404"/>
      <c r="E35" s="2405"/>
      <c r="F35" s="2405"/>
      <c r="G35" s="2405"/>
      <c r="H35" s="2405"/>
      <c r="I35" s="2405"/>
      <c r="J35" s="2405"/>
      <c r="K35" s="2405"/>
      <c r="L35" s="2405"/>
      <c r="M35" s="2405"/>
      <c r="N35" s="2405"/>
      <c r="O35" s="2405"/>
      <c r="P35" s="525"/>
      <c r="Q35" s="486"/>
      <c r="R35" s="486"/>
      <c r="S35" s="486"/>
      <c r="T35" s="486"/>
      <c r="U35" s="486"/>
      <c r="V35" s="486"/>
      <c r="W35" s="486"/>
      <c r="X35" s="486"/>
      <c r="Y35" s="486"/>
      <c r="Z35" s="486"/>
      <c r="AA35" s="486"/>
      <c r="AB35" s="486"/>
      <c r="AC35" s="486"/>
      <c r="AD35" s="486"/>
      <c r="AE35" s="486"/>
      <c r="AF35" s="486"/>
      <c r="AG35" s="486"/>
      <c r="AH35" s="486"/>
      <c r="AI35" s="486"/>
      <c r="AJ35" s="486"/>
      <c r="AK35" s="486"/>
      <c r="AL35" s="486"/>
      <c r="AM35" s="486"/>
      <c r="AN35" s="486"/>
      <c r="AO35" s="486"/>
      <c r="AP35" s="486"/>
      <c r="AQ35" s="486"/>
      <c r="AR35" s="486"/>
      <c r="AS35" s="486"/>
      <c r="AT35" s="538"/>
      <c r="AU35" s="472"/>
      <c r="AV35" s="472"/>
      <c r="AW35" s="472"/>
      <c r="AX35" s="472"/>
      <c r="AY35" s="472"/>
      <c r="AZ35" s="472"/>
      <c r="BA35" s="472"/>
      <c r="BB35" s="472"/>
      <c r="BC35" s="472"/>
      <c r="BD35" s="472"/>
      <c r="BE35" s="472"/>
      <c r="BF35" s="472"/>
      <c r="BG35" s="557"/>
      <c r="BH35" s="538"/>
      <c r="BI35" s="472"/>
      <c r="BJ35" s="472"/>
      <c r="BK35" s="472"/>
      <c r="BL35" s="472"/>
      <c r="BM35" s="472"/>
      <c r="BN35" s="472"/>
      <c r="BO35" s="472"/>
      <c r="BP35" s="472"/>
      <c r="BQ35" s="472"/>
      <c r="BR35" s="472"/>
      <c r="BS35" s="472"/>
      <c r="BT35" s="472"/>
      <c r="BU35" s="472"/>
      <c r="BV35" s="472"/>
      <c r="BW35" s="472"/>
      <c r="BX35" s="472"/>
      <c r="BY35" s="472"/>
      <c r="BZ35" s="472"/>
      <c r="CA35" s="472"/>
      <c r="CB35" s="472"/>
      <c r="CC35" s="472"/>
      <c r="CD35" s="472"/>
      <c r="CE35" s="472"/>
      <c r="CF35" s="472"/>
      <c r="CG35" s="472"/>
      <c r="CH35" s="497"/>
      <c r="CI35" s="486"/>
      <c r="CJ35" s="497"/>
      <c r="CK35" s="539"/>
      <c r="CL35" s="473"/>
      <c r="CM35" s="473"/>
      <c r="CN35" s="2386"/>
      <c r="CO35" s="2386"/>
    </row>
    <row r="36" spans="1:93">
      <c r="A36" s="2402"/>
      <c r="B36" s="2403"/>
      <c r="C36" s="2403"/>
      <c r="D36" s="2406"/>
      <c r="E36" s="2399"/>
      <c r="F36" s="2399"/>
      <c r="G36" s="2399"/>
      <c r="H36" s="2399"/>
      <c r="I36" s="2399"/>
      <c r="J36" s="2399"/>
      <c r="K36" s="2399"/>
      <c r="L36" s="2399"/>
      <c r="M36" s="2399"/>
      <c r="N36" s="2399"/>
      <c r="O36" s="2399"/>
      <c r="P36" s="540"/>
      <c r="Q36" s="526"/>
      <c r="R36" s="526"/>
      <c r="S36" s="526"/>
      <c r="T36" s="526"/>
      <c r="U36" s="526"/>
      <c r="V36" s="526"/>
      <c r="W36" s="526"/>
      <c r="X36" s="2399"/>
      <c r="Y36" s="2399"/>
      <c r="Z36" s="2399"/>
      <c r="AA36" s="2399"/>
      <c r="AB36" s="2399"/>
      <c r="AC36" s="2399"/>
      <c r="AD36" s="2399"/>
      <c r="AE36" s="2399"/>
      <c r="AF36" s="2399"/>
      <c r="AG36" s="2399"/>
      <c r="AH36" s="2399"/>
      <c r="AI36" s="2399"/>
      <c r="AJ36" s="2399"/>
      <c r="AK36" s="2399"/>
      <c r="AL36" s="2399"/>
      <c r="AM36" s="2399"/>
      <c r="AN36" s="2399"/>
      <c r="AO36" s="2399"/>
      <c r="AP36" s="526" t="s">
        <v>885</v>
      </c>
      <c r="AQ36" s="526"/>
      <c r="AR36" s="526"/>
      <c r="AS36" s="526"/>
      <c r="AT36" s="2414" t="str">
        <f>IF(申告書記入イメージ!BB99="","",IF(申告書記入イメージ!BB99="***.**","",申告書記入イメージ!BB99))</f>
        <v/>
      </c>
      <c r="AU36" s="2415"/>
      <c r="AV36" s="2415"/>
      <c r="AW36" s="2415"/>
      <c r="AX36" s="2415"/>
      <c r="AY36" s="2415"/>
      <c r="AZ36" s="2415"/>
      <c r="BA36" s="2415"/>
      <c r="BB36" s="2415"/>
      <c r="BC36" s="2415"/>
      <c r="BD36" s="2415"/>
      <c r="BE36" s="2415"/>
      <c r="BF36" s="2415"/>
      <c r="BG36" s="2416"/>
      <c r="BH36" s="558"/>
      <c r="BI36" s="521"/>
      <c r="BJ36" s="521"/>
      <c r="BK36" s="522"/>
      <c r="BL36" s="2391" t="str">
        <f>申告書記入イメージ!BR98</f>
        <v/>
      </c>
      <c r="BM36" s="2391"/>
      <c r="BN36" s="2391" t="str">
        <f>申告書記入イメージ!BU98</f>
        <v/>
      </c>
      <c r="BO36" s="2391"/>
      <c r="BP36" s="2391" t="str">
        <f>申告書記入イメージ!BX98</f>
        <v/>
      </c>
      <c r="BQ36" s="2391"/>
      <c r="BR36" s="2391" t="str">
        <f>申告書記入イメージ!CA98</f>
        <v/>
      </c>
      <c r="BS36" s="2391"/>
      <c r="BT36" s="2391" t="str">
        <f>申告書記入イメージ!CD98</f>
        <v/>
      </c>
      <c r="BU36" s="2391"/>
      <c r="BV36" s="2391" t="str">
        <f>申告書記入イメージ!CG98</f>
        <v/>
      </c>
      <c r="BW36" s="2391"/>
      <c r="BX36" s="2391" t="str">
        <f>申告書記入イメージ!CJ98</f>
        <v/>
      </c>
      <c r="BY36" s="2391"/>
      <c r="BZ36" s="2391" t="str">
        <f>申告書記入イメージ!CM98</f>
        <v/>
      </c>
      <c r="CA36" s="2391"/>
      <c r="CB36" s="2391" t="str">
        <f>申告書記入イメージ!CP98</f>
        <v/>
      </c>
      <c r="CC36" s="2391"/>
      <c r="CD36" s="2391" t="str">
        <f>申告書記入イメージ!CS98</f>
        <v/>
      </c>
      <c r="CE36" s="2391"/>
      <c r="CF36" s="2391" t="str">
        <f>申告書記入イメージ!CV98</f>
        <v/>
      </c>
      <c r="CG36" s="2391"/>
      <c r="CH36" s="521"/>
      <c r="CI36" s="521" t="s">
        <v>886</v>
      </c>
      <c r="CJ36" s="521"/>
      <c r="CK36" s="559"/>
      <c r="CL36" s="473"/>
      <c r="CM36" s="473"/>
      <c r="CN36" s="2386"/>
      <c r="CO36" s="2386"/>
    </row>
    <row r="37" spans="1:93">
      <c r="A37" s="472"/>
      <c r="B37" s="472"/>
      <c r="C37" s="472"/>
      <c r="D37" s="480" t="s">
        <v>624</v>
      </c>
      <c r="E37" s="472"/>
      <c r="F37" s="472"/>
      <c r="G37" s="472"/>
      <c r="H37" s="472"/>
      <c r="I37" s="472"/>
      <c r="J37" s="472"/>
      <c r="K37" s="472"/>
      <c r="L37" s="472"/>
      <c r="M37" s="472"/>
      <c r="N37" s="472"/>
      <c r="O37" s="472"/>
      <c r="P37" s="472"/>
      <c r="Q37" s="472"/>
      <c r="R37" s="472"/>
      <c r="S37" s="472"/>
      <c r="T37" s="472"/>
      <c r="U37" s="472"/>
      <c r="V37" s="472"/>
      <c r="W37" s="472"/>
      <c r="X37" s="472"/>
      <c r="Y37" s="472"/>
      <c r="Z37" s="472"/>
      <c r="AA37" s="472"/>
      <c r="AB37" s="480" t="s">
        <v>625</v>
      </c>
      <c r="AC37" s="480"/>
      <c r="AD37" s="480"/>
      <c r="AE37" s="472"/>
      <c r="AF37" s="472"/>
      <c r="AG37" s="472"/>
      <c r="AH37" s="472"/>
      <c r="AI37" s="472"/>
      <c r="AJ37" s="472"/>
      <c r="AK37" s="472"/>
      <c r="AL37" s="472"/>
      <c r="AM37" s="472"/>
      <c r="AN37" s="472"/>
      <c r="AO37" s="472"/>
      <c r="AP37" s="472"/>
      <c r="AQ37" s="472"/>
      <c r="AR37" s="472"/>
      <c r="AS37" s="472"/>
      <c r="AT37" s="472"/>
      <c r="AU37" s="472"/>
      <c r="AV37" s="472"/>
      <c r="AW37" s="472"/>
      <c r="AX37" s="472"/>
      <c r="AY37" s="472"/>
      <c r="AZ37" s="472"/>
      <c r="BA37" s="472"/>
      <c r="BB37" s="472"/>
      <c r="BC37" s="472"/>
      <c r="BD37" s="472"/>
      <c r="BE37" s="472"/>
      <c r="BF37" s="472"/>
      <c r="BG37" s="472"/>
      <c r="BH37" s="472"/>
      <c r="BI37" s="472"/>
      <c r="BJ37" s="472"/>
      <c r="BK37" s="472"/>
      <c r="BL37" s="472"/>
      <c r="BM37" s="472"/>
      <c r="BN37" s="472"/>
      <c r="BO37" s="472"/>
      <c r="BP37" s="472"/>
      <c r="BQ37" s="472"/>
      <c r="BR37" s="472"/>
      <c r="BS37" s="472"/>
      <c r="BT37" s="472"/>
      <c r="BU37" s="472"/>
      <c r="BV37" s="472"/>
      <c r="BW37" s="472"/>
      <c r="BX37" s="472"/>
      <c r="BY37" s="472"/>
      <c r="BZ37" s="472"/>
      <c r="CA37" s="472"/>
      <c r="CB37" s="472"/>
      <c r="CC37" s="472"/>
      <c r="CD37" s="472"/>
      <c r="CE37" s="472"/>
      <c r="CF37" s="472"/>
      <c r="CG37" s="472"/>
      <c r="CH37" s="472"/>
      <c r="CI37" s="472"/>
      <c r="CJ37" s="472"/>
      <c r="CK37" s="472"/>
      <c r="CL37" s="473"/>
      <c r="CM37" s="473"/>
      <c r="CN37" s="2386"/>
      <c r="CO37" s="2386"/>
    </row>
    <row r="38" spans="1:93">
      <c r="A38" s="472"/>
      <c r="B38" s="472"/>
      <c r="C38" s="472"/>
      <c r="D38" s="2418"/>
      <c r="E38" s="2419"/>
      <c r="F38" s="2419"/>
      <c r="G38" s="2419"/>
      <c r="H38" s="2419"/>
      <c r="I38" s="2420"/>
      <c r="J38" s="2421" t="s">
        <v>626</v>
      </c>
      <c r="K38" s="2421"/>
      <c r="L38" s="2349"/>
      <c r="M38" s="2350"/>
      <c r="N38" s="2350"/>
      <c r="O38" s="2350"/>
      <c r="P38" s="2350"/>
      <c r="Q38" s="2350"/>
      <c r="R38" s="2350"/>
      <c r="S38" s="2351"/>
      <c r="T38" s="472" t="s">
        <v>627</v>
      </c>
      <c r="U38" s="472"/>
      <c r="V38" s="472"/>
      <c r="W38" s="472"/>
      <c r="X38" s="472"/>
      <c r="Y38" s="472"/>
      <c r="Z38" s="472"/>
      <c r="AA38" s="472"/>
      <c r="AB38" s="560"/>
      <c r="AC38" s="561"/>
      <c r="AD38" s="561"/>
      <c r="AE38" s="561"/>
      <c r="AF38" s="561"/>
      <c r="AG38" s="561"/>
      <c r="AH38" s="561"/>
      <c r="AI38" s="561"/>
      <c r="AJ38" s="561"/>
      <c r="AK38" s="561"/>
      <c r="AL38" s="2350"/>
      <c r="AM38" s="2351"/>
      <c r="AN38" s="562" t="s">
        <v>628</v>
      </c>
      <c r="AO38" s="562"/>
      <c r="AP38" s="2349"/>
      <c r="AQ38" s="2350"/>
      <c r="AR38" s="2350"/>
      <c r="AS38" s="2350"/>
      <c r="AT38" s="2350"/>
      <c r="AU38" s="2350"/>
      <c r="AV38" s="2350"/>
      <c r="AW38" s="2351"/>
      <c r="AX38" s="2421" t="s">
        <v>628</v>
      </c>
      <c r="AY38" s="2421"/>
      <c r="AZ38" s="2349"/>
      <c r="BA38" s="2350"/>
      <c r="BB38" s="2350"/>
      <c r="BC38" s="2350"/>
      <c r="BD38" s="2350"/>
      <c r="BE38" s="2350"/>
      <c r="BF38" s="2350"/>
      <c r="BG38" s="2351"/>
      <c r="BH38" s="472" t="s">
        <v>629</v>
      </c>
      <c r="BI38" s="472"/>
      <c r="BJ38" s="472"/>
      <c r="BK38" s="472"/>
      <c r="BL38" s="472"/>
      <c r="BM38" s="472"/>
      <c r="BN38" s="563" t="s">
        <v>630</v>
      </c>
      <c r="BO38" s="472"/>
      <c r="BP38" s="563"/>
      <c r="BQ38" s="472"/>
      <c r="BR38" s="472"/>
      <c r="BS38" s="472"/>
      <c r="BT38" s="472"/>
      <c r="BU38" s="472"/>
      <c r="BV38" s="472"/>
      <c r="BW38" s="472"/>
      <c r="BX38" s="472"/>
      <c r="BY38" s="472"/>
      <c r="BZ38" s="472"/>
      <c r="CA38" s="472"/>
      <c r="CB38" s="472"/>
      <c r="CC38" s="472"/>
      <c r="CD38" s="472"/>
      <c r="CE38" s="472"/>
      <c r="CF38" s="2349" t="str">
        <f>IF(申告書記入イメージ!CV105=0,"",申告書記入イメージ!CV105)</f>
        <v/>
      </c>
      <c r="CG38" s="2351"/>
      <c r="CH38" s="472" t="s">
        <v>631</v>
      </c>
      <c r="CI38" s="472"/>
      <c r="CJ38" s="472"/>
      <c r="CK38" s="472"/>
      <c r="CL38" s="473"/>
      <c r="CM38" s="473"/>
      <c r="CN38" s="2386"/>
      <c r="CO38" s="2386"/>
    </row>
    <row r="39" spans="1:93" ht="12.75" customHeight="1">
      <c r="A39" s="472"/>
      <c r="B39" s="472"/>
      <c r="C39" s="472"/>
      <c r="D39" s="472"/>
      <c r="E39" s="480" t="s">
        <v>388</v>
      </c>
      <c r="F39" s="472"/>
      <c r="G39" s="472"/>
      <c r="H39" s="472"/>
      <c r="I39" s="472"/>
      <c r="J39" s="472"/>
      <c r="K39" s="472"/>
      <c r="L39" s="472"/>
      <c r="M39" s="472"/>
      <c r="N39" s="480" t="s">
        <v>632</v>
      </c>
      <c r="O39" s="472"/>
      <c r="P39" s="472"/>
      <c r="Q39" s="472"/>
      <c r="R39" s="472"/>
      <c r="S39" s="472"/>
      <c r="T39" s="472"/>
      <c r="U39" s="472"/>
      <c r="V39" s="472"/>
      <c r="W39" s="480" t="s">
        <v>390</v>
      </c>
      <c r="X39" s="472"/>
      <c r="Y39" s="472"/>
      <c r="Z39" s="472"/>
      <c r="AA39" s="472"/>
      <c r="AB39" s="472"/>
      <c r="AC39" s="472"/>
      <c r="AD39" s="472"/>
      <c r="AE39" s="472"/>
      <c r="AF39" s="472"/>
      <c r="AG39" s="472"/>
      <c r="AH39" s="480" t="s">
        <v>391</v>
      </c>
      <c r="AI39" s="472"/>
      <c r="AJ39" s="472"/>
      <c r="AK39" s="472"/>
      <c r="AL39" s="472"/>
      <c r="AM39" s="472"/>
      <c r="AN39" s="472"/>
      <c r="AO39" s="472"/>
      <c r="AP39" s="472"/>
      <c r="AQ39" s="480" t="s">
        <v>392</v>
      </c>
      <c r="AR39" s="472"/>
      <c r="AS39" s="472"/>
      <c r="AT39" s="472"/>
      <c r="AU39" s="472"/>
      <c r="AV39" s="472"/>
      <c r="AW39" s="472"/>
      <c r="AX39" s="472"/>
      <c r="AY39" s="472"/>
      <c r="AZ39" s="472"/>
      <c r="BA39" s="472"/>
      <c r="BB39" s="472"/>
      <c r="BC39" s="472"/>
      <c r="BD39" s="472"/>
      <c r="BE39" s="472"/>
      <c r="BF39" s="472"/>
      <c r="BG39" s="472"/>
      <c r="BH39" s="472"/>
      <c r="BI39" s="472"/>
      <c r="BJ39" s="472"/>
      <c r="BK39" s="472"/>
      <c r="BL39" s="472"/>
      <c r="BM39" s="472"/>
      <c r="BN39" s="472"/>
      <c r="BO39" s="472"/>
      <c r="BP39" s="472"/>
      <c r="BQ39" s="472"/>
      <c r="BR39" s="472"/>
      <c r="BS39" s="472"/>
      <c r="BT39" s="472"/>
      <c r="BU39" s="472"/>
      <c r="BV39" s="472"/>
      <c r="BW39" s="472"/>
      <c r="BX39" s="472"/>
      <c r="BY39" s="472"/>
      <c r="BZ39" s="472"/>
      <c r="CA39" s="472"/>
      <c r="CB39" s="472"/>
      <c r="CC39" s="472"/>
      <c r="CD39" s="472"/>
      <c r="CE39" s="472"/>
      <c r="CF39" s="472"/>
      <c r="CG39" s="472"/>
      <c r="CH39" s="472"/>
      <c r="CI39" s="472"/>
      <c r="CJ39" s="472"/>
      <c r="CK39" s="472"/>
      <c r="CL39" s="473"/>
      <c r="CM39" s="473"/>
      <c r="CN39" s="2386"/>
      <c r="CO39" s="2386"/>
    </row>
    <row r="40" spans="1:93" ht="14.4">
      <c r="A40" s="472"/>
      <c r="B40" s="472"/>
      <c r="C40" s="472"/>
      <c r="D40" s="472"/>
      <c r="E40" s="2349"/>
      <c r="F40" s="2350"/>
      <c r="G40" s="2351"/>
      <c r="H40" s="480" t="s">
        <v>633</v>
      </c>
      <c r="I40" s="472"/>
      <c r="J40" s="472"/>
      <c r="K40" s="472"/>
      <c r="L40" s="2349"/>
      <c r="M40" s="2350"/>
      <c r="N40" s="2351"/>
      <c r="O40" s="480" t="s">
        <v>634</v>
      </c>
      <c r="P40" s="472"/>
      <c r="Q40" s="472"/>
      <c r="R40" s="472"/>
      <c r="S40" s="472"/>
      <c r="T40" s="472"/>
      <c r="U40" s="472"/>
      <c r="V40" s="2349"/>
      <c r="W40" s="2350"/>
      <c r="X40" s="2351"/>
      <c r="Y40" s="480" t="s">
        <v>635</v>
      </c>
      <c r="Z40" s="472"/>
      <c r="AA40" s="472"/>
      <c r="AB40" s="472"/>
      <c r="AC40" s="472"/>
      <c r="AD40" s="472"/>
      <c r="AE40" s="472"/>
      <c r="AF40" s="472"/>
      <c r="AG40" s="472"/>
      <c r="AH40" s="2349"/>
      <c r="AI40" s="2350"/>
      <c r="AJ40" s="2351"/>
      <c r="AK40" s="480" t="s">
        <v>636</v>
      </c>
      <c r="AL40" s="472"/>
      <c r="AM40" s="472"/>
      <c r="AN40" s="472"/>
      <c r="AO40" s="472"/>
      <c r="AP40" s="2422"/>
      <c r="AQ40" s="2417"/>
      <c r="AR40" s="2417"/>
      <c r="AS40" s="2417"/>
      <c r="AT40" s="2417"/>
      <c r="AU40" s="2417"/>
      <c r="AV40" s="2417"/>
      <c r="AW40" s="2417"/>
      <c r="AX40" s="2417"/>
      <c r="AY40" s="2417" t="str">
        <f>IF(申告書記入イメージ!BH110=0,"",申告書記入イメージ!BH110)</f>
        <v/>
      </c>
      <c r="AZ40" s="2417"/>
      <c r="BA40" s="2417"/>
      <c r="BB40" s="2417" t="str">
        <f>IF(申告書記入イメージ!BK110=0,"",申告書記入イメージ!BK110)</f>
        <v/>
      </c>
      <c r="BC40" s="2417"/>
      <c r="BD40" s="2417"/>
      <c r="BE40" s="2417" t="str">
        <f>IF(申告書記入イメージ!BN110=0,"",申告書記入イメージ!BN110)</f>
        <v/>
      </c>
      <c r="BF40" s="2417"/>
      <c r="BG40" s="2417"/>
      <c r="BH40" s="2417" t="str">
        <f>IF(申告書記入イメージ!BQ110=0,"",申告書記入イメージ!BQ110)</f>
        <v/>
      </c>
      <c r="BI40" s="2417"/>
      <c r="BJ40" s="2417"/>
      <c r="BK40" s="2417" t="str">
        <f>IF(申告書記入イメージ!BT110=0,"",申告書記入イメージ!BT110)</f>
        <v/>
      </c>
      <c r="BL40" s="2417"/>
      <c r="BM40" s="2417"/>
      <c r="BN40" s="2417" t="str">
        <f>IF(申告書記入イメージ!BW110=0,"",申告書記入イメージ!BW110)</f>
        <v/>
      </c>
      <c r="BO40" s="2417"/>
      <c r="BP40" s="2417"/>
      <c r="BQ40" s="2417" t="str">
        <f>IF(申告書記入イメージ!BZ110=0,"",申告書記入イメージ!BZ110)</f>
        <v/>
      </c>
      <c r="BR40" s="2417"/>
      <c r="BS40" s="2417"/>
      <c r="BT40" s="2417" t="str">
        <f>IF(申告書記入イメージ!CC110=0,"",申告書記入イメージ!CC110)</f>
        <v/>
      </c>
      <c r="BU40" s="2417"/>
      <c r="BV40" s="2417"/>
      <c r="BW40" s="2417" t="str">
        <f>IF(申告書記入イメージ!CF110=0,"",申告書記入イメージ!CF110)</f>
        <v/>
      </c>
      <c r="BX40" s="2417"/>
      <c r="BY40" s="2417"/>
      <c r="BZ40" s="2417" t="str">
        <f>IF(申告書記入イメージ!CI110=0,"",申告書記入イメージ!CI110)</f>
        <v/>
      </c>
      <c r="CA40" s="2417"/>
      <c r="CB40" s="2417"/>
      <c r="CC40" s="2417" t="str">
        <f>IF(申告書記入イメージ!CL110=0,"",申告書記入イメージ!CL110)</f>
        <v/>
      </c>
      <c r="CD40" s="2417"/>
      <c r="CE40" s="2417"/>
      <c r="CF40" s="2417" t="str">
        <f>IF(申告書記入イメージ!CO110=0,"",申告書記入イメージ!CO110)</f>
        <v/>
      </c>
      <c r="CG40" s="2417"/>
      <c r="CH40" s="2417"/>
      <c r="CI40" s="2417" t="str">
        <f>IF(申告書記入イメージ!CR110=0,"",申告書記入イメージ!CR110)</f>
        <v/>
      </c>
      <c r="CJ40" s="2417"/>
      <c r="CK40" s="2417"/>
      <c r="CL40" s="473"/>
      <c r="CM40" s="473"/>
      <c r="CN40" s="2386"/>
      <c r="CO40" s="2386"/>
    </row>
    <row r="41" spans="1:93">
      <c r="A41" s="472"/>
      <c r="B41" s="472"/>
      <c r="C41" s="472"/>
      <c r="D41" s="472"/>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2"/>
      <c r="AD41" s="472"/>
      <c r="AE41" s="472"/>
      <c r="AF41" s="472"/>
      <c r="AG41" s="472"/>
      <c r="AH41" s="472"/>
      <c r="AI41" s="472"/>
      <c r="AJ41" s="472"/>
      <c r="AK41" s="472"/>
      <c r="AL41" s="472"/>
      <c r="AM41" s="472"/>
      <c r="AN41" s="472"/>
      <c r="AO41" s="472"/>
      <c r="AP41" s="472"/>
      <c r="AQ41" s="472"/>
      <c r="AR41" s="472"/>
      <c r="AS41" s="472"/>
      <c r="AT41" s="472"/>
      <c r="AU41" s="472"/>
      <c r="AV41" s="487" t="s">
        <v>637</v>
      </c>
      <c r="AW41" s="472"/>
      <c r="AX41" s="472"/>
      <c r="AY41" s="472"/>
      <c r="AZ41" s="472"/>
      <c r="BA41" s="472"/>
      <c r="BB41" s="472"/>
      <c r="BC41" s="472"/>
      <c r="BD41" s="472"/>
      <c r="BE41" s="472"/>
      <c r="BF41" s="472"/>
      <c r="BG41" s="472"/>
      <c r="BH41" s="472"/>
      <c r="BI41" s="472"/>
      <c r="BJ41" s="472"/>
      <c r="BK41" s="472"/>
      <c r="BL41" s="472"/>
      <c r="BM41" s="472"/>
      <c r="BN41" s="472"/>
      <c r="BO41" s="472"/>
      <c r="BP41" s="472"/>
      <c r="BQ41" s="472"/>
      <c r="BR41" s="472"/>
      <c r="BS41" s="472"/>
      <c r="BT41" s="472"/>
      <c r="BU41" s="472"/>
      <c r="BV41" s="472"/>
      <c r="BW41" s="472"/>
      <c r="BX41" s="472"/>
      <c r="BY41" s="472"/>
      <c r="BZ41" s="472"/>
      <c r="CA41" s="472"/>
      <c r="CB41" s="472"/>
      <c r="CC41" s="472"/>
      <c r="CD41" s="472"/>
      <c r="CE41" s="472"/>
      <c r="CF41" s="472"/>
      <c r="CG41" s="472"/>
      <c r="CH41" s="472"/>
      <c r="CI41" s="472"/>
      <c r="CJ41" s="472"/>
      <c r="CK41" s="472"/>
      <c r="CL41" s="473"/>
      <c r="CM41" s="473"/>
      <c r="CN41" s="2386"/>
      <c r="CO41" s="2386"/>
    </row>
    <row r="42" spans="1:93">
      <c r="A42" s="544"/>
      <c r="B42" s="564" t="s">
        <v>638</v>
      </c>
      <c r="C42" s="564"/>
      <c r="D42" s="564"/>
      <c r="E42" s="545"/>
      <c r="F42" s="545"/>
      <c r="G42" s="545"/>
      <c r="H42" s="545"/>
      <c r="I42" s="545"/>
      <c r="J42" s="545"/>
      <c r="K42" s="565"/>
      <c r="L42" s="565"/>
      <c r="M42" s="565"/>
      <c r="N42" s="565"/>
      <c r="O42" s="565"/>
      <c r="P42" s="565"/>
      <c r="Q42" s="565"/>
      <c r="R42" s="565"/>
      <c r="S42" s="565"/>
      <c r="T42" s="566"/>
      <c r="U42" s="2423" t="str">
        <f>IF(申告書記入イメージ!AF117=0,"",申告書記入イメージ!AF117)</f>
        <v/>
      </c>
      <c r="V42" s="2424"/>
      <c r="W42" s="2424"/>
      <c r="X42" s="2424"/>
      <c r="Y42" s="2424"/>
      <c r="Z42" s="2424"/>
      <c r="AA42" s="2424"/>
      <c r="AB42" s="2424"/>
      <c r="AC42" s="2424"/>
      <c r="AD42" s="2424"/>
      <c r="AE42" s="2424"/>
      <c r="AF42" s="2424"/>
      <c r="AG42" s="2424"/>
      <c r="AH42" s="2424"/>
      <c r="AI42" s="2424"/>
      <c r="AJ42" s="2424"/>
      <c r="AK42" s="2424"/>
      <c r="AL42" s="2424"/>
      <c r="AM42" s="2425" t="s">
        <v>15</v>
      </c>
      <c r="AN42" s="2426"/>
      <c r="AO42" s="472"/>
      <c r="AP42" s="472"/>
      <c r="AQ42" s="472"/>
      <c r="AR42" s="472"/>
      <c r="AS42" s="472"/>
      <c r="AT42" s="472"/>
      <c r="AU42" s="472"/>
      <c r="AV42" s="472"/>
      <c r="AW42" s="472"/>
      <c r="AX42" s="472"/>
      <c r="AY42" s="567" t="s">
        <v>639</v>
      </c>
      <c r="AZ42" s="545"/>
      <c r="BA42" s="545"/>
      <c r="BB42" s="545"/>
      <c r="BC42" s="545"/>
      <c r="BD42" s="545"/>
      <c r="BE42" s="545"/>
      <c r="BF42" s="545"/>
      <c r="BG42" s="545"/>
      <c r="BH42" s="545"/>
      <c r="BI42" s="545"/>
      <c r="BJ42" s="545"/>
      <c r="BK42" s="545"/>
      <c r="BL42" s="545"/>
      <c r="BM42" s="545"/>
      <c r="BN42" s="545"/>
      <c r="BO42" s="568"/>
      <c r="BP42" s="490"/>
      <c r="BQ42" s="490"/>
      <c r="BR42" s="490"/>
      <c r="BS42" s="490"/>
      <c r="BT42" s="490"/>
      <c r="BU42" s="490"/>
      <c r="BV42" s="490"/>
      <c r="BW42" s="490"/>
      <c r="BX42" s="490"/>
      <c r="BY42" s="490"/>
      <c r="BZ42" s="490"/>
      <c r="CA42" s="490"/>
      <c r="CB42" s="490"/>
      <c r="CC42" s="490"/>
      <c r="CD42" s="490"/>
      <c r="CE42" s="490"/>
      <c r="CF42" s="490"/>
      <c r="CG42" s="490"/>
      <c r="CH42" s="490" t="s">
        <v>15</v>
      </c>
      <c r="CI42" s="490"/>
      <c r="CJ42" s="490"/>
      <c r="CK42" s="569"/>
      <c r="CL42" s="473"/>
      <c r="CM42" s="473"/>
      <c r="CN42" s="2386"/>
      <c r="CO42" s="2386"/>
    </row>
    <row r="43" spans="1:93">
      <c r="A43" s="568"/>
      <c r="B43" s="490"/>
      <c r="C43" s="490"/>
      <c r="D43" s="490"/>
      <c r="E43" s="490"/>
      <c r="F43" s="570" t="s">
        <v>640</v>
      </c>
      <c r="G43" s="571"/>
      <c r="H43" s="571"/>
      <c r="I43" s="571"/>
      <c r="J43" s="572"/>
      <c r="K43" s="487" t="s">
        <v>641</v>
      </c>
      <c r="L43" s="472"/>
      <c r="M43" s="472"/>
      <c r="N43" s="472"/>
      <c r="O43" s="472"/>
      <c r="P43" s="472"/>
      <c r="Q43" s="472"/>
      <c r="R43" s="472"/>
      <c r="S43" s="472"/>
      <c r="T43" s="472"/>
      <c r="U43" s="573" t="s">
        <v>620</v>
      </c>
      <c r="V43" s="490"/>
      <c r="W43" s="574"/>
      <c r="X43" s="490"/>
      <c r="Y43" s="575"/>
      <c r="Z43" s="576" t="s">
        <v>642</v>
      </c>
      <c r="AA43" s="571"/>
      <c r="AB43" s="571"/>
      <c r="AC43" s="571"/>
      <c r="AD43" s="571"/>
      <c r="AE43" s="571"/>
      <c r="AF43" s="571"/>
      <c r="AG43" s="571"/>
      <c r="AH43" s="571"/>
      <c r="AI43" s="571"/>
      <c r="AJ43" s="577" t="s">
        <v>643</v>
      </c>
      <c r="AK43" s="545"/>
      <c r="AL43" s="545"/>
      <c r="AM43" s="545"/>
      <c r="AN43" s="545"/>
      <c r="AO43" s="545"/>
      <c r="AP43" s="2427" t="s">
        <v>644</v>
      </c>
      <c r="AQ43" s="2428"/>
      <c r="AR43" s="2428"/>
      <c r="AS43" s="2428"/>
      <c r="AT43" s="2428"/>
      <c r="AU43" s="2428"/>
      <c r="AV43" s="2429"/>
      <c r="AW43" s="472"/>
      <c r="AX43" s="472"/>
      <c r="AY43" s="578" t="s">
        <v>645</v>
      </c>
      <c r="AZ43" s="571"/>
      <c r="BA43" s="571"/>
      <c r="BB43" s="571"/>
      <c r="BC43" s="571"/>
      <c r="BD43" s="571"/>
      <c r="BE43" s="571"/>
      <c r="BF43" s="571"/>
      <c r="BG43" s="571"/>
      <c r="BH43" s="571"/>
      <c r="BI43" s="571"/>
      <c r="BJ43" s="571"/>
      <c r="BK43" s="571"/>
      <c r="BL43" s="571"/>
      <c r="BM43" s="571"/>
      <c r="BN43" s="579"/>
      <c r="BO43" s="580"/>
      <c r="BP43" s="571"/>
      <c r="BQ43" s="571"/>
      <c r="BR43" s="571"/>
      <c r="BS43" s="571"/>
      <c r="BT43" s="571"/>
      <c r="BU43" s="571"/>
      <c r="BV43" s="571"/>
      <c r="BW43" s="571"/>
      <c r="BX43" s="571"/>
      <c r="BY43" s="571"/>
      <c r="BZ43" s="571"/>
      <c r="CA43" s="571"/>
      <c r="CB43" s="571"/>
      <c r="CC43" s="571"/>
      <c r="CD43" s="571"/>
      <c r="CE43" s="571"/>
      <c r="CF43" s="571"/>
      <c r="CG43" s="571"/>
      <c r="CH43" s="571"/>
      <c r="CI43" s="571"/>
      <c r="CJ43" s="571"/>
      <c r="CK43" s="579"/>
      <c r="CL43" s="473"/>
      <c r="CM43" s="473"/>
      <c r="CN43" s="2386"/>
      <c r="CO43" s="2386"/>
    </row>
    <row r="44" spans="1:93" ht="15.75" customHeight="1">
      <c r="A44" s="581"/>
      <c r="B44" s="563" t="s">
        <v>646</v>
      </c>
      <c r="C44" s="472"/>
      <c r="D44" s="472"/>
      <c r="E44" s="472"/>
      <c r="F44" s="582" t="s">
        <v>647</v>
      </c>
      <c r="G44" s="521"/>
      <c r="H44" s="521"/>
      <c r="I44" s="521"/>
      <c r="J44" s="583"/>
      <c r="K44" s="2434" t="str">
        <f>IF(申告書記入イメージ!N124=0,"",申告書記入イメージ!N124)</f>
        <v/>
      </c>
      <c r="L44" s="2435"/>
      <c r="M44" s="2435"/>
      <c r="N44" s="2435"/>
      <c r="O44" s="2435"/>
      <c r="P44" s="2435"/>
      <c r="Q44" s="2435"/>
      <c r="R44" s="2435"/>
      <c r="S44" s="487" t="s">
        <v>15</v>
      </c>
      <c r="T44" s="472"/>
      <c r="U44" s="584" t="s">
        <v>648</v>
      </c>
      <c r="V44" s="487"/>
      <c r="W44" s="487"/>
      <c r="X44" s="472"/>
      <c r="Y44" s="472"/>
      <c r="Z44" s="2436">
        <f>申告書記入イメージ!AL124</f>
        <v>0</v>
      </c>
      <c r="AA44" s="2437"/>
      <c r="AB44" s="2437"/>
      <c r="AC44" s="2437"/>
      <c r="AD44" s="2437"/>
      <c r="AE44" s="2437"/>
      <c r="AF44" s="2437"/>
      <c r="AG44" s="2437"/>
      <c r="AH44" s="472" t="s">
        <v>15</v>
      </c>
      <c r="AI44" s="472"/>
      <c r="AJ44" s="585" t="s">
        <v>649</v>
      </c>
      <c r="AK44" s="487"/>
      <c r="AL44" s="472"/>
      <c r="AM44" s="472"/>
      <c r="AN44" s="472"/>
      <c r="AO44" s="472"/>
      <c r="AP44" s="2430"/>
      <c r="AQ44" s="2430"/>
      <c r="AR44" s="2430"/>
      <c r="AS44" s="2430"/>
      <c r="AT44" s="2430"/>
      <c r="AU44" s="2430"/>
      <c r="AV44" s="2431"/>
      <c r="AW44" s="472"/>
      <c r="AX44" s="472"/>
      <c r="AY44" s="586" t="s">
        <v>650</v>
      </c>
      <c r="AZ44" s="472"/>
      <c r="BA44" s="472"/>
      <c r="BB44" s="472"/>
      <c r="BC44" s="472"/>
      <c r="BD44" s="472"/>
      <c r="BE44" s="472"/>
      <c r="BF44" s="472"/>
      <c r="BG44" s="472"/>
      <c r="BH44" s="472"/>
      <c r="BI44" s="472"/>
      <c r="BJ44" s="472"/>
      <c r="BK44" s="472"/>
      <c r="BL44" s="472"/>
      <c r="BM44" s="472"/>
      <c r="BN44" s="587"/>
      <c r="BO44" s="588"/>
      <c r="BP44" s="472"/>
      <c r="BQ44" s="472"/>
      <c r="BR44" s="472"/>
      <c r="BS44" s="472"/>
      <c r="BT44" s="472"/>
      <c r="BU44" s="472"/>
      <c r="BV44" s="472"/>
      <c r="BW44" s="472"/>
      <c r="BX44" s="472"/>
      <c r="BY44" s="472"/>
      <c r="BZ44" s="472"/>
      <c r="CA44" s="472"/>
      <c r="CB44" s="472"/>
      <c r="CC44" s="472"/>
      <c r="CD44" s="472"/>
      <c r="CE44" s="472"/>
      <c r="CF44" s="472"/>
      <c r="CG44" s="472"/>
      <c r="CH44" s="472" t="s">
        <v>370</v>
      </c>
      <c r="CI44" s="472"/>
      <c r="CJ44" s="472"/>
      <c r="CK44" s="587"/>
      <c r="CL44" s="473"/>
      <c r="CM44" s="473"/>
      <c r="CN44" s="2386"/>
      <c r="CO44" s="2386"/>
    </row>
    <row r="45" spans="1:93" ht="15" customHeight="1">
      <c r="A45" s="584" t="s">
        <v>651</v>
      </c>
      <c r="B45" s="472"/>
      <c r="C45" s="472"/>
      <c r="D45" s="472"/>
      <c r="E45" s="472"/>
      <c r="F45" s="576" t="s">
        <v>596</v>
      </c>
      <c r="G45" s="571"/>
      <c r="H45" s="571"/>
      <c r="I45" s="571"/>
      <c r="J45" s="589"/>
      <c r="K45" s="590" t="s">
        <v>652</v>
      </c>
      <c r="L45" s="591"/>
      <c r="M45" s="591"/>
      <c r="N45" s="591"/>
      <c r="O45" s="591"/>
      <c r="P45" s="591"/>
      <c r="Q45" s="591"/>
      <c r="R45" s="591"/>
      <c r="S45" s="591"/>
      <c r="T45" s="591"/>
      <c r="U45" s="591"/>
      <c r="V45" s="591"/>
      <c r="W45" s="591"/>
      <c r="X45" s="591"/>
      <c r="Y45" s="591"/>
      <c r="Z45" s="519"/>
      <c r="AA45" s="519"/>
      <c r="AB45" s="519"/>
      <c r="AC45" s="519"/>
      <c r="AD45" s="519"/>
      <c r="AE45" s="519"/>
      <c r="AF45" s="592" t="s">
        <v>653</v>
      </c>
      <c r="AG45" s="519"/>
      <c r="AH45" s="519"/>
      <c r="AI45" s="519"/>
      <c r="AJ45" s="593"/>
      <c r="AK45" s="472"/>
      <c r="AL45" s="2349" t="str">
        <f>IF(申告書記入イメージ!AY124=0,"",申告書記入イメージ!AY124)</f>
        <v/>
      </c>
      <c r="AM45" s="2350"/>
      <c r="AN45" s="2351"/>
      <c r="AO45" s="472"/>
      <c r="AP45" s="2430"/>
      <c r="AQ45" s="2430"/>
      <c r="AR45" s="2430"/>
      <c r="AS45" s="2430"/>
      <c r="AT45" s="2430"/>
      <c r="AU45" s="2430"/>
      <c r="AV45" s="2431"/>
      <c r="AW45" s="472"/>
      <c r="AX45" s="472"/>
      <c r="AY45" s="594" t="s">
        <v>654</v>
      </c>
      <c r="AZ45" s="595"/>
      <c r="BA45" s="595"/>
      <c r="BB45" s="595"/>
      <c r="BC45" s="595"/>
      <c r="BD45" s="595"/>
      <c r="BE45" s="595"/>
      <c r="BF45" s="595"/>
      <c r="BG45" s="595"/>
      <c r="BH45" s="595"/>
      <c r="BI45" s="595"/>
      <c r="BJ45" s="595"/>
      <c r="BK45" s="595"/>
      <c r="BL45" s="595"/>
      <c r="BM45" s="595"/>
      <c r="BN45" s="595"/>
      <c r="BO45" s="2438"/>
      <c r="BP45" s="2439"/>
      <c r="BQ45" s="2439"/>
      <c r="BR45" s="2439"/>
      <c r="BS45" s="2439"/>
      <c r="BT45" s="2439"/>
      <c r="BU45" s="2439"/>
      <c r="BV45" s="2439"/>
      <c r="BW45" s="2439"/>
      <c r="BX45" s="2439"/>
      <c r="BY45" s="2439"/>
      <c r="BZ45" s="2439"/>
      <c r="CA45" s="2439"/>
      <c r="CB45" s="2439"/>
      <c r="CC45" s="2439"/>
      <c r="CD45" s="2439"/>
      <c r="CE45" s="2439"/>
      <c r="CF45" s="2439"/>
      <c r="CG45" s="2440"/>
      <c r="CH45" s="596" t="s">
        <v>655</v>
      </c>
      <c r="CI45" s="597"/>
      <c r="CJ45" s="597"/>
      <c r="CK45" s="598"/>
      <c r="CL45" s="473"/>
      <c r="CM45" s="473"/>
      <c r="CN45" s="2386"/>
      <c r="CO45" s="2386"/>
    </row>
    <row r="46" spans="1:93" ht="19.2" customHeight="1">
      <c r="A46" s="581"/>
      <c r="B46" s="472"/>
      <c r="C46" s="472"/>
      <c r="D46" s="472"/>
      <c r="E46" s="472"/>
      <c r="F46" s="599" t="s">
        <v>656</v>
      </c>
      <c r="G46" s="472"/>
      <c r="H46" s="472"/>
      <c r="I46" s="472"/>
      <c r="J46" s="472"/>
      <c r="K46" s="600"/>
      <c r="L46" s="2441" t="str">
        <f>申告書記入イメージ!S129</f>
        <v/>
      </c>
      <c r="M46" s="2441"/>
      <c r="N46" s="2441" t="str">
        <f>申告書記入イメージ!V129</f>
        <v/>
      </c>
      <c r="O46" s="2441"/>
      <c r="P46" s="2441" t="str">
        <f>申告書記入イメージ!Y129</f>
        <v/>
      </c>
      <c r="Q46" s="2441"/>
      <c r="R46" s="2441" t="str">
        <f>申告書記入イメージ!AB129</f>
        <v/>
      </c>
      <c r="S46" s="2442"/>
      <c r="T46" s="2442" t="str">
        <f>申告書記入イメージ!AE129</f>
        <v/>
      </c>
      <c r="U46" s="2442"/>
      <c r="V46" s="2442" t="str">
        <f>申告書記入イメージ!AH129</f>
        <v/>
      </c>
      <c r="W46" s="2442"/>
      <c r="X46" s="2442" t="str">
        <f>申告書記入イメージ!AK129</f>
        <v/>
      </c>
      <c r="Y46" s="2442"/>
      <c r="Z46" s="2442" t="str">
        <f>申告書記入イメージ!AN129</f>
        <v/>
      </c>
      <c r="AA46" s="2442"/>
      <c r="AB46" s="2442" t="str">
        <f>申告書記入イメージ!AQ129</f>
        <v/>
      </c>
      <c r="AC46" s="2442"/>
      <c r="AD46" s="2442" t="str">
        <f>申告書記入イメージ!AT129</f>
        <v/>
      </c>
      <c r="AE46" s="2442"/>
      <c r="AF46" s="2442" t="str">
        <f>申告書記入イメージ!AW129</f>
        <v/>
      </c>
      <c r="AG46" s="2442"/>
      <c r="AH46" s="601" t="s">
        <v>657</v>
      </c>
      <c r="AI46" s="601"/>
      <c r="AJ46" s="549"/>
      <c r="AK46" s="550"/>
      <c r="AL46" s="551" t="s">
        <v>658</v>
      </c>
      <c r="AM46" s="550"/>
      <c r="AN46" s="550"/>
      <c r="AO46" s="550"/>
      <c r="AP46" s="2432"/>
      <c r="AQ46" s="2432"/>
      <c r="AR46" s="2432"/>
      <c r="AS46" s="2432"/>
      <c r="AT46" s="2432"/>
      <c r="AU46" s="2432"/>
      <c r="AV46" s="2433"/>
      <c r="AW46" s="472"/>
      <c r="AX46" s="472"/>
      <c r="AY46" s="472"/>
      <c r="AZ46" s="472"/>
      <c r="BA46" s="472"/>
      <c r="BB46" s="472"/>
      <c r="BC46" s="472"/>
      <c r="BD46" s="472"/>
      <c r="BE46" s="472"/>
      <c r="BF46" s="472"/>
      <c r="BG46" s="472"/>
      <c r="BH46" s="472"/>
      <c r="BI46" s="472"/>
      <c r="BJ46" s="472"/>
      <c r="BK46" s="472"/>
      <c r="BL46" s="472"/>
      <c r="BM46" s="472"/>
      <c r="BN46" s="472"/>
      <c r="BO46" s="472"/>
      <c r="BP46" s="472"/>
      <c r="BQ46" s="472"/>
      <c r="BR46" s="472"/>
      <c r="BS46" s="472"/>
      <c r="BT46" s="472"/>
      <c r="BU46" s="472"/>
      <c r="BV46" s="472"/>
      <c r="BW46" s="472"/>
      <c r="BX46" s="472"/>
      <c r="BY46" s="472"/>
      <c r="BZ46" s="472"/>
      <c r="CA46" s="472"/>
      <c r="CB46" s="472"/>
      <c r="CC46" s="472"/>
      <c r="CD46" s="472"/>
      <c r="CE46" s="472"/>
      <c r="CF46" s="472"/>
      <c r="CG46" s="472"/>
      <c r="CH46" s="472"/>
      <c r="CI46" s="472"/>
      <c r="CJ46" s="472"/>
      <c r="CK46" s="472"/>
      <c r="CL46" s="473"/>
      <c r="CM46" s="473"/>
      <c r="CN46" s="2386"/>
      <c r="CO46" s="2386"/>
    </row>
    <row r="47" spans="1:93" ht="39" customHeight="1">
      <c r="A47" s="2443" t="s">
        <v>659</v>
      </c>
      <c r="B47" s="2444"/>
      <c r="C47" s="2445"/>
      <c r="D47" s="2449" t="s">
        <v>660</v>
      </c>
      <c r="E47" s="2449"/>
      <c r="F47" s="2449"/>
      <c r="G47" s="2451" t="s">
        <v>661</v>
      </c>
      <c r="H47" s="2452"/>
      <c r="I47" s="2452"/>
      <c r="J47" s="2452"/>
      <c r="K47" s="2452"/>
      <c r="L47" s="2452"/>
      <c r="M47" s="2452"/>
      <c r="N47" s="2452"/>
      <c r="O47" s="2452"/>
      <c r="P47" s="2452"/>
      <c r="Q47" s="2452"/>
      <c r="R47" s="2453"/>
      <c r="S47" s="2457" t="s">
        <v>662</v>
      </c>
      <c r="T47" s="2458"/>
      <c r="U47" s="2458"/>
      <c r="V47" s="2458"/>
      <c r="W47" s="2458"/>
      <c r="X47" s="2458"/>
      <c r="Y47" s="2458"/>
      <c r="Z47" s="2458"/>
      <c r="AA47" s="2458"/>
      <c r="AB47" s="2458"/>
      <c r="AC47" s="2458"/>
      <c r="AD47" s="2458"/>
      <c r="AE47" s="2457" t="s">
        <v>663</v>
      </c>
      <c r="AF47" s="2458"/>
      <c r="AG47" s="2458"/>
      <c r="AH47" s="2458"/>
      <c r="AI47" s="2458"/>
      <c r="AJ47" s="2458"/>
      <c r="AK47" s="2458"/>
      <c r="AL47" s="2458"/>
      <c r="AM47" s="2458"/>
      <c r="AN47" s="2458"/>
      <c r="AO47" s="2458"/>
      <c r="AP47" s="2458"/>
      <c r="AQ47" s="2457" t="s">
        <v>664</v>
      </c>
      <c r="AR47" s="2458"/>
      <c r="AS47" s="2458"/>
      <c r="AT47" s="2458"/>
      <c r="AU47" s="2458"/>
      <c r="AV47" s="2458"/>
      <c r="AW47" s="2458"/>
      <c r="AX47" s="2458"/>
      <c r="AY47" s="2458"/>
      <c r="AZ47" s="2458"/>
      <c r="BA47" s="2458"/>
      <c r="BB47" s="2458"/>
      <c r="BC47" s="2457" t="s">
        <v>665</v>
      </c>
      <c r="BD47" s="2458"/>
      <c r="BE47" s="2458"/>
      <c r="BF47" s="2458"/>
      <c r="BG47" s="2458"/>
      <c r="BH47" s="2458"/>
      <c r="BI47" s="2458"/>
      <c r="BJ47" s="2458"/>
      <c r="BK47" s="2458"/>
      <c r="BL47" s="2458"/>
      <c r="BM47" s="2458"/>
      <c r="BN47" s="2458"/>
      <c r="BO47" s="2457" t="s">
        <v>666</v>
      </c>
      <c r="BP47" s="2458"/>
      <c r="BQ47" s="2458"/>
      <c r="BR47" s="2458"/>
      <c r="BS47" s="2458"/>
      <c r="BT47" s="2458"/>
      <c r="BU47" s="2458"/>
      <c r="BV47" s="2458"/>
      <c r="BW47" s="2458"/>
      <c r="BX47" s="2458"/>
      <c r="BY47" s="2458"/>
      <c r="BZ47" s="2458"/>
      <c r="CA47" s="2457" t="s">
        <v>667</v>
      </c>
      <c r="CB47" s="2458"/>
      <c r="CC47" s="2458"/>
      <c r="CD47" s="2458"/>
      <c r="CE47" s="2458"/>
      <c r="CF47" s="2458"/>
      <c r="CG47" s="2458"/>
      <c r="CH47" s="2458"/>
      <c r="CI47" s="2458"/>
      <c r="CJ47" s="2458"/>
      <c r="CK47" s="2458"/>
      <c r="CL47" s="2459"/>
      <c r="CM47" s="473"/>
      <c r="CN47" s="2386"/>
      <c r="CO47" s="2386"/>
    </row>
    <row r="48" spans="1:93" ht="12.75" customHeight="1">
      <c r="A48" s="2446"/>
      <c r="B48" s="2447"/>
      <c r="C48" s="2448"/>
      <c r="D48" s="2450"/>
      <c r="E48" s="2450"/>
      <c r="F48" s="2450"/>
      <c r="G48" s="2454"/>
      <c r="H48" s="2455"/>
      <c r="I48" s="2455"/>
      <c r="J48" s="2455"/>
      <c r="K48" s="2455"/>
      <c r="L48" s="2455"/>
      <c r="M48" s="2455"/>
      <c r="N48" s="2455"/>
      <c r="O48" s="2455"/>
      <c r="P48" s="2455"/>
      <c r="Q48" s="2455"/>
      <c r="R48" s="2456"/>
      <c r="S48" s="2454"/>
      <c r="T48" s="2455"/>
      <c r="U48" s="2455"/>
      <c r="V48" s="2455"/>
      <c r="W48" s="2455"/>
      <c r="X48" s="2455"/>
      <c r="Y48" s="2455"/>
      <c r="Z48" s="2455"/>
      <c r="AA48" s="2455"/>
      <c r="AB48" s="2455"/>
      <c r="AC48" s="2455"/>
      <c r="AD48" s="2455"/>
      <c r="AE48" s="2454"/>
      <c r="AF48" s="2455"/>
      <c r="AG48" s="2455"/>
      <c r="AH48" s="2455"/>
      <c r="AI48" s="2455"/>
      <c r="AJ48" s="2455"/>
      <c r="AK48" s="2455"/>
      <c r="AL48" s="2455"/>
      <c r="AM48" s="2455"/>
      <c r="AN48" s="2455"/>
      <c r="AO48" s="2455"/>
      <c r="AP48" s="2455"/>
      <c r="AQ48" s="2454"/>
      <c r="AR48" s="2455"/>
      <c r="AS48" s="2455"/>
      <c r="AT48" s="2455"/>
      <c r="AU48" s="2455"/>
      <c r="AV48" s="2455"/>
      <c r="AW48" s="2455"/>
      <c r="AX48" s="2455"/>
      <c r="AY48" s="2455"/>
      <c r="AZ48" s="2455"/>
      <c r="BA48" s="2455"/>
      <c r="BB48" s="2455"/>
      <c r="BC48" s="2454"/>
      <c r="BD48" s="2455"/>
      <c r="BE48" s="2455"/>
      <c r="BF48" s="2455"/>
      <c r="BG48" s="2455"/>
      <c r="BH48" s="2455"/>
      <c r="BI48" s="2455"/>
      <c r="BJ48" s="2455"/>
      <c r="BK48" s="2455"/>
      <c r="BL48" s="2455"/>
      <c r="BM48" s="2455"/>
      <c r="BN48" s="2455"/>
      <c r="BO48" s="2454"/>
      <c r="BP48" s="2455"/>
      <c r="BQ48" s="2455"/>
      <c r="BR48" s="2455"/>
      <c r="BS48" s="2455"/>
      <c r="BT48" s="2455"/>
      <c r="BU48" s="2455"/>
      <c r="BV48" s="2455"/>
      <c r="BW48" s="2455"/>
      <c r="BX48" s="2455"/>
      <c r="BY48" s="2455"/>
      <c r="BZ48" s="2455"/>
      <c r="CA48" s="2454"/>
      <c r="CB48" s="2455"/>
      <c r="CC48" s="2455"/>
      <c r="CD48" s="2455"/>
      <c r="CE48" s="2455"/>
      <c r="CF48" s="2455"/>
      <c r="CG48" s="2455"/>
      <c r="CH48" s="2455"/>
      <c r="CI48" s="2455"/>
      <c r="CJ48" s="2455"/>
      <c r="CK48" s="2455"/>
      <c r="CL48" s="2460"/>
      <c r="CM48" s="473"/>
      <c r="CN48" s="2386"/>
      <c r="CO48" s="2386"/>
    </row>
    <row r="49" spans="1:93" ht="12.75" customHeight="1" thickBot="1">
      <c r="A49" s="2461" t="s">
        <v>668</v>
      </c>
      <c r="B49" s="2462"/>
      <c r="C49" s="2463"/>
      <c r="D49" s="2450"/>
      <c r="E49" s="2450"/>
      <c r="F49" s="2450"/>
      <c r="G49" s="2467">
        <f>申告書記入イメージ!K138</f>
        <v>0</v>
      </c>
      <c r="H49" s="2468"/>
      <c r="I49" s="2468"/>
      <c r="J49" s="2468"/>
      <c r="K49" s="2468"/>
      <c r="L49" s="2468"/>
      <c r="M49" s="2468"/>
      <c r="N49" s="2468"/>
      <c r="O49" s="2468"/>
      <c r="P49" s="2468"/>
      <c r="Q49" s="472" t="s">
        <v>15</v>
      </c>
      <c r="R49" s="602"/>
      <c r="S49" s="2467">
        <f>申告書記入イメージ!Y137</f>
        <v>0</v>
      </c>
      <c r="T49" s="2468"/>
      <c r="U49" s="2468"/>
      <c r="V49" s="2468"/>
      <c r="W49" s="2468"/>
      <c r="X49" s="2468"/>
      <c r="Y49" s="2468"/>
      <c r="Z49" s="2468"/>
      <c r="AA49" s="2468"/>
      <c r="AB49" s="2468"/>
      <c r="AC49" s="472" t="s">
        <v>15</v>
      </c>
      <c r="AD49" s="603"/>
      <c r="AE49" s="2467" t="str">
        <f>IF(申告書記入イメージ!AM137=0,"",申告書記入イメージ!AM137)</f>
        <v/>
      </c>
      <c r="AF49" s="2468"/>
      <c r="AG49" s="2468"/>
      <c r="AH49" s="2468"/>
      <c r="AI49" s="2468"/>
      <c r="AJ49" s="2468"/>
      <c r="AK49" s="2468"/>
      <c r="AL49" s="2468"/>
      <c r="AM49" s="2468"/>
      <c r="AN49" s="2468"/>
      <c r="AO49" s="472" t="s">
        <v>15</v>
      </c>
      <c r="AP49" s="603"/>
      <c r="AQ49" s="2467" t="str">
        <f>IF(申告書記入イメージ!BA137=0,"",申告書記入イメージ!BA137)</f>
        <v/>
      </c>
      <c r="AR49" s="2469"/>
      <c r="AS49" s="2469"/>
      <c r="AT49" s="2469"/>
      <c r="AU49" s="2469"/>
      <c r="AV49" s="2469"/>
      <c r="AW49" s="2469"/>
      <c r="AX49" s="2469"/>
      <c r="AY49" s="2469"/>
      <c r="AZ49" s="2469"/>
      <c r="BA49" s="472" t="s">
        <v>15</v>
      </c>
      <c r="BB49" s="602"/>
      <c r="BC49" s="2470" t="str">
        <f>IF(申告書記入イメージ!BO137=0,"",申告書記入イメージ!BO137)</f>
        <v/>
      </c>
      <c r="BD49" s="2469"/>
      <c r="BE49" s="2469"/>
      <c r="BF49" s="2469"/>
      <c r="BG49" s="2469"/>
      <c r="BH49" s="2469"/>
      <c r="BI49" s="2469"/>
      <c r="BJ49" s="2469"/>
      <c r="BK49" s="2469"/>
      <c r="BL49" s="2469"/>
      <c r="BM49" s="472" t="s">
        <v>15</v>
      </c>
      <c r="BN49" s="602"/>
      <c r="BO49" s="2470" t="str">
        <f>IF(申告書記入イメージ!CC137=0,"",申告書記入イメージ!CC137)</f>
        <v/>
      </c>
      <c r="BP49" s="2469"/>
      <c r="BQ49" s="2469"/>
      <c r="BR49" s="2469"/>
      <c r="BS49" s="2469"/>
      <c r="BT49" s="2469"/>
      <c r="BU49" s="2469"/>
      <c r="BV49" s="2469"/>
      <c r="BW49" s="2469"/>
      <c r="BX49" s="2469"/>
      <c r="BY49" s="472" t="s">
        <v>15</v>
      </c>
      <c r="BZ49" s="602"/>
      <c r="CA49" s="2467" t="str">
        <f>IF(申告書記入イメージ!CQ137=0,"",申告書記入イメージ!CQ137)</f>
        <v/>
      </c>
      <c r="CB49" s="2469"/>
      <c r="CC49" s="2469"/>
      <c r="CD49" s="2469"/>
      <c r="CE49" s="2469"/>
      <c r="CF49" s="2469"/>
      <c r="CG49" s="2469"/>
      <c r="CH49" s="2469"/>
      <c r="CI49" s="2469"/>
      <c r="CJ49" s="2469"/>
      <c r="CK49" s="472" t="s">
        <v>15</v>
      </c>
      <c r="CL49" s="602"/>
      <c r="CM49" s="473"/>
      <c r="CN49" s="2386"/>
      <c r="CO49" s="2386"/>
    </row>
    <row r="50" spans="1:93" ht="21" customHeight="1">
      <c r="A50" s="2461"/>
      <c r="B50" s="2462"/>
      <c r="C50" s="2463"/>
      <c r="D50" s="2471" t="s">
        <v>669</v>
      </c>
      <c r="E50" s="2471"/>
      <c r="F50" s="2471"/>
      <c r="G50" s="2473" t="s">
        <v>670</v>
      </c>
      <c r="H50" s="2474"/>
      <c r="I50" s="2474"/>
      <c r="J50" s="2474"/>
      <c r="K50" s="2474"/>
      <c r="L50" s="2474"/>
      <c r="M50" s="2474"/>
      <c r="N50" s="2474"/>
      <c r="O50" s="2474"/>
      <c r="P50" s="2474"/>
      <c r="Q50" s="2474"/>
      <c r="R50" s="2475"/>
      <c r="S50" s="2473" t="s">
        <v>671</v>
      </c>
      <c r="T50" s="2474"/>
      <c r="U50" s="2474"/>
      <c r="V50" s="2474"/>
      <c r="W50" s="2474"/>
      <c r="X50" s="2474"/>
      <c r="Y50" s="2474"/>
      <c r="Z50" s="2474"/>
      <c r="AA50" s="2474"/>
      <c r="AB50" s="2474"/>
      <c r="AC50" s="2474"/>
      <c r="AD50" s="2475"/>
      <c r="AE50" s="2476" t="s">
        <v>672</v>
      </c>
      <c r="AF50" s="2477"/>
      <c r="AG50" s="2477"/>
      <c r="AH50" s="2477"/>
      <c r="AI50" s="2477"/>
      <c r="AJ50" s="2477"/>
      <c r="AK50" s="2477"/>
      <c r="AL50" s="2477"/>
      <c r="AM50" s="2477"/>
      <c r="AN50" s="2477"/>
      <c r="AO50" s="2477"/>
      <c r="AP50" s="2478"/>
      <c r="AQ50" s="472"/>
      <c r="AR50" s="604"/>
      <c r="AS50" s="605"/>
      <c r="AT50" s="605"/>
      <c r="AU50" s="605"/>
      <c r="AV50" s="605"/>
      <c r="AW50" s="605"/>
      <c r="AX50" s="605"/>
      <c r="AY50" s="605"/>
      <c r="AZ50" s="605"/>
      <c r="BA50" s="605"/>
      <c r="BB50" s="606"/>
      <c r="BC50" s="2479" t="str">
        <f>申告書記入イメージ!BQ141</f>
        <v>建設事業</v>
      </c>
      <c r="BD50" s="2480"/>
      <c r="BE50" s="2480"/>
      <c r="BF50" s="2480"/>
      <c r="BG50" s="2480"/>
      <c r="BH50" s="2480"/>
      <c r="BI50" s="2480"/>
      <c r="BJ50" s="2480"/>
      <c r="BK50" s="2480"/>
      <c r="BL50" s="2480"/>
      <c r="BM50" s="2480"/>
      <c r="BN50" s="2480"/>
      <c r="BO50" s="2480"/>
      <c r="BP50" s="2480"/>
      <c r="BQ50" s="2480"/>
      <c r="BR50" s="2480"/>
      <c r="BS50" s="2480"/>
      <c r="BT50" s="2480"/>
      <c r="BU50" s="2480"/>
      <c r="BV50" s="2480"/>
      <c r="BW50" s="2480"/>
      <c r="BX50" s="2480"/>
      <c r="BY50" s="2480"/>
      <c r="BZ50" s="2481"/>
      <c r="CA50" s="472"/>
      <c r="CB50" s="2488" t="s">
        <v>673</v>
      </c>
      <c r="CC50" s="2489"/>
      <c r="CD50" s="2489"/>
      <c r="CE50" s="2489"/>
      <c r="CF50" s="2489"/>
      <c r="CG50" s="2489"/>
      <c r="CH50" s="2489"/>
      <c r="CI50" s="2489"/>
      <c r="CJ50" s="2489"/>
      <c r="CK50" s="2489"/>
      <c r="CL50" s="2490"/>
      <c r="CM50" s="473"/>
      <c r="CN50" s="2386"/>
      <c r="CO50" s="2386"/>
    </row>
    <row r="51" spans="1:93">
      <c r="A51" s="2461"/>
      <c r="B51" s="2462"/>
      <c r="C51" s="2463"/>
      <c r="D51" s="2472"/>
      <c r="E51" s="2472"/>
      <c r="F51" s="2472"/>
      <c r="G51" s="2467">
        <f>申告書記入イメージ!$K$143</f>
        <v>0</v>
      </c>
      <c r="H51" s="2468"/>
      <c r="I51" s="2468"/>
      <c r="J51" s="2468"/>
      <c r="K51" s="2468"/>
      <c r="L51" s="2468"/>
      <c r="M51" s="2468"/>
      <c r="N51" s="2468"/>
      <c r="O51" s="2468"/>
      <c r="P51" s="2468"/>
      <c r="Q51" s="472" t="s">
        <v>15</v>
      </c>
      <c r="R51" s="583"/>
      <c r="S51" s="2467">
        <f>申告書記入イメージ!$Y$143</f>
        <v>0</v>
      </c>
      <c r="T51" s="2468"/>
      <c r="U51" s="2468"/>
      <c r="V51" s="2468"/>
      <c r="W51" s="2468"/>
      <c r="X51" s="2468"/>
      <c r="Y51" s="2468"/>
      <c r="Z51" s="2468"/>
      <c r="AA51" s="2468"/>
      <c r="AB51" s="2468"/>
      <c r="AC51" s="472" t="s">
        <v>15</v>
      </c>
      <c r="AD51" s="583"/>
      <c r="AE51" s="2467">
        <f>申告書記入イメージ!$AM$143</f>
        <v>0</v>
      </c>
      <c r="AF51" s="2468"/>
      <c r="AG51" s="2468"/>
      <c r="AH51" s="2468"/>
      <c r="AI51" s="2468"/>
      <c r="AJ51" s="2468"/>
      <c r="AK51" s="2468"/>
      <c r="AL51" s="2468"/>
      <c r="AM51" s="2468"/>
      <c r="AN51" s="2468"/>
      <c r="AO51" s="472" t="s">
        <v>15</v>
      </c>
      <c r="AP51" s="583"/>
      <c r="AQ51" s="472"/>
      <c r="AR51" s="2491" t="s">
        <v>674</v>
      </c>
      <c r="AS51" s="2492"/>
      <c r="AT51" s="2492"/>
      <c r="AU51" s="2492"/>
      <c r="AV51" s="2492"/>
      <c r="AW51" s="2492"/>
      <c r="AX51" s="2492"/>
      <c r="AY51" s="2492"/>
      <c r="AZ51" s="2492"/>
      <c r="BA51" s="2492"/>
      <c r="BB51" s="2493"/>
      <c r="BC51" s="2482"/>
      <c r="BD51" s="2483"/>
      <c r="BE51" s="2483"/>
      <c r="BF51" s="2483"/>
      <c r="BG51" s="2483"/>
      <c r="BH51" s="2483"/>
      <c r="BI51" s="2483"/>
      <c r="BJ51" s="2483"/>
      <c r="BK51" s="2483"/>
      <c r="BL51" s="2483"/>
      <c r="BM51" s="2483"/>
      <c r="BN51" s="2483"/>
      <c r="BO51" s="2483"/>
      <c r="BP51" s="2483"/>
      <c r="BQ51" s="2483"/>
      <c r="BR51" s="2483"/>
      <c r="BS51" s="2483"/>
      <c r="BT51" s="2483"/>
      <c r="BU51" s="2483"/>
      <c r="BV51" s="2483"/>
      <c r="BW51" s="2483"/>
      <c r="BX51" s="2483"/>
      <c r="BY51" s="2483"/>
      <c r="BZ51" s="2484"/>
      <c r="CA51" s="472"/>
      <c r="CB51" s="2497"/>
      <c r="CC51" s="2498"/>
      <c r="CD51" s="2498"/>
      <c r="CE51" s="2498"/>
      <c r="CF51" s="2498"/>
      <c r="CG51" s="2498"/>
      <c r="CH51" s="2498"/>
      <c r="CI51" s="2498"/>
      <c r="CJ51" s="2498"/>
      <c r="CK51" s="2498"/>
      <c r="CL51" s="2499"/>
      <c r="CM51" s="473"/>
      <c r="CN51" s="2386"/>
      <c r="CO51" s="2386"/>
    </row>
    <row r="52" spans="1:93" ht="31.95" customHeight="1" thickBot="1">
      <c r="A52" s="2461"/>
      <c r="B52" s="2462"/>
      <c r="C52" s="2463"/>
      <c r="D52" s="2471" t="s">
        <v>675</v>
      </c>
      <c r="E52" s="2471"/>
      <c r="F52" s="2503"/>
      <c r="G52" s="2473" t="s">
        <v>676</v>
      </c>
      <c r="H52" s="2474"/>
      <c r="I52" s="2474"/>
      <c r="J52" s="2474"/>
      <c r="K52" s="2474"/>
      <c r="L52" s="2474"/>
      <c r="M52" s="2474"/>
      <c r="N52" s="2474"/>
      <c r="O52" s="2474"/>
      <c r="P52" s="2474"/>
      <c r="Q52" s="2474"/>
      <c r="R52" s="2475"/>
      <c r="S52" s="2473" t="s">
        <v>677</v>
      </c>
      <c r="T52" s="2474"/>
      <c r="U52" s="2474"/>
      <c r="V52" s="2474"/>
      <c r="W52" s="2474"/>
      <c r="X52" s="2474"/>
      <c r="Y52" s="2474"/>
      <c r="Z52" s="2474"/>
      <c r="AA52" s="2474"/>
      <c r="AB52" s="2474"/>
      <c r="AC52" s="2474"/>
      <c r="AD52" s="2475"/>
      <c r="AE52" s="2473" t="s">
        <v>678</v>
      </c>
      <c r="AF52" s="2474"/>
      <c r="AG52" s="2474"/>
      <c r="AH52" s="2474"/>
      <c r="AI52" s="2474"/>
      <c r="AJ52" s="2474"/>
      <c r="AK52" s="2474"/>
      <c r="AL52" s="2474"/>
      <c r="AM52" s="2474"/>
      <c r="AN52" s="2474"/>
      <c r="AO52" s="2474"/>
      <c r="AP52" s="2475"/>
      <c r="AQ52" s="472"/>
      <c r="AR52" s="2494"/>
      <c r="AS52" s="2495"/>
      <c r="AT52" s="2495"/>
      <c r="AU52" s="2495"/>
      <c r="AV52" s="2495"/>
      <c r="AW52" s="2495"/>
      <c r="AX52" s="2495"/>
      <c r="AY52" s="2495"/>
      <c r="AZ52" s="2495"/>
      <c r="BA52" s="2495"/>
      <c r="BB52" s="2496"/>
      <c r="BC52" s="2485"/>
      <c r="BD52" s="2486"/>
      <c r="BE52" s="2486"/>
      <c r="BF52" s="2486"/>
      <c r="BG52" s="2486"/>
      <c r="BH52" s="2486"/>
      <c r="BI52" s="2486"/>
      <c r="BJ52" s="2486"/>
      <c r="BK52" s="2486"/>
      <c r="BL52" s="2486"/>
      <c r="BM52" s="2486"/>
      <c r="BN52" s="2486"/>
      <c r="BO52" s="2486"/>
      <c r="BP52" s="2486"/>
      <c r="BQ52" s="2486"/>
      <c r="BR52" s="2486"/>
      <c r="BS52" s="2486"/>
      <c r="BT52" s="2486"/>
      <c r="BU52" s="2486"/>
      <c r="BV52" s="2486"/>
      <c r="BW52" s="2486"/>
      <c r="BX52" s="2486"/>
      <c r="BY52" s="2486"/>
      <c r="BZ52" s="2487"/>
      <c r="CA52" s="472"/>
      <c r="CB52" s="2500"/>
      <c r="CC52" s="2501"/>
      <c r="CD52" s="2501"/>
      <c r="CE52" s="2501"/>
      <c r="CF52" s="2501"/>
      <c r="CG52" s="2501"/>
      <c r="CH52" s="2501"/>
      <c r="CI52" s="2501"/>
      <c r="CJ52" s="2501"/>
      <c r="CK52" s="2501"/>
      <c r="CL52" s="2502"/>
      <c r="CM52" s="473"/>
      <c r="CN52" s="2386"/>
      <c r="CO52" s="2386"/>
    </row>
    <row r="53" spans="1:93">
      <c r="A53" s="2464"/>
      <c r="B53" s="2465"/>
      <c r="C53" s="2466"/>
      <c r="D53" s="2472"/>
      <c r="E53" s="2472"/>
      <c r="F53" s="2504"/>
      <c r="G53" s="2467">
        <f>申告書記入イメージ!$K$149</f>
        <v>0</v>
      </c>
      <c r="H53" s="2468"/>
      <c r="I53" s="2468"/>
      <c r="J53" s="2468"/>
      <c r="K53" s="2468"/>
      <c r="L53" s="2468"/>
      <c r="M53" s="2468"/>
      <c r="N53" s="2468"/>
      <c r="O53" s="2468"/>
      <c r="P53" s="2468"/>
      <c r="Q53" s="472" t="s">
        <v>15</v>
      </c>
      <c r="R53" s="583"/>
      <c r="S53" s="2467">
        <f>申告書記入イメージ!$Y$149</f>
        <v>0</v>
      </c>
      <c r="T53" s="2468"/>
      <c r="U53" s="2468"/>
      <c r="V53" s="2468"/>
      <c r="W53" s="2468"/>
      <c r="X53" s="2468"/>
      <c r="Y53" s="2468"/>
      <c r="Z53" s="2468"/>
      <c r="AA53" s="2468"/>
      <c r="AB53" s="2468"/>
      <c r="AC53" s="472" t="s">
        <v>15</v>
      </c>
      <c r="AD53" s="583"/>
      <c r="AE53" s="2467">
        <f>申告書記入イメージ!$AM$149</f>
        <v>0</v>
      </c>
      <c r="AF53" s="2468"/>
      <c r="AG53" s="2468"/>
      <c r="AH53" s="2468"/>
      <c r="AI53" s="2468"/>
      <c r="AJ53" s="2468"/>
      <c r="AK53" s="2468"/>
      <c r="AL53" s="2468"/>
      <c r="AM53" s="2468"/>
      <c r="AN53" s="2468"/>
      <c r="AO53" s="472" t="s">
        <v>15</v>
      </c>
      <c r="AP53" s="583"/>
      <c r="AQ53" s="472"/>
      <c r="AR53" s="472"/>
      <c r="AS53" s="472"/>
      <c r="AT53" s="472"/>
      <c r="AU53" s="472"/>
      <c r="AV53" s="472"/>
      <c r="AW53" s="472"/>
      <c r="AX53" s="472"/>
      <c r="AY53" s="472"/>
      <c r="AZ53" s="472"/>
      <c r="BA53" s="472"/>
      <c r="BB53" s="472"/>
      <c r="BC53" s="472"/>
      <c r="BD53" s="472"/>
      <c r="BE53" s="472"/>
      <c r="BF53" s="472"/>
      <c r="BG53" s="472"/>
      <c r="BH53" s="472"/>
      <c r="BI53" s="472"/>
      <c r="BJ53" s="472"/>
      <c r="BK53" s="472"/>
      <c r="BL53" s="472"/>
      <c r="BM53" s="472"/>
      <c r="BN53" s="472"/>
      <c r="BO53" s="472"/>
      <c r="BP53" s="472"/>
      <c r="BQ53" s="472"/>
      <c r="BR53" s="472"/>
      <c r="BS53" s="472"/>
      <c r="BT53" s="472"/>
      <c r="BU53" s="472"/>
      <c r="BV53" s="472"/>
      <c r="BW53" s="472"/>
      <c r="BX53" s="472"/>
      <c r="BY53" s="472"/>
      <c r="BZ53" s="472"/>
      <c r="CA53" s="472"/>
      <c r="CB53" s="2488" t="s">
        <v>679</v>
      </c>
      <c r="CC53" s="2489"/>
      <c r="CD53" s="2489"/>
      <c r="CE53" s="2489"/>
      <c r="CF53" s="2489"/>
      <c r="CG53" s="2489"/>
      <c r="CH53" s="2489"/>
      <c r="CI53" s="2489"/>
      <c r="CJ53" s="2489"/>
      <c r="CK53" s="2489"/>
      <c r="CL53" s="2490"/>
      <c r="CM53" s="473"/>
      <c r="CN53" s="473"/>
      <c r="CO53" s="472"/>
    </row>
    <row r="54" spans="1:93" ht="15.75" customHeight="1">
      <c r="A54" s="607"/>
      <c r="B54" s="608"/>
      <c r="C54" s="608"/>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c r="AB54" s="472"/>
      <c r="AC54" s="472"/>
      <c r="AD54" s="472"/>
      <c r="AE54" s="472"/>
      <c r="AF54" s="472"/>
      <c r="AG54" s="472"/>
      <c r="AH54" s="472"/>
      <c r="AI54" s="472"/>
      <c r="AJ54" s="472"/>
      <c r="AK54" s="472"/>
      <c r="AL54" s="472"/>
      <c r="AM54" s="472"/>
      <c r="AN54" s="472"/>
      <c r="AO54" s="472"/>
      <c r="AP54" s="472"/>
      <c r="AQ54" s="472"/>
      <c r="AR54" s="472"/>
      <c r="AS54" s="472"/>
      <c r="AT54" s="472"/>
      <c r="AU54" s="472"/>
      <c r="AV54" s="472"/>
      <c r="AW54" s="472"/>
      <c r="AX54" s="472"/>
      <c r="AY54" s="472"/>
      <c r="AZ54" s="472"/>
      <c r="BA54" s="472"/>
      <c r="BB54" s="472"/>
      <c r="BC54" s="472"/>
      <c r="BD54" s="472"/>
      <c r="BE54" s="472"/>
      <c r="BF54" s="472"/>
      <c r="BG54" s="472"/>
      <c r="BH54" s="472"/>
      <c r="BI54" s="472"/>
      <c r="BJ54" s="472"/>
      <c r="BK54" s="472"/>
      <c r="BL54" s="472"/>
      <c r="BM54" s="472"/>
      <c r="BN54" s="472"/>
      <c r="BO54" s="472"/>
      <c r="BP54" s="472"/>
      <c r="BQ54" s="472"/>
      <c r="BR54" s="472"/>
      <c r="BS54" s="472"/>
      <c r="BT54" s="472"/>
      <c r="BU54" s="472"/>
      <c r="BV54" s="472"/>
      <c r="BW54" s="472"/>
      <c r="BX54" s="472"/>
      <c r="BY54" s="472"/>
      <c r="BZ54" s="472"/>
      <c r="CA54" s="472"/>
      <c r="CB54" s="2505"/>
      <c r="CC54" s="2506"/>
      <c r="CD54" s="2506"/>
      <c r="CE54" s="2506"/>
      <c r="CF54" s="2506"/>
      <c r="CG54" s="2506"/>
      <c r="CH54" s="2506"/>
      <c r="CI54" s="2506"/>
      <c r="CJ54" s="2506"/>
      <c r="CK54" s="2506"/>
      <c r="CL54" s="2507"/>
      <c r="CM54" s="473"/>
      <c r="CN54" s="473"/>
      <c r="CO54" s="472"/>
    </row>
    <row r="55" spans="1:93" ht="12" customHeight="1">
      <c r="A55" s="608"/>
      <c r="B55" s="608"/>
      <c r="C55" s="608"/>
      <c r="D55" s="472"/>
      <c r="E55" s="472"/>
      <c r="F55" s="472"/>
      <c r="G55" s="472"/>
      <c r="H55" s="472"/>
      <c r="I55" s="472"/>
      <c r="J55" s="472"/>
      <c r="K55" s="472"/>
      <c r="L55" s="472"/>
      <c r="M55" s="472"/>
      <c r="N55" s="472"/>
      <c r="O55" s="472"/>
      <c r="P55" s="472"/>
      <c r="Q55" s="472"/>
      <c r="R55" s="472"/>
      <c r="S55" s="472"/>
      <c r="T55" s="472"/>
      <c r="U55" s="472"/>
      <c r="V55" s="472"/>
      <c r="W55" s="472"/>
      <c r="X55" s="472"/>
      <c r="Y55" s="472"/>
      <c r="Z55" s="472"/>
      <c r="AA55" s="472"/>
      <c r="AB55" s="472"/>
      <c r="AC55" s="472"/>
      <c r="AD55" s="472"/>
      <c r="AE55" s="472"/>
      <c r="AF55" s="472"/>
      <c r="AG55" s="472"/>
      <c r="AH55" s="472"/>
      <c r="AI55" s="472"/>
      <c r="AJ55" s="472"/>
      <c r="AK55" s="472"/>
      <c r="AL55" s="472"/>
      <c r="AM55" s="472"/>
      <c r="AN55" s="472"/>
      <c r="AO55" s="472"/>
      <c r="AP55" s="472"/>
      <c r="AQ55" s="472"/>
      <c r="AR55" s="2514" t="s">
        <v>680</v>
      </c>
      <c r="AS55" s="2515"/>
      <c r="AT55" s="2518" t="s">
        <v>681</v>
      </c>
      <c r="AU55" s="2519"/>
      <c r="AV55" s="2519"/>
      <c r="AW55" s="2519"/>
      <c r="AX55" s="2519"/>
      <c r="AY55" s="2519"/>
      <c r="AZ55" s="2519"/>
      <c r="BA55" s="2519"/>
      <c r="BB55" s="2519"/>
      <c r="BC55" s="2519"/>
      <c r="BD55" s="2519"/>
      <c r="BE55" s="2519"/>
      <c r="BF55" s="609" t="s">
        <v>682</v>
      </c>
      <c r="BG55" s="591"/>
      <c r="BH55" s="591"/>
      <c r="BI55" s="591"/>
      <c r="BJ55" s="591"/>
      <c r="BK55" s="591"/>
      <c r="BL55" s="591"/>
      <c r="BM55" s="591"/>
      <c r="BN55" s="591"/>
      <c r="BO55" s="591"/>
      <c r="BP55" s="591"/>
      <c r="BQ55" s="591"/>
      <c r="BR55" s="591"/>
      <c r="BS55" s="591"/>
      <c r="BT55" s="591"/>
      <c r="BU55" s="591"/>
      <c r="BV55" s="591"/>
      <c r="BW55" s="591"/>
      <c r="BX55" s="591"/>
      <c r="BY55" s="591"/>
      <c r="BZ55" s="610"/>
      <c r="CA55" s="472"/>
      <c r="CB55" s="2508"/>
      <c r="CC55" s="2509"/>
      <c r="CD55" s="2509"/>
      <c r="CE55" s="2509"/>
      <c r="CF55" s="2509"/>
      <c r="CG55" s="2509"/>
      <c r="CH55" s="2509"/>
      <c r="CI55" s="2509"/>
      <c r="CJ55" s="2509"/>
      <c r="CK55" s="2509"/>
      <c r="CL55" s="2510"/>
      <c r="CM55" s="473"/>
      <c r="CN55" s="473"/>
      <c r="CO55" s="472"/>
    </row>
    <row r="56" spans="1:93" ht="12" customHeight="1">
      <c r="A56" s="608"/>
      <c r="B56" s="608"/>
      <c r="C56" s="608"/>
      <c r="D56" s="472"/>
      <c r="E56" s="472"/>
      <c r="F56" s="472"/>
      <c r="G56" s="472"/>
      <c r="H56" s="472"/>
      <c r="I56" s="472"/>
      <c r="J56" s="472"/>
      <c r="K56" s="472"/>
      <c r="L56" s="472"/>
      <c r="M56" s="472"/>
      <c r="N56" s="472"/>
      <c r="O56" s="472"/>
      <c r="P56" s="472"/>
      <c r="Q56" s="472"/>
      <c r="R56" s="472"/>
      <c r="S56" s="472"/>
      <c r="T56" s="472"/>
      <c r="U56" s="472"/>
      <c r="V56" s="472"/>
      <c r="W56" s="472"/>
      <c r="X56" s="472"/>
      <c r="Y56" s="472"/>
      <c r="Z56" s="472"/>
      <c r="AA56" s="472"/>
      <c r="AB56" s="472"/>
      <c r="AC56" s="472"/>
      <c r="AD56" s="472"/>
      <c r="AE56" s="472"/>
      <c r="AF56" s="472"/>
      <c r="AG56" s="472"/>
      <c r="AH56" s="472"/>
      <c r="AI56" s="472"/>
      <c r="AJ56" s="472"/>
      <c r="AK56" s="472"/>
      <c r="AL56" s="472"/>
      <c r="AM56" s="472"/>
      <c r="AN56" s="472"/>
      <c r="AO56" s="472"/>
      <c r="AP56" s="472"/>
      <c r="AQ56" s="472"/>
      <c r="AR56" s="2516"/>
      <c r="AS56" s="2517"/>
      <c r="AT56" s="2520"/>
      <c r="AU56" s="2509"/>
      <c r="AV56" s="2509"/>
      <c r="AW56" s="2509"/>
      <c r="AX56" s="613" t="s">
        <v>683</v>
      </c>
      <c r="AY56" s="613"/>
      <c r="AZ56" s="2509"/>
      <c r="BA56" s="2509"/>
      <c r="BB56" s="2509"/>
      <c r="BC56" s="2509"/>
      <c r="BD56" s="2509"/>
      <c r="BE56" s="2509"/>
      <c r="BF56" s="611" t="s">
        <v>684</v>
      </c>
      <c r="BG56" s="2509"/>
      <c r="BH56" s="2509"/>
      <c r="BI56" s="2509"/>
      <c r="BJ56" s="2509"/>
      <c r="BK56" s="2509"/>
      <c r="BL56" s="612" t="s">
        <v>685</v>
      </c>
      <c r="BM56" s="2509"/>
      <c r="BN56" s="2509"/>
      <c r="BO56" s="2509"/>
      <c r="BP56" s="2509"/>
      <c r="BQ56" s="2509"/>
      <c r="BR56" s="612" t="s">
        <v>683</v>
      </c>
      <c r="BS56" s="612"/>
      <c r="BT56" s="2509"/>
      <c r="BU56" s="2509"/>
      <c r="BV56" s="2509"/>
      <c r="BW56" s="2509"/>
      <c r="BX56" s="2509"/>
      <c r="BY56" s="2509"/>
      <c r="BZ56" s="2521"/>
      <c r="CA56" s="472"/>
      <c r="CB56" s="2511"/>
      <c r="CC56" s="2512"/>
      <c r="CD56" s="2512"/>
      <c r="CE56" s="2512"/>
      <c r="CF56" s="2512"/>
      <c r="CG56" s="2512"/>
      <c r="CH56" s="2512"/>
      <c r="CI56" s="2512"/>
      <c r="CJ56" s="2512"/>
      <c r="CK56" s="2512"/>
      <c r="CL56" s="2513"/>
      <c r="CM56" s="473"/>
      <c r="CN56" s="473"/>
      <c r="CO56" s="472"/>
    </row>
    <row r="57" spans="1:93" ht="15.75" customHeight="1">
      <c r="A57" s="2473" t="s">
        <v>686</v>
      </c>
      <c r="B57" s="2573"/>
      <c r="C57" s="2573"/>
      <c r="D57" s="2573"/>
      <c r="E57" s="2573"/>
      <c r="F57" s="2573"/>
      <c r="G57" s="2573"/>
      <c r="H57" s="2573"/>
      <c r="I57" s="2576" t="s">
        <v>687</v>
      </c>
      <c r="J57" s="2577"/>
      <c r="K57" s="2578" t="s">
        <v>688</v>
      </c>
      <c r="L57" s="2578"/>
      <c r="M57" s="2578"/>
      <c r="N57" s="2578"/>
      <c r="O57" s="2578"/>
      <c r="P57" s="2578"/>
      <c r="Q57" s="2578"/>
      <c r="R57" s="2578"/>
      <c r="S57" s="2579" t="s">
        <v>689</v>
      </c>
      <c r="T57" s="2580"/>
      <c r="U57" s="2580"/>
      <c r="V57" s="2580"/>
      <c r="W57" s="2580"/>
      <c r="X57" s="2580"/>
      <c r="Y57" s="2580"/>
      <c r="Z57" s="2582"/>
      <c r="AA57" s="2583"/>
      <c r="AB57" s="2583"/>
      <c r="AC57" s="2583"/>
      <c r="AD57" s="2583"/>
      <c r="AE57" s="2583"/>
      <c r="AF57" s="2583"/>
      <c r="AG57" s="2583"/>
      <c r="AH57" s="2583"/>
      <c r="AI57" s="2583"/>
      <c r="AJ57" s="2583"/>
      <c r="AK57" s="2583"/>
      <c r="AL57" s="2583"/>
      <c r="AM57" s="2583"/>
      <c r="AN57" s="2583"/>
      <c r="AO57" s="2583"/>
      <c r="AP57" s="2584"/>
      <c r="AQ57" s="472"/>
      <c r="AR57" s="2588" t="s">
        <v>85</v>
      </c>
      <c r="AS57" s="2386"/>
      <c r="AT57" s="2522" t="s">
        <v>690</v>
      </c>
      <c r="AU57" s="2523"/>
      <c r="AV57" s="2523"/>
      <c r="AW57" s="2523"/>
      <c r="AX57" s="2523"/>
      <c r="AY57" s="2523"/>
      <c r="AZ57" s="2523"/>
      <c r="BA57" s="2523"/>
      <c r="BB57" s="2523"/>
      <c r="BC57" s="2523"/>
      <c r="BD57" s="2523"/>
      <c r="BE57" s="2523"/>
      <c r="BF57" s="2535"/>
      <c r="BG57" s="2536"/>
      <c r="BH57" s="2536"/>
      <c r="BI57" s="2536"/>
      <c r="BJ57" s="2536"/>
      <c r="BK57" s="2536"/>
      <c r="BL57" s="2536"/>
      <c r="BM57" s="2536"/>
      <c r="BN57" s="2536"/>
      <c r="BO57" s="2536"/>
      <c r="BP57" s="2536"/>
      <c r="BQ57" s="2536"/>
      <c r="BR57" s="2536"/>
      <c r="BS57" s="2536"/>
      <c r="BT57" s="2536"/>
      <c r="BU57" s="2536"/>
      <c r="BV57" s="2536"/>
      <c r="BW57" s="2536"/>
      <c r="BX57" s="2536"/>
      <c r="BY57" s="2536"/>
      <c r="BZ57" s="2536"/>
      <c r="CA57" s="2536"/>
      <c r="CB57" s="2536"/>
      <c r="CC57" s="2536"/>
      <c r="CD57" s="2536"/>
      <c r="CE57" s="2536"/>
      <c r="CF57" s="2536"/>
      <c r="CG57" s="2536"/>
      <c r="CH57" s="2536"/>
      <c r="CI57" s="2536"/>
      <c r="CJ57" s="2536"/>
      <c r="CK57" s="2536"/>
      <c r="CL57" s="2537"/>
      <c r="CM57" s="473"/>
      <c r="CN57" s="473"/>
      <c r="CO57" s="472"/>
    </row>
    <row r="58" spans="1:93" ht="15.75" customHeight="1">
      <c r="A58" s="2476"/>
      <c r="B58" s="2477"/>
      <c r="C58" s="2477"/>
      <c r="D58" s="2574"/>
      <c r="E58" s="2574"/>
      <c r="F58" s="2574"/>
      <c r="G58" s="2574"/>
      <c r="H58" s="2575"/>
      <c r="I58" s="2539" t="s">
        <v>687</v>
      </c>
      <c r="J58" s="2540"/>
      <c r="K58" s="2541" t="s">
        <v>691</v>
      </c>
      <c r="L58" s="2541"/>
      <c r="M58" s="2541"/>
      <c r="N58" s="2541"/>
      <c r="O58" s="2541"/>
      <c r="P58" s="2541"/>
      <c r="Q58" s="2541"/>
      <c r="R58" s="2541"/>
      <c r="S58" s="2581"/>
      <c r="T58" s="2477"/>
      <c r="U58" s="2477"/>
      <c r="V58" s="2477"/>
      <c r="W58" s="2477"/>
      <c r="X58" s="2477"/>
      <c r="Y58" s="2477"/>
      <c r="Z58" s="2585"/>
      <c r="AA58" s="2586"/>
      <c r="AB58" s="2586"/>
      <c r="AC58" s="2586"/>
      <c r="AD58" s="2586"/>
      <c r="AE58" s="2586"/>
      <c r="AF58" s="2586"/>
      <c r="AG58" s="2586"/>
      <c r="AH58" s="2586"/>
      <c r="AI58" s="2586"/>
      <c r="AJ58" s="2586"/>
      <c r="AK58" s="2586"/>
      <c r="AL58" s="2586"/>
      <c r="AM58" s="2586"/>
      <c r="AN58" s="2586"/>
      <c r="AO58" s="2586"/>
      <c r="AP58" s="2587"/>
      <c r="AQ58" s="472"/>
      <c r="AR58" s="2588"/>
      <c r="AS58" s="2386"/>
      <c r="AT58" s="2533"/>
      <c r="AU58" s="2534"/>
      <c r="AV58" s="2534"/>
      <c r="AW58" s="2534"/>
      <c r="AX58" s="2534"/>
      <c r="AY58" s="2534"/>
      <c r="AZ58" s="2534"/>
      <c r="BA58" s="2534"/>
      <c r="BB58" s="2534"/>
      <c r="BC58" s="2534"/>
      <c r="BD58" s="2534"/>
      <c r="BE58" s="2534"/>
      <c r="BF58" s="2529"/>
      <c r="BG58" s="2530"/>
      <c r="BH58" s="2530"/>
      <c r="BI58" s="2530"/>
      <c r="BJ58" s="2530"/>
      <c r="BK58" s="2530"/>
      <c r="BL58" s="2530"/>
      <c r="BM58" s="2530"/>
      <c r="BN58" s="2530"/>
      <c r="BO58" s="2530"/>
      <c r="BP58" s="2530"/>
      <c r="BQ58" s="2530"/>
      <c r="BR58" s="2530"/>
      <c r="BS58" s="2530"/>
      <c r="BT58" s="2530"/>
      <c r="BU58" s="2530"/>
      <c r="BV58" s="2530"/>
      <c r="BW58" s="2530"/>
      <c r="BX58" s="2530"/>
      <c r="BY58" s="2530"/>
      <c r="BZ58" s="2530"/>
      <c r="CA58" s="2530"/>
      <c r="CB58" s="2530"/>
      <c r="CC58" s="2530"/>
      <c r="CD58" s="2530"/>
      <c r="CE58" s="2530"/>
      <c r="CF58" s="2530"/>
      <c r="CG58" s="2530"/>
      <c r="CH58" s="2530"/>
      <c r="CI58" s="2530"/>
      <c r="CJ58" s="2530"/>
      <c r="CK58" s="2530"/>
      <c r="CL58" s="2538"/>
    </row>
    <row r="59" spans="1:93" ht="13.95" customHeight="1">
      <c r="A59" s="2542" t="s">
        <v>692</v>
      </c>
      <c r="B59" s="2543"/>
      <c r="C59" s="2544"/>
      <c r="D59" s="2550" t="s">
        <v>693</v>
      </c>
      <c r="E59" s="2550"/>
      <c r="F59" s="2550"/>
      <c r="G59" s="2550"/>
      <c r="H59" s="2550"/>
      <c r="I59" s="2552"/>
      <c r="J59" s="2553"/>
      <c r="K59" s="2553"/>
      <c r="L59" s="2553"/>
      <c r="M59" s="2553"/>
      <c r="N59" s="2553"/>
      <c r="O59" s="2553"/>
      <c r="P59" s="2553"/>
      <c r="Q59" s="2553"/>
      <c r="R59" s="2553"/>
      <c r="S59" s="2553"/>
      <c r="T59" s="2553"/>
      <c r="U59" s="2553"/>
      <c r="V59" s="2553"/>
      <c r="W59" s="2553"/>
      <c r="X59" s="2553"/>
      <c r="Y59" s="2553"/>
      <c r="Z59" s="2553"/>
      <c r="AA59" s="2553"/>
      <c r="AB59" s="2553"/>
      <c r="AC59" s="2553"/>
      <c r="AD59" s="2553"/>
      <c r="AE59" s="2553"/>
      <c r="AF59" s="2553"/>
      <c r="AG59" s="2553"/>
      <c r="AH59" s="2553"/>
      <c r="AI59" s="2553"/>
      <c r="AJ59" s="2553"/>
      <c r="AK59" s="2553"/>
      <c r="AL59" s="2553"/>
      <c r="AM59" s="2553"/>
      <c r="AN59" s="2553"/>
      <c r="AO59" s="2553"/>
      <c r="AP59" s="2554"/>
      <c r="AQ59" s="472"/>
      <c r="AR59" s="2588"/>
      <c r="AS59" s="2386"/>
      <c r="AT59" s="2558" t="s">
        <v>694</v>
      </c>
      <c r="AU59" s="2559"/>
      <c r="AV59" s="2559"/>
      <c r="AW59" s="2559"/>
      <c r="AX59" s="2559"/>
      <c r="AY59" s="2559"/>
      <c r="AZ59" s="2559"/>
      <c r="BA59" s="2559"/>
      <c r="BB59" s="2559"/>
      <c r="BC59" s="2559"/>
      <c r="BD59" s="2559"/>
      <c r="BE59" s="2560"/>
      <c r="BF59" s="2535"/>
      <c r="BG59" s="2536"/>
      <c r="BH59" s="2536"/>
      <c r="BI59" s="2536"/>
      <c r="BJ59" s="2536"/>
      <c r="BK59" s="2536"/>
      <c r="BL59" s="2536"/>
      <c r="BM59" s="2536"/>
      <c r="BN59" s="2536"/>
      <c r="BO59" s="2536"/>
      <c r="BP59" s="2536"/>
      <c r="BQ59" s="2536"/>
      <c r="BR59" s="2536"/>
      <c r="BS59" s="2536"/>
      <c r="BT59" s="2536"/>
      <c r="BU59" s="2536"/>
      <c r="BV59" s="2536"/>
      <c r="BW59" s="2536"/>
      <c r="BX59" s="2536"/>
      <c r="BY59" s="2536"/>
      <c r="BZ59" s="2536"/>
      <c r="CA59" s="2536"/>
      <c r="CB59" s="2536"/>
      <c r="CC59" s="2536"/>
      <c r="CD59" s="2536"/>
      <c r="CE59" s="2536"/>
      <c r="CF59" s="2536"/>
      <c r="CG59" s="2536"/>
      <c r="CH59" s="2536"/>
      <c r="CI59" s="2536"/>
      <c r="CJ59" s="2536"/>
      <c r="CK59" s="2536"/>
      <c r="CL59" s="2537"/>
      <c r="CM59" s="472"/>
      <c r="CN59" s="472"/>
      <c r="CO59" s="472"/>
    </row>
    <row r="60" spans="1:93">
      <c r="A60" s="2545"/>
      <c r="B60" s="2546"/>
      <c r="C60" s="2547"/>
      <c r="D60" s="2551"/>
      <c r="E60" s="2551"/>
      <c r="F60" s="2551"/>
      <c r="G60" s="2551"/>
      <c r="H60" s="2551"/>
      <c r="I60" s="2555"/>
      <c r="J60" s="2556"/>
      <c r="K60" s="2556"/>
      <c r="L60" s="2556"/>
      <c r="M60" s="2556"/>
      <c r="N60" s="2556"/>
      <c r="O60" s="2556"/>
      <c r="P60" s="2556"/>
      <c r="Q60" s="2556"/>
      <c r="R60" s="2556"/>
      <c r="S60" s="2556"/>
      <c r="T60" s="2556"/>
      <c r="U60" s="2556"/>
      <c r="V60" s="2556"/>
      <c r="W60" s="2556"/>
      <c r="X60" s="2556"/>
      <c r="Y60" s="2556"/>
      <c r="Z60" s="2556"/>
      <c r="AA60" s="2556"/>
      <c r="AB60" s="2556"/>
      <c r="AC60" s="2556"/>
      <c r="AD60" s="2556"/>
      <c r="AE60" s="2556"/>
      <c r="AF60" s="2556"/>
      <c r="AG60" s="2556"/>
      <c r="AH60" s="2556"/>
      <c r="AI60" s="2556"/>
      <c r="AJ60" s="2556"/>
      <c r="AK60" s="2556"/>
      <c r="AL60" s="2556"/>
      <c r="AM60" s="2556"/>
      <c r="AN60" s="2556"/>
      <c r="AO60" s="2556"/>
      <c r="AP60" s="2557"/>
      <c r="AQ60" s="472"/>
      <c r="AR60" s="2588"/>
      <c r="AS60" s="2386"/>
      <c r="AT60" s="2561"/>
      <c r="AU60" s="2562"/>
      <c r="AV60" s="2562"/>
      <c r="AW60" s="2562"/>
      <c r="AX60" s="2562"/>
      <c r="AY60" s="2562"/>
      <c r="AZ60" s="2562"/>
      <c r="BA60" s="2562"/>
      <c r="BB60" s="2562"/>
      <c r="BC60" s="2562"/>
      <c r="BD60" s="2562"/>
      <c r="BE60" s="2563"/>
      <c r="BF60" s="2564"/>
      <c r="BG60" s="2565"/>
      <c r="BH60" s="2565"/>
      <c r="BI60" s="2565"/>
      <c r="BJ60" s="2565"/>
      <c r="BK60" s="2565"/>
      <c r="BL60" s="2565"/>
      <c r="BM60" s="2565"/>
      <c r="BN60" s="2565"/>
      <c r="BO60" s="2565"/>
      <c r="BP60" s="2565"/>
      <c r="BQ60" s="2565"/>
      <c r="BR60" s="2565"/>
      <c r="BS60" s="2565"/>
      <c r="BT60" s="2565"/>
      <c r="BU60" s="2565"/>
      <c r="BV60" s="2565"/>
      <c r="BW60" s="2565"/>
      <c r="BX60" s="2565"/>
      <c r="BY60" s="2565"/>
      <c r="BZ60" s="2565"/>
      <c r="CA60" s="2565"/>
      <c r="CB60" s="2565"/>
      <c r="CC60" s="2565"/>
      <c r="CD60" s="2565"/>
      <c r="CE60" s="2565"/>
      <c r="CF60" s="2565"/>
      <c r="CG60" s="2565"/>
      <c r="CH60" s="2565"/>
      <c r="CI60" s="2565"/>
      <c r="CJ60" s="2565"/>
      <c r="CK60" s="2565"/>
      <c r="CL60" s="2566"/>
      <c r="CM60" s="472"/>
      <c r="CN60" s="472"/>
      <c r="CO60" s="472"/>
    </row>
    <row r="61" spans="1:93" ht="12.75" customHeight="1">
      <c r="A61" s="2545"/>
      <c r="B61" s="2546"/>
      <c r="C61" s="2546"/>
      <c r="D61" s="2567" t="s">
        <v>695</v>
      </c>
      <c r="E61" s="2568"/>
      <c r="F61" s="2568"/>
      <c r="G61" s="2568"/>
      <c r="H61" s="2569"/>
      <c r="I61" s="2591"/>
      <c r="J61" s="2553"/>
      <c r="K61" s="2553"/>
      <c r="L61" s="2553"/>
      <c r="M61" s="2553"/>
      <c r="N61" s="2553"/>
      <c r="O61" s="2553"/>
      <c r="P61" s="2553"/>
      <c r="Q61" s="2553"/>
      <c r="R61" s="2553"/>
      <c r="S61" s="2553"/>
      <c r="T61" s="2553"/>
      <c r="U61" s="2553"/>
      <c r="V61" s="2553"/>
      <c r="W61" s="2553"/>
      <c r="X61" s="2553"/>
      <c r="Y61" s="2553"/>
      <c r="Z61" s="2553"/>
      <c r="AA61" s="2553"/>
      <c r="AB61" s="2553"/>
      <c r="AC61" s="2553"/>
      <c r="AD61" s="2553"/>
      <c r="AE61" s="2553"/>
      <c r="AF61" s="2553"/>
      <c r="AG61" s="2553"/>
      <c r="AH61" s="2553"/>
      <c r="AI61" s="2553"/>
      <c r="AJ61" s="2553"/>
      <c r="AK61" s="2553"/>
      <c r="AL61" s="2553"/>
      <c r="AM61" s="2553"/>
      <c r="AN61" s="2553"/>
      <c r="AO61" s="2553"/>
      <c r="AP61" s="2554"/>
      <c r="AQ61" s="472"/>
      <c r="AR61" s="2588"/>
      <c r="AS61" s="2386"/>
      <c r="AT61" s="2522" t="s">
        <v>696</v>
      </c>
      <c r="AU61" s="2523"/>
      <c r="AV61" s="2523"/>
      <c r="AW61" s="2523"/>
      <c r="AX61" s="2523"/>
      <c r="AY61" s="2523"/>
      <c r="AZ61" s="2523"/>
      <c r="BA61" s="2523"/>
      <c r="BB61" s="2523"/>
      <c r="BC61" s="2523"/>
      <c r="BD61" s="2523"/>
      <c r="BE61" s="2523"/>
      <c r="BF61" s="2526"/>
      <c r="BG61" s="2527"/>
      <c r="BH61" s="2527"/>
      <c r="BI61" s="2527"/>
      <c r="BJ61" s="2527"/>
      <c r="BK61" s="2527"/>
      <c r="BL61" s="2527"/>
      <c r="BM61" s="2527"/>
      <c r="BN61" s="2527"/>
      <c r="BO61" s="2527"/>
      <c r="BP61" s="2527"/>
      <c r="BQ61" s="2527"/>
      <c r="BR61" s="2527"/>
      <c r="BS61" s="2527"/>
      <c r="BT61" s="2527"/>
      <c r="BU61" s="2527"/>
      <c r="BV61" s="2527"/>
      <c r="BW61" s="2527"/>
      <c r="BX61" s="2527"/>
      <c r="BY61" s="2527"/>
      <c r="BZ61" s="2527"/>
      <c r="CA61" s="2527"/>
      <c r="CB61" s="2527"/>
      <c r="CC61" s="2527"/>
      <c r="CD61" s="2527"/>
      <c r="CE61" s="2527"/>
      <c r="CF61" s="2527"/>
      <c r="CG61" s="2527"/>
      <c r="CH61" s="2527"/>
      <c r="CI61" s="2527"/>
      <c r="CJ61" s="2527"/>
      <c r="CK61" s="2527"/>
      <c r="CL61" s="2528"/>
      <c r="CM61" s="472"/>
      <c r="CN61" s="472"/>
      <c r="CO61" s="472"/>
    </row>
    <row r="62" spans="1:93" ht="18" customHeight="1">
      <c r="A62" s="2548"/>
      <c r="B62" s="2549"/>
      <c r="C62" s="2549"/>
      <c r="D62" s="2570"/>
      <c r="E62" s="2571"/>
      <c r="F62" s="2571"/>
      <c r="G62" s="2571"/>
      <c r="H62" s="2572"/>
      <c r="I62" s="2592"/>
      <c r="J62" s="2556"/>
      <c r="K62" s="2556"/>
      <c r="L62" s="2556"/>
      <c r="M62" s="2556"/>
      <c r="N62" s="2556"/>
      <c r="O62" s="2556"/>
      <c r="P62" s="2556"/>
      <c r="Q62" s="2556"/>
      <c r="R62" s="2556"/>
      <c r="S62" s="2556"/>
      <c r="T62" s="2556"/>
      <c r="U62" s="2556"/>
      <c r="V62" s="2556"/>
      <c r="W62" s="2556"/>
      <c r="X62" s="2556"/>
      <c r="Y62" s="2556"/>
      <c r="Z62" s="2556"/>
      <c r="AA62" s="2556"/>
      <c r="AB62" s="2556"/>
      <c r="AC62" s="2556"/>
      <c r="AD62" s="2556"/>
      <c r="AE62" s="2556"/>
      <c r="AF62" s="2556"/>
      <c r="AG62" s="2556"/>
      <c r="AH62" s="2556"/>
      <c r="AI62" s="2556"/>
      <c r="AJ62" s="2556"/>
      <c r="AK62" s="2556"/>
      <c r="AL62" s="2556"/>
      <c r="AM62" s="2556"/>
      <c r="AN62" s="2556"/>
      <c r="AO62" s="2556"/>
      <c r="AP62" s="2557"/>
      <c r="AQ62" s="472"/>
      <c r="AR62" s="2589"/>
      <c r="AS62" s="2590"/>
      <c r="AT62" s="2524"/>
      <c r="AU62" s="2525"/>
      <c r="AV62" s="2525"/>
      <c r="AW62" s="2525"/>
      <c r="AX62" s="2525"/>
      <c r="AY62" s="2525"/>
      <c r="AZ62" s="2525"/>
      <c r="BA62" s="2525"/>
      <c r="BB62" s="2525"/>
      <c r="BC62" s="2525"/>
      <c r="BD62" s="2525"/>
      <c r="BE62" s="2525"/>
      <c r="BF62" s="2529"/>
      <c r="BG62" s="2530"/>
      <c r="BH62" s="2530"/>
      <c r="BI62" s="2530"/>
      <c r="BJ62" s="2530"/>
      <c r="BK62" s="2530"/>
      <c r="BL62" s="2530"/>
      <c r="BM62" s="2530"/>
      <c r="BN62" s="2530"/>
      <c r="BO62" s="2530"/>
      <c r="BP62" s="2530"/>
      <c r="BQ62" s="2530"/>
      <c r="BR62" s="2530"/>
      <c r="BS62" s="2530"/>
      <c r="BT62" s="2530"/>
      <c r="BU62" s="2530"/>
      <c r="BV62" s="2530"/>
      <c r="BW62" s="2530"/>
      <c r="BX62" s="2530"/>
      <c r="BY62" s="2530"/>
      <c r="BZ62" s="2530"/>
      <c r="CA62" s="2530"/>
      <c r="CB62" s="2530"/>
      <c r="CC62" s="2530"/>
      <c r="CD62" s="2530"/>
      <c r="CE62" s="2530"/>
      <c r="CF62" s="2530"/>
      <c r="CG62" s="2530"/>
      <c r="CH62" s="2530"/>
      <c r="CI62" s="2530"/>
      <c r="CJ62" s="2530"/>
      <c r="CK62" s="2531"/>
      <c r="CL62" s="2532"/>
      <c r="CM62" s="472"/>
      <c r="CN62" s="472"/>
      <c r="CO62" s="472"/>
    </row>
    <row r="63" spans="1:93">
      <c r="A63" s="607"/>
      <c r="B63" s="608"/>
      <c r="C63" s="608"/>
      <c r="D63" s="472"/>
      <c r="E63" s="472"/>
      <c r="F63" s="472"/>
      <c r="G63" s="472"/>
      <c r="H63" s="472"/>
      <c r="I63" s="472"/>
      <c r="J63" s="472"/>
      <c r="K63" s="472"/>
      <c r="L63" s="472"/>
      <c r="M63" s="472"/>
      <c r="N63" s="472"/>
      <c r="O63" s="472"/>
      <c r="P63" s="472"/>
      <c r="Q63" s="472"/>
      <c r="R63" s="472"/>
      <c r="S63" s="472"/>
      <c r="T63" s="472"/>
      <c r="U63" s="472"/>
      <c r="V63" s="472"/>
      <c r="W63" s="472"/>
      <c r="X63" s="472"/>
      <c r="Y63" s="472"/>
      <c r="Z63" s="472"/>
      <c r="AA63" s="472"/>
      <c r="AB63" s="472"/>
      <c r="AC63" s="472"/>
      <c r="AD63" s="472"/>
      <c r="AE63" s="472"/>
      <c r="AF63" s="472"/>
      <c r="AG63" s="472"/>
      <c r="AH63" s="472"/>
      <c r="AI63" s="472"/>
      <c r="AJ63" s="472"/>
      <c r="AK63" s="472"/>
      <c r="AL63" s="472"/>
      <c r="AM63" s="472"/>
      <c r="AN63" s="472"/>
      <c r="AO63" s="472"/>
      <c r="AP63" s="472"/>
      <c r="AQ63" s="472"/>
      <c r="AR63" s="472"/>
      <c r="AS63" s="472"/>
      <c r="AT63" s="472"/>
      <c r="AU63" s="472"/>
      <c r="AV63" s="472"/>
      <c r="AW63" s="472"/>
      <c r="AX63" s="472"/>
      <c r="AY63" s="472"/>
      <c r="AZ63" s="472"/>
      <c r="BA63" s="472"/>
      <c r="BB63" s="472"/>
      <c r="BC63" s="472"/>
      <c r="BD63" s="472"/>
      <c r="BE63" s="472"/>
      <c r="BF63" s="472"/>
      <c r="BG63" s="472"/>
      <c r="BH63" s="472"/>
      <c r="BI63" s="472"/>
      <c r="BJ63" s="472"/>
      <c r="BK63" s="472"/>
      <c r="BL63" s="472"/>
      <c r="BM63" s="472"/>
      <c r="BN63" s="472"/>
      <c r="BO63" s="472"/>
      <c r="BP63" s="472"/>
      <c r="BQ63" s="472"/>
      <c r="BR63" s="472"/>
      <c r="BS63" s="472"/>
      <c r="BT63" s="472"/>
      <c r="BU63" s="472"/>
      <c r="BV63" s="472"/>
      <c r="BW63" s="472"/>
      <c r="BX63" s="472"/>
      <c r="BY63" s="472"/>
      <c r="BZ63" s="472"/>
      <c r="CA63" s="472"/>
      <c r="CB63" s="472"/>
      <c r="CC63" s="472"/>
      <c r="CD63" s="472"/>
      <c r="CE63" s="472"/>
      <c r="CF63" s="472"/>
      <c r="CG63" s="472"/>
      <c r="CH63" s="472"/>
      <c r="CI63" s="472"/>
      <c r="CJ63" s="472"/>
      <c r="CK63" s="472"/>
      <c r="CL63" s="472"/>
      <c r="CM63" s="472"/>
      <c r="CN63" s="472"/>
      <c r="CO63" s="472"/>
    </row>
    <row r="64" spans="1:93"/>
    <row r="65"/>
    <row r="66"/>
    <row r="67"/>
    <row r="68"/>
    <row r="69"/>
    <row r="70"/>
    <row r="71"/>
    <row r="72"/>
    <row r="73"/>
    <row r="74"/>
    <row r="75" ht="6.6" customHeight="1"/>
  </sheetData>
  <sheetProtection sheet="1" objects="1" scenarios="1" selectLockedCells="1"/>
  <mergeCells count="396">
    <mergeCell ref="AT61:BE62"/>
    <mergeCell ref="BF61:CL61"/>
    <mergeCell ref="BF62:CJ62"/>
    <mergeCell ref="CK62:CL62"/>
    <mergeCell ref="AT57:BE58"/>
    <mergeCell ref="BF57:CL58"/>
    <mergeCell ref="I58:J58"/>
    <mergeCell ref="K58:R58"/>
    <mergeCell ref="A59:C62"/>
    <mergeCell ref="D59:H60"/>
    <mergeCell ref="I59:AP60"/>
    <mergeCell ref="AT59:BE60"/>
    <mergeCell ref="BF59:CL60"/>
    <mergeCell ref="D61:H62"/>
    <mergeCell ref="A57:H58"/>
    <mergeCell ref="I57:J57"/>
    <mergeCell ref="K57:R57"/>
    <mergeCell ref="S57:Y58"/>
    <mergeCell ref="Z57:AP58"/>
    <mergeCell ref="AR57:AS62"/>
    <mergeCell ref="I61:AP62"/>
    <mergeCell ref="G52:R52"/>
    <mergeCell ref="S52:AD52"/>
    <mergeCell ref="AE52:AP52"/>
    <mergeCell ref="G53:P53"/>
    <mergeCell ref="S53:AB53"/>
    <mergeCell ref="AE53:AN53"/>
    <mergeCell ref="CB53:CL53"/>
    <mergeCell ref="CB54:CL56"/>
    <mergeCell ref="AR55:AS56"/>
    <mergeCell ref="AT55:BE55"/>
    <mergeCell ref="AT56:AW56"/>
    <mergeCell ref="AZ56:BE56"/>
    <mergeCell ref="BG56:BK56"/>
    <mergeCell ref="BM56:BQ56"/>
    <mergeCell ref="BT56:BZ56"/>
    <mergeCell ref="AQ47:BB48"/>
    <mergeCell ref="BC47:BN48"/>
    <mergeCell ref="BO47:BZ48"/>
    <mergeCell ref="CA47:CL48"/>
    <mergeCell ref="A49:C53"/>
    <mergeCell ref="G49:P49"/>
    <mergeCell ref="S49:AB49"/>
    <mergeCell ref="AE49:AN49"/>
    <mergeCell ref="AQ49:AZ49"/>
    <mergeCell ref="BC49:BL49"/>
    <mergeCell ref="BO49:BX49"/>
    <mergeCell ref="CA49:CJ49"/>
    <mergeCell ref="D50:F51"/>
    <mergeCell ref="G50:R50"/>
    <mergeCell ref="S50:AD50"/>
    <mergeCell ref="AE50:AP50"/>
    <mergeCell ref="BC50:BZ52"/>
    <mergeCell ref="CB50:CL50"/>
    <mergeCell ref="G51:P51"/>
    <mergeCell ref="S51:AB51"/>
    <mergeCell ref="AE51:AN51"/>
    <mergeCell ref="AR51:BB52"/>
    <mergeCell ref="CB51:CL52"/>
    <mergeCell ref="D52:F53"/>
    <mergeCell ref="A47:C48"/>
    <mergeCell ref="D47:F49"/>
    <mergeCell ref="G47:R48"/>
    <mergeCell ref="S47:AD48"/>
    <mergeCell ref="AE47:AP48"/>
    <mergeCell ref="N46:O46"/>
    <mergeCell ref="P46:Q46"/>
    <mergeCell ref="R46:S46"/>
    <mergeCell ref="T46:U46"/>
    <mergeCell ref="V46:W46"/>
    <mergeCell ref="X46:Y46"/>
    <mergeCell ref="U42:AL42"/>
    <mergeCell ref="AM42:AN42"/>
    <mergeCell ref="AP43:AV46"/>
    <mergeCell ref="K44:R44"/>
    <mergeCell ref="Z44:AG44"/>
    <mergeCell ref="AL45:AN45"/>
    <mergeCell ref="BO45:CG45"/>
    <mergeCell ref="L46:M46"/>
    <mergeCell ref="BN40:BP40"/>
    <mergeCell ref="BQ40:BS40"/>
    <mergeCell ref="BT40:BV40"/>
    <mergeCell ref="BW40:BY40"/>
    <mergeCell ref="BZ40:CB40"/>
    <mergeCell ref="CC40:CE40"/>
    <mergeCell ref="AV40:AX40"/>
    <mergeCell ref="AY40:BA40"/>
    <mergeCell ref="BB40:BD40"/>
    <mergeCell ref="BE40:BG40"/>
    <mergeCell ref="BH40:BJ40"/>
    <mergeCell ref="BK40:BM40"/>
    <mergeCell ref="Z46:AA46"/>
    <mergeCell ref="AB46:AC46"/>
    <mergeCell ref="AD46:AE46"/>
    <mergeCell ref="AF46:AG46"/>
    <mergeCell ref="CF40:CH40"/>
    <mergeCell ref="D38:E38"/>
    <mergeCell ref="F38:G38"/>
    <mergeCell ref="H38:I38"/>
    <mergeCell ref="J38:K38"/>
    <mergeCell ref="L38:M38"/>
    <mergeCell ref="N38:O38"/>
    <mergeCell ref="P38:Q38"/>
    <mergeCell ref="CI40:CK40"/>
    <mergeCell ref="E40:G40"/>
    <mergeCell ref="L40:N40"/>
    <mergeCell ref="V40:X40"/>
    <mergeCell ref="AH40:AJ40"/>
    <mergeCell ref="AP40:AR40"/>
    <mergeCell ref="AS40:AU40"/>
    <mergeCell ref="AX38:AY38"/>
    <mergeCell ref="AZ38:BA38"/>
    <mergeCell ref="BB38:BC38"/>
    <mergeCell ref="AL36:AM36"/>
    <mergeCell ref="AN36:AO36"/>
    <mergeCell ref="AT36:BG36"/>
    <mergeCell ref="BL36:BM36"/>
    <mergeCell ref="BN36:BO36"/>
    <mergeCell ref="BD38:BE38"/>
    <mergeCell ref="BF38:BG38"/>
    <mergeCell ref="CF38:CG38"/>
    <mergeCell ref="R38:S38"/>
    <mergeCell ref="AL38:AM38"/>
    <mergeCell ref="AP38:AQ38"/>
    <mergeCell ref="AR38:AS38"/>
    <mergeCell ref="AT38:AU38"/>
    <mergeCell ref="AV38:AW38"/>
    <mergeCell ref="X36:Y36"/>
    <mergeCell ref="Z36:AA36"/>
    <mergeCell ref="AB36:AC36"/>
    <mergeCell ref="AD36:AE36"/>
    <mergeCell ref="AF36:AG36"/>
    <mergeCell ref="AH36:AI36"/>
    <mergeCell ref="CB36:CC36"/>
    <mergeCell ref="CD36:CE36"/>
    <mergeCell ref="CF36:CG36"/>
    <mergeCell ref="BT36:BU36"/>
    <mergeCell ref="BV36:BW36"/>
    <mergeCell ref="BX36:BY36"/>
    <mergeCell ref="BZ36:CA36"/>
    <mergeCell ref="BP36:BQ36"/>
    <mergeCell ref="CB33:CC33"/>
    <mergeCell ref="CD33:CE33"/>
    <mergeCell ref="CF33:CG33"/>
    <mergeCell ref="BN33:BO33"/>
    <mergeCell ref="BP33:BQ33"/>
    <mergeCell ref="BR33:BS33"/>
    <mergeCell ref="BT33:BU33"/>
    <mergeCell ref="BV33:BW33"/>
    <mergeCell ref="BX33:BY33"/>
    <mergeCell ref="BV31:BW31"/>
    <mergeCell ref="BX31:BY31"/>
    <mergeCell ref="AH31:AI31"/>
    <mergeCell ref="AJ31:AK31"/>
    <mergeCell ref="AL31:AM31"/>
    <mergeCell ref="AN31:AO31"/>
    <mergeCell ref="AT31:BG31"/>
    <mergeCell ref="BL31:BM31"/>
    <mergeCell ref="BZ33:CA33"/>
    <mergeCell ref="CC28:CD28"/>
    <mergeCell ref="R29:AQ29"/>
    <mergeCell ref="AU29:BE29"/>
    <mergeCell ref="BI29:CJ29"/>
    <mergeCell ref="D30:O31"/>
    <mergeCell ref="X31:Y31"/>
    <mergeCell ref="Z31:AA31"/>
    <mergeCell ref="AB31:AC31"/>
    <mergeCell ref="AD31:AE31"/>
    <mergeCell ref="AF31:AG31"/>
    <mergeCell ref="BJ28:BM28"/>
    <mergeCell ref="BN28:BP28"/>
    <mergeCell ref="BQ28:BR28"/>
    <mergeCell ref="BT28:BV28"/>
    <mergeCell ref="BW28:BX28"/>
    <mergeCell ref="BZ28:CB28"/>
    <mergeCell ref="BZ31:CA31"/>
    <mergeCell ref="CB31:CC31"/>
    <mergeCell ref="CD31:CE31"/>
    <mergeCell ref="CF31:CG31"/>
    <mergeCell ref="BN31:BO31"/>
    <mergeCell ref="BP31:BQ31"/>
    <mergeCell ref="BR31:BS31"/>
    <mergeCell ref="BT31:BU31"/>
    <mergeCell ref="BX26:BY26"/>
    <mergeCell ref="BZ26:CA26"/>
    <mergeCell ref="CB26:CC26"/>
    <mergeCell ref="AL26:AM26"/>
    <mergeCell ref="AN26:AO26"/>
    <mergeCell ref="AT26:BG26"/>
    <mergeCell ref="BL26:BM26"/>
    <mergeCell ref="BN26:BO26"/>
    <mergeCell ref="BP26:BQ26"/>
    <mergeCell ref="A28:C36"/>
    <mergeCell ref="AF28:AI28"/>
    <mergeCell ref="AJ28:AL28"/>
    <mergeCell ref="AM28:AN28"/>
    <mergeCell ref="AP28:AR28"/>
    <mergeCell ref="AS28:AT28"/>
    <mergeCell ref="AV28:AX28"/>
    <mergeCell ref="AY28:AZ28"/>
    <mergeCell ref="BR26:BS26"/>
    <mergeCell ref="BL33:BM33"/>
    <mergeCell ref="D32:O33"/>
    <mergeCell ref="X33:Y33"/>
    <mergeCell ref="Z33:AA33"/>
    <mergeCell ref="AB33:AC33"/>
    <mergeCell ref="AD33:AE33"/>
    <mergeCell ref="AF33:AG33"/>
    <mergeCell ref="D34:O36"/>
    <mergeCell ref="AH33:AI33"/>
    <mergeCell ref="AJ33:AK33"/>
    <mergeCell ref="AL33:AM33"/>
    <mergeCell ref="AN33:AO33"/>
    <mergeCell ref="AT33:BG33"/>
    <mergeCell ref="BR36:BS36"/>
    <mergeCell ref="AJ36:AK36"/>
    <mergeCell ref="CF24:CG24"/>
    <mergeCell ref="X26:Y26"/>
    <mergeCell ref="Z26:AA26"/>
    <mergeCell ref="AB26:AC26"/>
    <mergeCell ref="AD26:AE26"/>
    <mergeCell ref="AF26:AG26"/>
    <mergeCell ref="AH26:AI26"/>
    <mergeCell ref="AJ26:AK26"/>
    <mergeCell ref="BP24:BQ24"/>
    <mergeCell ref="BR24:BS24"/>
    <mergeCell ref="BT24:BU24"/>
    <mergeCell ref="BV24:BW24"/>
    <mergeCell ref="BX24:BY24"/>
    <mergeCell ref="BZ24:CA24"/>
    <mergeCell ref="AJ24:AK24"/>
    <mergeCell ref="AL24:AM24"/>
    <mergeCell ref="AN24:AO24"/>
    <mergeCell ref="AT24:BG24"/>
    <mergeCell ref="BL24:BM24"/>
    <mergeCell ref="BN24:BO24"/>
    <mergeCell ref="CD26:CE26"/>
    <mergeCell ref="CF26:CG26"/>
    <mergeCell ref="BT26:BU26"/>
    <mergeCell ref="BV26:BW26"/>
    <mergeCell ref="X24:Y24"/>
    <mergeCell ref="Z24:AA24"/>
    <mergeCell ref="AB24:AC24"/>
    <mergeCell ref="AD24:AE24"/>
    <mergeCell ref="AF24:AG24"/>
    <mergeCell ref="AH24:AI24"/>
    <mergeCell ref="CB24:CC24"/>
    <mergeCell ref="CD24:CE24"/>
    <mergeCell ref="BZ21:CA21"/>
    <mergeCell ref="CB21:CC21"/>
    <mergeCell ref="CD21:CE21"/>
    <mergeCell ref="CN16:CO52"/>
    <mergeCell ref="R17:AQ17"/>
    <mergeCell ref="BI17:CJ17"/>
    <mergeCell ref="D18:O19"/>
    <mergeCell ref="X19:Y19"/>
    <mergeCell ref="Z19:AA19"/>
    <mergeCell ref="AB19:AC19"/>
    <mergeCell ref="AD19:AE19"/>
    <mergeCell ref="BJ16:BM16"/>
    <mergeCell ref="BN16:BP16"/>
    <mergeCell ref="BQ16:BR16"/>
    <mergeCell ref="BT16:BV16"/>
    <mergeCell ref="BW16:BX16"/>
    <mergeCell ref="BZ16:CB16"/>
    <mergeCell ref="BL21:BM21"/>
    <mergeCell ref="BZ19:CA19"/>
    <mergeCell ref="CB19:CC19"/>
    <mergeCell ref="CD19:CE19"/>
    <mergeCell ref="CF19:CG19"/>
    <mergeCell ref="D20:O21"/>
    <mergeCell ref="X21:Y21"/>
    <mergeCell ref="Z21:AA21"/>
    <mergeCell ref="AB21:AC21"/>
    <mergeCell ref="AD21:AE21"/>
    <mergeCell ref="CC16:CD16"/>
    <mergeCell ref="CL16:CM30"/>
    <mergeCell ref="AF21:AG21"/>
    <mergeCell ref="BN19:BO19"/>
    <mergeCell ref="BP19:BQ19"/>
    <mergeCell ref="BR19:BS19"/>
    <mergeCell ref="BT19:BU19"/>
    <mergeCell ref="BV19:BW19"/>
    <mergeCell ref="BX19:BY19"/>
    <mergeCell ref="AH19:AI19"/>
    <mergeCell ref="AJ19:AK19"/>
    <mergeCell ref="AL19:AM19"/>
    <mergeCell ref="AN19:AO19"/>
    <mergeCell ref="AT19:BG19"/>
    <mergeCell ref="BL19:BM19"/>
    <mergeCell ref="AF16:AI16"/>
    <mergeCell ref="CF21:CG21"/>
    <mergeCell ref="BN21:BO21"/>
    <mergeCell ref="BP21:BQ21"/>
    <mergeCell ref="BR21:BS21"/>
    <mergeCell ref="BT21:BU21"/>
    <mergeCell ref="BV21:BW21"/>
    <mergeCell ref="BX21:BY21"/>
    <mergeCell ref="AH21:AI21"/>
    <mergeCell ref="AJ16:AL16"/>
    <mergeCell ref="AM16:AN16"/>
    <mergeCell ref="AP16:AR16"/>
    <mergeCell ref="AS16:AT16"/>
    <mergeCell ref="AV16:AX16"/>
    <mergeCell ref="AY16:AZ16"/>
    <mergeCell ref="AF19:AG19"/>
    <mergeCell ref="D22:O24"/>
    <mergeCell ref="G14:H14"/>
    <mergeCell ref="I14:J14"/>
    <mergeCell ref="K14:L14"/>
    <mergeCell ref="M14:N14"/>
    <mergeCell ref="T14:U14"/>
    <mergeCell ref="V14:W14"/>
    <mergeCell ref="X14:Y14"/>
    <mergeCell ref="Z14:AA14"/>
    <mergeCell ref="AB14:AC14"/>
    <mergeCell ref="C14:D14"/>
    <mergeCell ref="E14:F14"/>
    <mergeCell ref="A16:C24"/>
    <mergeCell ref="AJ21:AK21"/>
    <mergeCell ref="AL21:AM21"/>
    <mergeCell ref="AN21:AO21"/>
    <mergeCell ref="AT21:BG21"/>
    <mergeCell ref="BF11:BI11"/>
    <mergeCell ref="M13:N13"/>
    <mergeCell ref="AB13:AC13"/>
    <mergeCell ref="AO13:AP13"/>
    <mergeCell ref="AQ13:AR13"/>
    <mergeCell ref="AC11:AE11"/>
    <mergeCell ref="AF11:AG11"/>
    <mergeCell ref="AH11:AK11"/>
    <mergeCell ref="AL11:AM11"/>
    <mergeCell ref="AN11:AQ11"/>
    <mergeCell ref="AR11:AS11"/>
    <mergeCell ref="AT10:AW10"/>
    <mergeCell ref="BC14:BE14"/>
    <mergeCell ref="AU14:AW14"/>
    <mergeCell ref="R14:S14"/>
    <mergeCell ref="C11:E11"/>
    <mergeCell ref="F11:G11"/>
    <mergeCell ref="H11:K11"/>
    <mergeCell ref="L11:M11"/>
    <mergeCell ref="N11:Q11"/>
    <mergeCell ref="R11:S11"/>
    <mergeCell ref="T11:W11"/>
    <mergeCell ref="AT11:AW11"/>
    <mergeCell ref="AC10:AE10"/>
    <mergeCell ref="C10:E10"/>
    <mergeCell ref="H10:K10"/>
    <mergeCell ref="N10:Q10"/>
    <mergeCell ref="T10:W10"/>
    <mergeCell ref="AH10:AK10"/>
    <mergeCell ref="AN10:AQ10"/>
    <mergeCell ref="BH7:BN7"/>
    <mergeCell ref="BO7:BS7"/>
    <mergeCell ref="E8:G8"/>
    <mergeCell ref="H8:J8"/>
    <mergeCell ref="K8:M8"/>
    <mergeCell ref="N8:P8"/>
    <mergeCell ref="Q8:S8"/>
    <mergeCell ref="T8:V8"/>
    <mergeCell ref="W8:Y8"/>
    <mergeCell ref="Z8:AB8"/>
    <mergeCell ref="AR8:AS8"/>
    <mergeCell ref="AW8:BA8"/>
    <mergeCell ref="BB8:BG8"/>
    <mergeCell ref="BH8:BN8"/>
    <mergeCell ref="BO8:BS8"/>
    <mergeCell ref="AN8:AO8"/>
    <mergeCell ref="AP8:AQ8"/>
    <mergeCell ref="B7:D8"/>
    <mergeCell ref="E7:J7"/>
    <mergeCell ref="N7:S7"/>
    <mergeCell ref="T7:AK7"/>
    <mergeCell ref="AL7:AS7"/>
    <mergeCell ref="AW7:BA7"/>
    <mergeCell ref="BB7:BG7"/>
    <mergeCell ref="I5:K5"/>
    <mergeCell ref="L5:N5"/>
    <mergeCell ref="O5:Q5"/>
    <mergeCell ref="R5:T5"/>
    <mergeCell ref="U5:W5"/>
    <mergeCell ref="AC5:AE5"/>
    <mergeCell ref="AC8:AE8"/>
    <mergeCell ref="AF8:AH8"/>
    <mergeCell ref="AI8:AK8"/>
    <mergeCell ref="AL8:AM8"/>
    <mergeCell ref="BC2:BP3"/>
    <mergeCell ref="F3:H4"/>
    <mergeCell ref="I3:K4"/>
    <mergeCell ref="AC3:AN4"/>
    <mergeCell ref="AQ3:BB4"/>
    <mergeCell ref="BC4:BP4"/>
    <mergeCell ref="AF5:AH5"/>
    <mergeCell ref="AQ5:AS5"/>
    <mergeCell ref="AW6:BS6"/>
  </mergeCells>
  <phoneticPr fontId="2"/>
  <dataValidations count="1">
    <dataValidation type="list" allowBlank="1" showInputMessage="1" showErrorMessage="1" sqref="Z57:AP58" xr:uid="{00000000-0002-0000-0500-000000000000}">
      <formula1>"(イ)該当する,(ロ)該当しない"</formula1>
    </dataValidation>
  </dataValidations>
  <pageMargins left="0.78740157480314965" right="0.31496062992125984" top="0.35433070866141736" bottom="0.15748031496062992" header="0.31496062992125984" footer="0.31496062992125984"/>
  <pageSetup paperSize="9" scale="8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A34E48DC-724F-45E4-A6FD-D2BCF0DEADEA}">
            <xm:f>IF(AND(AND($CF$38=3,申告書記入イメージ!$CD$129="充当を優先（残額は還付）"),OR($AL$45=1,$AL$45=3,$AL$45="")),TRUE,FALSE)</xm:f>
            <x14:dxf>
              <numFmt numFmtId="191" formatCode="#,##0_ "/>
            </x14:dxf>
          </x14:cfRule>
          <xm:sqref>AE51:AN51</xm:sqref>
        </x14:conditionalFormatting>
        <x14:conditionalFormatting xmlns:xm="http://schemas.microsoft.com/office/excel/2006/main">
          <x14:cfRule type="expression" priority="1" id="{3CAD9A19-3113-4515-889E-9AD539473E56}">
            <xm:f>IF(AND(AND($CF$38=3,申告書記入イメージ!$CD$129="充当を優先（残額は還付）"),OR($AL$45=1,$AL$45=3,$AL$45="")),TRUE,FALSE)</xm:f>
            <x14:dxf>
              <numFmt numFmtId="191" formatCode="#,##0_ "/>
            </x14:dxf>
          </x14:cfRule>
          <xm:sqref>AE53:AN53</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2:Z101"/>
  <sheetViews>
    <sheetView view="pageBreakPreview" zoomScaleNormal="100" zoomScaleSheetLayoutView="100" workbookViewId="0"/>
  </sheetViews>
  <sheetFormatPr defaultColWidth="9" defaultRowHeight="10.8"/>
  <cols>
    <col min="1" max="2" width="2.6640625" style="72" customWidth="1"/>
    <col min="3" max="14" width="8.109375" style="72" customWidth="1"/>
    <col min="15" max="23" width="9" style="72"/>
    <col min="24" max="24" width="31.88671875" style="72" bestFit="1" customWidth="1"/>
    <col min="25" max="25" width="9" style="72"/>
    <col min="26" max="26" width="31.88671875" style="72" customWidth="1"/>
    <col min="27" max="16384" width="9" style="72"/>
  </cols>
  <sheetData>
    <row r="2" spans="2:16" ht="19.2">
      <c r="B2" s="326" t="s">
        <v>258</v>
      </c>
    </row>
    <row r="4" spans="2:16">
      <c r="B4" s="72" t="s">
        <v>236</v>
      </c>
    </row>
    <row r="5" spans="2:16">
      <c r="C5" s="72" t="s">
        <v>256</v>
      </c>
      <c r="D5" s="2"/>
      <c r="E5" s="2"/>
      <c r="F5" s="2"/>
      <c r="G5" s="2"/>
      <c r="H5" s="2"/>
      <c r="I5" s="2"/>
    </row>
    <row r="6" spans="2:16">
      <c r="C6" s="2649" t="s">
        <v>237</v>
      </c>
      <c r="D6" s="2650"/>
      <c r="E6" s="2650"/>
      <c r="F6" s="2650"/>
      <c r="G6" s="2650"/>
      <c r="H6" s="2650"/>
      <c r="I6" s="2650"/>
      <c r="J6" s="2650"/>
      <c r="K6" s="2651"/>
      <c r="L6" s="2652"/>
    </row>
    <row r="7" spans="2:16">
      <c r="C7" s="2653"/>
      <c r="D7" s="2654"/>
      <c r="E7" s="2654"/>
      <c r="F7" s="2654"/>
      <c r="G7" s="2654"/>
      <c r="H7" s="2654"/>
      <c r="I7" s="2654"/>
      <c r="J7" s="2654"/>
      <c r="K7" s="2100"/>
      <c r="L7" s="2655"/>
    </row>
    <row r="8" spans="2:16">
      <c r="C8" s="2628" t="s">
        <v>238</v>
      </c>
      <c r="D8" s="2642"/>
      <c r="E8" s="2673" t="s">
        <v>925</v>
      </c>
      <c r="F8" s="1266"/>
      <c r="G8" s="1266"/>
      <c r="H8" s="1266"/>
      <c r="I8" s="1266"/>
      <c r="J8" s="2674"/>
      <c r="K8" s="2656"/>
      <c r="L8" s="2657"/>
    </row>
    <row r="9" spans="2:16">
      <c r="C9" s="2628"/>
      <c r="D9" s="2642"/>
      <c r="E9" s="2675"/>
      <c r="F9" s="2676"/>
      <c r="G9" s="2676"/>
      <c r="H9" s="2676"/>
      <c r="I9" s="2676"/>
      <c r="J9" s="2677"/>
      <c r="K9" s="2658"/>
      <c r="L9" s="2659"/>
    </row>
    <row r="10" spans="2:16" ht="11.25" customHeight="1">
      <c r="C10" s="2628"/>
      <c r="D10" s="2642"/>
      <c r="E10" s="2638" t="s">
        <v>921</v>
      </c>
      <c r="F10" s="2639"/>
      <c r="G10" s="2638" t="s">
        <v>922</v>
      </c>
      <c r="H10" s="2639"/>
      <c r="I10" s="2638" t="s">
        <v>923</v>
      </c>
      <c r="J10" s="2639"/>
      <c r="K10" s="2658"/>
      <c r="L10" s="2659"/>
    </row>
    <row r="11" spans="2:16" ht="11.25" customHeight="1">
      <c r="C11" s="2643"/>
      <c r="D11" s="2644"/>
      <c r="E11" s="2640"/>
      <c r="F11" s="2641"/>
      <c r="G11" s="2640"/>
      <c r="H11" s="2641"/>
      <c r="I11" s="2640"/>
      <c r="J11" s="2641"/>
      <c r="K11" s="2658"/>
      <c r="L11" s="2659"/>
    </row>
    <row r="12" spans="2:16">
      <c r="C12" s="699" t="s">
        <v>7</v>
      </c>
      <c r="D12" s="700" t="s">
        <v>253</v>
      </c>
      <c r="E12" s="699" t="s">
        <v>7</v>
      </c>
      <c r="F12" s="700" t="s">
        <v>253</v>
      </c>
      <c r="G12" s="699" t="s">
        <v>7</v>
      </c>
      <c r="H12" s="700" t="s">
        <v>253</v>
      </c>
      <c r="I12" s="699" t="s">
        <v>7</v>
      </c>
      <c r="J12" s="700" t="s">
        <v>253</v>
      </c>
      <c r="K12" s="2658"/>
      <c r="L12" s="2659"/>
    </row>
    <row r="13" spans="2:16">
      <c r="C13" s="701">
        <v>2007</v>
      </c>
      <c r="D13" s="700" t="s">
        <v>254</v>
      </c>
      <c r="E13" s="701">
        <v>2015</v>
      </c>
      <c r="F13" s="700" t="s">
        <v>254</v>
      </c>
      <c r="G13" s="701">
        <v>2018</v>
      </c>
      <c r="H13" s="700" t="s">
        <v>254</v>
      </c>
      <c r="I13" s="701">
        <v>2018</v>
      </c>
      <c r="J13" s="700" t="s">
        <v>255</v>
      </c>
      <c r="K13" s="2658"/>
      <c r="L13" s="2659"/>
    </row>
    <row r="14" spans="2:16">
      <c r="C14" s="2595" t="str">
        <f>TEXT(DATE(LEFT(C13,4),1,1),"ggge年")&amp;D13</f>
        <v>平成19年3月31日</v>
      </c>
      <c r="D14" s="2596"/>
      <c r="E14" s="2595" t="str">
        <f>TEXT(DATE(LEFT(E13,4),1,1),"ggge年")&amp;F13</f>
        <v>平成27年3月31日</v>
      </c>
      <c r="F14" s="2596"/>
      <c r="G14" s="2595" t="str">
        <f>TEXT(DATE(LEFT(G13,4),1,1),"ggge年")&amp;H13</f>
        <v>平成30年3月31日</v>
      </c>
      <c r="H14" s="2596"/>
      <c r="I14" s="2595" t="str">
        <f>TEXT(DATE(LEFT(I13,4),1,1),"ggge年")&amp;J13</f>
        <v>平成30年4月1日</v>
      </c>
      <c r="J14" s="2596"/>
      <c r="K14" s="2658"/>
      <c r="L14" s="2659"/>
    </row>
    <row r="15" spans="2:16">
      <c r="C15" s="2593">
        <f>DATEVALUE(C14)</f>
        <v>39172</v>
      </c>
      <c r="D15" s="2594"/>
      <c r="E15" s="2671">
        <f>DATEVALUE(E14)</f>
        <v>42094</v>
      </c>
      <c r="F15" s="2672"/>
      <c r="G15" s="2671">
        <f>DATEVALUE(G14)</f>
        <v>43190</v>
      </c>
      <c r="H15" s="2672"/>
      <c r="I15" s="2671">
        <f>DATEVALUE(I14)</f>
        <v>43191</v>
      </c>
      <c r="J15" s="2672"/>
      <c r="K15" s="2658"/>
      <c r="L15" s="2659"/>
    </row>
    <row r="16" spans="2:16" ht="10.95" customHeight="1">
      <c r="C16" s="2628" t="s">
        <v>934</v>
      </c>
      <c r="D16" s="2642"/>
      <c r="E16" s="2683" t="s">
        <v>944</v>
      </c>
      <c r="F16" s="2684"/>
      <c r="G16" s="2684"/>
      <c r="H16" s="2684"/>
      <c r="I16" s="2684"/>
      <c r="J16" s="2684"/>
      <c r="K16" s="2684"/>
      <c r="L16" s="2684"/>
      <c r="M16" s="2684"/>
      <c r="N16" s="2684"/>
      <c r="O16" s="2684"/>
      <c r="P16" s="2685"/>
    </row>
    <row r="17" spans="2:22" ht="10.95" customHeight="1">
      <c r="C17" s="2628"/>
      <c r="D17" s="2642"/>
      <c r="E17" s="2686"/>
      <c r="F17" s="2687"/>
      <c r="G17" s="2687"/>
      <c r="H17" s="2687"/>
      <c r="I17" s="2687"/>
      <c r="J17" s="2687"/>
      <c r="K17" s="2687"/>
      <c r="L17" s="2687"/>
      <c r="M17" s="2687"/>
      <c r="N17" s="2687"/>
      <c r="O17" s="2687"/>
      <c r="P17" s="2688"/>
    </row>
    <row r="18" spans="2:22" ht="10.95" customHeight="1">
      <c r="C18" s="2628"/>
      <c r="D18" s="2642"/>
      <c r="E18" s="2638" t="s">
        <v>921</v>
      </c>
      <c r="F18" s="2639"/>
      <c r="G18" s="2638" t="s">
        <v>922</v>
      </c>
      <c r="H18" s="2639"/>
      <c r="I18" s="2638" t="s">
        <v>946</v>
      </c>
      <c r="J18" s="2639"/>
      <c r="K18" s="2638" t="s">
        <v>947</v>
      </c>
      <c r="L18" s="2639"/>
      <c r="M18" s="2638" t="s">
        <v>948</v>
      </c>
      <c r="N18" s="2639"/>
      <c r="O18" s="2702" t="s">
        <v>924</v>
      </c>
      <c r="P18" s="2703"/>
    </row>
    <row r="19" spans="2:22" ht="10.95" customHeight="1">
      <c r="C19" s="2643"/>
      <c r="D19" s="2644"/>
      <c r="E19" s="2640"/>
      <c r="F19" s="2641"/>
      <c r="G19" s="2640"/>
      <c r="H19" s="2641"/>
      <c r="I19" s="2640"/>
      <c r="J19" s="2641"/>
      <c r="K19" s="2640"/>
      <c r="L19" s="2641"/>
      <c r="M19" s="2640"/>
      <c r="N19" s="2641"/>
      <c r="O19" s="2640"/>
      <c r="P19" s="2641"/>
    </row>
    <row r="20" spans="2:22" ht="10.95" customHeight="1">
      <c r="C20" s="699" t="s">
        <v>7</v>
      </c>
      <c r="D20" s="700" t="s">
        <v>253</v>
      </c>
      <c r="E20" s="699" t="s">
        <v>7</v>
      </c>
      <c r="F20" s="700" t="s">
        <v>253</v>
      </c>
      <c r="G20" s="699" t="s">
        <v>7</v>
      </c>
      <c r="H20" s="700" t="s">
        <v>253</v>
      </c>
      <c r="I20" s="699" t="s">
        <v>7</v>
      </c>
      <c r="J20" s="700" t="s">
        <v>253</v>
      </c>
      <c r="K20" s="699" t="s">
        <v>7</v>
      </c>
      <c r="L20" s="700" t="s">
        <v>253</v>
      </c>
      <c r="M20" s="699" t="s">
        <v>7</v>
      </c>
      <c r="N20" s="700" t="s">
        <v>253</v>
      </c>
      <c r="O20" s="699" t="s">
        <v>7</v>
      </c>
      <c r="P20" s="700" t="s">
        <v>253</v>
      </c>
    </row>
    <row r="21" spans="2:22" ht="10.95" customHeight="1">
      <c r="C21" s="701">
        <v>2012</v>
      </c>
      <c r="D21" s="700" t="s">
        <v>254</v>
      </c>
      <c r="E21" s="701">
        <v>2015</v>
      </c>
      <c r="F21" s="700" t="s">
        <v>254</v>
      </c>
      <c r="G21" s="701">
        <v>2018</v>
      </c>
      <c r="H21" s="700" t="s">
        <v>254</v>
      </c>
      <c r="I21" s="701">
        <v>2021</v>
      </c>
      <c r="J21" s="700" t="s">
        <v>945</v>
      </c>
      <c r="K21" s="701">
        <v>2021</v>
      </c>
      <c r="L21" s="700" t="s">
        <v>254</v>
      </c>
      <c r="M21" s="701">
        <v>2024</v>
      </c>
      <c r="N21" s="700" t="s">
        <v>254</v>
      </c>
      <c r="O21" s="701">
        <v>2024</v>
      </c>
      <c r="P21" s="700" t="s">
        <v>255</v>
      </c>
    </row>
    <row r="22" spans="2:22">
      <c r="C22" s="2595" t="str">
        <f>TEXT(DATE(LEFT(C21,4),1,1),"ggge年")&amp;D21</f>
        <v>平成24年3月31日</v>
      </c>
      <c r="D22" s="2596"/>
      <c r="E22" s="2595" t="str">
        <f>TEXT(DATE(LEFT(E21,4),1,1),"ggge年")&amp;F21</f>
        <v>平成27年3月31日</v>
      </c>
      <c r="F22" s="2596"/>
      <c r="G22" s="2595" t="str">
        <f>TEXT(DATE(LEFT(G21,4),1,1),"ggge年")&amp;H21</f>
        <v>平成30年3月31日</v>
      </c>
      <c r="H22" s="2596"/>
      <c r="I22" s="2595" t="str">
        <f>TEXT(DATE(LEFT(I21,4),1,1),"ggge年")&amp;J21</f>
        <v>令和3年1月31日</v>
      </c>
      <c r="J22" s="2596"/>
      <c r="K22" s="2595" t="str">
        <f>TEXT(DATE(LEFT(K21,4),1,1),"ggge年")&amp;L21</f>
        <v>令和3年3月31日</v>
      </c>
      <c r="L22" s="2596"/>
      <c r="M22" s="2595" t="str">
        <f>TEXT(DATE(LEFT(M21,4),1,1),"ggge年")&amp;N21</f>
        <v>令和6年3月31日</v>
      </c>
      <c r="N22" s="2596"/>
      <c r="O22" s="2595" t="str">
        <f>TEXT(DATE(LEFT(O21,4),1,1),"ggge年")&amp;P21</f>
        <v>令和6年4月1日</v>
      </c>
      <c r="P22" s="2596"/>
    </row>
    <row r="23" spans="2:22">
      <c r="C23" s="2593">
        <f>DATEVALUE(C22)</f>
        <v>40999</v>
      </c>
      <c r="D23" s="2594"/>
      <c r="E23" s="2593">
        <f>DATEVALUE(E22)</f>
        <v>42094</v>
      </c>
      <c r="F23" s="2594"/>
      <c r="G23" s="2593">
        <f>DATEVALUE(G22)</f>
        <v>43190</v>
      </c>
      <c r="H23" s="2594"/>
      <c r="I23" s="2593">
        <f>DATEVALUE(I22)</f>
        <v>44227</v>
      </c>
      <c r="J23" s="2594"/>
      <c r="K23" s="2593">
        <f>DATEVALUE(K22)</f>
        <v>44286</v>
      </c>
      <c r="L23" s="2594"/>
      <c r="M23" s="2593">
        <f>DATEVALUE(M22)</f>
        <v>45382</v>
      </c>
      <c r="N23" s="2594"/>
      <c r="O23" s="2593">
        <f>DATEVALUE(O22)</f>
        <v>45383</v>
      </c>
      <c r="P23" s="2594"/>
      <c r="V23" s="823"/>
    </row>
    <row r="26" spans="2:22">
      <c r="B26" s="72" t="s">
        <v>239</v>
      </c>
    </row>
    <row r="27" spans="2:22">
      <c r="C27" s="72" t="s">
        <v>257</v>
      </c>
      <c r="D27" s="2"/>
      <c r="E27" s="2"/>
      <c r="F27" s="2"/>
      <c r="G27" s="2"/>
      <c r="H27" s="2"/>
      <c r="I27" s="2"/>
    </row>
    <row r="28" spans="2:22">
      <c r="C28" s="73" t="s">
        <v>240</v>
      </c>
      <c r="D28" s="702">
        <v>1</v>
      </c>
      <c r="E28" s="321" t="s">
        <v>241</v>
      </c>
    </row>
    <row r="29" spans="2:22">
      <c r="C29" s="73" t="s">
        <v>242</v>
      </c>
      <c r="D29" s="702">
        <v>31</v>
      </c>
      <c r="E29" s="321" t="s">
        <v>243</v>
      </c>
    </row>
    <row r="32" spans="2:22">
      <c r="B32" s="72" t="s">
        <v>289</v>
      </c>
    </row>
    <row r="33" spans="2:23">
      <c r="C33" s="72" t="s">
        <v>290</v>
      </c>
    </row>
    <row r="34" spans="2:23">
      <c r="C34" s="794" t="str">
        <f>TEXT(DATE(LEFT(E34,4),4,1),"ggg")</f>
        <v>令和</v>
      </c>
      <c r="D34" s="794" t="str">
        <f>TEXT(DATE(LEFT(E34,4),4,1),"e")</f>
        <v>8</v>
      </c>
      <c r="E34" s="795">
        <v>2026</v>
      </c>
    </row>
    <row r="35" spans="2:23">
      <c r="C35" s="794" t="str">
        <f>TEXT(DATE(LEFT(E34-1,4),4,1),"gggg")</f>
        <v>令和</v>
      </c>
      <c r="D35" s="794" t="str">
        <f>TEXT(DATE(LEFT(E34-1,4),4,1),"e")</f>
        <v>7</v>
      </c>
      <c r="E35" s="72" t="s">
        <v>699</v>
      </c>
    </row>
    <row r="37" spans="2:23">
      <c r="B37" s="72" t="s">
        <v>244</v>
      </c>
    </row>
    <row r="38" spans="2:23">
      <c r="C38" s="72" t="s">
        <v>245</v>
      </c>
    </row>
    <row r="39" spans="2:23" ht="11.25" customHeight="1">
      <c r="C39" s="2649" t="s">
        <v>496</v>
      </c>
      <c r="D39" s="2650"/>
      <c r="E39" s="2650"/>
      <c r="F39" s="2650"/>
      <c r="G39" s="2650"/>
      <c r="H39" s="2650"/>
      <c r="I39" s="2650"/>
      <c r="J39" s="2650"/>
      <c r="K39" s="2650"/>
      <c r="L39" s="2650"/>
      <c r="M39" s="2650"/>
      <c r="N39" s="2650"/>
      <c r="O39" s="2650"/>
      <c r="P39" s="2678"/>
      <c r="Q39" s="305"/>
      <c r="R39" s="305"/>
      <c r="S39" s="305"/>
      <c r="T39" s="305"/>
      <c r="U39" s="305"/>
      <c r="V39" s="305"/>
      <c r="W39" s="305"/>
    </row>
    <row r="40" spans="2:23" ht="11.25" customHeight="1">
      <c r="C40" s="2653"/>
      <c r="D40" s="2654"/>
      <c r="E40" s="2654"/>
      <c r="F40" s="2654"/>
      <c r="G40" s="2654"/>
      <c r="H40" s="2654"/>
      <c r="I40" s="2654"/>
      <c r="J40" s="2654"/>
      <c r="K40" s="2654"/>
      <c r="L40" s="2654"/>
      <c r="M40" s="2654"/>
      <c r="N40" s="2654"/>
      <c r="O40" s="2654"/>
      <c r="P40" s="2670"/>
      <c r="Q40" s="305"/>
      <c r="R40" s="305"/>
      <c r="S40" s="305"/>
      <c r="T40" s="305"/>
      <c r="U40" s="305"/>
      <c r="V40" s="305"/>
      <c r="W40" s="305"/>
    </row>
    <row r="41" spans="2:23" ht="11.25" customHeight="1">
      <c r="C41" s="2679" t="s">
        <v>808</v>
      </c>
      <c r="D41" s="2680"/>
      <c r="E41" s="2680"/>
      <c r="F41" s="2680"/>
      <c r="G41" s="2681" t="s">
        <v>809</v>
      </c>
      <c r="H41" s="2680"/>
      <c r="I41" s="2680"/>
      <c r="J41" s="2682"/>
      <c r="K41" s="2681" t="s">
        <v>810</v>
      </c>
      <c r="L41" s="2680"/>
      <c r="M41" s="2680"/>
      <c r="N41" s="2682"/>
      <c r="O41" s="2681" t="s">
        <v>811</v>
      </c>
      <c r="P41" s="923"/>
      <c r="Q41" s="305"/>
      <c r="R41" s="305"/>
      <c r="S41" s="305"/>
      <c r="T41" s="305"/>
      <c r="U41" s="305"/>
      <c r="V41" s="305"/>
      <c r="W41" s="305"/>
    </row>
    <row r="42" spans="2:23" ht="11.25" customHeight="1">
      <c r="C42" s="703">
        <v>2009</v>
      </c>
      <c r="D42" s="704" t="s">
        <v>255</v>
      </c>
      <c r="E42" s="705">
        <v>2012</v>
      </c>
      <c r="F42" s="706" t="s">
        <v>254</v>
      </c>
      <c r="G42" s="707">
        <f>E42</f>
        <v>2012</v>
      </c>
      <c r="H42" s="704" t="s">
        <v>255</v>
      </c>
      <c r="I42" s="705">
        <v>2015</v>
      </c>
      <c r="J42" s="706" t="s">
        <v>254</v>
      </c>
      <c r="K42" s="707">
        <f>I42</f>
        <v>2015</v>
      </c>
      <c r="L42" s="704" t="s">
        <v>255</v>
      </c>
      <c r="M42" s="705">
        <v>2018</v>
      </c>
      <c r="N42" s="706" t="s">
        <v>254</v>
      </c>
      <c r="O42" s="707">
        <f>M42</f>
        <v>2018</v>
      </c>
      <c r="P42" s="704" t="s">
        <v>255</v>
      </c>
      <c r="Q42" s="812"/>
      <c r="R42" s="812"/>
      <c r="S42" s="812"/>
      <c r="T42" s="812"/>
      <c r="U42" s="812"/>
      <c r="V42" s="812"/>
      <c r="W42" s="812"/>
    </row>
    <row r="43" spans="2:23" ht="11.25" customHeight="1">
      <c r="C43" s="2595" t="str">
        <f>TEXT(DATE(LEFT(C42,4),1,1),"ggge年")&amp;D42</f>
        <v>平成21年4月1日</v>
      </c>
      <c r="D43" s="2596"/>
      <c r="E43" s="2695" t="str">
        <f>TEXT(DATE(LEFT(E42,4),1,1),"ggge年")&amp;F42</f>
        <v>平成24年3月31日</v>
      </c>
      <c r="F43" s="2696"/>
      <c r="G43" s="2695" t="str">
        <f>TEXT(DATE(LEFT(G42,4),1,1),"ggge年")&amp;H42</f>
        <v>平成24年4月1日</v>
      </c>
      <c r="H43" s="2596"/>
      <c r="I43" s="2695" t="str">
        <f>TEXT(DATE(LEFT(I42,4),1,1),"ggge年")&amp;J42</f>
        <v>平成27年3月31日</v>
      </c>
      <c r="J43" s="2696"/>
      <c r="K43" s="2695" t="str">
        <f>TEXT(DATE(LEFT(K42,4),1,1),"ggge年")&amp;L42</f>
        <v>平成27年4月1日</v>
      </c>
      <c r="L43" s="2596"/>
      <c r="M43" s="2695" t="str">
        <f>TEXT(DATE(LEFT(M42,4),1,1),"ggge年")&amp;N42</f>
        <v>平成30年3月31日</v>
      </c>
      <c r="N43" s="2696"/>
      <c r="O43" s="2695" t="str">
        <f>TEXT(DATE(LEFT(O42,4),1,1),"ggge年")&amp;P42</f>
        <v>平成30年4月1日</v>
      </c>
      <c r="P43" s="2596"/>
      <c r="Q43" s="813"/>
      <c r="R43" s="813"/>
      <c r="S43" s="813"/>
      <c r="T43" s="813"/>
      <c r="U43" s="813"/>
      <c r="V43" s="813"/>
      <c r="W43" s="813"/>
    </row>
    <row r="44" spans="2:23" ht="11.25" customHeight="1">
      <c r="C44" s="2593">
        <f>DATEVALUE(C43)</f>
        <v>39904</v>
      </c>
      <c r="D44" s="2594"/>
      <c r="E44" s="2697">
        <f>DATEVALUE(E43)</f>
        <v>40999</v>
      </c>
      <c r="F44" s="2698"/>
      <c r="G44" s="2697">
        <f>DATEVALUE(G43)</f>
        <v>41000</v>
      </c>
      <c r="H44" s="2594"/>
      <c r="I44" s="2697">
        <f>DATEVALUE(I43)</f>
        <v>42094</v>
      </c>
      <c r="J44" s="2698"/>
      <c r="K44" s="2697">
        <f>DATEVALUE(K43)</f>
        <v>42095</v>
      </c>
      <c r="L44" s="2594"/>
      <c r="M44" s="2697">
        <f>DATEVALUE(M43)</f>
        <v>43190</v>
      </c>
      <c r="N44" s="2698"/>
      <c r="O44" s="2697">
        <f>DATEVALUE(O43)</f>
        <v>43191</v>
      </c>
      <c r="P44" s="2594"/>
    </row>
    <row r="45" spans="2:23" ht="11.4" thickBot="1"/>
    <row r="46" spans="2:23" ht="13.2">
      <c r="C46" s="2664" t="s">
        <v>812</v>
      </c>
      <c r="D46" s="2665"/>
      <c r="E46" s="2665"/>
      <c r="F46" s="2666"/>
      <c r="G46" s="2645" t="s">
        <v>60</v>
      </c>
      <c r="H46" s="869"/>
      <c r="I46" s="869"/>
      <c r="J46" s="869"/>
      <c r="K46" s="869"/>
      <c r="L46" s="869"/>
      <c r="M46" s="869"/>
      <c r="N46" s="870"/>
    </row>
    <row r="47" spans="2:23" ht="11.25" customHeight="1">
      <c r="C47" s="2667"/>
      <c r="D47" s="1222"/>
      <c r="E47" s="1222"/>
      <c r="F47" s="2668"/>
      <c r="G47" s="2646" t="str">
        <f>C41&amp;CHAR(10)&amp;"工事開始日が"&amp;CHAR(10)&amp;C43&amp;"～"&amp;CHAR(10)&amp;E43&amp;CHAR(10)&amp;"のもの"</f>
        <v>①
工事開始日が
平成21年4月1日～
平成24年3月31日
のもの</v>
      </c>
      <c r="H47" s="2604"/>
      <c r="I47" s="2603" t="str">
        <f>G41&amp;CHAR(10)&amp;"工事開始日が"&amp;CHAR(10)&amp;G43&amp;"～"&amp;CHAR(10)&amp;I43&amp;CHAR(10)&amp;"のもの"</f>
        <v>②
工事開始日が
平成24年4月1日～
平成27年3月31日
のもの</v>
      </c>
      <c r="J47" s="2604"/>
      <c r="K47" s="2603" t="str">
        <f>K41&amp;CHAR(10)&amp;"工事開始日が"&amp;CHAR(10)&amp;K43&amp;"～"&amp;CHAR(10)&amp;M43&amp;CHAR(10)&amp;"のもの"</f>
        <v>③
工事開始日が
平成27年4月1日～
平成30年3月31日
のもの</v>
      </c>
      <c r="L47" s="2604"/>
      <c r="M47" s="2689" t="str">
        <f>O41&amp;CHAR(10)&amp;"工事開始日が"&amp;CHAR(10)&amp;O43&amp;CHAR(10)&amp;"以降のもの"</f>
        <v>④
工事開始日が
平成30年4月1日
以降のもの</v>
      </c>
      <c r="N47" s="2690"/>
    </row>
    <row r="48" spans="2:23" ht="11.25" customHeight="1">
      <c r="C48" s="2667"/>
      <c r="D48" s="1222"/>
      <c r="E48" s="1222"/>
      <c r="F48" s="2668"/>
      <c r="G48" s="2647"/>
      <c r="H48" s="2606"/>
      <c r="I48" s="2605"/>
      <c r="J48" s="2606"/>
      <c r="K48" s="2605"/>
      <c r="L48" s="2606"/>
      <c r="M48" s="2691"/>
      <c r="N48" s="2692"/>
    </row>
    <row r="49" spans="3:26" ht="11.25" customHeight="1">
      <c r="C49" s="2667"/>
      <c r="D49" s="1222"/>
      <c r="E49" s="1222"/>
      <c r="F49" s="2668"/>
      <c r="G49" s="2647"/>
      <c r="H49" s="2606"/>
      <c r="I49" s="2605"/>
      <c r="J49" s="2606"/>
      <c r="K49" s="2605"/>
      <c r="L49" s="2606"/>
      <c r="M49" s="2691"/>
      <c r="N49" s="2692"/>
    </row>
    <row r="50" spans="3:26">
      <c r="C50" s="2667"/>
      <c r="D50" s="1222"/>
      <c r="E50" s="1222"/>
      <c r="F50" s="2668"/>
      <c r="G50" s="2647"/>
      <c r="H50" s="2606"/>
      <c r="I50" s="2605"/>
      <c r="J50" s="2606"/>
      <c r="K50" s="2605"/>
      <c r="L50" s="2606"/>
      <c r="M50" s="2691"/>
      <c r="N50" s="2692"/>
    </row>
    <row r="51" spans="3:26">
      <c r="C51" s="2667"/>
      <c r="D51" s="1222"/>
      <c r="E51" s="1222"/>
      <c r="F51" s="2668"/>
      <c r="G51" s="2648"/>
      <c r="H51" s="2608"/>
      <c r="I51" s="2607"/>
      <c r="J51" s="2608"/>
      <c r="K51" s="2607"/>
      <c r="L51" s="2608"/>
      <c r="M51" s="2693"/>
      <c r="N51" s="2694"/>
    </row>
    <row r="52" spans="3:26">
      <c r="C52" s="2669"/>
      <c r="D52" s="2654"/>
      <c r="E52" s="2654"/>
      <c r="F52" s="2670"/>
      <c r="G52" s="708" t="s">
        <v>246</v>
      </c>
      <c r="H52" s="708" t="s">
        <v>63</v>
      </c>
      <c r="I52" s="708" t="s">
        <v>246</v>
      </c>
      <c r="J52" s="708" t="s">
        <v>63</v>
      </c>
      <c r="K52" s="708" t="s">
        <v>246</v>
      </c>
      <c r="L52" s="708" t="s">
        <v>63</v>
      </c>
      <c r="M52" s="708" t="s">
        <v>246</v>
      </c>
      <c r="N52" s="709" t="s">
        <v>63</v>
      </c>
    </row>
    <row r="53" spans="3:26" ht="13.2">
      <c r="C53" s="2597" t="s">
        <v>815</v>
      </c>
      <c r="D53" s="2598"/>
      <c r="E53" s="2598"/>
      <c r="F53" s="2599"/>
      <c r="G53" s="711" t="s">
        <v>708</v>
      </c>
      <c r="H53" s="712" t="s">
        <v>816</v>
      </c>
      <c r="I53" s="713">
        <v>20</v>
      </c>
      <c r="J53" s="712">
        <v>16</v>
      </c>
      <c r="K53" s="713">
        <v>20</v>
      </c>
      <c r="L53" s="712">
        <v>11</v>
      </c>
      <c r="M53" s="714">
        <v>19</v>
      </c>
      <c r="N53" s="715">
        <v>11</v>
      </c>
      <c r="X53" s="710" t="str">
        <f>C65</f>
        <v>31 水力発電施設、ずい道等新設事業</v>
      </c>
    </row>
    <row r="54" spans="3:26" ht="13.2">
      <c r="C54" s="2597" t="s">
        <v>817</v>
      </c>
      <c r="D54" s="2598"/>
      <c r="E54" s="2598"/>
      <c r="F54" s="2599"/>
      <c r="G54" s="711" t="s">
        <v>814</v>
      </c>
      <c r="H54" s="712" t="s">
        <v>708</v>
      </c>
      <c r="I54" s="713">
        <v>18</v>
      </c>
      <c r="J54" s="712">
        <v>10</v>
      </c>
      <c r="K54" s="713">
        <v>18</v>
      </c>
      <c r="L54" s="712">
        <v>9</v>
      </c>
      <c r="M54" s="714">
        <v>17</v>
      </c>
      <c r="N54" s="715">
        <v>9</v>
      </c>
      <c r="X54" s="710" t="str">
        <f>C53</f>
        <v>32 道路新設事業</v>
      </c>
    </row>
    <row r="55" spans="3:26" ht="13.2">
      <c r="C55" s="2661" t="s">
        <v>819</v>
      </c>
      <c r="D55" s="2662"/>
      <c r="E55" s="2662"/>
      <c r="F55" s="2663"/>
      <c r="G55" s="711" t="s">
        <v>814</v>
      </c>
      <c r="H55" s="712" t="s">
        <v>814</v>
      </c>
      <c r="I55" s="713">
        <v>21</v>
      </c>
      <c r="J55" s="712">
        <v>13</v>
      </c>
      <c r="K55" s="713">
        <v>23</v>
      </c>
      <c r="L55" s="712">
        <v>11</v>
      </c>
      <c r="M55" s="714">
        <v>23</v>
      </c>
      <c r="N55" s="715">
        <v>9.5</v>
      </c>
      <c r="X55" s="710" t="str">
        <f t="shared" ref="X55" si="0">C54</f>
        <v>33 舗装工事業</v>
      </c>
      <c r="Z55" s="710"/>
    </row>
    <row r="56" spans="3:26" ht="13.8" thickBot="1">
      <c r="C56" s="2600" t="s">
        <v>820</v>
      </c>
      <c r="D56" s="2601"/>
      <c r="E56" s="2601"/>
      <c r="F56" s="2602"/>
      <c r="G56" s="716" t="s">
        <v>814</v>
      </c>
      <c r="H56" s="717" t="s">
        <v>814</v>
      </c>
      <c r="I56" s="718">
        <v>22</v>
      </c>
      <c r="J56" s="717">
        <v>15</v>
      </c>
      <c r="K56" s="718">
        <v>23</v>
      </c>
      <c r="L56" s="717">
        <v>15</v>
      </c>
      <c r="M56" s="719">
        <v>23</v>
      </c>
      <c r="N56" s="720">
        <v>12</v>
      </c>
      <c r="X56" s="710" t="str">
        <f>C66</f>
        <v>34 鉄道又は軌道新設事業</v>
      </c>
    </row>
    <row r="57" spans="3:26" ht="13.2" customHeight="1" thickBot="1">
      <c r="D57" s="304"/>
      <c r="E57" s="304"/>
      <c r="F57" s="304"/>
      <c r="G57" s="73"/>
      <c r="H57" s="73"/>
      <c r="I57" s="73"/>
      <c r="J57" s="73"/>
      <c r="K57" s="73"/>
      <c r="L57" s="73"/>
      <c r="M57" s="73"/>
      <c r="N57" s="73"/>
      <c r="X57" s="710" t="str">
        <f>C55</f>
        <v>35 建築事業
（既設建築物設備工事業を除く）</v>
      </c>
    </row>
    <row r="58" spans="3:26" ht="13.2">
      <c r="C58" s="2664" t="s">
        <v>812</v>
      </c>
      <c r="D58" s="2665"/>
      <c r="E58" s="2665"/>
      <c r="F58" s="2666"/>
      <c r="G58" s="2645" t="s">
        <v>60</v>
      </c>
      <c r="H58" s="2699"/>
      <c r="I58" s="2699"/>
      <c r="J58" s="2699"/>
      <c r="K58" s="2699"/>
      <c r="L58" s="2699"/>
      <c r="M58" s="2699"/>
      <c r="N58" s="2699"/>
      <c r="O58" s="2700"/>
      <c r="P58" s="2700"/>
      <c r="Q58" s="2700"/>
      <c r="R58" s="2700"/>
      <c r="S58" s="2700"/>
      <c r="T58" s="2700"/>
      <c r="U58" s="2700"/>
      <c r="V58" s="2701"/>
      <c r="X58" s="710" t="str">
        <f>C56</f>
        <v>38 既設建築物設備工事業</v>
      </c>
    </row>
    <row r="59" spans="3:26" ht="10.95" customHeight="1">
      <c r="C59" s="2667"/>
      <c r="D59" s="1222"/>
      <c r="E59" s="1222"/>
      <c r="F59" s="2668"/>
      <c r="G59" s="2646" t="s">
        <v>926</v>
      </c>
      <c r="H59" s="2604"/>
      <c r="I59" s="2603" t="s">
        <v>927</v>
      </c>
      <c r="J59" s="2604"/>
      <c r="K59" s="2603" t="s">
        <v>928</v>
      </c>
      <c r="L59" s="2604"/>
      <c r="M59" s="2603" t="s">
        <v>941</v>
      </c>
      <c r="N59" s="2604"/>
      <c r="O59" s="2603" t="s">
        <v>942</v>
      </c>
      <c r="P59" s="2604"/>
      <c r="Q59" s="2603" t="s">
        <v>960</v>
      </c>
      <c r="R59" s="2604"/>
      <c r="S59" s="2603" t="s">
        <v>943</v>
      </c>
      <c r="T59" s="2604"/>
      <c r="U59" s="2689" t="s">
        <v>959</v>
      </c>
      <c r="V59" s="2690"/>
      <c r="X59" s="710" t="str">
        <f>C67</f>
        <v>36 機械装置(組立て又は取付け）</v>
      </c>
      <c r="Z59" s="710" t="str">
        <f>$C67</f>
        <v>36 機械装置(組立て又は取付け）</v>
      </c>
    </row>
    <row r="60" spans="3:26">
      <c r="C60" s="2667"/>
      <c r="D60" s="1222"/>
      <c r="E60" s="1222"/>
      <c r="F60" s="2668"/>
      <c r="G60" s="2647"/>
      <c r="H60" s="2606"/>
      <c r="I60" s="2605"/>
      <c r="J60" s="2606"/>
      <c r="K60" s="2605"/>
      <c r="L60" s="2606"/>
      <c r="M60" s="2605"/>
      <c r="N60" s="2606"/>
      <c r="O60" s="2605"/>
      <c r="P60" s="2606"/>
      <c r="Q60" s="2605"/>
      <c r="R60" s="2606"/>
      <c r="S60" s="2605"/>
      <c r="T60" s="2606"/>
      <c r="U60" s="2691"/>
      <c r="V60" s="2692"/>
      <c r="X60" s="710" t="str">
        <f>C68</f>
        <v>36 機械装置(その他のもの）</v>
      </c>
      <c r="Z60" s="710" t="str">
        <f>$C68</f>
        <v>36 機械装置(その他のもの）</v>
      </c>
    </row>
    <row r="61" spans="3:26">
      <c r="C61" s="2667"/>
      <c r="D61" s="1222"/>
      <c r="E61" s="1222"/>
      <c r="F61" s="2668"/>
      <c r="G61" s="2647"/>
      <c r="H61" s="2606"/>
      <c r="I61" s="2605"/>
      <c r="J61" s="2606"/>
      <c r="K61" s="2605"/>
      <c r="L61" s="2606"/>
      <c r="M61" s="2605"/>
      <c r="N61" s="2606"/>
      <c r="O61" s="2605"/>
      <c r="P61" s="2606"/>
      <c r="Q61" s="2605"/>
      <c r="R61" s="2606"/>
      <c r="S61" s="2605"/>
      <c r="T61" s="2606"/>
      <c r="U61" s="2691"/>
      <c r="V61" s="2692"/>
      <c r="X61" s="710" t="str">
        <f>C69</f>
        <v>37 その他の建設事業</v>
      </c>
    </row>
    <row r="62" spans="3:26">
      <c r="C62" s="2667"/>
      <c r="D62" s="1222"/>
      <c r="E62" s="1222"/>
      <c r="F62" s="2668"/>
      <c r="G62" s="2647"/>
      <c r="H62" s="2606"/>
      <c r="I62" s="2605"/>
      <c r="J62" s="2606"/>
      <c r="K62" s="2605"/>
      <c r="L62" s="2606"/>
      <c r="M62" s="2605"/>
      <c r="N62" s="2606"/>
      <c r="O62" s="2605"/>
      <c r="P62" s="2606"/>
      <c r="Q62" s="2605"/>
      <c r="R62" s="2606"/>
      <c r="S62" s="2605"/>
      <c r="T62" s="2606"/>
      <c r="U62" s="2691"/>
      <c r="V62" s="2692"/>
    </row>
    <row r="63" spans="3:26">
      <c r="C63" s="2667"/>
      <c r="D63" s="1222"/>
      <c r="E63" s="1222"/>
      <c r="F63" s="2668"/>
      <c r="G63" s="2648"/>
      <c r="H63" s="2608"/>
      <c r="I63" s="2607"/>
      <c r="J63" s="2608"/>
      <c r="K63" s="2607"/>
      <c r="L63" s="2608"/>
      <c r="M63" s="2607"/>
      <c r="N63" s="2608"/>
      <c r="O63" s="2607"/>
      <c r="P63" s="2608"/>
      <c r="Q63" s="2607"/>
      <c r="R63" s="2608"/>
      <c r="S63" s="2607"/>
      <c r="T63" s="2608"/>
      <c r="U63" s="2693"/>
      <c r="V63" s="2694"/>
    </row>
    <row r="64" spans="3:26" ht="13.2" customHeight="1">
      <c r="C64" s="2669"/>
      <c r="D64" s="2654"/>
      <c r="E64" s="2654"/>
      <c r="F64" s="2670"/>
      <c r="G64" s="708" t="s">
        <v>246</v>
      </c>
      <c r="H64" s="708" t="s">
        <v>63</v>
      </c>
      <c r="I64" s="708" t="s">
        <v>246</v>
      </c>
      <c r="J64" s="708" t="s">
        <v>63</v>
      </c>
      <c r="K64" s="708" t="s">
        <v>246</v>
      </c>
      <c r="L64" s="708" t="s">
        <v>63</v>
      </c>
      <c r="M64" s="708" t="s">
        <v>246</v>
      </c>
      <c r="N64" s="814" t="s">
        <v>63</v>
      </c>
      <c r="O64" s="708" t="s">
        <v>246</v>
      </c>
      <c r="P64" s="814" t="s">
        <v>63</v>
      </c>
      <c r="Q64" s="708" t="s">
        <v>246</v>
      </c>
      <c r="R64" s="814" t="s">
        <v>63</v>
      </c>
      <c r="S64" s="708" t="s">
        <v>246</v>
      </c>
      <c r="T64" s="814" t="s">
        <v>63</v>
      </c>
      <c r="U64" s="815" t="s">
        <v>246</v>
      </c>
      <c r="V64" s="709" t="s">
        <v>63</v>
      </c>
    </row>
    <row r="65" spans="2:22" ht="13.2">
      <c r="C65" s="2597" t="s">
        <v>813</v>
      </c>
      <c r="D65" s="2598"/>
      <c r="E65" s="2598"/>
      <c r="F65" s="2599"/>
      <c r="G65" s="323" t="s">
        <v>708</v>
      </c>
      <c r="H65" s="457" t="s">
        <v>708</v>
      </c>
      <c r="I65" s="458">
        <v>18</v>
      </c>
      <c r="J65" s="457">
        <v>89</v>
      </c>
      <c r="K65" s="458">
        <v>19</v>
      </c>
      <c r="L65" s="457">
        <v>79</v>
      </c>
      <c r="M65" s="825">
        <v>18</v>
      </c>
      <c r="N65" s="826">
        <v>64</v>
      </c>
      <c r="O65" s="825">
        <v>19</v>
      </c>
      <c r="P65" s="826">
        <v>62</v>
      </c>
      <c r="Q65" s="825">
        <v>18</v>
      </c>
      <c r="R65" s="826">
        <v>64</v>
      </c>
      <c r="S65" s="825">
        <v>19</v>
      </c>
      <c r="T65" s="826">
        <v>62</v>
      </c>
      <c r="U65" s="816">
        <v>19</v>
      </c>
      <c r="V65" s="324">
        <v>34</v>
      </c>
    </row>
    <row r="66" spans="2:22" ht="13.2">
      <c r="C66" s="2597" t="s">
        <v>818</v>
      </c>
      <c r="D66" s="2598"/>
      <c r="E66" s="2598"/>
      <c r="F66" s="2599"/>
      <c r="G66" s="711" t="s">
        <v>708</v>
      </c>
      <c r="H66" s="712" t="s">
        <v>708</v>
      </c>
      <c r="I66" s="713">
        <v>23</v>
      </c>
      <c r="J66" s="712">
        <v>17</v>
      </c>
      <c r="K66" s="713">
        <v>25</v>
      </c>
      <c r="L66" s="712">
        <v>9.5</v>
      </c>
      <c r="M66" s="714">
        <v>24</v>
      </c>
      <c r="N66" s="712">
        <v>9</v>
      </c>
      <c r="O66" s="714">
        <v>24</v>
      </c>
      <c r="P66" s="712">
        <v>9</v>
      </c>
      <c r="Q66" s="714">
        <v>24</v>
      </c>
      <c r="R66" s="712">
        <v>9</v>
      </c>
      <c r="S66" s="714">
        <v>24</v>
      </c>
      <c r="T66" s="712">
        <v>9</v>
      </c>
      <c r="U66" s="817">
        <v>19</v>
      </c>
      <c r="V66" s="715">
        <v>9</v>
      </c>
    </row>
    <row r="67" spans="2:22" ht="13.2">
      <c r="C67" s="2597" t="s">
        <v>821</v>
      </c>
      <c r="D67" s="2598"/>
      <c r="E67" s="2598"/>
      <c r="F67" s="2599"/>
      <c r="G67" s="711" t="s">
        <v>708</v>
      </c>
      <c r="H67" s="712" t="s">
        <v>708</v>
      </c>
      <c r="I67" s="713">
        <v>38</v>
      </c>
      <c r="J67" s="712">
        <v>7.5</v>
      </c>
      <c r="K67" s="713">
        <v>40</v>
      </c>
      <c r="L67" s="712">
        <v>6.5</v>
      </c>
      <c r="M67" s="714">
        <v>38</v>
      </c>
      <c r="N67" s="712">
        <v>6.5</v>
      </c>
      <c r="O67" s="714">
        <v>38</v>
      </c>
      <c r="P67" s="712">
        <v>6.5</v>
      </c>
      <c r="Q67" s="714">
        <v>38</v>
      </c>
      <c r="R67" s="712">
        <v>6.5</v>
      </c>
      <c r="S67" s="714">
        <v>38</v>
      </c>
      <c r="T67" s="712">
        <v>6.5</v>
      </c>
      <c r="U67" s="817">
        <v>38</v>
      </c>
      <c r="V67" s="715">
        <v>6</v>
      </c>
    </row>
    <row r="68" spans="2:22" ht="13.2">
      <c r="C68" s="2597" t="s">
        <v>822</v>
      </c>
      <c r="D68" s="2598"/>
      <c r="E68" s="2598"/>
      <c r="F68" s="2599"/>
      <c r="G68" s="711" t="s">
        <v>708</v>
      </c>
      <c r="H68" s="712" t="s">
        <v>708</v>
      </c>
      <c r="I68" s="713">
        <v>21</v>
      </c>
      <c r="J68" s="712">
        <v>7.5</v>
      </c>
      <c r="K68" s="713">
        <v>22</v>
      </c>
      <c r="L68" s="712">
        <v>6.5</v>
      </c>
      <c r="M68" s="714">
        <v>21</v>
      </c>
      <c r="N68" s="712">
        <v>6.5</v>
      </c>
      <c r="O68" s="714">
        <v>21</v>
      </c>
      <c r="P68" s="712">
        <v>6.5</v>
      </c>
      <c r="Q68" s="714">
        <v>21</v>
      </c>
      <c r="R68" s="712">
        <v>6.5</v>
      </c>
      <c r="S68" s="714">
        <v>21</v>
      </c>
      <c r="T68" s="712">
        <v>6.5</v>
      </c>
      <c r="U68" s="817">
        <v>21</v>
      </c>
      <c r="V68" s="715">
        <v>6</v>
      </c>
    </row>
    <row r="69" spans="2:22" ht="13.2" customHeight="1" thickBot="1">
      <c r="C69" s="2600" t="s">
        <v>823</v>
      </c>
      <c r="D69" s="2601"/>
      <c r="E69" s="2601"/>
      <c r="F69" s="2602"/>
      <c r="G69" s="716" t="s">
        <v>708</v>
      </c>
      <c r="H69" s="717" t="s">
        <v>708</v>
      </c>
      <c r="I69" s="718">
        <v>23</v>
      </c>
      <c r="J69" s="717">
        <v>19</v>
      </c>
      <c r="K69" s="718">
        <v>24</v>
      </c>
      <c r="L69" s="717">
        <v>17</v>
      </c>
      <c r="M69" s="719">
        <v>24</v>
      </c>
      <c r="N69" s="717">
        <v>15</v>
      </c>
      <c r="O69" s="719">
        <v>24</v>
      </c>
      <c r="P69" s="717">
        <v>15</v>
      </c>
      <c r="Q69" s="719">
        <v>24</v>
      </c>
      <c r="R69" s="717">
        <v>15</v>
      </c>
      <c r="S69" s="719">
        <v>24</v>
      </c>
      <c r="T69" s="717">
        <v>15</v>
      </c>
      <c r="U69" s="818">
        <v>23</v>
      </c>
      <c r="V69" s="720">
        <v>15</v>
      </c>
    </row>
    <row r="70" spans="2:22" ht="11.25" customHeight="1">
      <c r="D70" s="304"/>
      <c r="E70" s="304"/>
      <c r="F70" s="304"/>
      <c r="G70" s="73"/>
      <c r="H70" s="73"/>
      <c r="I70" s="73"/>
      <c r="J70" s="73"/>
      <c r="K70" s="73"/>
      <c r="L70" s="73"/>
      <c r="M70" s="73"/>
      <c r="N70" s="73"/>
    </row>
    <row r="71" spans="2:22">
      <c r="C71" s="72" t="s">
        <v>824</v>
      </c>
    </row>
    <row r="72" spans="2:22">
      <c r="C72" s="72" t="s">
        <v>825</v>
      </c>
    </row>
    <row r="75" spans="2:22" ht="11.25" customHeight="1">
      <c r="B75" s="72" t="s">
        <v>250</v>
      </c>
    </row>
    <row r="76" spans="2:22">
      <c r="C76" s="72" t="s">
        <v>251</v>
      </c>
      <c r="D76" s="2"/>
      <c r="E76" s="2"/>
      <c r="F76" s="2"/>
      <c r="G76" s="2"/>
      <c r="H76" s="2"/>
      <c r="I76" s="2"/>
    </row>
    <row r="77" spans="2:22">
      <c r="C77" s="73"/>
      <c r="D77" s="73"/>
    </row>
    <row r="78" spans="2:22">
      <c r="C78" s="73"/>
      <c r="D78" s="73" t="s">
        <v>252</v>
      </c>
    </row>
    <row r="81" spans="2:10">
      <c r="B81" s="72" t="s">
        <v>287</v>
      </c>
    </row>
    <row r="82" spans="2:10" ht="11.4" thickBot="1">
      <c r="C82" s="72" t="s">
        <v>288</v>
      </c>
      <c r="D82" s="2"/>
    </row>
    <row r="83" spans="2:10" ht="13.2">
      <c r="C83" s="2660" t="s">
        <v>60</v>
      </c>
      <c r="D83" s="869"/>
      <c r="E83" s="869"/>
      <c r="F83" s="869"/>
      <c r="G83" s="869"/>
      <c r="H83" s="869"/>
      <c r="I83" s="869"/>
      <c r="J83" s="870"/>
    </row>
    <row r="84" spans="2:10">
      <c r="C84" s="2609" t="str">
        <f>$C$14&amp;CHAR(10)&amp;"以前のもの"&amp;CHAR(10)&amp;"(計算に使用しない)"</f>
        <v>平成19年3月31日
以前のもの
(計算に使用しない)</v>
      </c>
      <c r="D84" s="2610"/>
      <c r="E84" s="2615" t="str">
        <f>$E$14&amp;CHAR(10)&amp;"以前のもの"</f>
        <v>平成27年3月31日
以前のもの</v>
      </c>
      <c r="F84" s="2615"/>
      <c r="G84" s="2615" t="str">
        <f>$G$14&amp;CHAR(10)&amp;"以前のもの"</f>
        <v>平成30年3月31日
以前のもの</v>
      </c>
      <c r="H84" s="2615"/>
      <c r="I84" s="2615" t="str">
        <f>$I$14&amp;CHAR(10)&amp;"以降のもの"</f>
        <v>平成30年4月1日
以降のもの</v>
      </c>
      <c r="J84" s="2618"/>
    </row>
    <row r="85" spans="2:10">
      <c r="C85" s="2611"/>
      <c r="D85" s="2612"/>
      <c r="E85" s="2616"/>
      <c r="F85" s="2616"/>
      <c r="G85" s="2616"/>
      <c r="H85" s="2616"/>
      <c r="I85" s="2616"/>
      <c r="J85" s="2619"/>
    </row>
    <row r="86" spans="2:10">
      <c r="C86" s="2611"/>
      <c r="D86" s="2612"/>
      <c r="E86" s="2616"/>
      <c r="F86" s="2616"/>
      <c r="G86" s="2616"/>
      <c r="H86" s="2616"/>
      <c r="I86" s="2616"/>
      <c r="J86" s="2619"/>
    </row>
    <row r="87" spans="2:10">
      <c r="C87" s="2613"/>
      <c r="D87" s="2614"/>
      <c r="E87" s="2617"/>
      <c r="F87" s="2617"/>
      <c r="G87" s="2617"/>
      <c r="H87" s="2617"/>
      <c r="I87" s="2617"/>
      <c r="J87" s="2620"/>
    </row>
    <row r="88" spans="2:10" ht="11.4" thickBot="1">
      <c r="C88" s="2621" t="s">
        <v>826</v>
      </c>
      <c r="D88" s="2622"/>
      <c r="E88" s="2623">
        <v>0.6</v>
      </c>
      <c r="F88" s="2624"/>
      <c r="G88" s="2623">
        <v>0.6</v>
      </c>
      <c r="H88" s="2624"/>
      <c r="I88" s="2623">
        <v>0.6</v>
      </c>
      <c r="J88" s="2625"/>
    </row>
    <row r="89" spans="2:10">
      <c r="C89" s="72" t="s">
        <v>291</v>
      </c>
    </row>
    <row r="92" spans="2:10">
      <c r="B92" s="72" t="s">
        <v>513</v>
      </c>
    </row>
    <row r="93" spans="2:10">
      <c r="C93" s="72" t="s">
        <v>520</v>
      </c>
      <c r="D93" s="2"/>
      <c r="E93" s="2"/>
      <c r="F93" s="2"/>
      <c r="G93" s="2"/>
      <c r="H93" s="2"/>
      <c r="I93" s="2"/>
    </row>
    <row r="94" spans="2:10">
      <c r="C94" s="2626" t="str">
        <f>"工事開始日が"&amp;CHAR(10)&amp;$C$100&amp;CHAR(10)&amp;"以前のもの"</f>
        <v>工事開始日が
平成25年9月30日
以前のもの</v>
      </c>
      <c r="D94" s="2627"/>
      <c r="E94" s="2626" t="str">
        <f>"工事開始日が"&amp;CHAR(10)&amp;$E$100&amp;"～"&amp;$G$100&amp;CHAR(10)&amp;"までのもの"</f>
        <v>工事開始日が
平成25年10月1日～平成27年3月31日
までのもの</v>
      </c>
      <c r="F94" s="2632"/>
      <c r="G94" s="2632"/>
      <c r="H94" s="2627"/>
      <c r="I94" s="2626" t="str">
        <f>"工事開始日が"&amp;CHAR(10)&amp;$I$100&amp;CHAR(10)&amp;"以降のもの"</f>
        <v>工事開始日が
平成27年4月1日
以降のもの</v>
      </c>
      <c r="J94" s="2627"/>
    </row>
    <row r="95" spans="2:10">
      <c r="C95" s="2628"/>
      <c r="D95" s="2629"/>
      <c r="E95" s="2628"/>
      <c r="F95" s="2633"/>
      <c r="G95" s="2633"/>
      <c r="H95" s="2629"/>
      <c r="I95" s="2628"/>
      <c r="J95" s="2629"/>
    </row>
    <row r="96" spans="2:10">
      <c r="C96" s="2630"/>
      <c r="D96" s="2631"/>
      <c r="E96" s="2630"/>
      <c r="F96" s="2634"/>
      <c r="G96" s="2634"/>
      <c r="H96" s="2631"/>
      <c r="I96" s="2630"/>
      <c r="J96" s="2631"/>
    </row>
    <row r="97" spans="3:10">
      <c r="C97" s="2635" t="s">
        <v>516</v>
      </c>
      <c r="D97" s="2636"/>
      <c r="E97" s="2635" t="s">
        <v>517</v>
      </c>
      <c r="F97" s="2637"/>
      <c r="G97" s="2637"/>
      <c r="H97" s="2636"/>
      <c r="I97" s="2635" t="s">
        <v>516</v>
      </c>
      <c r="J97" s="2636"/>
    </row>
    <row r="98" spans="3:10">
      <c r="C98" s="699" t="s">
        <v>7</v>
      </c>
      <c r="D98" s="700" t="s">
        <v>253</v>
      </c>
      <c r="E98" s="699" t="s">
        <v>7</v>
      </c>
      <c r="F98" s="700" t="s">
        <v>253</v>
      </c>
      <c r="G98" s="699" t="s">
        <v>7</v>
      </c>
      <c r="H98" s="700" t="s">
        <v>253</v>
      </c>
      <c r="I98" s="699" t="s">
        <v>7</v>
      </c>
      <c r="J98" s="700" t="s">
        <v>253</v>
      </c>
    </row>
    <row r="99" spans="3:10">
      <c r="C99" s="701">
        <v>2013</v>
      </c>
      <c r="D99" s="721" t="s">
        <v>514</v>
      </c>
      <c r="E99" s="722">
        <v>2013</v>
      </c>
      <c r="F99" s="721" t="s">
        <v>515</v>
      </c>
      <c r="G99" s="722">
        <v>2015</v>
      </c>
      <c r="H99" s="721" t="s">
        <v>254</v>
      </c>
      <c r="I99" s="722">
        <v>2015</v>
      </c>
      <c r="J99" s="721" t="s">
        <v>255</v>
      </c>
    </row>
    <row r="100" spans="3:10">
      <c r="C100" s="2595" t="str">
        <f>TEXT(DATE(LEFT(C99,4),1,1),"ggge年")&amp;D99</f>
        <v>平成25年9月30日</v>
      </c>
      <c r="D100" s="2596"/>
      <c r="E100" s="2595" t="str">
        <f>TEXT(DATE(LEFT(E99,4),1,1),"ggge年")&amp;F99</f>
        <v>平成25年10月1日</v>
      </c>
      <c r="F100" s="2596"/>
      <c r="G100" s="2595" t="str">
        <f>TEXT(DATE(LEFT(G99,4),1,1),"ggge年")&amp;H99</f>
        <v>平成27年3月31日</v>
      </c>
      <c r="H100" s="2596"/>
      <c r="I100" s="2595" t="str">
        <f>TEXT(DATE(LEFT(I99,4),1,1),"ggge年")&amp;J99</f>
        <v>平成27年4月1日</v>
      </c>
      <c r="J100" s="2596"/>
    </row>
    <row r="101" spans="3:10">
      <c r="C101" s="2593">
        <f>DATEVALUE(C100)</f>
        <v>41547</v>
      </c>
      <c r="D101" s="2594"/>
      <c r="E101" s="2593">
        <f>DATEVALUE(E100)</f>
        <v>41548</v>
      </c>
      <c r="F101" s="2594"/>
      <c r="G101" s="2593">
        <f>DATEVALUE(G100)</f>
        <v>42094</v>
      </c>
      <c r="H101" s="2594"/>
      <c r="I101" s="2593">
        <f>DATEVALUE(I100)</f>
        <v>42095</v>
      </c>
      <c r="J101" s="2594"/>
    </row>
  </sheetData>
  <mergeCells count="104">
    <mergeCell ref="U59:V63"/>
    <mergeCell ref="Q59:R63"/>
    <mergeCell ref="S59:T63"/>
    <mergeCell ref="G58:V58"/>
    <mergeCell ref="K18:L19"/>
    <mergeCell ref="K22:L22"/>
    <mergeCell ref="K23:L23"/>
    <mergeCell ref="M18:N19"/>
    <mergeCell ref="M22:N22"/>
    <mergeCell ref="M23:N23"/>
    <mergeCell ref="O18:P19"/>
    <mergeCell ref="O22:P22"/>
    <mergeCell ref="O23:P23"/>
    <mergeCell ref="G15:H15"/>
    <mergeCell ref="C39:P40"/>
    <mergeCell ref="C41:F41"/>
    <mergeCell ref="G41:J41"/>
    <mergeCell ref="K41:N41"/>
    <mergeCell ref="O41:P41"/>
    <mergeCell ref="E16:P17"/>
    <mergeCell ref="I47:J51"/>
    <mergeCell ref="K47:L51"/>
    <mergeCell ref="M47:N51"/>
    <mergeCell ref="M43:N43"/>
    <mergeCell ref="O43:P43"/>
    <mergeCell ref="M44:N44"/>
    <mergeCell ref="O44:P44"/>
    <mergeCell ref="C43:D43"/>
    <mergeCell ref="E43:F43"/>
    <mergeCell ref="G43:H43"/>
    <mergeCell ref="I43:J43"/>
    <mergeCell ref="K43:L43"/>
    <mergeCell ref="C44:D44"/>
    <mergeCell ref="E44:F44"/>
    <mergeCell ref="G44:H44"/>
    <mergeCell ref="I44:J44"/>
    <mergeCell ref="K44:L44"/>
    <mergeCell ref="C6:L7"/>
    <mergeCell ref="K8:L15"/>
    <mergeCell ref="C83:J83"/>
    <mergeCell ref="C53:F53"/>
    <mergeCell ref="C54:F54"/>
    <mergeCell ref="C55:F55"/>
    <mergeCell ref="C56:F56"/>
    <mergeCell ref="G59:H63"/>
    <mergeCell ref="I59:J63"/>
    <mergeCell ref="K59:L63"/>
    <mergeCell ref="C58:F64"/>
    <mergeCell ref="C65:F65"/>
    <mergeCell ref="C15:D15"/>
    <mergeCell ref="E15:F15"/>
    <mergeCell ref="I15:J15"/>
    <mergeCell ref="C46:F52"/>
    <mergeCell ref="E8:J9"/>
    <mergeCell ref="E10:F11"/>
    <mergeCell ref="C14:D14"/>
    <mergeCell ref="E14:F14"/>
    <mergeCell ref="C8:D11"/>
    <mergeCell ref="I10:J11"/>
    <mergeCell ref="G10:H11"/>
    <mergeCell ref="I14:J14"/>
    <mergeCell ref="G14:H14"/>
    <mergeCell ref="C94:D96"/>
    <mergeCell ref="I94:J96"/>
    <mergeCell ref="E94:H96"/>
    <mergeCell ref="C97:D97"/>
    <mergeCell ref="E97:H97"/>
    <mergeCell ref="I97:J97"/>
    <mergeCell ref="C100:D100"/>
    <mergeCell ref="E100:F100"/>
    <mergeCell ref="I100:J100"/>
    <mergeCell ref="E23:F23"/>
    <mergeCell ref="G23:H23"/>
    <mergeCell ref="I23:J23"/>
    <mergeCell ref="E18:F19"/>
    <mergeCell ref="G18:H19"/>
    <mergeCell ref="I18:J19"/>
    <mergeCell ref="E22:F22"/>
    <mergeCell ref="G22:H22"/>
    <mergeCell ref="I22:J22"/>
    <mergeCell ref="C16:D19"/>
    <mergeCell ref="C22:D22"/>
    <mergeCell ref="C23:D23"/>
    <mergeCell ref="G46:N46"/>
    <mergeCell ref="G47:H51"/>
    <mergeCell ref="C101:D101"/>
    <mergeCell ref="E101:F101"/>
    <mergeCell ref="I101:J101"/>
    <mergeCell ref="G100:H100"/>
    <mergeCell ref="G101:H101"/>
    <mergeCell ref="C67:F67"/>
    <mergeCell ref="C68:F68"/>
    <mergeCell ref="C69:F69"/>
    <mergeCell ref="O59:P63"/>
    <mergeCell ref="C66:F66"/>
    <mergeCell ref="M59:N63"/>
    <mergeCell ref="C84:D87"/>
    <mergeCell ref="E84:F87"/>
    <mergeCell ref="G84:H87"/>
    <mergeCell ref="I84:J87"/>
    <mergeCell ref="C88:D88"/>
    <mergeCell ref="E88:F88"/>
    <mergeCell ref="G88:H88"/>
    <mergeCell ref="I88:J88"/>
  </mergeCells>
  <phoneticPr fontId="2"/>
  <pageMargins left="0.59055118110236227" right="0.15748031496062992" top="0.74803149606299213" bottom="0.74803149606299213" header="0.31496062992125984" footer="0.31496062992125984"/>
  <pageSetup paperSize="8" scale="68" orientation="landscape" horizontalDpi="300" verticalDpi="3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1"/>
  <dimension ref="A1:AK330"/>
  <sheetViews>
    <sheetView showGridLines="0" zoomScaleNormal="100" workbookViewId="0"/>
  </sheetViews>
  <sheetFormatPr defaultColWidth="9" defaultRowHeight="15" customHeight="1"/>
  <cols>
    <col min="1" max="1" width="31.21875" style="304" customWidth="1"/>
    <col min="2" max="2" width="13.21875" style="304" bestFit="1" customWidth="1"/>
    <col min="3" max="5" width="20.109375" style="304" customWidth="1"/>
    <col min="6" max="6" width="19.77734375" style="304" customWidth="1"/>
    <col min="7" max="7" width="19.88671875" style="304" customWidth="1"/>
    <col min="8" max="8" width="18.44140625" style="304" bestFit="1" customWidth="1"/>
    <col min="9" max="9" width="18.77734375" style="304" customWidth="1"/>
    <col min="10" max="11" width="18.88671875" style="304" customWidth="1"/>
    <col min="12" max="12" width="18.77734375" style="304" customWidth="1"/>
    <col min="13" max="13" width="19.6640625" style="304" customWidth="1"/>
    <col min="14" max="14" width="17.21875" style="304" bestFit="1" customWidth="1"/>
    <col min="15" max="15" width="13.21875" style="304" customWidth="1"/>
    <col min="16" max="16" width="17.44140625" style="304" bestFit="1" customWidth="1"/>
    <col min="17" max="17" width="11.44140625" style="304" customWidth="1"/>
    <col min="18" max="18" width="15.6640625" style="304" customWidth="1"/>
    <col min="19" max="19" width="9" style="304"/>
    <col min="20" max="21" width="5" style="304" customWidth="1"/>
    <col min="22" max="28" width="15" style="304" customWidth="1"/>
    <col min="29" max="29" width="9" style="304"/>
    <col min="30" max="30" width="10.21875" style="304" customWidth="1"/>
    <col min="31" max="35" width="9" style="304"/>
    <col min="36" max="36" width="22.77734375" style="304" customWidth="1"/>
    <col min="37" max="16384" width="9" style="304"/>
  </cols>
  <sheetData>
    <row r="1" spans="1:37" ht="15" customHeight="1">
      <c r="A1" s="828" t="s">
        <v>969</v>
      </c>
    </row>
    <row r="2" spans="1:37" ht="15" customHeight="1">
      <c r="A2" s="305" t="s">
        <v>196</v>
      </c>
      <c r="B2" s="305" t="s">
        <v>194</v>
      </c>
      <c r="C2" s="305" t="s">
        <v>197</v>
      </c>
    </row>
    <row r="3" spans="1:37" ht="39.6">
      <c r="A3" s="305"/>
      <c r="B3" s="305"/>
      <c r="C3" s="306" t="s">
        <v>528</v>
      </c>
      <c r="D3" s="306" t="s">
        <v>199</v>
      </c>
      <c r="E3" s="306" t="s">
        <v>200</v>
      </c>
      <c r="F3" s="469" t="s">
        <v>531</v>
      </c>
      <c r="G3" s="469" t="s">
        <v>533</v>
      </c>
      <c r="H3" s="469" t="s">
        <v>534</v>
      </c>
      <c r="I3" s="304" t="s">
        <v>763</v>
      </c>
      <c r="J3" s="306"/>
      <c r="O3" s="319"/>
      <c r="P3" s="319"/>
    </row>
    <row r="4" spans="1:37" ht="15" customHeight="1">
      <c r="A4" s="304" t="s">
        <v>101</v>
      </c>
      <c r="B4" s="846" t="s">
        <v>935</v>
      </c>
      <c r="C4" s="304">
        <f>INT(SUMPRODUCT(($E$65:$E$330=A4)*($F$65:$F$330=B4)*($N$65:$N$330)))+INT(SUMPRODUCT(($E$65:$E$330=A4)*($P$65:$P$330)))</f>
        <v>0</v>
      </c>
      <c r="D4" s="304" cm="1">
        <f t="array" ref="D4">INT(SUMPRODUCT(($E$65:$E$330=A4)*($F$65:$F$330=B4)*($J$65:$J$330)))</f>
        <v>0</v>
      </c>
      <c r="E4" s="307">
        <f t="shared" ref="E4:E35" si="0">INT(SUMPRODUCT(($E$65:$E$330=A4)*($F$65:$F$330=B4)*($K$65:$K$330)))</f>
        <v>0</v>
      </c>
      <c r="F4" s="466">
        <f>SUM(G4:H4)</f>
        <v>0</v>
      </c>
      <c r="G4" s="466" cm="1">
        <f t="array" ref="G4">INT(SUMPRODUCT(($E$65:$E$330=A4)*($F$65:$F$330=B4)*($O$65:$O$330))/1000)</f>
        <v>0</v>
      </c>
      <c r="H4" s="466">
        <f>INT(SUMPRODUCT(($E$65:$E$330=A4)*($F$65:$F$330=B4)*($Q$65:$Q$330))/1000)</f>
        <v>0</v>
      </c>
      <c r="J4" s="308" t="s">
        <v>201</v>
      </c>
      <c r="K4" s="309" t="s">
        <v>202</v>
      </c>
      <c r="L4" s="309"/>
      <c r="M4" s="309" t="s">
        <v>203</v>
      </c>
      <c r="N4" s="309" t="s">
        <v>204</v>
      </c>
      <c r="O4" s="309" t="s">
        <v>205</v>
      </c>
      <c r="P4" s="309"/>
      <c r="Q4" s="309"/>
      <c r="R4" s="309"/>
      <c r="S4" s="310"/>
      <c r="T4" s="2707" t="s">
        <v>295</v>
      </c>
      <c r="U4" s="404"/>
      <c r="V4" s="405" t="s">
        <v>296</v>
      </c>
      <c r="W4" s="406" t="s">
        <v>297</v>
      </c>
      <c r="X4" s="406" t="s">
        <v>298</v>
      </c>
      <c r="Y4" s="407" t="s">
        <v>299</v>
      </c>
      <c r="Z4" s="406" t="s">
        <v>300</v>
      </c>
      <c r="AA4" s="406" t="s">
        <v>301</v>
      </c>
      <c r="AB4" s="406" t="s">
        <v>302</v>
      </c>
      <c r="AD4" s="621" t="s">
        <v>726</v>
      </c>
    </row>
    <row r="5" spans="1:37" ht="15" customHeight="1">
      <c r="A5" s="304" t="s">
        <v>101</v>
      </c>
      <c r="B5" s="846" t="s">
        <v>937</v>
      </c>
      <c r="C5" s="304">
        <f>INT(SUMPRODUCT(($E$65:$E$330=A5)*($F$65:$F$330=B5)*($N$65:$N$330)))</f>
        <v>0</v>
      </c>
      <c r="D5" s="304">
        <f t="shared" ref="D5:D35" si="1">INT(SUMPRODUCT(($E$65:$E$330=A5)*($F$65:$F$330=B5)*($J$65:$J$330)))</f>
        <v>0</v>
      </c>
      <c r="E5" s="307">
        <f t="shared" si="0"/>
        <v>0</v>
      </c>
      <c r="F5" s="466">
        <f t="shared" ref="F5:F35" si="2">SUM(G5:H5)</f>
        <v>0</v>
      </c>
      <c r="G5" s="466">
        <f t="shared" ref="G5:G35" si="3">INT(SUMPRODUCT(($E$65:$E$330=A5)*($F$65:$F$330=B5)*($O$65:$O$330))/1000)</f>
        <v>0</v>
      </c>
      <c r="H5" s="466">
        <v>0</v>
      </c>
      <c r="J5" s="310"/>
      <c r="K5" s="304" t="s">
        <v>206</v>
      </c>
      <c r="M5" s="319">
        <f>M6</f>
        <v>0</v>
      </c>
      <c r="O5" s="319">
        <f>O6</f>
        <v>0</v>
      </c>
      <c r="P5" s="319"/>
      <c r="S5" s="331"/>
      <c r="T5" s="2705"/>
      <c r="U5" s="408" t="s">
        <v>303</v>
      </c>
      <c r="V5" s="409">
        <f>(INDEX(($V$11:$AB$13,$V$19:$AB$21,$V$26:$AB$28,$V$41:$AB$43,$V$48:$AB$50),1,1,$AD$5))</f>
        <v>0</v>
      </c>
      <c r="W5" s="409">
        <f>(INDEX(($V$11:$AB$13,$V$19:$AB$21,$V$26:$AB$28,$V$41:$AB$43,$V$48:$AB$50),1,2,$AD$5))</f>
        <v>0</v>
      </c>
      <c r="X5" s="409">
        <f>(INDEX(($V$11:$AB$13,$V$19:$AB$21,$V$26:$AB$28,$V$41:$AB$43,$V$48:$AB$50),1,3,$AD$5))</f>
        <v>0</v>
      </c>
      <c r="Y5" s="409">
        <f>(INDEX(($V$11:$AB$13,$V$19:$AB$21,$V$26:$AB$28,$V$41:$AB$43,$V$48:$AB$50),1,4,$AD$5))</f>
        <v>0</v>
      </c>
      <c r="Z5" s="409">
        <f>(INDEX(($V$11:$AB$13,$V$19:$AB$21,$V$26:$AB$28,$V$41:$AB$43,$V$48:$AB$50),1,5,$AD$5))</f>
        <v>0</v>
      </c>
      <c r="AA5" s="409">
        <f>(INDEX(($V$11:$AB$13,$V$19:$AB$21,$V$26:$AB$28,$V$41:$AB$43,$V$48:$AB$50),1,6,$AD$5))</f>
        <v>0</v>
      </c>
      <c r="AB5" s="409">
        <f>(INDEX(($V$11:$AB$13,$V$19:$AB$21,$V$26:$AB$28,$V$41:$AB$43,$V$48:$AB$50),1,7,$AD$5))</f>
        <v>0</v>
      </c>
      <c r="AD5" s="627">
        <f>IF((AK10+AK18+AK25+AK32+AK40+AK47)=0,4,AK10+AK18+AK25+AK32+AK40+AK47)</f>
        <v>5</v>
      </c>
    </row>
    <row r="6" spans="1:37" ht="15" customHeight="1">
      <c r="A6" s="304" t="s">
        <v>813</v>
      </c>
      <c r="B6" s="846" t="s">
        <v>936</v>
      </c>
      <c r="C6" s="304">
        <f>INT(SUMPRODUCT(($E$65:$E$330=A6)*($F$65:$F$330=B6)*($N$65:$N$330)))</f>
        <v>0</v>
      </c>
      <c r="D6" s="304">
        <f t="shared" si="1"/>
        <v>0</v>
      </c>
      <c r="E6" s="819">
        <f t="shared" si="0"/>
        <v>0</v>
      </c>
      <c r="F6" s="466">
        <f t="shared" si="2"/>
        <v>0</v>
      </c>
      <c r="G6" s="466">
        <f t="shared" si="3"/>
        <v>0</v>
      </c>
      <c r="H6" s="466">
        <v>0</v>
      </c>
      <c r="J6" s="310"/>
      <c r="K6" s="304" t="s">
        <v>207</v>
      </c>
      <c r="M6" s="842">
        <f>総括表!AG82</f>
        <v>0</v>
      </c>
      <c r="O6" s="842">
        <f>総括表!AV82</f>
        <v>0</v>
      </c>
      <c r="P6" s="319"/>
      <c r="S6" s="310"/>
      <c r="T6" s="2705"/>
      <c r="U6" s="410" t="s">
        <v>304</v>
      </c>
      <c r="V6" s="409">
        <f>(INDEX(($V$11:$AB$13,$V$19:$AB$21,$V$26:$AB$28,$V$41:$AB$43,$V$48:$AB$50),2,1,$AD$5))</f>
        <v>0</v>
      </c>
      <c r="W6" s="409">
        <f>(INDEX(($V$11:$AB$13,$V$19:$AB$21,$V$26:$AB$28,$V$41:$AB$43,$V$48:$AB$50),2,2,$AD$5))</f>
        <v>0</v>
      </c>
      <c r="X6" s="411" t="s">
        <v>305</v>
      </c>
      <c r="Y6" s="412" t="s">
        <v>306</v>
      </c>
      <c r="Z6" s="412" t="s">
        <v>307</v>
      </c>
      <c r="AA6" s="413"/>
      <c r="AB6" s="409">
        <f>(INDEX(($V$11:$AB$13,$V$19:$AB$21,$V$26:$AB$28,$V$41:$AB$43,$V$48:$AB$50),2,7,$AD$5))</f>
        <v>0</v>
      </c>
    </row>
    <row r="7" spans="1:37" ht="15" customHeight="1">
      <c r="A7" s="311" t="s">
        <v>929</v>
      </c>
      <c r="B7" s="847" t="s">
        <v>938</v>
      </c>
      <c r="C7" s="311">
        <f>INT(SUMPRODUCT(($E$65:$E$330=A7)*($F$65:$F$330=B7)*($N$65:$N$330)))</f>
        <v>0</v>
      </c>
      <c r="D7" s="311">
        <f t="shared" si="1"/>
        <v>0</v>
      </c>
      <c r="E7" s="313">
        <f t="shared" si="0"/>
        <v>0</v>
      </c>
      <c r="F7" s="467">
        <f t="shared" si="2"/>
        <v>0</v>
      </c>
      <c r="G7" s="467">
        <f t="shared" si="3"/>
        <v>0</v>
      </c>
      <c r="H7" s="467">
        <v>0</v>
      </c>
      <c r="J7" s="310"/>
      <c r="K7" s="304" t="s">
        <v>208</v>
      </c>
      <c r="S7" s="310"/>
      <c r="T7" s="2706"/>
      <c r="U7" s="408" t="s">
        <v>308</v>
      </c>
      <c r="V7" s="409">
        <f>(INDEX(($V$11:$AB$13,$V$19:$AB$21,$V$26:$AB$28,$V$41:$AB$43,$V$48:$AB$50),3,1,$AD$5))</f>
        <v>0</v>
      </c>
      <c r="W7" s="409">
        <f>(INDEX(($V$11:$AB$13,$V$19:$AB$21,$V$26:$AB$28,$V$41:$AB$43,$V$48:$AB$50),3,2,$AD$5))</f>
        <v>0</v>
      </c>
      <c r="X7" s="409">
        <f>(INDEX(($V$11:$AB$13,$V$19:$AB$21,$V$26:$AB$28,$V$41:$AB$43,$V$48:$AB$50),3,3,$AD$5))</f>
        <v>0</v>
      </c>
      <c r="Y7" s="409">
        <f>(INDEX(($V$11:$AB$13,$V$19:$AB$21,$V$26:$AB$28,$V$41:$AB$43,$V$48:$AB$50),3,4,$AD$5))</f>
        <v>0</v>
      </c>
      <c r="Z7" s="409">
        <f>(INDEX(($V$11:$AB$13,$V$19:$AB$21,$V$26:$AB$28,$V$41:$AB$43,$V$48:$AB$50),3,5,$AD$5))</f>
        <v>0</v>
      </c>
      <c r="AA7" s="414"/>
      <c r="AB7" s="409">
        <f>(INDEX(($V$11:$AB$13,$V$19:$AB$21,$V$26:$AB$28,$V$41:$AB$43,$V$48:$AB$50),3,7,$AD$5))</f>
        <v>0</v>
      </c>
    </row>
    <row r="8" spans="1:37" ht="15" customHeight="1">
      <c r="A8" s="304" t="s">
        <v>102</v>
      </c>
      <c r="B8" s="846" t="s">
        <v>935</v>
      </c>
      <c r="C8" s="304">
        <f>INT(SUMPRODUCT(($E$65:$E$330=A8)*($F$65:$F$330=B8)*($N$65:$N$330)))+INT(SUMPRODUCT(($E$65:$E$330=A8)*($P$65:$P$330)))</f>
        <v>0</v>
      </c>
      <c r="D8" s="304">
        <f t="shared" si="1"/>
        <v>0</v>
      </c>
      <c r="E8" s="307">
        <f t="shared" si="0"/>
        <v>0</v>
      </c>
      <c r="F8" s="466">
        <f t="shared" si="2"/>
        <v>0</v>
      </c>
      <c r="G8" s="466">
        <f t="shared" si="3"/>
        <v>0</v>
      </c>
      <c r="H8" s="466">
        <f>INT(SUMPRODUCT(($E$65:$E$330=A8)*($F$65:$F$330=B8)*($Q$65:$Q$330))/1000)</f>
        <v>0</v>
      </c>
      <c r="J8" s="310"/>
      <c r="S8" s="310"/>
    </row>
    <row r="9" spans="1:37" ht="15" customHeight="1">
      <c r="A9" s="304" t="s">
        <v>102</v>
      </c>
      <c r="B9" s="846" t="s">
        <v>937</v>
      </c>
      <c r="C9" s="304">
        <f>INT(SUMPRODUCT(($E$65:$E$330=A9)*($F$65:$F$330=B9)*($N$65:$N$330)))</f>
        <v>0</v>
      </c>
      <c r="D9" s="304">
        <f t="shared" si="1"/>
        <v>0</v>
      </c>
      <c r="E9" s="307">
        <f t="shared" si="0"/>
        <v>0</v>
      </c>
      <c r="F9" s="466">
        <f t="shared" si="2"/>
        <v>0</v>
      </c>
      <c r="G9" s="466">
        <f t="shared" si="3"/>
        <v>0</v>
      </c>
      <c r="H9" s="466">
        <v>0</v>
      </c>
      <c r="J9" s="310"/>
      <c r="S9" s="310"/>
      <c r="T9" s="415" t="s">
        <v>309</v>
      </c>
      <c r="U9" s="415"/>
      <c r="V9" s="415"/>
      <c r="W9" s="415"/>
      <c r="X9" s="415"/>
      <c r="Y9" s="416"/>
      <c r="Z9" s="415"/>
      <c r="AA9" s="415"/>
      <c r="AB9" s="415"/>
    </row>
    <row r="10" spans="1:37" ht="15" customHeight="1">
      <c r="A10" s="311" t="s">
        <v>102</v>
      </c>
      <c r="B10" s="847" t="s">
        <v>936</v>
      </c>
      <c r="C10" s="311">
        <f>INT(SUMPRODUCT(($E$65:$E$330=A10)*($F$65:$F$330=B10)*($N$65:$N$330)))</f>
        <v>0</v>
      </c>
      <c r="D10" s="311">
        <f t="shared" si="1"/>
        <v>0</v>
      </c>
      <c r="E10" s="313">
        <f t="shared" si="0"/>
        <v>0</v>
      </c>
      <c r="F10" s="467">
        <f t="shared" si="2"/>
        <v>0</v>
      </c>
      <c r="G10" s="467">
        <f t="shared" si="3"/>
        <v>0</v>
      </c>
      <c r="H10" s="467">
        <v>0</v>
      </c>
      <c r="J10" s="310"/>
      <c r="K10" s="304" t="s">
        <v>209</v>
      </c>
      <c r="M10" s="842">
        <f>総括表!AF84</f>
        <v>0</v>
      </c>
      <c r="N10" s="304">
        <v>0.02</v>
      </c>
      <c r="O10" s="842">
        <f>総括表!AV84</f>
        <v>0</v>
      </c>
      <c r="P10" s="319"/>
      <c r="S10" s="331"/>
      <c r="T10" s="2707" t="s">
        <v>295</v>
      </c>
      <c r="U10" s="404"/>
      <c r="V10" s="405" t="s">
        <v>296</v>
      </c>
      <c r="W10" s="406" t="s">
        <v>297</v>
      </c>
      <c r="X10" s="406" t="s">
        <v>298</v>
      </c>
      <c r="Y10" s="407" t="s">
        <v>299</v>
      </c>
      <c r="Z10" s="406" t="s">
        <v>300</v>
      </c>
      <c r="AA10" s="406" t="s">
        <v>301</v>
      </c>
      <c r="AB10" s="406" t="s">
        <v>302</v>
      </c>
      <c r="AD10" s="629" t="s">
        <v>727</v>
      </c>
      <c r="AE10" s="630"/>
      <c r="AF10" s="630"/>
      <c r="AG10" s="630"/>
      <c r="AH10" s="630"/>
      <c r="AI10" s="630"/>
      <c r="AJ10" s="630"/>
      <c r="AK10" s="631" t="b">
        <f>IF(AND(AK11,AK12,AK13),1)</f>
        <v>0</v>
      </c>
    </row>
    <row r="11" spans="1:37" ht="15" customHeight="1">
      <c r="A11" s="304" t="s">
        <v>103</v>
      </c>
      <c r="B11" s="846" t="s">
        <v>935</v>
      </c>
      <c r="C11" s="304">
        <f>INT(SUMPRODUCT(($E$65:$E$330=A11)*($F$65:$F$330=B11)*($N$65:$N$330)))+INT(SUMPRODUCT(($E$65:$E$330=A11)*($P$65:$P$330)))</f>
        <v>0</v>
      </c>
      <c r="D11" s="304">
        <f t="shared" si="1"/>
        <v>0</v>
      </c>
      <c r="E11" s="307">
        <f t="shared" si="0"/>
        <v>0</v>
      </c>
      <c r="F11" s="466">
        <f t="shared" si="2"/>
        <v>0</v>
      </c>
      <c r="G11" s="466">
        <f t="shared" si="3"/>
        <v>0</v>
      </c>
      <c r="H11" s="470">
        <f>INT(SUMPRODUCT(($E$65:$E$330=A11)*($F$65:$F$330=B11)*($Q$65:$Q$330))/1000)</f>
        <v>0</v>
      </c>
      <c r="J11" s="310"/>
      <c r="M11" s="319"/>
      <c r="S11" s="310"/>
      <c r="T11" s="2705"/>
      <c r="U11" s="408" t="s">
        <v>303</v>
      </c>
      <c r="V11" s="409">
        <f>IF(OR($O$19="",$O$19=0,$O$19=1),$O$13,IF($O$13-$O$19*INT($O$13/$O$19)=0,$O$13/3,IF($O$13-$O$19*INT($O$13/$O$19)=2,INT($O$13/$O$19)+2,INT($O$13/$O$19)+1)))</f>
        <v>0</v>
      </c>
      <c r="W11" s="417">
        <f>IF(OR($O$5="",$O$5=0),0,IF($M$19&lt;=$O$5,0,IF($M$19-$O$5&gt;V11,V11,$M$19-$O$5)))</f>
        <v>0</v>
      </c>
      <c r="X11" s="417">
        <f>Z13</f>
        <v>0</v>
      </c>
      <c r="Y11" s="418">
        <f>IF(OR(V11="",V11=0),0,V11-W11+X11)</f>
        <v>0</v>
      </c>
      <c r="Z11" s="418">
        <v>0</v>
      </c>
      <c r="AA11" s="417">
        <f>$O$10</f>
        <v>0</v>
      </c>
      <c r="AB11" s="417">
        <f>IF(OR(V11="",V11=0),0,Y11+AA11)</f>
        <v>0</v>
      </c>
      <c r="AD11" s="633"/>
      <c r="AE11" s="634" t="s">
        <v>728</v>
      </c>
      <c r="AF11" s="635" t="s">
        <v>729</v>
      </c>
      <c r="AG11" s="635"/>
      <c r="AH11" s="635"/>
      <c r="AI11" s="635"/>
      <c r="AJ11" s="635"/>
      <c r="AK11" s="636" t="b">
        <f>IF($M$19&gt;$O$5,1)</f>
        <v>0</v>
      </c>
    </row>
    <row r="12" spans="1:37" ht="15" customHeight="1">
      <c r="A12" s="304" t="s">
        <v>103</v>
      </c>
      <c r="B12" s="846" t="s">
        <v>937</v>
      </c>
      <c r="C12" s="304">
        <f>INT(SUMPRODUCT(($E$65:$E$330=A12)*($F$65:$F$330=B12)*($N$65:$N$330)))</f>
        <v>0</v>
      </c>
      <c r="D12" s="304">
        <f t="shared" si="1"/>
        <v>0</v>
      </c>
      <c r="E12" s="307">
        <f t="shared" si="0"/>
        <v>0</v>
      </c>
      <c r="F12" s="466">
        <f t="shared" si="2"/>
        <v>0</v>
      </c>
      <c r="G12" s="466">
        <f t="shared" si="3"/>
        <v>0</v>
      </c>
      <c r="H12" s="466">
        <v>0</v>
      </c>
      <c r="J12" s="310" t="s">
        <v>210</v>
      </c>
      <c r="K12" s="304" t="s">
        <v>202</v>
      </c>
      <c r="M12" s="304" t="s">
        <v>211</v>
      </c>
      <c r="N12" s="304" t="s">
        <v>212</v>
      </c>
      <c r="O12" s="304" t="s">
        <v>213</v>
      </c>
      <c r="S12" s="310"/>
      <c r="T12" s="2705"/>
      <c r="U12" s="410" t="s">
        <v>304</v>
      </c>
      <c r="V12" s="419">
        <f>IF(OR($O$19="",$O$19=0,$O$19=1),0,IF($O$13="",0,IF($O$19=1,0,INT($O$13/3))))</f>
        <v>0</v>
      </c>
      <c r="W12" s="420">
        <f>IF(OR($O$19="",$O$19=0,$O$19=1),0,IF($O$5="",0,IF($M$19-V11&lt;=$O$5,0,IF($O$19=1,0,IF($M$19-$O$5-W11&gt;=V12,V12,$M$19-$O$5-W11)))))</f>
        <v>0</v>
      </c>
      <c r="X12" s="411" t="s">
        <v>305</v>
      </c>
      <c r="Y12" s="412" t="s">
        <v>306</v>
      </c>
      <c r="Z12" s="412" t="s">
        <v>307</v>
      </c>
      <c r="AA12" s="413"/>
      <c r="AB12" s="417">
        <f>IF(OR($O$19="",$O$19=0,$O$19=1),0,IF(V12=0,0,V12-W12))</f>
        <v>0</v>
      </c>
      <c r="AD12" s="633"/>
      <c r="AE12" s="634" t="s">
        <v>730</v>
      </c>
      <c r="AF12" s="635" t="s">
        <v>731</v>
      </c>
      <c r="AG12" s="635"/>
      <c r="AH12" s="637"/>
      <c r="AI12" s="637"/>
      <c r="AJ12" s="635"/>
      <c r="AK12" s="636" t="b">
        <f>IF(申告書記入イメージ!$CD$129="充当を優先（残額は還付）",1)</f>
        <v>0</v>
      </c>
    </row>
    <row r="13" spans="1:37" ht="15" customHeight="1">
      <c r="A13" s="311" t="s">
        <v>103</v>
      </c>
      <c r="B13" s="847" t="s">
        <v>936</v>
      </c>
      <c r="C13" s="311">
        <f>INT(SUMPRODUCT(($E$65:$E$330=A13)*($F$65:$F$330=B13)*($N$65:$N$330)))</f>
        <v>0</v>
      </c>
      <c r="D13" s="311">
        <f t="shared" si="1"/>
        <v>0</v>
      </c>
      <c r="E13" s="313">
        <f t="shared" si="0"/>
        <v>0</v>
      </c>
      <c r="F13" s="467">
        <f t="shared" si="2"/>
        <v>0</v>
      </c>
      <c r="G13" s="467">
        <f t="shared" si="3"/>
        <v>0</v>
      </c>
      <c r="H13" s="467">
        <v>0</v>
      </c>
      <c r="J13" s="310"/>
      <c r="K13" s="304" t="s">
        <v>206</v>
      </c>
      <c r="M13" s="319">
        <f>M14</f>
        <v>0</v>
      </c>
      <c r="O13" s="319">
        <f>O14</f>
        <v>0</v>
      </c>
      <c r="P13" s="319"/>
      <c r="Q13" s="319"/>
      <c r="S13" s="331"/>
      <c r="T13" s="2706"/>
      <c r="U13" s="408" t="s">
        <v>308</v>
      </c>
      <c r="V13" s="409">
        <f>IF(OR($O$19="",$O$19=0,$O$19=1),0,IF($O$13="",0,IF($O$19=1,0,INT($O$13/3))))</f>
        <v>0</v>
      </c>
      <c r="W13" s="417">
        <f>IF(OR($O$19="",$O$19=0,$O$19=1),0,IF($O$5="",0,IF($M$19-V11-V12&lt;=$O$5,0,IF($O$19=1,0,IF($M$19-$O$5-W11-W12&gt;=V13,V13,$M$19-$O$5-W11-W12)))))</f>
        <v>0</v>
      </c>
      <c r="X13" s="419">
        <f>IF(OR($O$5="",$O$5=0),0,IF($O$19=1,IF($O$5&gt;=$M$19,0,W11),W11+W12+W13))</f>
        <v>0</v>
      </c>
      <c r="Y13" s="419">
        <f>IF($M$19-$O$5-X13-Z11&gt;0,$M$19-$O$5-X13-Z11,0)</f>
        <v>0</v>
      </c>
      <c r="Z13" s="420">
        <f>IF(OR($O$5="",$O$5=0),0,IF($M$19&lt;=$O$5,$O$5-$M$19,0))</f>
        <v>0</v>
      </c>
      <c r="AA13" s="414"/>
      <c r="AB13" s="417">
        <f>IF(OR($O$19="",$O$19=0,$O$19=1),0,IF(V13=0,0,V13-W13))</f>
        <v>0</v>
      </c>
      <c r="AD13" s="633"/>
      <c r="AE13" s="634" t="s">
        <v>732</v>
      </c>
      <c r="AF13" s="638" t="s">
        <v>733</v>
      </c>
      <c r="AG13" s="639" t="s">
        <v>734</v>
      </c>
      <c r="AH13" s="639"/>
      <c r="AI13" s="639"/>
      <c r="AJ13" s="639"/>
      <c r="AK13" s="640" t="b">
        <f>IF(R16=1,1)</f>
        <v>0</v>
      </c>
    </row>
    <row r="14" spans="1:37" ht="15" customHeight="1">
      <c r="A14" s="304" t="s">
        <v>104</v>
      </c>
      <c r="B14" s="846" t="s">
        <v>935</v>
      </c>
      <c r="C14" s="304" cm="1">
        <f t="array" ref="C14">INT(SUMPRODUCT(($E$65:$E$330=A14)*($F$65:$F$330=B14)*($N$65:$N$330)))+INT(SUMPRODUCT(($E$65:$E$330=A14)*($P$65:$P$330)))</f>
        <v>0</v>
      </c>
      <c r="D14" s="304">
        <f t="shared" si="1"/>
        <v>0</v>
      </c>
      <c r="E14" s="307">
        <f t="shared" si="0"/>
        <v>0</v>
      </c>
      <c r="F14" s="466">
        <f t="shared" si="2"/>
        <v>0</v>
      </c>
      <c r="G14" s="466">
        <f t="shared" si="3"/>
        <v>0</v>
      </c>
      <c r="H14" s="470">
        <f>INT(SUMPRODUCT(($E$65:$E$330=A14)*($F$65:$F$330=B14)*($Q$65:$Q$330))/1000)</f>
        <v>0</v>
      </c>
      <c r="J14" s="310"/>
      <c r="K14" s="304" t="s">
        <v>207</v>
      </c>
      <c r="M14" s="319">
        <f>M6</f>
        <v>0</v>
      </c>
      <c r="O14" s="319">
        <f>O6</f>
        <v>0</v>
      </c>
      <c r="P14" s="319"/>
      <c r="S14" s="331"/>
      <c r="AD14" s="633"/>
      <c r="AE14" s="634"/>
      <c r="AF14" s="638"/>
      <c r="AG14" s="639" t="s">
        <v>735</v>
      </c>
      <c r="AH14" s="639"/>
      <c r="AI14" s="639"/>
      <c r="AJ14" s="639"/>
      <c r="AK14" s="641"/>
    </row>
    <row r="15" spans="1:37" ht="15" customHeight="1">
      <c r="A15" s="304" t="s">
        <v>104</v>
      </c>
      <c r="B15" s="846" t="s">
        <v>937</v>
      </c>
      <c r="C15" s="304">
        <f>INT(SUMPRODUCT(($E$65:$E$330=A15)*($F$65:$F$330=B15)*($N$65:$N$330)))</f>
        <v>0</v>
      </c>
      <c r="D15" s="304">
        <f t="shared" si="1"/>
        <v>0</v>
      </c>
      <c r="E15" s="307">
        <f t="shared" si="0"/>
        <v>0</v>
      </c>
      <c r="F15" s="466">
        <f t="shared" si="2"/>
        <v>0</v>
      </c>
      <c r="G15" s="466">
        <f t="shared" si="3"/>
        <v>0</v>
      </c>
      <c r="H15" s="466">
        <v>0</v>
      </c>
      <c r="J15" s="310"/>
      <c r="K15" s="304" t="s">
        <v>208</v>
      </c>
      <c r="R15" s="304" t="s">
        <v>313</v>
      </c>
      <c r="S15" s="310"/>
      <c r="AD15" s="642"/>
      <c r="AE15" s="643"/>
      <c r="AF15" s="644"/>
      <c r="AG15" s="645" t="s">
        <v>736</v>
      </c>
      <c r="AH15" s="646"/>
      <c r="AI15" s="646"/>
      <c r="AJ15" s="646"/>
      <c r="AK15" s="647"/>
    </row>
    <row r="16" spans="1:37" ht="15" customHeight="1">
      <c r="A16" s="304" t="s">
        <v>930</v>
      </c>
      <c r="B16" s="846" t="s">
        <v>936</v>
      </c>
      <c r="C16" s="304">
        <f>INT(SUMPRODUCT(($E$65:$E$330=A16)*($F$65:$F$330=B16)*($N$65:$N$330)))</f>
        <v>0</v>
      </c>
      <c r="D16" s="304">
        <f t="shared" si="1"/>
        <v>0</v>
      </c>
      <c r="E16" s="819">
        <f t="shared" si="0"/>
        <v>0</v>
      </c>
      <c r="F16" s="466">
        <f t="shared" si="2"/>
        <v>0</v>
      </c>
      <c r="G16" s="466">
        <f t="shared" si="3"/>
        <v>0</v>
      </c>
      <c r="H16" s="466">
        <v>0</v>
      </c>
      <c r="J16" s="310"/>
      <c r="R16" s="304">
        <f>IF(申告書記入イメージ!AY124="",4,申告書記入イメージ!AY124)</f>
        <v>4</v>
      </c>
      <c r="S16" s="310"/>
    </row>
    <row r="17" spans="1:37" ht="15" customHeight="1">
      <c r="A17" s="311" t="s">
        <v>930</v>
      </c>
      <c r="B17" s="847" t="s">
        <v>938</v>
      </c>
      <c r="C17" s="311">
        <f>INT(SUMPRODUCT(($E$65:$E$330=A17)*($F$65:$F$330=B17)*($N$65:$N$330)))</f>
        <v>0</v>
      </c>
      <c r="D17" s="311">
        <f t="shared" si="1"/>
        <v>0</v>
      </c>
      <c r="E17" s="313">
        <f t="shared" si="0"/>
        <v>0</v>
      </c>
      <c r="F17" s="467">
        <f t="shared" si="2"/>
        <v>0</v>
      </c>
      <c r="G17" s="467">
        <f t="shared" si="3"/>
        <v>0</v>
      </c>
      <c r="H17" s="467">
        <v>0</v>
      </c>
      <c r="J17" s="310"/>
      <c r="R17" s="304" t="s">
        <v>314</v>
      </c>
      <c r="S17" s="310"/>
      <c r="T17" s="415" t="s">
        <v>310</v>
      </c>
      <c r="U17" s="415"/>
      <c r="V17" s="415"/>
      <c r="W17" s="415"/>
      <c r="X17" s="415"/>
      <c r="Y17" s="415"/>
      <c r="Z17" s="416"/>
      <c r="AA17" s="415"/>
      <c r="AB17" s="415"/>
    </row>
    <row r="18" spans="1:37" ht="15" customHeight="1">
      <c r="A18" s="304" t="s">
        <v>47</v>
      </c>
      <c r="B18" s="846" t="s">
        <v>935</v>
      </c>
      <c r="C18" s="304">
        <f>INT(SUMPRODUCT(($E$65:$E$330=A18)*($F$65:$F$330=B18)*($N$65:$N$330)))+INT(SUMPRODUCT(($E$65:$E$330=A18)*($P$65:$P$330)))</f>
        <v>0</v>
      </c>
      <c r="D18" s="304">
        <f t="shared" si="1"/>
        <v>0</v>
      </c>
      <c r="E18" s="307">
        <f t="shared" si="0"/>
        <v>0</v>
      </c>
      <c r="F18" s="466">
        <f t="shared" si="2"/>
        <v>0</v>
      </c>
      <c r="G18" s="466">
        <f t="shared" si="3"/>
        <v>0</v>
      </c>
      <c r="H18" s="466">
        <f>INT(SUMPRODUCT(($E$65:$E$330=A18)*($F$65:$F$330=B18)*($Q$65:$Q$330))/1000)</f>
        <v>0</v>
      </c>
      <c r="J18" s="310"/>
      <c r="R18" s="304" t="str">
        <f>IF(AND(R20="還付なし",R16&lt;&gt;""),"表示","非表示")</f>
        <v>非表示</v>
      </c>
      <c r="S18" s="310"/>
      <c r="T18" s="2707" t="s">
        <v>295</v>
      </c>
      <c r="U18" s="404"/>
      <c r="V18" s="405" t="s">
        <v>296</v>
      </c>
      <c r="W18" s="406" t="s">
        <v>297</v>
      </c>
      <c r="X18" s="406" t="s">
        <v>298</v>
      </c>
      <c r="Y18" s="407" t="s">
        <v>299</v>
      </c>
      <c r="Z18" s="406" t="s">
        <v>300</v>
      </c>
      <c r="AA18" s="406" t="s">
        <v>301</v>
      </c>
      <c r="AB18" s="406" t="s">
        <v>302</v>
      </c>
      <c r="AD18" s="629" t="s">
        <v>739</v>
      </c>
      <c r="AE18" s="630"/>
      <c r="AF18" s="630"/>
      <c r="AG18" s="630"/>
      <c r="AH18" s="630"/>
      <c r="AI18" s="630"/>
      <c r="AJ18" s="630"/>
      <c r="AK18" s="631" t="b">
        <f>IF(AND(AK19,AK20,AK21),2)</f>
        <v>0</v>
      </c>
    </row>
    <row r="19" spans="1:37" ht="15" customHeight="1">
      <c r="A19" s="304" t="s">
        <v>47</v>
      </c>
      <c r="B19" s="846" t="s">
        <v>937</v>
      </c>
      <c r="C19" s="304">
        <f>INT(SUMPRODUCT(($E$65:$E$330=A19)*($F$65:$F$330=B19)*($N$65:$N$330)))</f>
        <v>0</v>
      </c>
      <c r="D19" s="304">
        <f t="shared" si="1"/>
        <v>0</v>
      </c>
      <c r="E19" s="307">
        <f t="shared" si="0"/>
        <v>0</v>
      </c>
      <c r="F19" s="466">
        <f t="shared" si="2"/>
        <v>0</v>
      </c>
      <c r="G19" s="466">
        <f t="shared" si="3"/>
        <v>0</v>
      </c>
      <c r="H19" s="466">
        <v>0</v>
      </c>
      <c r="J19" s="310" t="s">
        <v>214</v>
      </c>
      <c r="M19" s="320">
        <f>申告書記入イメージ!AF117</f>
        <v>0</v>
      </c>
      <c r="N19" s="304" t="s">
        <v>215</v>
      </c>
      <c r="O19" s="304">
        <f>申告書記入イメージ!CV105</f>
        <v>0</v>
      </c>
      <c r="R19" s="304" t="s">
        <v>216</v>
      </c>
      <c r="S19" s="310"/>
      <c r="T19" s="2705"/>
      <c r="U19" s="408" t="s">
        <v>303</v>
      </c>
      <c r="V19" s="409">
        <f>IF(OR($O$19="",$O$19=0,$O$19=1),$O$13,IF($O$13-$O$19*INT($O$13/$O$19)=0,$O$13/3,IF($O$13-$O$19*INT($O$13/$O$19)=2,INT($O$13/$O$19)+2,INT($O$13/$O$19)+1)))</f>
        <v>0</v>
      </c>
      <c r="W19" s="417">
        <v>0</v>
      </c>
      <c r="X19" s="417">
        <f>Z21</f>
        <v>0</v>
      </c>
      <c r="Y19" s="418">
        <f>IF(OR(V19="",V19=0),0,V19-W19+X19)</f>
        <v>0</v>
      </c>
      <c r="Z19" s="418">
        <f>IF(OR($O$5="",$O$5=0),0,IF($M$19-$O$5&gt;$O$10,$O$10,IF($M$19-$O$5&lt;0,0,$M$19-$O$5)))</f>
        <v>0</v>
      </c>
      <c r="AA19" s="417">
        <f>$O$10-Z19</f>
        <v>0</v>
      </c>
      <c r="AB19" s="417">
        <f>IF(OR(V19="",V19=0),0,Y19+AA19)</f>
        <v>0</v>
      </c>
      <c r="AD19" s="633"/>
      <c r="AE19" s="634" t="s">
        <v>728</v>
      </c>
      <c r="AF19" s="635" t="s">
        <v>729</v>
      </c>
      <c r="AG19" s="635"/>
      <c r="AH19" s="635"/>
      <c r="AI19" s="635"/>
      <c r="AJ19" s="635"/>
      <c r="AK19" s="636" t="b">
        <f>IF($M$19&gt;$O$5,1)</f>
        <v>0</v>
      </c>
    </row>
    <row r="20" spans="1:37" ht="15" customHeight="1">
      <c r="A20" s="311" t="s">
        <v>47</v>
      </c>
      <c r="B20" s="847" t="s">
        <v>936</v>
      </c>
      <c r="C20" s="311">
        <f>INT(SUMPRODUCT(($E$65:$E$330=A20)*($F$65:$F$330=B20)*($N$65:$N$330)))</f>
        <v>0</v>
      </c>
      <c r="D20" s="311">
        <f t="shared" si="1"/>
        <v>0</v>
      </c>
      <c r="E20" s="313">
        <f t="shared" si="0"/>
        <v>0</v>
      </c>
      <c r="F20" s="467">
        <f t="shared" si="2"/>
        <v>0</v>
      </c>
      <c r="G20" s="467">
        <f t="shared" si="3"/>
        <v>0</v>
      </c>
      <c r="H20" s="467">
        <v>0</v>
      </c>
      <c r="J20" s="310"/>
      <c r="R20" s="304" t="str">
        <f>IF(AND(申告書記入イメージ!$CD$129="充当を優先（残額は還付）",O5*2&lt;=M19),"還付なし","還付あり")</f>
        <v>還付あり</v>
      </c>
      <c r="S20" s="310"/>
      <c r="T20" s="2705"/>
      <c r="U20" s="410" t="s">
        <v>304</v>
      </c>
      <c r="V20" s="419">
        <f>IF(OR($O$19="",$O$19=0,$O$19=1),0,IF($O$13="",0,IF($O$19=1,0,INT($O$13/3))))</f>
        <v>0</v>
      </c>
      <c r="W20" s="420">
        <v>0</v>
      </c>
      <c r="X20" s="411" t="s">
        <v>305</v>
      </c>
      <c r="Y20" s="412" t="s">
        <v>306</v>
      </c>
      <c r="Z20" s="412" t="s">
        <v>307</v>
      </c>
      <c r="AA20" s="413"/>
      <c r="AB20" s="417">
        <f>IF(OR($O$19="",$O$19=0,$O$19=1),0,IF(V20=0,0,V20-W20))</f>
        <v>0</v>
      </c>
      <c r="AD20" s="633"/>
      <c r="AE20" s="634" t="s">
        <v>730</v>
      </c>
      <c r="AF20" s="635" t="s">
        <v>731</v>
      </c>
      <c r="AG20" s="635"/>
      <c r="AH20" s="637"/>
      <c r="AI20" s="635"/>
      <c r="AJ20" s="637"/>
      <c r="AK20" s="636" t="b">
        <f>IF(申告書記入イメージ!$CD$129="充当を優先（残額は還付）",1)</f>
        <v>0</v>
      </c>
    </row>
    <row r="21" spans="1:37" ht="15" customHeight="1">
      <c r="A21" s="304" t="s">
        <v>105</v>
      </c>
      <c r="B21" s="846" t="s">
        <v>935</v>
      </c>
      <c r="C21" s="304">
        <f>INT(SUMPRODUCT(($E$65:$E$330=A21)*($F$65:$F$330=B21)*($N$65:$N$330)))+INT(SUMPRODUCT(($E$65:$E$330=A21)*($P$65:$P$330)))</f>
        <v>0</v>
      </c>
      <c r="D21" s="304">
        <f t="shared" si="1"/>
        <v>0</v>
      </c>
      <c r="E21" s="307">
        <f t="shared" si="0"/>
        <v>0</v>
      </c>
      <c r="F21" s="466">
        <f t="shared" si="2"/>
        <v>0</v>
      </c>
      <c r="G21" s="466">
        <f t="shared" si="3"/>
        <v>0</v>
      </c>
      <c r="H21" s="470">
        <f>INT(SUMPRODUCT(($E$65:$E$330=A21)*($F$65:$F$330=B21)*($Q$65:$Q$330))/1000)</f>
        <v>0</v>
      </c>
      <c r="J21" s="310" t="s">
        <v>217</v>
      </c>
      <c r="L21" s="304" t="s">
        <v>218</v>
      </c>
      <c r="M21" s="304" t="s">
        <v>219</v>
      </c>
      <c r="N21" s="304" t="s">
        <v>220</v>
      </c>
      <c r="Q21" s="304" t="s">
        <v>221</v>
      </c>
      <c r="R21" s="304" t="s">
        <v>222</v>
      </c>
      <c r="S21" s="310"/>
      <c r="T21" s="2706"/>
      <c r="U21" s="408" t="s">
        <v>308</v>
      </c>
      <c r="V21" s="409">
        <f>IF(OR($O$19="",$O$19=0,$O$19=1),0,IF($O$13="",0,IF($O$19=1,0,INT($O$13/3))))</f>
        <v>0</v>
      </c>
      <c r="W21" s="417">
        <v>0</v>
      </c>
      <c r="X21" s="419">
        <f>Z19</f>
        <v>0</v>
      </c>
      <c r="Y21" s="419">
        <f>IF($M$19-$O$5-X21&gt;0,$M$19-$O$5-X21,0)</f>
        <v>0</v>
      </c>
      <c r="Z21" s="420">
        <f>IF(OR($O$5="",$O$5=0),0,IF($M$19&lt;=$O$5,$O$5-$M$19,0))</f>
        <v>0</v>
      </c>
      <c r="AA21" s="414"/>
      <c r="AB21" s="417">
        <f>IF(OR($O$19="",$O$19=0,$O$19=1),0,IF(V21=0,0,V21-W21))</f>
        <v>0</v>
      </c>
      <c r="AD21" s="642"/>
      <c r="AE21" s="643" t="s">
        <v>732</v>
      </c>
      <c r="AF21" s="644" t="s">
        <v>740</v>
      </c>
      <c r="AG21" s="646" t="s">
        <v>741</v>
      </c>
      <c r="AH21" s="646"/>
      <c r="AI21" s="646"/>
      <c r="AJ21" s="648"/>
      <c r="AK21" s="636" t="b">
        <f>IF(R16=2,1)</f>
        <v>0</v>
      </c>
    </row>
    <row r="22" spans="1:37" ht="15" customHeight="1">
      <c r="A22" s="304" t="s">
        <v>105</v>
      </c>
      <c r="B22" s="846" t="s">
        <v>937</v>
      </c>
      <c r="C22" s="304">
        <f>INT(SUMPRODUCT(($E$65:$E$330=A22)*($F$65:$F$330=B22)*($N$65:$N$330)))</f>
        <v>0</v>
      </c>
      <c r="D22" s="304">
        <f t="shared" si="1"/>
        <v>0</v>
      </c>
      <c r="E22" s="307">
        <f t="shared" si="0"/>
        <v>0</v>
      </c>
      <c r="F22" s="466">
        <f t="shared" si="2"/>
        <v>0</v>
      </c>
      <c r="G22" s="466">
        <f t="shared" si="3"/>
        <v>0</v>
      </c>
      <c r="H22" s="466">
        <v>0</v>
      </c>
      <c r="J22" s="310"/>
      <c r="L22" s="421">
        <f>X7</f>
        <v>0</v>
      </c>
      <c r="M22" s="421">
        <f>Y7</f>
        <v>0</v>
      </c>
      <c r="N22" s="421">
        <f>Z7</f>
        <v>0</v>
      </c>
      <c r="Q22" s="304" t="str">
        <f>IF(OR(M6=M9,AND(M6&gt;0,M9&gt;0)),"一元",IF(M9=0,"二元（労災）","二元（雇用）"))</f>
        <v>一元</v>
      </c>
      <c r="R22" s="304" t="str">
        <f>IF(O13&gt;=200000,"可能","不可能")</f>
        <v>不可能</v>
      </c>
      <c r="S22" s="310"/>
    </row>
    <row r="23" spans="1:37" ht="15" customHeight="1">
      <c r="A23" s="311" t="s">
        <v>105</v>
      </c>
      <c r="B23" s="847" t="s">
        <v>936</v>
      </c>
      <c r="C23" s="311">
        <f>INT(SUMPRODUCT(($E$65:$E$330=A23)*($F$65:$F$330=B23)*($N$65:$N$330)))</f>
        <v>0</v>
      </c>
      <c r="D23" s="311">
        <f t="shared" si="1"/>
        <v>0</v>
      </c>
      <c r="E23" s="313">
        <f t="shared" si="0"/>
        <v>0</v>
      </c>
      <c r="F23" s="467">
        <f t="shared" si="2"/>
        <v>0</v>
      </c>
      <c r="G23" s="467">
        <f t="shared" si="3"/>
        <v>0</v>
      </c>
      <c r="H23" s="467">
        <v>0</v>
      </c>
      <c r="J23" s="310"/>
      <c r="S23" s="310"/>
    </row>
    <row r="24" spans="1:37" ht="15" customHeight="1">
      <c r="A24" s="304" t="s">
        <v>106</v>
      </c>
      <c r="B24" s="846" t="s">
        <v>935</v>
      </c>
      <c r="C24" s="304">
        <f>INT(SUMPRODUCT(($E$65:$E$330=A24)*($F$65:$F$330=B24)*($N$65:$N$330)))+INT(SUMPRODUCT(($E$65:$E$330=A24)*($P$65:$P$330)))</f>
        <v>0</v>
      </c>
      <c r="D24" s="304">
        <f t="shared" si="1"/>
        <v>0</v>
      </c>
      <c r="E24" s="307">
        <f t="shared" si="0"/>
        <v>0</v>
      </c>
      <c r="F24" s="466">
        <f t="shared" si="2"/>
        <v>0</v>
      </c>
      <c r="G24" s="466">
        <f t="shared" si="3"/>
        <v>0</v>
      </c>
      <c r="H24" s="470">
        <f>INT(SUMPRODUCT(($E$65:$E$330=A24)*($F$65:$F$330=B24)*($Q$65:$Q$330))/1000)</f>
        <v>0</v>
      </c>
      <c r="J24" s="310" t="s">
        <v>223</v>
      </c>
      <c r="L24" s="304" t="s">
        <v>224</v>
      </c>
      <c r="M24" s="304" t="s">
        <v>218</v>
      </c>
      <c r="N24" s="304" t="s">
        <v>220</v>
      </c>
      <c r="O24" s="304" t="s">
        <v>225</v>
      </c>
      <c r="P24" s="304" t="s">
        <v>486</v>
      </c>
      <c r="Q24" s="304" t="s">
        <v>209</v>
      </c>
      <c r="R24" s="304" t="s">
        <v>226</v>
      </c>
      <c r="S24" s="310"/>
      <c r="T24" s="415" t="s">
        <v>311</v>
      </c>
      <c r="U24" s="415"/>
      <c r="V24" s="415"/>
      <c r="W24" s="415"/>
      <c r="X24" s="415"/>
      <c r="Y24" s="415"/>
      <c r="Z24" s="415"/>
      <c r="AA24" s="415"/>
      <c r="AB24" s="415"/>
    </row>
    <row r="25" spans="1:37" ht="15" customHeight="1">
      <c r="A25" s="304" t="s">
        <v>106</v>
      </c>
      <c r="B25" s="846" t="s">
        <v>937</v>
      </c>
      <c r="C25" s="304">
        <f>INT(SUMPRODUCT(($E$65:$E$330=A25)*($F$65:$F$330=B25)*($N$65:$N$330)))</f>
        <v>0</v>
      </c>
      <c r="D25" s="304">
        <f t="shared" si="1"/>
        <v>0</v>
      </c>
      <c r="E25" s="307">
        <f t="shared" si="0"/>
        <v>0</v>
      </c>
      <c r="F25" s="466">
        <f t="shared" si="2"/>
        <v>0</v>
      </c>
      <c r="G25" s="466">
        <f t="shared" si="3"/>
        <v>0</v>
      </c>
      <c r="H25" s="466">
        <v>0</v>
      </c>
      <c r="J25" s="310"/>
      <c r="K25" s="304" t="s">
        <v>227</v>
      </c>
      <c r="L25" s="421">
        <f t="shared" ref="L25:R25" si="4">V5</f>
        <v>0</v>
      </c>
      <c r="M25" s="421">
        <f t="shared" si="4"/>
        <v>0</v>
      </c>
      <c r="N25" s="421">
        <f t="shared" si="4"/>
        <v>0</v>
      </c>
      <c r="O25" s="421">
        <f t="shared" si="4"/>
        <v>0</v>
      </c>
      <c r="P25" s="421">
        <f t="shared" si="4"/>
        <v>0</v>
      </c>
      <c r="Q25" s="319">
        <f t="shared" si="4"/>
        <v>0</v>
      </c>
      <c r="R25" s="421">
        <f t="shared" si="4"/>
        <v>0</v>
      </c>
      <c r="S25" s="310"/>
      <c r="T25" s="2707" t="s">
        <v>295</v>
      </c>
      <c r="U25" s="404"/>
      <c r="V25" s="405" t="s">
        <v>296</v>
      </c>
      <c r="W25" s="406" t="s">
        <v>297</v>
      </c>
      <c r="X25" s="406" t="s">
        <v>298</v>
      </c>
      <c r="Y25" s="407" t="s">
        <v>299</v>
      </c>
      <c r="Z25" s="406" t="s">
        <v>300</v>
      </c>
      <c r="AA25" s="406" t="s">
        <v>301</v>
      </c>
      <c r="AB25" s="406" t="s">
        <v>302</v>
      </c>
      <c r="AD25" s="629" t="s">
        <v>752</v>
      </c>
      <c r="AE25" s="630"/>
      <c r="AF25" s="630"/>
      <c r="AG25" s="630"/>
      <c r="AH25" s="630"/>
      <c r="AI25" s="630"/>
      <c r="AJ25" s="630"/>
      <c r="AK25" s="631" t="b">
        <f>IF(AND(AK26,AK27,AK28),3)</f>
        <v>0</v>
      </c>
    </row>
    <row r="26" spans="1:37" ht="15" customHeight="1">
      <c r="A26" s="304" t="s">
        <v>931</v>
      </c>
      <c r="B26" s="846" t="s">
        <v>936</v>
      </c>
      <c r="C26" s="304">
        <f>INT(SUMPRODUCT(($E$65:$E$330=A26)*($F$65:$F$330=B26)*($N$65:$N$330)))</f>
        <v>0</v>
      </c>
      <c r="D26" s="304">
        <f t="shared" si="1"/>
        <v>0</v>
      </c>
      <c r="E26" s="819">
        <f t="shared" si="0"/>
        <v>0</v>
      </c>
      <c r="F26" s="466">
        <f t="shared" si="2"/>
        <v>0</v>
      </c>
      <c r="G26" s="466">
        <f t="shared" si="3"/>
        <v>0</v>
      </c>
      <c r="H26" s="466">
        <v>0</v>
      </c>
      <c r="J26" s="310"/>
      <c r="K26" s="304" t="s">
        <v>228</v>
      </c>
      <c r="L26" s="421">
        <f>V6</f>
        <v>0</v>
      </c>
      <c r="M26" s="421">
        <f>W6</f>
        <v>0</v>
      </c>
      <c r="R26" s="421">
        <f>AB6</f>
        <v>0</v>
      </c>
      <c r="S26" s="310"/>
      <c r="T26" s="2705"/>
      <c r="U26" s="408" t="s">
        <v>303</v>
      </c>
      <c r="V26" s="409">
        <f>IF(OR($O$19="",$O$19=0,$O$19=1),$O$13,IF($O$13-$O$19*INT($O$13/$O$19)=0,$O$13/3,IF($O$13-$O$19*INT($O$13/$O$19)=2,INT($O$13/$O$19)+2,INT($O$13/$O$19)+1)))</f>
        <v>0</v>
      </c>
      <c r="W26" s="417">
        <f>IF(OR($O$5="",$O$5=0),0,IF($M$19&lt;=$O$5,0,IF($M$19-$O$5&gt;V26,V26,$M$19-$O$5)))</f>
        <v>0</v>
      </c>
      <c r="X26" s="417">
        <f>Z28</f>
        <v>0</v>
      </c>
      <c r="Y26" s="418">
        <f>IF(OR(V26="",V26=0),0,IF(V26&lt;W26,V26,V26-W26+X26))</f>
        <v>0</v>
      </c>
      <c r="Z26" s="418">
        <f>IF(OR($O$5="",$O$5=0),0,IF($M$19-$O$5&gt;W26,IF($M$19-$O$5-W26&gt;$O$10,$O$10,$M$19-$O$5-W26),0))</f>
        <v>0</v>
      </c>
      <c r="AA26" s="417">
        <f>$O$10-Z26</f>
        <v>0</v>
      </c>
      <c r="AB26" s="417">
        <f>IF(OR(V26="",V26=0),0,Y26+AA26)</f>
        <v>0</v>
      </c>
      <c r="AD26" s="633"/>
      <c r="AE26" s="634" t="s">
        <v>728</v>
      </c>
      <c r="AF26" s="635" t="s">
        <v>746</v>
      </c>
      <c r="AG26" s="635"/>
      <c r="AH26" s="635"/>
      <c r="AI26" s="635"/>
      <c r="AJ26" s="635"/>
      <c r="AK26" s="636" t="b">
        <f>IF($M$19&gt;$O$5,1)</f>
        <v>0</v>
      </c>
    </row>
    <row r="27" spans="1:37" ht="15" customHeight="1">
      <c r="A27" s="311" t="s">
        <v>931</v>
      </c>
      <c r="B27" s="847" t="s">
        <v>938</v>
      </c>
      <c r="C27" s="311">
        <f>INT(SUMPRODUCT(($E$65:$E$330=A27)*($F$65:$F$330=B27)*($N$65:$N$330)))</f>
        <v>0</v>
      </c>
      <c r="D27" s="311">
        <f t="shared" si="1"/>
        <v>0</v>
      </c>
      <c r="E27" s="313">
        <f t="shared" si="0"/>
        <v>0</v>
      </c>
      <c r="F27" s="467">
        <f t="shared" si="2"/>
        <v>0</v>
      </c>
      <c r="G27" s="467">
        <f t="shared" si="3"/>
        <v>0</v>
      </c>
      <c r="H27" s="467">
        <v>0</v>
      </c>
      <c r="J27" s="314"/>
      <c r="K27" s="311" t="s">
        <v>229</v>
      </c>
      <c r="L27" s="436">
        <f>V7</f>
        <v>0</v>
      </c>
      <c r="M27" s="436">
        <f>W7</f>
        <v>0</v>
      </c>
      <c r="N27" s="311"/>
      <c r="O27" s="311"/>
      <c r="P27" s="311"/>
      <c r="Q27" s="311"/>
      <c r="R27" s="436">
        <f>AB7</f>
        <v>0</v>
      </c>
      <c r="S27" s="310"/>
      <c r="T27" s="2705"/>
      <c r="U27" s="410" t="s">
        <v>304</v>
      </c>
      <c r="V27" s="419">
        <f>IF(OR($O$19="",$O$19=0,$O$19=1),0,IF($O$13="",0,IF($O$19=1,0,INT($O$13/3))))</f>
        <v>0</v>
      </c>
      <c r="W27" s="420">
        <f>IF(OR($O$19="",$O$19=0,$O$19=1),0,IF($O$5="",0,IF($M$19-$O$5-W26-Z26&lt;0,0,IF(V27&lt;$M$19-$O$5-W26-Z26,V27,$M$19-$O$5-W26-Z26))))</f>
        <v>0</v>
      </c>
      <c r="X27" s="411" t="s">
        <v>305</v>
      </c>
      <c r="Y27" s="412" t="s">
        <v>306</v>
      </c>
      <c r="Z27" s="412" t="s">
        <v>307</v>
      </c>
      <c r="AA27" s="413"/>
      <c r="AB27" s="417">
        <f>IF(OR($O$19="",$O$19=0,$O$19=1),0,IF(V27=0,0,V27-W27))</f>
        <v>0</v>
      </c>
      <c r="AD27" s="633"/>
      <c r="AE27" s="634" t="s">
        <v>730</v>
      </c>
      <c r="AF27" s="635" t="s">
        <v>731</v>
      </c>
      <c r="AG27" s="635"/>
      <c r="AH27" s="637"/>
      <c r="AI27" s="637"/>
      <c r="AJ27" s="637"/>
      <c r="AK27" s="636" t="b">
        <f>IF(申告書記入イメージ!$CD$129="充当を優先（残額は還付）",1)</f>
        <v>0</v>
      </c>
    </row>
    <row r="28" spans="1:37" ht="15" customHeight="1">
      <c r="A28" s="304" t="s">
        <v>107</v>
      </c>
      <c r="B28" s="846" t="s">
        <v>935</v>
      </c>
      <c r="C28" s="304">
        <f>INT(SUMPRODUCT(($E$65:$E$330=A28)*($F$65:$F$330=B28)*($N$65:$N$330)))+INT(SUMPRODUCT(($E$65:$E$330=A28)*($P$65:$P$330)))</f>
        <v>0</v>
      </c>
      <c r="D28" s="304">
        <f t="shared" si="1"/>
        <v>0</v>
      </c>
      <c r="E28" s="307">
        <f t="shared" si="0"/>
        <v>0</v>
      </c>
      <c r="F28" s="466">
        <f t="shared" si="2"/>
        <v>0</v>
      </c>
      <c r="G28" s="466">
        <f t="shared" si="3"/>
        <v>0</v>
      </c>
      <c r="H28" s="466">
        <f>INT(SUMPRODUCT(($E$65:$E$330=A28)*($F$65:$F$330=B28)*($Q$65:$Q$330))/1000)</f>
        <v>0</v>
      </c>
      <c r="Q28" s="319"/>
      <c r="T28" s="2706"/>
      <c r="U28" s="408" t="s">
        <v>308</v>
      </c>
      <c r="V28" s="409">
        <f>IF(OR($O$19="",$O$19=0,$O$19=1),0,IF($O$13="",0,IF($O$19=1,0,INT($O$13/3))))</f>
        <v>0</v>
      </c>
      <c r="W28" s="417">
        <f>IF(OR($O$19="",$O$19=0,$O$19=1),0,IF($O$5="",0,IF($M$19-$O$5-W26-Z26-W27&lt;0,0,IF(V27&lt;$M$19-$O$5-W26-Z26-W27,V27,$M$19-$O$5-W26-Z26-W27))))</f>
        <v>0</v>
      </c>
      <c r="X28" s="419">
        <f>IF(OR($O$5="",$O$5=0),0,IF($O$19=1,IF($O$5&gt;=$M$19,0,W26+Z26),W26+W27+W28+Z26))</f>
        <v>0</v>
      </c>
      <c r="Y28" s="419">
        <f>IF($M$19-$O$5-X28&gt;0,$M$19-$O$5-X28,0)</f>
        <v>0</v>
      </c>
      <c r="Z28" s="420">
        <f>IF(OR($O$5="",$O$5=0),0,IF($M$19&lt;=$O$5,$O$5-$M$19,0))</f>
        <v>0</v>
      </c>
      <c r="AA28" s="414"/>
      <c r="AB28" s="417">
        <f>IF(OR($O$19="",$O$19=0,$O$19=1),0,IF(V28=0,0,V28-W28))</f>
        <v>0</v>
      </c>
      <c r="AD28" s="633"/>
      <c r="AE28" s="634" t="s">
        <v>732</v>
      </c>
      <c r="AF28" s="638" t="s">
        <v>758</v>
      </c>
      <c r="AG28" s="639" t="s">
        <v>747</v>
      </c>
      <c r="AH28" s="639"/>
      <c r="AI28" s="639"/>
      <c r="AJ28" s="639"/>
      <c r="AK28" s="640" t="b">
        <f>IF(R16=3,1)</f>
        <v>0</v>
      </c>
    </row>
    <row r="29" spans="1:37" ht="15" customHeight="1">
      <c r="A29" s="304" t="s">
        <v>107</v>
      </c>
      <c r="B29" s="846" t="s">
        <v>937</v>
      </c>
      <c r="C29" s="304" cm="1">
        <f t="array" ref="C29">INT(SUMPRODUCT(($E$65:$E$330=A29)*($F$65:$F$330=B29)*($N$65:$N$330)))</f>
        <v>0</v>
      </c>
      <c r="D29" s="304">
        <f t="shared" si="1"/>
        <v>0</v>
      </c>
      <c r="E29" s="307">
        <f t="shared" si="0"/>
        <v>0</v>
      </c>
      <c r="F29" s="466">
        <f t="shared" si="2"/>
        <v>0</v>
      </c>
      <c r="G29" s="466">
        <f t="shared" si="3"/>
        <v>0</v>
      </c>
      <c r="H29" s="466">
        <v>0</v>
      </c>
      <c r="AD29" s="633"/>
      <c r="AE29" s="634"/>
      <c r="AF29" s="638"/>
      <c r="AG29" s="639" t="s">
        <v>748</v>
      </c>
      <c r="AH29" s="639"/>
      <c r="AI29" s="639"/>
      <c r="AJ29" s="639"/>
      <c r="AK29" s="640"/>
    </row>
    <row r="30" spans="1:37" ht="15" customHeight="1">
      <c r="A30" s="304" t="s">
        <v>932</v>
      </c>
      <c r="B30" s="846" t="s">
        <v>936</v>
      </c>
      <c r="C30" s="304">
        <f>INT(SUMPRODUCT(($E$65:$E$330=A30)*($F$65:$F$330=B30)*($N$65:$N$330)))</f>
        <v>0</v>
      </c>
      <c r="D30" s="304">
        <f t="shared" si="1"/>
        <v>0</v>
      </c>
      <c r="E30" s="819">
        <f t="shared" si="0"/>
        <v>0</v>
      </c>
      <c r="F30" s="466">
        <f t="shared" si="2"/>
        <v>0</v>
      </c>
      <c r="G30" s="466">
        <f t="shared" si="3"/>
        <v>0</v>
      </c>
      <c r="H30" s="466">
        <v>0</v>
      </c>
      <c r="AD30" s="633"/>
      <c r="AE30" s="634"/>
      <c r="AF30" s="638"/>
      <c r="AG30" s="639"/>
      <c r="AH30" s="639" t="s">
        <v>759</v>
      </c>
      <c r="AI30" s="639"/>
      <c r="AJ30" s="639"/>
      <c r="AK30" s="649"/>
    </row>
    <row r="31" spans="1:37" ht="15" customHeight="1">
      <c r="A31" s="311" t="s">
        <v>932</v>
      </c>
      <c r="B31" s="847" t="s">
        <v>938</v>
      </c>
      <c r="C31" s="311">
        <f>INT(SUMPRODUCT(($E$65:$E$330=A31)*($F$65:$F$330=B31)*($N$65:$N$330)))</f>
        <v>0</v>
      </c>
      <c r="D31" s="311">
        <f t="shared" si="1"/>
        <v>0</v>
      </c>
      <c r="E31" s="313">
        <f t="shared" si="0"/>
        <v>0</v>
      </c>
      <c r="F31" s="467">
        <f t="shared" si="2"/>
        <v>0</v>
      </c>
      <c r="G31" s="467">
        <f t="shared" si="3"/>
        <v>0</v>
      </c>
      <c r="H31" s="467">
        <v>0</v>
      </c>
      <c r="AD31" s="642"/>
      <c r="AE31" s="643"/>
      <c r="AF31" s="644"/>
      <c r="AG31" s="646"/>
      <c r="AH31" s="646" t="s">
        <v>749</v>
      </c>
      <c r="AI31" s="646"/>
      <c r="AJ31" s="646"/>
      <c r="AK31" s="650"/>
    </row>
    <row r="32" spans="1:37" ht="15" customHeight="1">
      <c r="A32" s="304" t="s">
        <v>108</v>
      </c>
      <c r="B32" s="846" t="s">
        <v>935</v>
      </c>
      <c r="C32" s="304">
        <f>INT(SUMPRODUCT(($E$65:$E$330=A32)*($F$65:$F$330=B32)*($N$65:$N$330)))+INT(SUMPRODUCT(($E$65:$E$330=A32)*($P$65:$P$330)))</f>
        <v>0</v>
      </c>
      <c r="D32" s="304">
        <f t="shared" si="1"/>
        <v>0</v>
      </c>
      <c r="E32" s="307">
        <f t="shared" si="0"/>
        <v>0</v>
      </c>
      <c r="F32" s="466">
        <f t="shared" si="2"/>
        <v>0</v>
      </c>
      <c r="G32" s="466">
        <f t="shared" si="3"/>
        <v>0</v>
      </c>
      <c r="H32" s="466">
        <f>INT(SUMPRODUCT(($E$65:$E$330=A32)*($F$65:$F$330=B32)*($Q$65:$Q$330))/1000)</f>
        <v>0</v>
      </c>
      <c r="AD32" s="629" t="s">
        <v>750</v>
      </c>
      <c r="AE32" s="630"/>
      <c r="AF32" s="630"/>
      <c r="AG32" s="630"/>
      <c r="AH32" s="630"/>
      <c r="AI32" s="630"/>
      <c r="AJ32" s="630"/>
      <c r="AK32" s="631" t="b">
        <f>IF(AND(AK33,AK34,AK35),3)</f>
        <v>0</v>
      </c>
    </row>
    <row r="33" spans="1:37" ht="15" customHeight="1">
      <c r="A33" s="304" t="s">
        <v>108</v>
      </c>
      <c r="B33" s="846" t="s">
        <v>937</v>
      </c>
      <c r="C33" s="304">
        <f>INT(SUMPRODUCT(($E$65:$E$330=A33)*($F$65:$F$330=B33)*($N$65:$N$330)))</f>
        <v>0</v>
      </c>
      <c r="D33" s="304">
        <f t="shared" si="1"/>
        <v>0</v>
      </c>
      <c r="E33" s="307">
        <f t="shared" si="0"/>
        <v>0</v>
      </c>
      <c r="F33" s="466">
        <f t="shared" si="2"/>
        <v>0</v>
      </c>
      <c r="G33" s="466">
        <f t="shared" si="3"/>
        <v>0</v>
      </c>
      <c r="H33" s="466">
        <v>0</v>
      </c>
      <c r="AD33" s="633"/>
      <c r="AE33" s="634" t="s">
        <v>728</v>
      </c>
      <c r="AF33" s="635" t="s">
        <v>729</v>
      </c>
      <c r="AG33" s="635"/>
      <c r="AH33" s="635"/>
      <c r="AI33" s="635"/>
      <c r="AJ33" s="635"/>
      <c r="AK33" s="636" t="b">
        <f>IF($M$19&gt;$O$5,1)</f>
        <v>0</v>
      </c>
    </row>
    <row r="34" spans="1:37" ht="15" customHeight="1">
      <c r="A34" s="304" t="s">
        <v>933</v>
      </c>
      <c r="B34" s="846" t="s">
        <v>936</v>
      </c>
      <c r="C34" s="304">
        <f>INT(SUMPRODUCT(($E$65:$E$330=A34)*($F$65:$F$330=B34)*($N$65:$N$330)))</f>
        <v>0</v>
      </c>
      <c r="D34" s="304">
        <f t="shared" si="1"/>
        <v>0</v>
      </c>
      <c r="E34" s="819">
        <f t="shared" si="0"/>
        <v>0</v>
      </c>
      <c r="F34" s="466">
        <f t="shared" si="2"/>
        <v>0</v>
      </c>
      <c r="G34" s="466">
        <f t="shared" si="3"/>
        <v>0</v>
      </c>
      <c r="H34" s="466">
        <v>0</v>
      </c>
      <c r="AD34" s="633"/>
      <c r="AE34" s="634" t="s">
        <v>730</v>
      </c>
      <c r="AF34" s="635" t="s">
        <v>731</v>
      </c>
      <c r="AG34" s="635"/>
      <c r="AH34" s="637"/>
      <c r="AI34" s="635"/>
      <c r="AJ34" s="635"/>
      <c r="AK34" s="636" t="b">
        <f>IF(申告書記入イメージ!$CD$129="充当を優先（残額は還付）",1)</f>
        <v>0</v>
      </c>
    </row>
    <row r="35" spans="1:37" ht="13.2">
      <c r="A35" s="314" t="s">
        <v>933</v>
      </c>
      <c r="B35" s="847" t="s">
        <v>938</v>
      </c>
      <c r="C35" s="311">
        <f>INT(SUMPRODUCT(($E$65:$E$330=A35)*($F$65:$F$330=B35)*($N$65:$N$330)))</f>
        <v>0</v>
      </c>
      <c r="D35" s="311">
        <f t="shared" si="1"/>
        <v>0</v>
      </c>
      <c r="E35" s="313">
        <f t="shared" si="0"/>
        <v>0</v>
      </c>
      <c r="F35" s="467">
        <f t="shared" si="2"/>
        <v>0</v>
      </c>
      <c r="G35" s="820">
        <f t="shared" si="3"/>
        <v>0</v>
      </c>
      <c r="H35" s="467">
        <v>0</v>
      </c>
      <c r="T35" s="415"/>
      <c r="U35" s="415"/>
      <c r="V35" s="415"/>
      <c r="W35" s="416"/>
      <c r="X35" s="416"/>
      <c r="Y35" s="416"/>
      <c r="Z35" s="416"/>
      <c r="AA35" s="416"/>
      <c r="AB35" s="415"/>
      <c r="AD35" s="642"/>
      <c r="AE35" s="643" t="s">
        <v>732</v>
      </c>
      <c r="AF35" s="644" t="s">
        <v>753</v>
      </c>
      <c r="AG35" s="648" t="s">
        <v>734</v>
      </c>
      <c r="AH35" s="648"/>
      <c r="AI35" s="648"/>
      <c r="AJ35" s="648"/>
      <c r="AK35" s="636">
        <f>IF(R16=4,1)</f>
        <v>1</v>
      </c>
    </row>
    <row r="36" spans="1:37" ht="15" customHeight="1">
      <c r="B36" s="305"/>
      <c r="T36" s="415"/>
      <c r="U36" s="415"/>
      <c r="V36" s="415"/>
      <c r="W36" s="415"/>
      <c r="X36" s="415"/>
      <c r="Y36" s="415"/>
      <c r="Z36" s="416"/>
      <c r="AA36" s="415"/>
      <c r="AB36" s="415"/>
    </row>
    <row r="37" spans="1:37" ht="15" customHeight="1">
      <c r="B37" s="305"/>
      <c r="T37" s="415"/>
      <c r="U37" s="415"/>
      <c r="V37" s="415"/>
      <c r="W37" s="416"/>
      <c r="X37" s="415"/>
      <c r="Y37" s="415"/>
      <c r="Z37" s="416"/>
      <c r="AA37" s="415"/>
      <c r="AB37" s="415"/>
    </row>
    <row r="38" spans="1:37" ht="15" customHeight="1">
      <c r="A38" s="828" t="s">
        <v>970</v>
      </c>
      <c r="B38" s="305"/>
      <c r="T38" s="415"/>
      <c r="U38" s="415"/>
      <c r="V38" s="415"/>
      <c r="W38" s="415"/>
      <c r="X38" s="415"/>
      <c r="Y38" s="415"/>
      <c r="Z38" s="416"/>
      <c r="AA38" s="415"/>
      <c r="AB38" s="415"/>
    </row>
    <row r="39" spans="1:37" ht="15" customHeight="1">
      <c r="A39" s="305" t="s">
        <v>194</v>
      </c>
      <c r="B39" s="305"/>
      <c r="C39" s="305" t="s">
        <v>957</v>
      </c>
      <c r="D39" s="829" t="s">
        <v>197</v>
      </c>
      <c r="T39" s="415" t="s">
        <v>312</v>
      </c>
      <c r="U39" s="415"/>
      <c r="V39" s="415"/>
      <c r="W39" s="415"/>
      <c r="X39" s="415"/>
      <c r="Y39" s="415"/>
      <c r="Z39" s="416"/>
      <c r="AA39" s="415"/>
      <c r="AB39" s="415"/>
    </row>
    <row r="40" spans="1:37" ht="26.4" customHeight="1">
      <c r="A40" s="828"/>
      <c r="B40" s="305"/>
      <c r="C40" s="306"/>
      <c r="D40" s="306" t="s">
        <v>198</v>
      </c>
      <c r="E40" s="306" t="s">
        <v>199</v>
      </c>
      <c r="F40" s="306" t="s">
        <v>200</v>
      </c>
      <c r="G40" s="305" t="s">
        <v>230</v>
      </c>
      <c r="H40" s="305" t="s">
        <v>950</v>
      </c>
      <c r="I40" s="305" t="s">
        <v>956</v>
      </c>
      <c r="J40" s="305" t="s">
        <v>231</v>
      </c>
      <c r="T40" s="2707" t="s">
        <v>295</v>
      </c>
      <c r="U40" s="404"/>
      <c r="V40" s="405" t="s">
        <v>296</v>
      </c>
      <c r="W40" s="406" t="s">
        <v>297</v>
      </c>
      <c r="X40" s="406" t="s">
        <v>298</v>
      </c>
      <c r="Y40" s="407" t="s">
        <v>299</v>
      </c>
      <c r="Z40" s="406" t="s">
        <v>300</v>
      </c>
      <c r="AA40" s="406" t="s">
        <v>301</v>
      </c>
      <c r="AB40" s="406" t="s">
        <v>302</v>
      </c>
      <c r="AD40" s="629" t="s">
        <v>754</v>
      </c>
      <c r="AE40" s="630"/>
      <c r="AF40" s="630"/>
      <c r="AG40" s="630"/>
      <c r="AH40" s="630"/>
      <c r="AI40" s="630"/>
      <c r="AJ40" s="630"/>
      <c r="AK40" s="631" t="b">
        <f>IF(AND(AK41,AK42,AK43),4)</f>
        <v>0</v>
      </c>
    </row>
    <row r="41" spans="1:37" ht="15" customHeight="1">
      <c r="A41" s="830" t="s">
        <v>952</v>
      </c>
      <c r="B41" s="831">
        <v>1</v>
      </c>
      <c r="C41" s="831" t="s">
        <v>955</v>
      </c>
      <c r="D41" s="824" cm="1">
        <f t="array" ref="D41">SUMPRODUCT(($D$65:$D$330=B41)*($I$65:$I$330))</f>
        <v>0</v>
      </c>
      <c r="E41" s="824" cm="1">
        <f t="array" ref="E41">SUMPRODUCT(($D$65:$D$330=B41)*($J$65:$J$330))</f>
        <v>0</v>
      </c>
      <c r="F41" s="824" cm="1">
        <f t="array" ref="F41">SUMPRODUCT(($D$65:$D$330=B41)*($K$65:$K$330))</f>
        <v>0</v>
      </c>
      <c r="G41" s="845" cm="1">
        <f t="array" ref="G41">SUMPRODUCT(($D$65:$D$330=B41)*($L$65:$L$330))</f>
        <v>0</v>
      </c>
      <c r="H41" s="832">
        <f>設定シート!N65</f>
        <v>64</v>
      </c>
      <c r="I41" s="832" t="str">
        <f>IF(総括表!$L$2=0,"",((H41/1000-設定シート!$I$88/1000)*(100+総括表!$L$2)/100+設定シート!$I$88/1000)*1000)</f>
        <v/>
      </c>
      <c r="J41" s="833">
        <f>IF(I41="",ROUNDDOWN(G41*H41,0),ROUNDDOWN(G41*I41,0))</f>
        <v>0</v>
      </c>
      <c r="T41" s="2705"/>
      <c r="U41" s="408" t="s">
        <v>303</v>
      </c>
      <c r="V41" s="409">
        <f>IF(OR($O$19="",$O$19=0,$O$19=1),$O$13,IF($O$13-$O$19*INT($O$13/$O$19)=0,$O$13/3,IF($O$13-$O$19*INT($O$13/$O$19)=2,INT($O$13/$O$19)+2,INT($O$13/$O$19)+1)))</f>
        <v>0</v>
      </c>
      <c r="W41" s="417"/>
      <c r="X41" s="417">
        <f>Z43</f>
        <v>0</v>
      </c>
      <c r="Y41" s="418">
        <f>IF(OR(V41="",V41=0),0,V41-W41+X41)</f>
        <v>0</v>
      </c>
      <c r="Z41" s="418">
        <v>0</v>
      </c>
      <c r="AA41" s="417">
        <f>$O$10</f>
        <v>0</v>
      </c>
      <c r="AB41" s="417">
        <f>IF(OR(V41="",V41=0),0,Y41+AA41)</f>
        <v>0</v>
      </c>
      <c r="AD41" s="633"/>
      <c r="AE41" s="634" t="s">
        <v>728</v>
      </c>
      <c r="AF41" s="635" t="s">
        <v>729</v>
      </c>
      <c r="AG41" s="635"/>
      <c r="AH41" s="635"/>
      <c r="AI41" s="635"/>
      <c r="AJ41" s="635"/>
      <c r="AK41" s="636" t="b">
        <f>IF($M$19&gt;$O$5,1)</f>
        <v>0</v>
      </c>
    </row>
    <row r="42" spans="1:37" ht="15" customHeight="1">
      <c r="A42" s="834" t="s">
        <v>952</v>
      </c>
      <c r="B42" s="305">
        <v>2</v>
      </c>
      <c r="C42" s="305" t="s">
        <v>951</v>
      </c>
      <c r="D42" s="304" cm="1">
        <f t="array" ref="D42">SUMPRODUCT(($D$65:$D$330=B42)*($I$65:$I$330))</f>
        <v>0</v>
      </c>
      <c r="E42" s="304" cm="1">
        <f t="array" ref="E42">SUMPRODUCT(($D$65:$D$330=B42)*($J$65:$J$330))</f>
        <v>0</v>
      </c>
      <c r="F42" s="304" cm="1">
        <f t="array" ref="F42">SUMPRODUCT(($D$65:$D$330=B42)*($K$65:$K$330))</f>
        <v>0</v>
      </c>
      <c r="G42" s="320" cm="1">
        <f t="array" ref="G42">SUMPRODUCT(($D$65:$D$330=B42)*($L$65:$L$330))</f>
        <v>0</v>
      </c>
      <c r="H42" s="304">
        <f>設定シート!P65</f>
        <v>62</v>
      </c>
      <c r="I42" s="304" t="str">
        <f>IF(総括表!$L$2=0,"",((H42/1000-設定シート!$I$88/1000)*(100+総括表!$L$2)/100+設定シート!$I$88/1000)*1000)</f>
        <v/>
      </c>
      <c r="J42" s="819">
        <f>IF(I42="",ROUNDDOWN(G42*H42,0),ROUNDDOWN(G42*I42,0))</f>
        <v>0</v>
      </c>
      <c r="T42" s="2705"/>
      <c r="U42" s="410" t="s">
        <v>304</v>
      </c>
      <c r="V42" s="419">
        <f>IF(OR($O$19="",$O$19=0,$O$19=1),0,IF($O$13="",0,IF($O$19=1,0,INT($O$13/3))))</f>
        <v>0</v>
      </c>
      <c r="W42" s="420"/>
      <c r="X42" s="411" t="s">
        <v>305</v>
      </c>
      <c r="Y42" s="412" t="s">
        <v>306</v>
      </c>
      <c r="Z42" s="412" t="s">
        <v>307</v>
      </c>
      <c r="AA42" s="413"/>
      <c r="AB42" s="417">
        <f>IF(OR($O$19="",$O$19=0,$O$19=1),0,IF(V42=0,0,V42-W42))</f>
        <v>0</v>
      </c>
      <c r="AD42" s="633"/>
      <c r="AE42" s="634" t="s">
        <v>730</v>
      </c>
      <c r="AF42" s="635" t="s">
        <v>760</v>
      </c>
      <c r="AG42" s="635"/>
      <c r="AH42" s="637"/>
      <c r="AI42" s="637"/>
      <c r="AJ42" s="637"/>
      <c r="AK42" s="636" t="b">
        <f>IF(申告書記入イメージ!$CD$129="充当しない（全額を還付）",1)</f>
        <v>0</v>
      </c>
    </row>
    <row r="43" spans="1:37" ht="15" customHeight="1">
      <c r="A43" s="834" t="s">
        <v>953</v>
      </c>
      <c r="B43" s="305">
        <v>3</v>
      </c>
      <c r="D43" s="304" cm="1">
        <f t="array" ref="D43">SUMPRODUCT(($D$65:$D$330=B43)*($I$65:$I$330))</f>
        <v>0</v>
      </c>
      <c r="E43" s="304" cm="1">
        <f t="array" ref="E43">SUMPRODUCT(($D$65:$D$330=B43)*($J$65:$J$330))</f>
        <v>0</v>
      </c>
      <c r="F43" s="304" cm="1">
        <f t="array" ref="F43">SUMPRODUCT(($D$65:$D$330=B43)*($K$65:$K$330))</f>
        <v>0</v>
      </c>
      <c r="G43" s="320" cm="1">
        <f t="array" ref="G43">SUMPRODUCT(($D$65:$D$330=B43)*($L$65:$L$330))</f>
        <v>0</v>
      </c>
      <c r="H43" s="304">
        <f>設定シート!R65</f>
        <v>64</v>
      </c>
      <c r="I43" s="304" t="str">
        <f>IF(総括表!$L$2=0,"",((H43/1000-設定シート!$I$88/1000)*(100+総括表!$L$2)/100+設定シート!$I$88/1000)*1000)</f>
        <v/>
      </c>
      <c r="J43" s="819">
        <f>IF(I43="",ROUNDDOWN(G43*H43,0),ROUNDDOWN(G43*I43,0))</f>
        <v>0</v>
      </c>
      <c r="T43" s="2706"/>
      <c r="U43" s="408" t="s">
        <v>308</v>
      </c>
      <c r="V43" s="409">
        <f>IF(OR($O$19="",$O$19=0,$O$19=1),0,IF($O$13="",0,IF($O$19=1,0,INT($O$13/3))))</f>
        <v>0</v>
      </c>
      <c r="W43" s="417"/>
      <c r="X43" s="419"/>
      <c r="Y43" s="419">
        <f>IF($M$19-$O$5-X43-Z41&gt;0,$M$19-$O$5-X43-Z41,0)</f>
        <v>0</v>
      </c>
      <c r="Z43" s="420">
        <f>IF(OR($O$5="",$O$5=0),0,IF($M$19&lt;=$O$5,$O$5-$M$19,0))</f>
        <v>0</v>
      </c>
      <c r="AA43" s="414"/>
      <c r="AB43" s="417">
        <f>IF(OR($O$19="",$O$19=0,$O$19=1),0,IF(V43=0,0,V43-W43))</f>
        <v>0</v>
      </c>
      <c r="AD43" s="642"/>
      <c r="AE43" s="643" t="s">
        <v>732</v>
      </c>
      <c r="AF43" s="651" t="s">
        <v>761</v>
      </c>
      <c r="AG43" s="648"/>
      <c r="AH43" s="648"/>
      <c r="AI43" s="648"/>
      <c r="AJ43" s="648"/>
      <c r="AK43" s="636"/>
    </row>
    <row r="44" spans="1:37" ht="15" customHeight="1">
      <c r="A44" s="835" t="s">
        <v>954</v>
      </c>
      <c r="B44" s="836">
        <v>4</v>
      </c>
      <c r="C44" s="837"/>
      <c r="D44" s="304" cm="1">
        <f t="array" ref="D44">SUMPRODUCT(($D$65:$D$330=B44)*($I$65:$I$330))</f>
        <v>0</v>
      </c>
      <c r="E44" s="304" cm="1">
        <f t="array" ref="E44">SUMPRODUCT(($D$65:$D$330=B44)*($J$65:$J$330))</f>
        <v>0</v>
      </c>
      <c r="F44" s="304" cm="1">
        <f t="array" ref="F44">SUMPRODUCT(($D$65:$D$330=B44)*($K$65:$K$330))</f>
        <v>0</v>
      </c>
      <c r="G44" s="320" cm="1">
        <f t="array" ref="G44">SUMPRODUCT(($D$65:$D$330=B44)*($L$65:$L$330))</f>
        <v>0</v>
      </c>
      <c r="H44" s="837">
        <f>設定シート!T65</f>
        <v>62</v>
      </c>
      <c r="I44" s="837" t="str">
        <f>IF(総括表!$L$2=0,"",((H44/1000-設定シート!$I$88/1000)*(100+総括表!$L$2)/100+設定シート!$I$88/1000)*1000)</f>
        <v/>
      </c>
      <c r="J44" s="838">
        <f>IF(I44="",ROUNDDOWN(G44*H44,0),ROUNDDOWN(G44*I44,0))</f>
        <v>0</v>
      </c>
    </row>
    <row r="45" spans="1:37" ht="15" customHeight="1">
      <c r="A45" s="839"/>
      <c r="B45" s="840"/>
      <c r="C45" s="841"/>
      <c r="D45" s="843">
        <f>SUM(D41:D44)</f>
        <v>0</v>
      </c>
      <c r="E45" s="843">
        <f>SUM(E41:E44)</f>
        <v>0</v>
      </c>
      <c r="F45" s="841">
        <f>SUM(F41:F44)</f>
        <v>0</v>
      </c>
      <c r="G45" s="843">
        <f>SUM(G41:G44)</f>
        <v>0</v>
      </c>
      <c r="H45" s="841"/>
      <c r="I45" s="841"/>
      <c r="J45" s="844">
        <f>SUM(J41:J44)</f>
        <v>0</v>
      </c>
    </row>
    <row r="46" spans="1:37" ht="15" customHeight="1">
      <c r="B46" s="305"/>
      <c r="T46" s="652" t="s">
        <v>755</v>
      </c>
      <c r="U46" s="415"/>
      <c r="V46" s="415"/>
      <c r="W46" s="415"/>
      <c r="X46" s="415"/>
      <c r="Y46" s="415"/>
      <c r="Z46" s="415"/>
      <c r="AA46" s="415"/>
      <c r="AB46" s="415"/>
    </row>
    <row r="47" spans="1:37" ht="15" customHeight="1">
      <c r="B47" s="305"/>
      <c r="T47" s="2704" t="s">
        <v>742</v>
      </c>
      <c r="U47" s="620"/>
      <c r="V47" s="624" t="s">
        <v>751</v>
      </c>
      <c r="W47" s="625" t="s">
        <v>737</v>
      </c>
      <c r="X47" s="625" t="s">
        <v>743</v>
      </c>
      <c r="Y47" s="626" t="s">
        <v>738</v>
      </c>
      <c r="Z47" s="625" t="s">
        <v>300</v>
      </c>
      <c r="AA47" s="625" t="s">
        <v>744</v>
      </c>
      <c r="AB47" s="625" t="s">
        <v>745</v>
      </c>
      <c r="AD47" s="629" t="s">
        <v>756</v>
      </c>
      <c r="AE47" s="653"/>
      <c r="AF47" s="653"/>
      <c r="AG47" s="653"/>
      <c r="AH47" s="653"/>
      <c r="AI47" s="653"/>
      <c r="AJ47" s="653"/>
      <c r="AK47" s="631">
        <f>IF($M$19&lt;=$O$5,5)</f>
        <v>5</v>
      </c>
    </row>
    <row r="48" spans="1:37" ht="15" customHeight="1">
      <c r="A48" s="828" t="s">
        <v>971</v>
      </c>
      <c r="T48" s="2705"/>
      <c r="U48" s="619" t="s">
        <v>303</v>
      </c>
      <c r="V48" s="409">
        <f>IF(OR($O$19="",$O$19=0,$O$19=1),$O$13,IF($O$13-$O$19*INT($O$13/$O$19)=0,$O$13/3,IF($O$13-$O$19*INT($O$13/$O$19)=2,INT($O$13/$O$19)+2,INT($O$13/$O$19)+1)))</f>
        <v>0</v>
      </c>
      <c r="W48" s="632"/>
      <c r="X48" s="417">
        <f>Z50</f>
        <v>0</v>
      </c>
      <c r="Y48" s="418">
        <f>IF(OR(V48="",V48=0),0,V48-W48+X48)</f>
        <v>0</v>
      </c>
      <c r="Z48" s="418">
        <v>0</v>
      </c>
      <c r="AA48" s="417">
        <f>$O$10</f>
        <v>0</v>
      </c>
      <c r="AB48" s="417">
        <f>IF(OR(V48="",V48=0),0,Y48+AA48)</f>
        <v>0</v>
      </c>
      <c r="AD48" s="633"/>
      <c r="AE48" s="634" t="s">
        <v>728</v>
      </c>
      <c r="AF48" s="635" t="s">
        <v>757</v>
      </c>
      <c r="AG48" s="635"/>
      <c r="AH48" s="635"/>
      <c r="AI48" s="635"/>
      <c r="AJ48" s="635"/>
      <c r="AK48" s="640">
        <f>IF($M$19&lt;=$O$5,1)</f>
        <v>1</v>
      </c>
    </row>
    <row r="49" spans="1:37" ht="16.2">
      <c r="A49" s="305" t="s">
        <v>196</v>
      </c>
      <c r="B49" s="305" t="s">
        <v>194</v>
      </c>
      <c r="C49" s="305" t="s">
        <v>197</v>
      </c>
      <c r="T49" s="2705"/>
      <c r="U49" s="410" t="s">
        <v>304</v>
      </c>
      <c r="V49" s="419">
        <f>IF(OR($O$19="",$O$19=0,$O$19=1),0,IF($O$13="",0,IF($O$19=1,0,INT($O$13/3))))</f>
        <v>0</v>
      </c>
      <c r="W49" s="420"/>
      <c r="X49" s="622" t="s">
        <v>305</v>
      </c>
      <c r="Y49" s="623" t="s">
        <v>306</v>
      </c>
      <c r="Z49" s="623" t="s">
        <v>307</v>
      </c>
      <c r="AA49" s="628"/>
      <c r="AB49" s="632">
        <f>IF(OR($O$19="",$O$19=0,$O$19=1),0,IF(V49=0,0,V49-W49))</f>
        <v>0</v>
      </c>
      <c r="AD49" s="633"/>
      <c r="AE49" s="634" t="s">
        <v>730</v>
      </c>
      <c r="AF49" s="637" t="s">
        <v>762</v>
      </c>
      <c r="AG49" s="635"/>
      <c r="AH49" s="637"/>
      <c r="AI49" s="637"/>
      <c r="AJ49" s="637"/>
      <c r="AK49" s="640"/>
    </row>
    <row r="50" spans="1:37" ht="26.4">
      <c r="A50" s="305"/>
      <c r="B50" s="305"/>
      <c r="C50" s="306" t="s">
        <v>198</v>
      </c>
      <c r="D50" s="306" t="s">
        <v>199</v>
      </c>
      <c r="E50" s="306" t="s">
        <v>200</v>
      </c>
      <c r="F50" s="305" t="s">
        <v>230</v>
      </c>
      <c r="G50" s="305" t="s">
        <v>231</v>
      </c>
      <c r="H50" s="304" t="s">
        <v>527</v>
      </c>
      <c r="T50" s="2706"/>
      <c r="U50" s="619" t="s">
        <v>308</v>
      </c>
      <c r="V50" s="409">
        <f>IF(OR($O$19="",$O$19=0,$O$19=1),0,IF($O$13="",0,IF($O$19=1,0,INT($O$13/3))))</f>
        <v>0</v>
      </c>
      <c r="W50" s="632"/>
      <c r="X50" s="419"/>
      <c r="Y50" s="419"/>
      <c r="Z50" s="420">
        <f>IF(OR($O$5="",$O$5=0),0,IF($M$19&lt;=$O$5,$O$5-$M$19,0))</f>
        <v>0</v>
      </c>
      <c r="AA50" s="414"/>
      <c r="AB50" s="417">
        <f>IF(OR($O$19="",$O$19=0,$O$19=1),0,IF(V50=0,0,V50-W50))</f>
        <v>0</v>
      </c>
      <c r="AD50" s="642"/>
      <c r="AE50" s="643" t="s">
        <v>732</v>
      </c>
      <c r="AF50" s="651" t="s">
        <v>762</v>
      </c>
      <c r="AG50" s="648"/>
      <c r="AH50" s="648"/>
      <c r="AI50" s="648"/>
      <c r="AJ50" s="648"/>
      <c r="AK50" s="654"/>
    </row>
    <row r="51" spans="1:37" ht="16.2" customHeight="1">
      <c r="A51" s="308" t="s">
        <v>949</v>
      </c>
      <c r="B51" s="316" t="s">
        <v>195</v>
      </c>
      <c r="C51" s="309">
        <f t="shared" ref="C51:C59" si="5">SUMPRODUCT(($E$65:$E$330=A51)*($F$65:$F$330=B51)*($I$65:$I$330))</f>
        <v>0</v>
      </c>
      <c r="D51" s="309">
        <f t="shared" ref="D51:D59" si="6">SUMPRODUCT(($E$65:$E$330=A51)*($F$65:$F$330=B51)*($J$65:$J$330))</f>
        <v>0</v>
      </c>
      <c r="E51" s="309">
        <f t="shared" ref="E51:E59" si="7">SUMPRODUCT(($E$65:$E$330=A51)*($F$65:$F$330=B51)*($K$65:$K$330))</f>
        <v>0</v>
      </c>
      <c r="F51" s="441">
        <f t="shared" ref="F51:F59" si="8">SUMPRODUCT(($E$65:$E$330=A51)*($F$65:$F$330=B51)*($L$65:$L$330))</f>
        <v>0</v>
      </c>
      <c r="G51" s="444">
        <f t="shared" ref="G51:G59" si="9">SUMPRODUCT(($E$65:$E$330=A51)*($F$65:$F$330=B51)*($M$65:$M$330))</f>
        <v>0</v>
      </c>
    </row>
    <row r="52" spans="1:37" ht="15" customHeight="1">
      <c r="A52" s="310" t="s">
        <v>102</v>
      </c>
      <c r="B52" s="305" t="s">
        <v>195</v>
      </c>
      <c r="C52" s="304">
        <f t="shared" si="5"/>
        <v>0</v>
      </c>
      <c r="D52" s="304">
        <f t="shared" si="6"/>
        <v>0</v>
      </c>
      <c r="E52" s="304">
        <f t="shared" si="7"/>
        <v>0</v>
      </c>
      <c r="F52" s="442">
        <f t="shared" si="8"/>
        <v>0</v>
      </c>
      <c r="G52" s="445">
        <f t="shared" si="9"/>
        <v>0</v>
      </c>
    </row>
    <row r="53" spans="1:37" ht="15" customHeight="1">
      <c r="A53" s="310" t="s">
        <v>103</v>
      </c>
      <c r="B53" s="305" t="s">
        <v>195</v>
      </c>
      <c r="C53" s="304">
        <f t="shared" si="5"/>
        <v>0</v>
      </c>
      <c r="D53" s="304">
        <f t="shared" si="6"/>
        <v>0</v>
      </c>
      <c r="E53" s="304">
        <f t="shared" si="7"/>
        <v>0</v>
      </c>
      <c r="F53" s="442">
        <f t="shared" si="8"/>
        <v>0</v>
      </c>
      <c r="G53" s="445">
        <f t="shared" si="9"/>
        <v>0</v>
      </c>
    </row>
    <row r="54" spans="1:37" ht="39.6" customHeight="1">
      <c r="A54" s="310" t="s">
        <v>104</v>
      </c>
      <c r="B54" s="305" t="s">
        <v>195</v>
      </c>
      <c r="C54" s="304">
        <f t="shared" si="5"/>
        <v>0</v>
      </c>
      <c r="D54" s="304">
        <f t="shared" si="6"/>
        <v>0</v>
      </c>
      <c r="E54" s="304">
        <f t="shared" si="7"/>
        <v>0</v>
      </c>
      <c r="F54" s="442">
        <f t="shared" si="8"/>
        <v>0</v>
      </c>
      <c r="G54" s="445">
        <f t="shared" si="9"/>
        <v>0</v>
      </c>
    </row>
    <row r="55" spans="1:37" ht="15" customHeight="1">
      <c r="A55" s="310" t="s">
        <v>47</v>
      </c>
      <c r="B55" s="305" t="s">
        <v>195</v>
      </c>
      <c r="C55" s="304" cm="1">
        <f t="array" ref="C55">SUMPRODUCT(($E$65:$E$330=A55)*($F$65:$F$330=B55)*($I$65:$I$330))</f>
        <v>0</v>
      </c>
      <c r="D55" s="304">
        <f t="shared" si="6"/>
        <v>0</v>
      </c>
      <c r="E55" s="304">
        <f t="shared" si="7"/>
        <v>0</v>
      </c>
      <c r="F55" s="442">
        <f t="shared" si="8"/>
        <v>0</v>
      </c>
      <c r="G55" s="445">
        <f t="shared" si="9"/>
        <v>0</v>
      </c>
    </row>
    <row r="56" spans="1:37" ht="15" customHeight="1">
      <c r="A56" s="310" t="s">
        <v>105</v>
      </c>
      <c r="B56" s="305" t="s">
        <v>195</v>
      </c>
      <c r="C56" s="304" cm="1">
        <f t="array" ref="C56">SUMPRODUCT(($E$65:$E$330=A56)*($F$65:$F$330=B56)*($I$65:$I$330))</f>
        <v>0</v>
      </c>
      <c r="D56" s="304">
        <f t="shared" si="6"/>
        <v>0</v>
      </c>
      <c r="E56" s="304">
        <f t="shared" si="7"/>
        <v>0</v>
      </c>
      <c r="F56" s="442">
        <f t="shared" si="8"/>
        <v>0</v>
      </c>
      <c r="G56" s="445">
        <f t="shared" si="9"/>
        <v>0</v>
      </c>
    </row>
    <row r="57" spans="1:37" ht="15" customHeight="1">
      <c r="A57" s="310" t="s">
        <v>106</v>
      </c>
      <c r="B57" s="305" t="s">
        <v>195</v>
      </c>
      <c r="C57" s="304">
        <f t="shared" si="5"/>
        <v>0</v>
      </c>
      <c r="D57" s="304">
        <f t="shared" si="6"/>
        <v>0</v>
      </c>
      <c r="E57" s="304">
        <f t="shared" si="7"/>
        <v>0</v>
      </c>
      <c r="F57" s="442">
        <f t="shared" si="8"/>
        <v>0</v>
      </c>
      <c r="G57" s="445">
        <f t="shared" si="9"/>
        <v>0</v>
      </c>
    </row>
    <row r="58" spans="1:37" ht="15" customHeight="1">
      <c r="A58" s="310" t="s">
        <v>107</v>
      </c>
      <c r="B58" s="305" t="s">
        <v>195</v>
      </c>
      <c r="C58" s="304">
        <f t="shared" si="5"/>
        <v>0</v>
      </c>
      <c r="D58" s="304">
        <f t="shared" si="6"/>
        <v>0</v>
      </c>
      <c r="E58" s="304">
        <f t="shared" si="7"/>
        <v>0</v>
      </c>
      <c r="F58" s="442">
        <f t="shared" si="8"/>
        <v>0</v>
      </c>
      <c r="G58" s="445">
        <f t="shared" si="9"/>
        <v>0</v>
      </c>
    </row>
    <row r="59" spans="1:37" ht="15" customHeight="1">
      <c r="A59" s="314" t="s">
        <v>108</v>
      </c>
      <c r="B59" s="312" t="s">
        <v>195</v>
      </c>
      <c r="C59" s="311">
        <f t="shared" si="5"/>
        <v>0</v>
      </c>
      <c r="D59" s="311">
        <f t="shared" si="6"/>
        <v>0</v>
      </c>
      <c r="E59" s="311">
        <f t="shared" si="7"/>
        <v>0</v>
      </c>
      <c r="F59" s="443">
        <f t="shared" si="8"/>
        <v>0</v>
      </c>
      <c r="G59" s="446">
        <f t="shared" si="9"/>
        <v>0</v>
      </c>
    </row>
    <row r="60" spans="1:37" ht="15" customHeight="1">
      <c r="A60" s="317"/>
      <c r="B60" s="315"/>
      <c r="C60" s="315">
        <f t="shared" ref="C60:G60" si="10">SUM(C51:C59)</f>
        <v>0</v>
      </c>
      <c r="D60" s="315">
        <f t="shared" si="10"/>
        <v>0</v>
      </c>
      <c r="E60" s="315">
        <f>SUM(E51:E59)</f>
        <v>0</v>
      </c>
      <c r="F60" s="315">
        <f t="shared" si="10"/>
        <v>0</v>
      </c>
      <c r="G60" s="318">
        <f t="shared" si="10"/>
        <v>0</v>
      </c>
    </row>
    <row r="63" spans="1:37" ht="15" customHeight="1">
      <c r="A63" s="828" t="s">
        <v>961</v>
      </c>
    </row>
    <row r="64" spans="1:37" ht="39.6" customHeight="1">
      <c r="A64" s="306" t="s">
        <v>232</v>
      </c>
      <c r="B64" s="306" t="s">
        <v>233</v>
      </c>
      <c r="C64" s="306" t="s">
        <v>234</v>
      </c>
      <c r="D64" s="827" t="s">
        <v>958</v>
      </c>
      <c r="E64" s="305" t="s">
        <v>196</v>
      </c>
      <c r="F64" s="306" t="s">
        <v>235</v>
      </c>
      <c r="G64" s="439" t="s">
        <v>499</v>
      </c>
      <c r="H64" s="439" t="s">
        <v>500</v>
      </c>
      <c r="I64" s="306" t="s">
        <v>525</v>
      </c>
      <c r="J64" s="306" t="s">
        <v>199</v>
      </c>
      <c r="K64" s="306" t="s">
        <v>200</v>
      </c>
      <c r="L64" s="440" t="s">
        <v>230</v>
      </c>
      <c r="M64" s="440" t="s">
        <v>231</v>
      </c>
      <c r="N64" s="306" t="s">
        <v>526</v>
      </c>
      <c r="O64" s="468" t="s">
        <v>532</v>
      </c>
      <c r="P64" s="468" t="s">
        <v>536</v>
      </c>
      <c r="Q64" s="468" t="s">
        <v>537</v>
      </c>
      <c r="R64" s="471" t="s">
        <v>535</v>
      </c>
    </row>
    <row r="65" spans="1:18" ht="15" customHeight="1">
      <c r="A65" s="304">
        <v>1</v>
      </c>
      <c r="B65" s="304">
        <v>1</v>
      </c>
      <c r="C65" s="304" t="str">
        <f>'報告書（事業主控）'!AV16</f>
        <v/>
      </c>
      <c r="D65" s="304" t="str">
        <f>IF(E65&lt;&gt;"31 水力発電施設、ずい道等新設事業","",IF('報告書（事業主控）'!AX16=11,1,IF('報告書（事業主控）'!AX16=13,2,IF('報告書（事業主控）'!AX16=15,3,IF('報告書（事業主控）'!AX16=17,4,"")))))</f>
        <v/>
      </c>
      <c r="E65" s="304">
        <f>'報告書（事業主控）'!$F$26</f>
        <v>0</v>
      </c>
      <c r="F65" s="304" t="str">
        <f>'報告書（事業主控）'!AW16</f>
        <v>3</v>
      </c>
      <c r="G65" s="304" t="e">
        <f>IF(OR(LEFT(E65,2)="31",LEFT(E65,2)="34",LEFT(E65,2)="36",LEFT(E65,2)="37"),VLOOKUP(E65,労務比率2,'報告書（事業主控）'!AX16,FALSE),VLOOKUP(E65,労務比率,'報告書（事業主控）'!AX16,FALSE))</f>
        <v>#N/A</v>
      </c>
      <c r="H65" s="304" t="e">
        <f>IF(OR(LEFT(E65,2)="31",LEFT(E65,2)="34",LEFT(E65,2)="36",LEFT(E65,2)="37"),VLOOKUP(E65,労務比率2,'報告書（事業主控）'!AX16+1,FALSE),VLOOKUP(E65,労務比率,'報告書（事業主控）'!AX16+1,FALSE))</f>
        <v>#N/A</v>
      </c>
      <c r="I65" s="304">
        <f>'報告書（事業主控）'!AH17</f>
        <v>0</v>
      </c>
      <c r="J65" s="304">
        <f>'報告書（事業主控）'!AH16</f>
        <v>0</v>
      </c>
      <c r="K65" s="304">
        <f>'報告書（事業主控）'!AN16</f>
        <v>0</v>
      </c>
      <c r="L65" s="304">
        <f>IF(ISERROR(INT((ROUNDDOWN(I65*G65/100,0)+K65)/1000)),0,INT((ROUNDDOWN(I65*G65/100,0)+K65)/1000))</f>
        <v>0</v>
      </c>
      <c r="M65" s="304">
        <f t="shared" ref="M65:M128" si="11">IF(ISERROR(L65*H65),0,L65*H65)</f>
        <v>0</v>
      </c>
      <c r="N65" s="304">
        <f>IF(R65=1,0,I65)</f>
        <v>0</v>
      </c>
      <c r="O65" s="304">
        <f t="shared" ref="O65:O128" si="12">IF(I65=N65,IF(ISERROR(ROUNDDOWN(I65*G65/100,0)+K65),0,ROUNDDOWN(I65*G65/100,0)+K65),0)</f>
        <v>0</v>
      </c>
      <c r="P65" s="304">
        <f>INT(SUMIF(O65:O69,0,I65:I69)*105/108)</f>
        <v>0</v>
      </c>
      <c r="Q65" s="304">
        <f>INT(P65*IF(COUNTIF(R65:R69,1)=0,0,SUMIF(R65:R69,1,G65:G69)/COUNTIF(R65:R69,1))/100)</f>
        <v>0</v>
      </c>
      <c r="R65" s="304">
        <f>IF(AND(J65=0,C65&gt;=設定シート!E$101,C65&lt;=設定シート!G$101),1,0)</f>
        <v>0</v>
      </c>
    </row>
    <row r="66" spans="1:18" ht="15" customHeight="1">
      <c r="B66" s="304">
        <v>2</v>
      </c>
      <c r="C66" s="304" t="str">
        <f>'報告書（事業主控）'!AV18</f>
        <v/>
      </c>
      <c r="D66" s="304" t="str">
        <f>IF(E66&lt;&gt;"31 水力発電施設、ずい道等新設事業","",IF('報告書（事業主控）'!AX18=11,1,IF('報告書（事業主控）'!AX18=13,2,IF('報告書（事業主控）'!AX18=15,3,IF('報告書（事業主控）'!AX18=17,4,"")))))</f>
        <v/>
      </c>
      <c r="E66" s="304">
        <f>'報告書（事業主控）'!$F$26</f>
        <v>0</v>
      </c>
      <c r="F66" s="304" t="str">
        <f>'報告書（事業主控）'!AW18</f>
        <v>3</v>
      </c>
      <c r="G66" s="304" t="e">
        <f>IF(OR(LEFT(E66,2)="31",LEFT(E66,2)="34",LEFT(E66,2)="36",LEFT(E66,2)="37"),VLOOKUP(E66,労務比率2,'報告書（事業主控）'!AX18,FALSE),VLOOKUP(E66,労務比率,'報告書（事業主控）'!AX18,FALSE))</f>
        <v>#N/A</v>
      </c>
      <c r="H66" s="304" t="e">
        <f>IF(OR(LEFT(E66,2)="31",LEFT(E66,2)="34",LEFT(E66,2)="36",LEFT(E66,2)="37"),VLOOKUP(E66,労務比率2,'報告書（事業主控）'!AX18+1,FALSE),VLOOKUP(E66,労務比率,'報告書（事業主控）'!AX18+1,FALSE))</f>
        <v>#N/A</v>
      </c>
      <c r="I66" s="304">
        <f>'報告書（事業主控）'!AH19</f>
        <v>0</v>
      </c>
      <c r="J66" s="304">
        <f>'報告書（事業主控）'!AH18</f>
        <v>0</v>
      </c>
      <c r="K66" s="304">
        <f>'報告書（事業主控）'!AN18</f>
        <v>0</v>
      </c>
      <c r="L66" s="304">
        <f t="shared" ref="L66:L128" si="13">IF(ISERROR(INT((ROUNDDOWN(I66*G66/100,0)+K66)/1000)),0,INT((ROUNDDOWN(I66*G66/100,0)+K66)/1000))</f>
        <v>0</v>
      </c>
      <c r="M66" s="304">
        <f t="shared" si="11"/>
        <v>0</v>
      </c>
      <c r="N66" s="304">
        <f t="shared" ref="N66:N129" si="14">IF(R66=1,0,I66)</f>
        <v>0</v>
      </c>
      <c r="O66" s="304">
        <f t="shared" si="12"/>
        <v>0</v>
      </c>
      <c r="R66" s="304">
        <f>IF(AND(J66=0,C66&gt;=設定シート!E$101,C66&lt;=設定シート!G$101),1,0)</f>
        <v>0</v>
      </c>
    </row>
    <row r="67" spans="1:18" ht="15" customHeight="1">
      <c r="B67" s="304">
        <v>3</v>
      </c>
      <c r="C67" s="304" t="str">
        <f>'報告書（事業主控）'!AV20</f>
        <v/>
      </c>
      <c r="D67" s="304" t="str">
        <f>IF(E67&lt;&gt;"31 水力発電施設、ずい道等新設事業","",IF('報告書（事業主控）'!AX20=11,1,IF('報告書（事業主控）'!AX20=13,2,IF('報告書（事業主控）'!AX20=15,3,IF('報告書（事業主控）'!AX20=17,4,"")))))</f>
        <v/>
      </c>
      <c r="E67" s="304">
        <f>'報告書（事業主控）'!$F$26</f>
        <v>0</v>
      </c>
      <c r="F67" s="304" t="str">
        <f>'報告書（事業主控）'!AW20</f>
        <v>3</v>
      </c>
      <c r="G67" s="304" t="e">
        <f>IF(OR(LEFT(E67,2)="31",LEFT(E67,2)="34",LEFT(E67,2)="36",LEFT(E67,2)="37"),VLOOKUP(E67,労務比率2,'報告書（事業主控）'!AX20,FALSE),VLOOKUP(E67,労務比率,'報告書（事業主控）'!AX20,FALSE))</f>
        <v>#N/A</v>
      </c>
      <c r="H67" s="304" t="e">
        <f>IF(OR(LEFT(E67,2)="31",LEFT(E67,2)="34",LEFT(E67,2)="36",LEFT(E67,2)="37"),VLOOKUP(E67,労務比率2,'報告書（事業主控）'!AX20+1,FALSE),VLOOKUP(E67,労務比率,'報告書（事業主控）'!AX20+1,FALSE))</f>
        <v>#N/A</v>
      </c>
      <c r="I67" s="304">
        <f>'報告書（事業主控）'!AH21</f>
        <v>0</v>
      </c>
      <c r="J67" s="304">
        <f>'報告書（事業主控）'!AH20</f>
        <v>0</v>
      </c>
      <c r="K67" s="304">
        <f>'報告書（事業主控）'!AN20</f>
        <v>0</v>
      </c>
      <c r="L67" s="304">
        <f t="shared" si="13"/>
        <v>0</v>
      </c>
      <c r="M67" s="304">
        <f t="shared" si="11"/>
        <v>0</v>
      </c>
      <c r="N67" s="304">
        <f t="shared" si="14"/>
        <v>0</v>
      </c>
      <c r="O67" s="304">
        <f t="shared" si="12"/>
        <v>0</v>
      </c>
      <c r="R67" s="304">
        <f>IF(AND(J67=0,C67&gt;=設定シート!E$101,C67&lt;=設定シート!G$101),1,0)</f>
        <v>0</v>
      </c>
    </row>
    <row r="68" spans="1:18" ht="15" customHeight="1">
      <c r="B68" s="304">
        <v>4</v>
      </c>
      <c r="C68" s="304" t="str">
        <f>'報告書（事業主控）'!AV22</f>
        <v/>
      </c>
      <c r="D68" s="304" t="str">
        <f>IF(E68&lt;&gt;"31 水力発電施設、ずい道等新設事業","",IF('報告書（事業主控）'!AX22=11,1,IF('報告書（事業主控）'!AX22=13,2,IF('報告書（事業主控）'!AX22=15,3,IF('報告書（事業主控）'!AX22=17,4,"")))))</f>
        <v/>
      </c>
      <c r="E68" s="304">
        <f>'報告書（事業主控）'!$F$26</f>
        <v>0</v>
      </c>
      <c r="F68" s="304" t="str">
        <f>'報告書（事業主控）'!AW22</f>
        <v>3</v>
      </c>
      <c r="G68" s="304" t="e">
        <f>IF(OR(LEFT(E68,2)="31",LEFT(E68,2)="34",LEFT(E68,2)="36",LEFT(E68,2)="37"),VLOOKUP(E68,労務比率2,'報告書（事業主控）'!AX22,FALSE),VLOOKUP(E68,労務比率,'報告書（事業主控）'!AX22,FALSE))</f>
        <v>#N/A</v>
      </c>
      <c r="H68" s="304" t="e">
        <f>IF(OR(LEFT(E68,2)="31",LEFT(E68,2)="34",LEFT(E68,2)="36",LEFT(E68,2)="37"),VLOOKUP(E68,労務比率2,'報告書（事業主控）'!AX22+1,FALSE),VLOOKUP(E68,労務比率,'報告書（事業主控）'!AX22+1,FALSE))</f>
        <v>#N/A</v>
      </c>
      <c r="I68" s="304">
        <f>'報告書（事業主控）'!AH23</f>
        <v>0</v>
      </c>
      <c r="J68" s="304">
        <f>'報告書（事業主控）'!AH22</f>
        <v>0</v>
      </c>
      <c r="K68" s="304">
        <f>'報告書（事業主控）'!AN22</f>
        <v>0</v>
      </c>
      <c r="L68" s="304">
        <f t="shared" si="13"/>
        <v>0</v>
      </c>
      <c r="M68" s="304">
        <f t="shared" si="11"/>
        <v>0</v>
      </c>
      <c r="N68" s="304">
        <f t="shared" si="14"/>
        <v>0</v>
      </c>
      <c r="O68" s="304">
        <f t="shared" si="12"/>
        <v>0</v>
      </c>
      <c r="R68" s="304">
        <f>IF(AND(J68=0,C68&gt;=設定シート!E$101,C68&lt;=設定シート!G$101),1,0)</f>
        <v>0</v>
      </c>
    </row>
    <row r="69" spans="1:18" ht="15" customHeight="1">
      <c r="B69" s="304">
        <v>5</v>
      </c>
      <c r="C69" s="304" t="str">
        <f>'報告書（事業主控）'!AV24</f>
        <v/>
      </c>
      <c r="D69" s="304" t="str">
        <f>IF(E69&lt;&gt;"31 水力発電施設、ずい道等新設事業","",IF('報告書（事業主控）'!AX24=11,1,IF('報告書（事業主控）'!AX24=13,2,IF('報告書（事業主控）'!AX24=15,3,IF('報告書（事業主控）'!AX24=17,4,"")))))</f>
        <v/>
      </c>
      <c r="E69" s="304">
        <f>'報告書（事業主控）'!$F$26</f>
        <v>0</v>
      </c>
      <c r="F69" s="304" t="str">
        <f>'報告書（事業主控）'!AW24</f>
        <v>3</v>
      </c>
      <c r="G69" s="304" t="e">
        <f>IF(OR(LEFT(E69,2)="31",LEFT(E69,2)="34",LEFT(E69,2)="36",LEFT(E69,2)="37"),VLOOKUP(E69,労務比率2,'報告書（事業主控）'!AX24,FALSE),VLOOKUP(E69,労務比率,'報告書（事業主控）'!AX24,FALSE))</f>
        <v>#N/A</v>
      </c>
      <c r="H69" s="304" t="e">
        <f>IF(OR(LEFT(E69,2)="31",LEFT(E69,2)="34",LEFT(E69,2)="36",LEFT(E69,2)="37"),VLOOKUP(E69,労務比率2,'報告書（事業主控）'!AX24+1,FALSE),VLOOKUP(E69,労務比率,'報告書（事業主控）'!AX24+1,FALSE))</f>
        <v>#N/A</v>
      </c>
      <c r="I69" s="304">
        <f>'報告書（事業主控）'!AH25</f>
        <v>0</v>
      </c>
      <c r="J69" s="304">
        <f>'報告書（事業主控）'!AH24</f>
        <v>0</v>
      </c>
      <c r="K69" s="304">
        <f>'報告書（事業主控）'!AN24</f>
        <v>0</v>
      </c>
      <c r="L69" s="304">
        <f t="shared" si="13"/>
        <v>0</v>
      </c>
      <c r="M69" s="304">
        <f t="shared" si="11"/>
        <v>0</v>
      </c>
      <c r="N69" s="304">
        <f t="shared" si="14"/>
        <v>0</v>
      </c>
      <c r="O69" s="304">
        <f t="shared" si="12"/>
        <v>0</v>
      </c>
      <c r="R69" s="304">
        <f>IF(AND(J69=0,C69&gt;=設定シート!E$101,C69&lt;=設定シート!G$101),1,0)</f>
        <v>0</v>
      </c>
    </row>
    <row r="70" spans="1:18" ht="15" customHeight="1">
      <c r="A70" s="304">
        <v>2</v>
      </c>
      <c r="B70" s="304">
        <v>1</v>
      </c>
      <c r="C70" s="304" t="str">
        <f>'報告書（事業主控）'!AV60</f>
        <v/>
      </c>
      <c r="D70" s="304" t="str">
        <f>IF(E70&lt;&gt;"31 水力発電施設、ずい道等新設事業","",IF('報告書（事業主控）'!AX60=11,1,IF('報告書（事業主控）'!AX60=13,2,IF('報告書（事業主控）'!AX60=15,3,IF('報告書（事業主控）'!AX60=17,4,"")))))</f>
        <v/>
      </c>
      <c r="E70" s="304">
        <f>'報告書（事業主控）'!$F$78</f>
        <v>0</v>
      </c>
      <c r="F70" s="304" t="str">
        <f>'報告書（事業主控）'!AW60</f>
        <v>3</v>
      </c>
      <c r="G70" s="304" t="e">
        <f>IF(OR(LEFT(E70,2)="31",LEFT(E70,2)="34",LEFT(E70,2)="36",LEFT(E70,2)="37"),VLOOKUP(E70,労務比率2,'報告書（事業主控）'!AX60,FALSE),VLOOKUP(E70,労務比率,'報告書（事業主控）'!AX60,FALSE))</f>
        <v>#N/A</v>
      </c>
      <c r="H70" s="304" t="e">
        <f>IF(OR(LEFT(E70,2)="31",LEFT(E70,2)="34",LEFT(E70,2)="36",LEFT(E70,2)="37"),VLOOKUP(E70,労務比率2,'報告書（事業主控）'!AX60+1,FALSE),VLOOKUP(E70,労務比率,'報告書（事業主控）'!AX60+1,FALSE))</f>
        <v>#N/A</v>
      </c>
      <c r="I70" s="304">
        <f>'報告書（事業主控）'!AH61</f>
        <v>0</v>
      </c>
      <c r="J70" s="304">
        <f>'報告書（事業主控）'!AH60</f>
        <v>0</v>
      </c>
      <c r="K70" s="304">
        <f>'報告書（事業主控）'!AN60</f>
        <v>0</v>
      </c>
      <c r="L70" s="304">
        <f t="shared" si="13"/>
        <v>0</v>
      </c>
      <c r="M70" s="304">
        <f t="shared" si="11"/>
        <v>0</v>
      </c>
      <c r="N70" s="304">
        <f t="shared" si="14"/>
        <v>0</v>
      </c>
      <c r="O70" s="304">
        <f t="shared" si="12"/>
        <v>0</v>
      </c>
      <c r="P70" s="304">
        <f>INT(SUMIF(O70:O78,0,I70:I78)*105/108)</f>
        <v>0</v>
      </c>
      <c r="Q70" s="304">
        <f>INT(P70*IF(COUNTIF(R70:R78,1)=0,0,SUMIF(R70:R78,1,G70:G78)/COUNTIF(R70:R78,1))/100)</f>
        <v>0</v>
      </c>
      <c r="R70" s="304">
        <f>IF(AND(J70=0,C70&gt;=設定シート!E$101,C70&lt;=設定シート!G$101),1,0)</f>
        <v>0</v>
      </c>
    </row>
    <row r="71" spans="1:18" ht="15" customHeight="1">
      <c r="B71" s="304">
        <v>2</v>
      </c>
      <c r="C71" s="304" t="str">
        <f>'報告書（事業主控）'!AV62</f>
        <v/>
      </c>
      <c r="D71" s="304" t="str">
        <f>IF(E71&lt;&gt;"31 水力発電施設、ずい道等新設事業","",IF('報告書（事業主控）'!AX62=11,1,IF('報告書（事業主控）'!AX62=13,2,IF('報告書（事業主控）'!AX62=15,3,IF('報告書（事業主控）'!AX62=17,4,"")))))</f>
        <v/>
      </c>
      <c r="E71" s="304">
        <f>'報告書（事業主控）'!$F$78</f>
        <v>0</v>
      </c>
      <c r="F71" s="304" t="str">
        <f>'報告書（事業主控）'!AW62</f>
        <v>3</v>
      </c>
      <c r="G71" s="304" t="e">
        <f>IF(OR(LEFT(E71,2)="31",LEFT(E71,2)="34",LEFT(E71,2)="36",LEFT(E71,2)="37"),VLOOKUP(E71,労務比率2,'報告書（事業主控）'!AX62,FALSE),VLOOKUP(E71,労務比率,'報告書（事業主控）'!AX62,FALSE))</f>
        <v>#N/A</v>
      </c>
      <c r="H71" s="304" t="e">
        <f>IF(OR(LEFT(E71,2)="31",LEFT(E71,2)="34",LEFT(E71,2)="36",LEFT(E71,2)="37"),VLOOKUP(E71,労務比率2,'報告書（事業主控）'!AX62+1,FALSE),VLOOKUP(E71,労務比率,'報告書（事業主控）'!AX62+1,FALSE))</f>
        <v>#N/A</v>
      </c>
      <c r="I71" s="304">
        <f>'報告書（事業主控）'!AH63</f>
        <v>0</v>
      </c>
      <c r="J71" s="304">
        <f>'報告書（事業主控）'!AH62</f>
        <v>0</v>
      </c>
      <c r="K71" s="304">
        <f>'報告書（事業主控）'!AN62</f>
        <v>0</v>
      </c>
      <c r="L71" s="304">
        <f t="shared" si="13"/>
        <v>0</v>
      </c>
      <c r="M71" s="304">
        <f t="shared" si="11"/>
        <v>0</v>
      </c>
      <c r="N71" s="304">
        <f t="shared" si="14"/>
        <v>0</v>
      </c>
      <c r="O71" s="304">
        <f t="shared" si="12"/>
        <v>0</v>
      </c>
      <c r="R71" s="304">
        <f>IF(AND(J71=0,C71&gt;=設定シート!E$101,C71&lt;=設定シート!G$101),1,0)</f>
        <v>0</v>
      </c>
    </row>
    <row r="72" spans="1:18" ht="15" customHeight="1">
      <c r="B72" s="304">
        <v>3</v>
      </c>
      <c r="C72" s="304" t="str">
        <f>'報告書（事業主控）'!AV64</f>
        <v/>
      </c>
      <c r="D72" s="304" t="str">
        <f>IF(E72&lt;&gt;"31 水力発電施設、ずい道等新設事業","",IF('報告書（事業主控）'!AX64=11,1,IF('報告書（事業主控）'!AX64=13,2,IF('報告書（事業主控）'!AX64=15,3,IF('報告書（事業主控）'!AX64=17,4,"")))))</f>
        <v/>
      </c>
      <c r="E72" s="304">
        <f>'報告書（事業主控）'!$F$78</f>
        <v>0</v>
      </c>
      <c r="F72" s="304" t="str">
        <f>'報告書（事業主控）'!AW64</f>
        <v>3</v>
      </c>
      <c r="G72" s="304" t="e">
        <f>IF(OR(LEFT(E72,2)="31",LEFT(E72,2)="34",LEFT(E72,2)="36",LEFT(E72,2)="37"),VLOOKUP(E72,労務比率2,'報告書（事業主控）'!AX64,FALSE),VLOOKUP(E72,労務比率,'報告書（事業主控）'!AX64,FALSE))</f>
        <v>#N/A</v>
      </c>
      <c r="H72" s="304" t="e">
        <f>IF(OR(LEFT(E72,2)="31",LEFT(E72,2)="34",LEFT(E72,2)="36",LEFT(E72,2)="37"),VLOOKUP(E72,労務比率2,'報告書（事業主控）'!AX64+1,FALSE),VLOOKUP(E72,労務比率,'報告書（事業主控）'!AX64+1,FALSE))</f>
        <v>#N/A</v>
      </c>
      <c r="I72" s="304">
        <f>'報告書（事業主控）'!AH65</f>
        <v>0</v>
      </c>
      <c r="J72" s="304">
        <f>'報告書（事業主控）'!AH64</f>
        <v>0</v>
      </c>
      <c r="K72" s="304">
        <f>'報告書（事業主控）'!AN64</f>
        <v>0</v>
      </c>
      <c r="L72" s="304">
        <f t="shared" si="13"/>
        <v>0</v>
      </c>
      <c r="M72" s="304">
        <f t="shared" si="11"/>
        <v>0</v>
      </c>
      <c r="N72" s="304">
        <f t="shared" si="14"/>
        <v>0</v>
      </c>
      <c r="O72" s="304">
        <f t="shared" si="12"/>
        <v>0</v>
      </c>
      <c r="R72" s="304">
        <f>IF(AND(J72=0,C72&gt;=設定シート!E$101,C72&lt;=設定シート!G$101),1,0)</f>
        <v>0</v>
      </c>
    </row>
    <row r="73" spans="1:18" ht="15" customHeight="1">
      <c r="B73" s="304">
        <v>4</v>
      </c>
      <c r="C73" s="304" t="str">
        <f>'報告書（事業主控）'!AV66</f>
        <v/>
      </c>
      <c r="D73" s="304" t="str">
        <f>IF(E73&lt;&gt;"31 水力発電施設、ずい道等新設事業","",IF('報告書（事業主控）'!AX66=11,1,IF('報告書（事業主控）'!AX66=13,2,IF('報告書（事業主控）'!AX66=15,3,IF('報告書（事業主控）'!AX66=17,4,"")))))</f>
        <v/>
      </c>
      <c r="E73" s="304">
        <f>'報告書（事業主控）'!$F$78</f>
        <v>0</v>
      </c>
      <c r="F73" s="304" t="str">
        <f>'報告書（事業主控）'!AW66</f>
        <v>3</v>
      </c>
      <c r="G73" s="304" t="e">
        <f>IF(OR(LEFT(E73,2)="31",LEFT(E73,2)="34",LEFT(E73,2)="36",LEFT(E73,2)="37"),VLOOKUP(E73,労務比率2,'報告書（事業主控）'!AX66,FALSE),VLOOKUP(E73,労務比率,'報告書（事業主控）'!AX66,FALSE))</f>
        <v>#N/A</v>
      </c>
      <c r="H73" s="304" t="e">
        <f>IF(OR(LEFT(E73,2)="31",LEFT(E73,2)="34",LEFT(E73,2)="36",LEFT(E73,2)="37"),VLOOKUP(E73,労務比率2,'報告書（事業主控）'!AX66+1,FALSE),VLOOKUP(E73,労務比率,'報告書（事業主控）'!AX66+1,FALSE))</f>
        <v>#N/A</v>
      </c>
      <c r="I73" s="304">
        <f>'報告書（事業主控）'!AH67</f>
        <v>0</v>
      </c>
      <c r="J73" s="304">
        <f>'報告書（事業主控）'!AH66</f>
        <v>0</v>
      </c>
      <c r="K73" s="304">
        <f>'報告書（事業主控）'!AN66</f>
        <v>0</v>
      </c>
      <c r="L73" s="304">
        <f t="shared" si="13"/>
        <v>0</v>
      </c>
      <c r="M73" s="304">
        <f t="shared" si="11"/>
        <v>0</v>
      </c>
      <c r="N73" s="304">
        <f t="shared" si="14"/>
        <v>0</v>
      </c>
      <c r="O73" s="304">
        <f t="shared" si="12"/>
        <v>0</v>
      </c>
      <c r="R73" s="304">
        <f>IF(AND(J73=0,C73&gt;=設定シート!E$101,C73&lt;=設定シート!G$101),1,0)</f>
        <v>0</v>
      </c>
    </row>
    <row r="74" spans="1:18" ht="15" customHeight="1">
      <c r="B74" s="304">
        <v>5</v>
      </c>
      <c r="C74" s="304" t="str">
        <f>'報告書（事業主控）'!AV68</f>
        <v/>
      </c>
      <c r="D74" s="304" t="str">
        <f>IF(E74&lt;&gt;"31 水力発電施設、ずい道等新設事業","",IF('報告書（事業主控）'!AX68=11,1,IF('報告書（事業主控）'!AX68=13,2,IF('報告書（事業主控）'!AX68=15,3,IF('報告書（事業主控）'!AX68=17,4,"")))))</f>
        <v/>
      </c>
      <c r="E74" s="304">
        <f>'報告書（事業主控）'!$F$78</f>
        <v>0</v>
      </c>
      <c r="F74" s="304" t="str">
        <f>'報告書（事業主控）'!AW68</f>
        <v>3</v>
      </c>
      <c r="G74" s="304" t="e">
        <f>IF(OR(LEFT(E74,2)="31",LEFT(E74,2)="34",LEFT(E74,2)="36",LEFT(E74,2)="37"),VLOOKUP(E74,労務比率2,'報告書（事業主控）'!AX68,FALSE),VLOOKUP(E74,労務比率,'報告書（事業主控）'!AX68,FALSE))</f>
        <v>#N/A</v>
      </c>
      <c r="H74" s="304" t="e">
        <f>IF(OR(LEFT(E74,2)="31",LEFT(E74,2)="34",LEFT(E74,2)="36",LEFT(E74,2)="37"),VLOOKUP(E74,労務比率2,'報告書（事業主控）'!AX68+1,FALSE),VLOOKUP(E74,労務比率,'報告書（事業主控）'!AX68+1,FALSE))</f>
        <v>#N/A</v>
      </c>
      <c r="I74" s="304">
        <f>'報告書（事業主控）'!AH69</f>
        <v>0</v>
      </c>
      <c r="J74" s="304">
        <f>'報告書（事業主控）'!AH68</f>
        <v>0</v>
      </c>
      <c r="K74" s="304">
        <f>'報告書（事業主控）'!AN68</f>
        <v>0</v>
      </c>
      <c r="L74" s="304">
        <f t="shared" si="13"/>
        <v>0</v>
      </c>
      <c r="M74" s="304">
        <f t="shared" si="11"/>
        <v>0</v>
      </c>
      <c r="N74" s="304">
        <f t="shared" si="14"/>
        <v>0</v>
      </c>
      <c r="O74" s="304">
        <f t="shared" si="12"/>
        <v>0</v>
      </c>
      <c r="R74" s="304">
        <f>IF(AND(J74=0,C74&gt;=設定シート!E$101,C74&lt;=設定シート!G$101),1,0)</f>
        <v>0</v>
      </c>
    </row>
    <row r="75" spans="1:18" ht="15" customHeight="1">
      <c r="B75" s="304">
        <v>6</v>
      </c>
      <c r="C75" s="304" t="str">
        <f>'報告書（事業主控）'!AV70</f>
        <v/>
      </c>
      <c r="D75" s="304" t="str">
        <f>IF(E75&lt;&gt;"31 水力発電施設、ずい道等新設事業","",IF('報告書（事業主控）'!AX70=11,1,IF('報告書（事業主控）'!AX70=13,2,IF('報告書（事業主控）'!AX70=15,3,IF('報告書（事業主控）'!AX70=17,4,"")))))</f>
        <v/>
      </c>
      <c r="E75" s="304">
        <f>'報告書（事業主控）'!$F$78</f>
        <v>0</v>
      </c>
      <c r="F75" s="304" t="str">
        <f>'報告書（事業主控）'!AW70</f>
        <v>3</v>
      </c>
      <c r="G75" s="304" t="e">
        <f>IF(OR(LEFT(E75,2)="31",LEFT(E75,2)="34",LEFT(E75,2)="36",LEFT(E75,2)="37"),VLOOKUP(E75,労務比率2,'報告書（事業主控）'!AX70,FALSE),VLOOKUP(E75,労務比率,'報告書（事業主控）'!AX70,FALSE))</f>
        <v>#N/A</v>
      </c>
      <c r="H75" s="304" t="e">
        <f>IF(OR(LEFT(E75,2)="31",LEFT(E75,2)="34",LEFT(E75,2)="36",LEFT(E75,2)="37"),VLOOKUP(E75,労務比率2,'報告書（事業主控）'!AX70+1,FALSE),VLOOKUP(E75,労務比率,'報告書（事業主控）'!AX70+1,FALSE))</f>
        <v>#N/A</v>
      </c>
      <c r="I75" s="304">
        <f>'報告書（事業主控）'!AH71</f>
        <v>0</v>
      </c>
      <c r="J75" s="304">
        <f>'報告書（事業主控）'!AH70</f>
        <v>0</v>
      </c>
      <c r="K75" s="304">
        <f>'報告書（事業主控）'!AN70</f>
        <v>0</v>
      </c>
      <c r="L75" s="304">
        <f t="shared" si="13"/>
        <v>0</v>
      </c>
      <c r="M75" s="304">
        <f t="shared" si="11"/>
        <v>0</v>
      </c>
      <c r="N75" s="304">
        <f t="shared" si="14"/>
        <v>0</v>
      </c>
      <c r="O75" s="304">
        <f t="shared" si="12"/>
        <v>0</v>
      </c>
      <c r="R75" s="304">
        <f>IF(AND(J75=0,C75&gt;=設定シート!E$101,C75&lt;=設定シート!G$101),1,0)</f>
        <v>0</v>
      </c>
    </row>
    <row r="76" spans="1:18" ht="15" customHeight="1">
      <c r="B76" s="304">
        <v>7</v>
      </c>
      <c r="C76" s="304" t="str">
        <f>'報告書（事業主控）'!AV72</f>
        <v/>
      </c>
      <c r="D76" s="304" t="str">
        <f>IF(E76&lt;&gt;"31 水力発電施設、ずい道等新設事業","",IF('報告書（事業主控）'!AX72=11,1,IF('報告書（事業主控）'!AX72=13,2,IF('報告書（事業主控）'!AX72=15,3,IF('報告書（事業主控）'!AX72=17,4,"")))))</f>
        <v/>
      </c>
      <c r="E76" s="304">
        <f>'報告書（事業主控）'!$F$78</f>
        <v>0</v>
      </c>
      <c r="F76" s="304" t="str">
        <f>'報告書（事業主控）'!AW72</f>
        <v>3</v>
      </c>
      <c r="G76" s="304" t="e">
        <f>IF(OR(LEFT(E76,2)="31",LEFT(E76,2)="34",LEFT(E76,2)="36",LEFT(E76,2)="37"),VLOOKUP(E76,労務比率2,'報告書（事業主控）'!AX72,FALSE),VLOOKUP(E76,労務比率,'報告書（事業主控）'!AX72,FALSE))</f>
        <v>#N/A</v>
      </c>
      <c r="H76" s="304" t="e">
        <f>IF(OR(LEFT(E76,2)="31",LEFT(E76,2)="34",LEFT(E76,2)="36",LEFT(E76,2)="37"),VLOOKUP(E76,労務比率2,'報告書（事業主控）'!AX72+1,FALSE),VLOOKUP(E76,労務比率,'報告書（事業主控）'!AX72+1,FALSE))</f>
        <v>#N/A</v>
      </c>
      <c r="I76" s="304">
        <f>'報告書（事業主控）'!AH73</f>
        <v>0</v>
      </c>
      <c r="J76" s="304">
        <f>'報告書（事業主控）'!AH72</f>
        <v>0</v>
      </c>
      <c r="K76" s="304">
        <f>'報告書（事業主控）'!AN72</f>
        <v>0</v>
      </c>
      <c r="L76" s="304">
        <f t="shared" si="13"/>
        <v>0</v>
      </c>
      <c r="M76" s="304">
        <f t="shared" si="11"/>
        <v>0</v>
      </c>
      <c r="N76" s="304">
        <f t="shared" si="14"/>
        <v>0</v>
      </c>
      <c r="O76" s="304">
        <f t="shared" si="12"/>
        <v>0</v>
      </c>
      <c r="R76" s="304">
        <f>IF(AND(J76=0,C76&gt;=設定シート!E$101,C76&lt;=設定シート!G$101),1,0)</f>
        <v>0</v>
      </c>
    </row>
    <row r="77" spans="1:18" ht="15" customHeight="1">
      <c r="B77" s="304">
        <v>8</v>
      </c>
      <c r="C77" s="304" t="str">
        <f>'報告書（事業主控）'!AV74</f>
        <v/>
      </c>
      <c r="D77" s="304" t="str">
        <f>IF(E77&lt;&gt;"31 水力発電施設、ずい道等新設事業","",IF('報告書（事業主控）'!AX74=11,1,IF('報告書（事業主控）'!AX74=13,2,IF('報告書（事業主控）'!AX74=15,3,IF('報告書（事業主控）'!AX74=17,4,"")))))</f>
        <v/>
      </c>
      <c r="E77" s="304">
        <f>'報告書（事業主控）'!$F$78</f>
        <v>0</v>
      </c>
      <c r="F77" s="304" t="str">
        <f>'報告書（事業主控）'!AW74</f>
        <v>3</v>
      </c>
      <c r="G77" s="304" t="e">
        <f>IF(OR(LEFT(E77,2)="31",LEFT(E77,2)="34",LEFT(E77,2)="36",LEFT(E77,2)="37"),VLOOKUP(E77,労務比率2,'報告書（事業主控）'!AX74,FALSE),VLOOKUP(E77,労務比率,'報告書（事業主控）'!AX74,FALSE))</f>
        <v>#N/A</v>
      </c>
      <c r="H77" s="304" t="e">
        <f>IF(OR(LEFT(E77,2)="31",LEFT(E77,2)="34",LEFT(E77,2)="36",LEFT(E77,2)="37"),VLOOKUP(E77,労務比率2,'報告書（事業主控）'!AX74+1,FALSE),VLOOKUP(E77,労務比率,'報告書（事業主控）'!AX74+1,FALSE))</f>
        <v>#N/A</v>
      </c>
      <c r="I77" s="304">
        <f>'報告書（事業主控）'!AH75</f>
        <v>0</v>
      </c>
      <c r="J77" s="304">
        <f>'報告書（事業主控）'!AH74</f>
        <v>0</v>
      </c>
      <c r="K77" s="304">
        <f>'報告書（事業主控）'!AN74</f>
        <v>0</v>
      </c>
      <c r="L77" s="304">
        <f t="shared" si="13"/>
        <v>0</v>
      </c>
      <c r="M77" s="304">
        <f t="shared" si="11"/>
        <v>0</v>
      </c>
      <c r="N77" s="304">
        <f t="shared" si="14"/>
        <v>0</v>
      </c>
      <c r="O77" s="304">
        <f t="shared" si="12"/>
        <v>0</v>
      </c>
      <c r="R77" s="304">
        <f>IF(AND(J77=0,C77&gt;=設定シート!E$101,C77&lt;=設定シート!G$101),1,0)</f>
        <v>0</v>
      </c>
    </row>
    <row r="78" spans="1:18" ht="15" customHeight="1">
      <c r="B78" s="304">
        <v>9</v>
      </c>
      <c r="C78" s="304" t="str">
        <f>'報告書（事業主控）'!AV76</f>
        <v/>
      </c>
      <c r="D78" s="304" t="str">
        <f>IF(E78&lt;&gt;"31 水力発電施設、ずい道等新設事業","",IF('報告書（事業主控）'!AX76=11,1,IF('報告書（事業主控）'!AX76=13,2,IF('報告書（事業主控）'!AX76=15,3,IF('報告書（事業主控）'!AX76=17,4,"")))))</f>
        <v/>
      </c>
      <c r="E78" s="304">
        <f>'報告書（事業主控）'!$F$78</f>
        <v>0</v>
      </c>
      <c r="F78" s="304" t="str">
        <f>'報告書（事業主控）'!AW76</f>
        <v>3</v>
      </c>
      <c r="G78" s="304" t="e">
        <f>IF(OR(LEFT(E78,2)="31",LEFT(E78,2)="34",LEFT(E78,2)="36",LEFT(E78,2)="37"),VLOOKUP(E78,労務比率2,'報告書（事業主控）'!AX76,FALSE),VLOOKUP(E78,労務比率,'報告書（事業主控）'!AX76,FALSE))</f>
        <v>#N/A</v>
      </c>
      <c r="H78" s="304" t="e">
        <f>IF(OR(LEFT(E78,2)="31",LEFT(E78,2)="34",LEFT(E78,2)="36",LEFT(E78,2)="37"),VLOOKUP(E78,労務比率2,'報告書（事業主控）'!AX76+1,FALSE),VLOOKUP(E78,労務比率,'報告書（事業主控）'!AX76+1,FALSE))</f>
        <v>#N/A</v>
      </c>
      <c r="I78" s="304">
        <f>'報告書（事業主控）'!AH77</f>
        <v>0</v>
      </c>
      <c r="J78" s="304">
        <f>'報告書（事業主控）'!AH76</f>
        <v>0</v>
      </c>
      <c r="K78" s="304">
        <f>'報告書（事業主控）'!AN76</f>
        <v>0</v>
      </c>
      <c r="L78" s="304">
        <f t="shared" si="13"/>
        <v>0</v>
      </c>
      <c r="M78" s="304">
        <f t="shared" si="11"/>
        <v>0</v>
      </c>
      <c r="N78" s="304">
        <f t="shared" si="14"/>
        <v>0</v>
      </c>
      <c r="O78" s="304">
        <f t="shared" si="12"/>
        <v>0</v>
      </c>
      <c r="R78" s="304">
        <f>IF(AND(J78=0,C78&gt;=設定シート!E$101,C78&lt;=設定シート!G$101),1,0)</f>
        <v>0</v>
      </c>
    </row>
    <row r="79" spans="1:18" ht="15" customHeight="1">
      <c r="A79" s="304">
        <v>3</v>
      </c>
      <c r="B79" s="304">
        <v>1</v>
      </c>
      <c r="C79" s="304" t="str">
        <f>'報告書（事業主控）'!AV101</f>
        <v/>
      </c>
      <c r="D79" s="304" t="str">
        <f>IF(E79&lt;&gt;"31 水力発電施設、ずい道等新設事業","",IF('報告書（事業主控）'!AX101=11,1,IF('報告書（事業主控）'!AX101=13,2,IF('報告書（事業主控）'!AX101=15,3,IF('報告書（事業主控）'!AX101=17,4,"")))))</f>
        <v/>
      </c>
      <c r="E79" s="304">
        <f>'報告書（事業主控）'!$F$119</f>
        <v>0</v>
      </c>
      <c r="F79" s="304" t="str">
        <f>'報告書（事業主控）'!AW101</f>
        <v>3</v>
      </c>
      <c r="G79" s="304" t="e">
        <f>IF(OR(LEFT(E79,2)="31",LEFT(E79,2)="34",LEFT(E79,2)="36",LEFT(E79,2)="37"),VLOOKUP(E79,労務比率2,'報告書（事業主控）'!AX101,FALSE),VLOOKUP(E79,労務比率,'報告書（事業主控）'!AX101,FALSE))</f>
        <v>#N/A</v>
      </c>
      <c r="H79" s="304" t="e">
        <f>IF(OR(LEFT(E79,2)="31",LEFT(E79,2)="34",LEFT(E79,2)="36",LEFT(E79,2)="37"),VLOOKUP(E79,労務比率2,'報告書（事業主控）'!AX101+1,FALSE),VLOOKUP(E79,労務比率,'報告書（事業主控）'!AX101+1,FALSE))</f>
        <v>#N/A</v>
      </c>
      <c r="I79" s="304">
        <f>'報告書（事業主控）'!AH102</f>
        <v>0</v>
      </c>
      <c r="J79" s="304">
        <f>'報告書（事業主控）'!AH101</f>
        <v>0</v>
      </c>
      <c r="K79" s="304">
        <f>'報告書（事業主控）'!AN101</f>
        <v>0</v>
      </c>
      <c r="L79" s="304">
        <f t="shared" si="13"/>
        <v>0</v>
      </c>
      <c r="M79" s="304">
        <f t="shared" si="11"/>
        <v>0</v>
      </c>
      <c r="N79" s="304">
        <f t="shared" si="14"/>
        <v>0</v>
      </c>
      <c r="O79" s="304">
        <f t="shared" si="12"/>
        <v>0</v>
      </c>
      <c r="P79" s="304">
        <f>INT(SUMIF(O79:O87,0,I79:I87)*105/108)</f>
        <v>0</v>
      </c>
      <c r="Q79" s="304">
        <f>INT(P79*IF(COUNTIF(R79:R87,1)=0,0,SUMIF(R79:R87,1,G79:G87)/COUNTIF(R79:R87,1))/100)</f>
        <v>0</v>
      </c>
      <c r="R79" s="304">
        <f>IF(AND(J79=0,C79&gt;=設定シート!E$101,C79&lt;=設定シート!G$101),1,0)</f>
        <v>0</v>
      </c>
    </row>
    <row r="80" spans="1:18" ht="15" customHeight="1">
      <c r="B80" s="304">
        <v>2</v>
      </c>
      <c r="C80" s="304" t="str">
        <f>'報告書（事業主控）'!AV103</f>
        <v/>
      </c>
      <c r="D80" s="304" t="str">
        <f>IF(E80&lt;&gt;"31 水力発電施設、ずい道等新設事業","",IF('報告書（事業主控）'!AX103=11,1,IF('報告書（事業主控）'!AX103=13,2,IF('報告書（事業主控）'!AX103=15,3,IF('報告書（事業主控）'!AX103=17,4,"")))))</f>
        <v/>
      </c>
      <c r="E80" s="304">
        <f>'報告書（事業主控）'!$F$119</f>
        <v>0</v>
      </c>
      <c r="F80" s="304" t="str">
        <f>'報告書（事業主控）'!AW103</f>
        <v>3</v>
      </c>
      <c r="G80" s="304" t="e">
        <f>IF(OR(LEFT(E80,2)="31",LEFT(E80,2)="34",LEFT(E80,2)="36",LEFT(E80,2)="37"),VLOOKUP(E80,労務比率2,'報告書（事業主控）'!AX103,FALSE),VLOOKUP(E80,労務比率,'報告書（事業主控）'!AX103,FALSE))</f>
        <v>#N/A</v>
      </c>
      <c r="H80" s="304" t="e">
        <f>IF(OR(LEFT(E80,2)="31",LEFT(E80,2)="34",LEFT(E80,2)="36",LEFT(E80,2)="37"),VLOOKUP(E80,労務比率2,'報告書（事業主控）'!AX103+1,FALSE),VLOOKUP(E80,労務比率,'報告書（事業主控）'!AX103+1,FALSE))</f>
        <v>#N/A</v>
      </c>
      <c r="I80" s="304">
        <f>'報告書（事業主控）'!AH104</f>
        <v>0</v>
      </c>
      <c r="J80" s="304">
        <f>'報告書（事業主控）'!AH103</f>
        <v>0</v>
      </c>
      <c r="K80" s="304">
        <f>'報告書（事業主控）'!AN103</f>
        <v>0</v>
      </c>
      <c r="L80" s="304">
        <f t="shared" si="13"/>
        <v>0</v>
      </c>
      <c r="M80" s="304">
        <f t="shared" si="11"/>
        <v>0</v>
      </c>
      <c r="N80" s="304">
        <f t="shared" si="14"/>
        <v>0</v>
      </c>
      <c r="O80" s="304">
        <f t="shared" si="12"/>
        <v>0</v>
      </c>
      <c r="R80" s="304">
        <f>IF(AND(J80=0,C80&gt;=設定シート!E$101,C80&lt;=設定シート!G$101),1,0)</f>
        <v>0</v>
      </c>
    </row>
    <row r="81" spans="1:18" ht="15" customHeight="1">
      <c r="B81" s="304">
        <v>3</v>
      </c>
      <c r="C81" s="304" t="str">
        <f>'報告書（事業主控）'!AV105</f>
        <v/>
      </c>
      <c r="D81" s="304" t="str">
        <f>IF(E81&lt;&gt;"31 水力発電施設、ずい道等新設事業","",IF('報告書（事業主控）'!AX105=11,1,IF('報告書（事業主控）'!AX105=13,2,IF('報告書（事業主控）'!AX105=15,3,IF('報告書（事業主控）'!AX105=17,4,"")))))</f>
        <v/>
      </c>
      <c r="E81" s="304">
        <f>'報告書（事業主控）'!$F$119</f>
        <v>0</v>
      </c>
      <c r="F81" s="304" t="str">
        <f>'報告書（事業主控）'!AW105</f>
        <v>3</v>
      </c>
      <c r="G81" s="304" t="e">
        <f>IF(OR(LEFT(E81,2)="31",LEFT(E81,2)="34",LEFT(E81,2)="36",LEFT(E81,2)="37"),VLOOKUP(E81,労務比率2,'報告書（事業主控）'!AX105,FALSE),VLOOKUP(E81,労務比率,'報告書（事業主控）'!AX105,FALSE))</f>
        <v>#N/A</v>
      </c>
      <c r="H81" s="304" t="e">
        <f>IF(OR(LEFT(E81,2)="31",LEFT(E81,2)="34",LEFT(E81,2)="36",LEFT(E81,2)="37"),VLOOKUP(E81,労務比率2,'報告書（事業主控）'!AX105+1,FALSE),VLOOKUP(E81,労務比率,'報告書（事業主控）'!AX105+1,FALSE))</f>
        <v>#N/A</v>
      </c>
      <c r="I81" s="304">
        <f>'報告書（事業主控）'!AH106</f>
        <v>0</v>
      </c>
      <c r="J81" s="304">
        <f>'報告書（事業主控）'!AH105</f>
        <v>0</v>
      </c>
      <c r="K81" s="304">
        <f>'報告書（事業主控）'!AN105</f>
        <v>0</v>
      </c>
      <c r="L81" s="304">
        <f t="shared" si="13"/>
        <v>0</v>
      </c>
      <c r="M81" s="304">
        <f t="shared" si="11"/>
        <v>0</v>
      </c>
      <c r="N81" s="304">
        <f t="shared" si="14"/>
        <v>0</v>
      </c>
      <c r="O81" s="304">
        <f t="shared" si="12"/>
        <v>0</v>
      </c>
      <c r="R81" s="304">
        <f>IF(AND(J81=0,C81&gt;=設定シート!E$101,C81&lt;=設定シート!G$101),1,0)</f>
        <v>0</v>
      </c>
    </row>
    <row r="82" spans="1:18" ht="15" customHeight="1">
      <c r="B82" s="304">
        <v>4</v>
      </c>
      <c r="C82" s="304" t="str">
        <f>'報告書（事業主控）'!AV107</f>
        <v/>
      </c>
      <c r="D82" s="304" t="str">
        <f>IF(E82&lt;&gt;"31 水力発電施設、ずい道等新設事業","",IF('報告書（事業主控）'!AX107=11,1,IF('報告書（事業主控）'!AX107=13,2,IF('報告書（事業主控）'!AX107=15,3,IF('報告書（事業主控）'!AX107=17,4,"")))))</f>
        <v/>
      </c>
      <c r="E82" s="304">
        <f>'報告書（事業主控）'!$F$119</f>
        <v>0</v>
      </c>
      <c r="F82" s="304" t="str">
        <f>'報告書（事業主控）'!AW107</f>
        <v>3</v>
      </c>
      <c r="G82" s="304" t="e">
        <f>IF(OR(LEFT(E82,2)="31",LEFT(E82,2)="34",LEFT(E82,2)="36",LEFT(E82,2)="37"),VLOOKUP(E82,労務比率2,'報告書（事業主控）'!AX107,FALSE),VLOOKUP(E82,労務比率,'報告書（事業主控）'!AX107,FALSE))</f>
        <v>#N/A</v>
      </c>
      <c r="H82" s="304" t="e">
        <f>IF(OR(LEFT(E82,2)="31",LEFT(E82,2)="34",LEFT(E82,2)="36",LEFT(E82,2)="37"),VLOOKUP(E82,労務比率2,'報告書（事業主控）'!AX107+1,FALSE),VLOOKUP(E82,労務比率,'報告書（事業主控）'!AX107+1,FALSE))</f>
        <v>#N/A</v>
      </c>
      <c r="I82" s="304">
        <f>'報告書（事業主控）'!AH108</f>
        <v>0</v>
      </c>
      <c r="J82" s="304">
        <f>'報告書（事業主控）'!AH107</f>
        <v>0</v>
      </c>
      <c r="K82" s="304">
        <f>'報告書（事業主控）'!AN107</f>
        <v>0</v>
      </c>
      <c r="L82" s="304">
        <f t="shared" si="13"/>
        <v>0</v>
      </c>
      <c r="M82" s="304">
        <f t="shared" si="11"/>
        <v>0</v>
      </c>
      <c r="N82" s="304">
        <f t="shared" si="14"/>
        <v>0</v>
      </c>
      <c r="O82" s="304">
        <f t="shared" si="12"/>
        <v>0</v>
      </c>
      <c r="R82" s="304">
        <f>IF(AND(J82=0,C82&gt;=設定シート!E$101,C82&lt;=設定シート!G$101),1,0)</f>
        <v>0</v>
      </c>
    </row>
    <row r="83" spans="1:18" ht="15" customHeight="1">
      <c r="B83" s="304">
        <v>5</v>
      </c>
      <c r="C83" s="304" t="str">
        <f>'報告書（事業主控）'!AV109</f>
        <v/>
      </c>
      <c r="D83" s="304" t="str">
        <f>IF(E83&lt;&gt;"31 水力発電施設、ずい道等新設事業","",IF('報告書（事業主控）'!AX109=11,1,IF('報告書（事業主控）'!AX109=13,2,IF('報告書（事業主控）'!AX109=15,3,IF('報告書（事業主控）'!AX109=17,4,"")))))</f>
        <v/>
      </c>
      <c r="E83" s="304">
        <f>'報告書（事業主控）'!$F$119</f>
        <v>0</v>
      </c>
      <c r="F83" s="304" t="str">
        <f>'報告書（事業主控）'!AW109</f>
        <v>3</v>
      </c>
      <c r="G83" s="304" t="e">
        <f>IF(OR(LEFT(E83,2)="31",LEFT(E83,2)="34",LEFT(E83,2)="36",LEFT(E83,2)="37"),VLOOKUP(E83,労務比率2,'報告書（事業主控）'!AX109,FALSE),VLOOKUP(E83,労務比率,'報告書（事業主控）'!AX109,FALSE))</f>
        <v>#N/A</v>
      </c>
      <c r="H83" s="304" t="e">
        <f>IF(OR(LEFT(E83,2)="31",LEFT(E83,2)="34",LEFT(E83,2)="36",LEFT(E83,2)="37"),VLOOKUP(E83,労務比率2,'報告書（事業主控）'!AX109+1,FALSE),VLOOKUP(E83,労務比率,'報告書（事業主控）'!AX109+1,FALSE))</f>
        <v>#N/A</v>
      </c>
      <c r="I83" s="304">
        <f>'報告書（事業主控）'!AH110</f>
        <v>0</v>
      </c>
      <c r="J83" s="304">
        <f>'報告書（事業主控）'!AH109</f>
        <v>0</v>
      </c>
      <c r="K83" s="304">
        <f>'報告書（事業主控）'!AN109</f>
        <v>0</v>
      </c>
      <c r="L83" s="304">
        <f t="shared" si="13"/>
        <v>0</v>
      </c>
      <c r="M83" s="304">
        <f t="shared" si="11"/>
        <v>0</v>
      </c>
      <c r="N83" s="304">
        <f t="shared" si="14"/>
        <v>0</v>
      </c>
      <c r="O83" s="304">
        <f t="shared" si="12"/>
        <v>0</v>
      </c>
      <c r="R83" s="304">
        <f>IF(AND(J83=0,C83&gt;=設定シート!E$101,C83&lt;=設定シート!G$101),1,0)</f>
        <v>0</v>
      </c>
    </row>
    <row r="84" spans="1:18" ht="15" customHeight="1">
      <c r="B84" s="304">
        <v>6</v>
      </c>
      <c r="C84" s="304" t="str">
        <f>'報告書（事業主控）'!AV111</f>
        <v/>
      </c>
      <c r="D84" s="304" t="str">
        <f>IF(E84&lt;&gt;"31 水力発電施設、ずい道等新設事業","",IF('報告書（事業主控）'!AX111=11,1,IF('報告書（事業主控）'!AX111=13,2,IF('報告書（事業主控）'!AX111=15,3,IF('報告書（事業主控）'!AX111=17,4,"")))))</f>
        <v/>
      </c>
      <c r="E84" s="304">
        <f>'報告書（事業主控）'!$F$119</f>
        <v>0</v>
      </c>
      <c r="F84" s="304" t="str">
        <f>'報告書（事業主控）'!AW111</f>
        <v>3</v>
      </c>
      <c r="G84" s="304" t="e">
        <f>IF(OR(LEFT(E84,2)="31",LEFT(E84,2)="34",LEFT(E84,2)="36",LEFT(E84,2)="37"),VLOOKUP(E84,労務比率2,'報告書（事業主控）'!AX111,FALSE),VLOOKUP(E84,労務比率,'報告書（事業主控）'!AX111,FALSE))</f>
        <v>#N/A</v>
      </c>
      <c r="H84" s="304" t="e">
        <f>IF(OR(LEFT(E84,2)="31",LEFT(E84,2)="34",LEFT(E84,2)="36",LEFT(E84,2)="37"),VLOOKUP(E84,労務比率2,'報告書（事業主控）'!AX111+1,FALSE),VLOOKUP(E84,労務比率,'報告書（事業主控）'!AX111+1,FALSE))</f>
        <v>#N/A</v>
      </c>
      <c r="I84" s="304">
        <f>'報告書（事業主控）'!AH112</f>
        <v>0</v>
      </c>
      <c r="J84" s="304">
        <f>'報告書（事業主控）'!AH111</f>
        <v>0</v>
      </c>
      <c r="K84" s="304">
        <f>'報告書（事業主控）'!AN111</f>
        <v>0</v>
      </c>
      <c r="L84" s="304">
        <f t="shared" si="13"/>
        <v>0</v>
      </c>
      <c r="M84" s="304">
        <f t="shared" si="11"/>
        <v>0</v>
      </c>
      <c r="N84" s="304">
        <f t="shared" si="14"/>
        <v>0</v>
      </c>
      <c r="O84" s="304">
        <f t="shared" si="12"/>
        <v>0</v>
      </c>
      <c r="R84" s="304">
        <f>IF(AND(J84=0,C84&gt;=設定シート!E$101,C84&lt;=設定シート!G$101),1,0)</f>
        <v>0</v>
      </c>
    </row>
    <row r="85" spans="1:18" ht="15" customHeight="1">
      <c r="B85" s="304">
        <v>7</v>
      </c>
      <c r="C85" s="304" t="str">
        <f>'報告書（事業主控）'!AV113</f>
        <v/>
      </c>
      <c r="D85" s="304" t="str">
        <f>IF(E85&lt;&gt;"31 水力発電施設、ずい道等新設事業","",IF('報告書（事業主控）'!AX113=11,1,IF('報告書（事業主控）'!AX113=13,2,IF('報告書（事業主控）'!AX113=15,3,IF('報告書（事業主控）'!AX113=17,4,"")))))</f>
        <v/>
      </c>
      <c r="E85" s="304">
        <f>'報告書（事業主控）'!$F$119</f>
        <v>0</v>
      </c>
      <c r="F85" s="304" t="str">
        <f>'報告書（事業主控）'!AW113</f>
        <v>3</v>
      </c>
      <c r="G85" s="304" t="e">
        <f>IF(OR(LEFT(E85,2)="31",LEFT(E85,2)="34",LEFT(E85,2)="36",LEFT(E85,2)="37"),VLOOKUP(E85,労務比率2,'報告書（事業主控）'!AX113,FALSE),VLOOKUP(E85,労務比率,'報告書（事業主控）'!AX113,FALSE))</f>
        <v>#N/A</v>
      </c>
      <c r="H85" s="304" t="e">
        <f>IF(OR(LEFT(E85,2)="31",LEFT(E85,2)="34",LEFT(E85,2)="36",LEFT(E85,2)="37"),VLOOKUP(E85,労務比率2,'報告書（事業主控）'!AX113+1,FALSE),VLOOKUP(E85,労務比率,'報告書（事業主控）'!AX113+1,FALSE))</f>
        <v>#N/A</v>
      </c>
      <c r="I85" s="304">
        <f>'報告書（事業主控）'!AH114</f>
        <v>0</v>
      </c>
      <c r="J85" s="304">
        <f>'報告書（事業主控）'!AH113</f>
        <v>0</v>
      </c>
      <c r="K85" s="304">
        <f>'報告書（事業主控）'!AN113</f>
        <v>0</v>
      </c>
      <c r="L85" s="304">
        <f t="shared" si="13"/>
        <v>0</v>
      </c>
      <c r="M85" s="304">
        <f t="shared" si="11"/>
        <v>0</v>
      </c>
      <c r="N85" s="304">
        <f t="shared" si="14"/>
        <v>0</v>
      </c>
      <c r="O85" s="304">
        <f t="shared" si="12"/>
        <v>0</v>
      </c>
      <c r="R85" s="304">
        <f>IF(AND(J85=0,C85&gt;=設定シート!E$101,C85&lt;=設定シート!G$101),1,0)</f>
        <v>0</v>
      </c>
    </row>
    <row r="86" spans="1:18" ht="15" customHeight="1">
      <c r="B86" s="304">
        <v>8</v>
      </c>
      <c r="C86" s="304" t="str">
        <f>'報告書（事業主控）'!AV115</f>
        <v/>
      </c>
      <c r="D86" s="304" t="str">
        <f>IF(E86&lt;&gt;"31 水力発電施設、ずい道等新設事業","",IF('報告書（事業主控）'!AX115=11,1,IF('報告書（事業主控）'!AX115=13,2,IF('報告書（事業主控）'!AX115=15,3,IF('報告書（事業主控）'!AX115=17,4,"")))))</f>
        <v/>
      </c>
      <c r="E86" s="304">
        <f>'報告書（事業主控）'!$F$119</f>
        <v>0</v>
      </c>
      <c r="F86" s="304" t="str">
        <f>'報告書（事業主控）'!AW115</f>
        <v>3</v>
      </c>
      <c r="G86" s="304" t="e">
        <f>IF(OR(LEFT(E86,2)="31",LEFT(E86,2)="34",LEFT(E86,2)="36",LEFT(E86,2)="37"),VLOOKUP(E86,労務比率2,'報告書（事業主控）'!AX115,FALSE),VLOOKUP(E86,労務比率,'報告書（事業主控）'!AX115,FALSE))</f>
        <v>#N/A</v>
      </c>
      <c r="H86" s="304" t="e">
        <f>IF(OR(LEFT(E86,2)="31",LEFT(E86,2)="34",LEFT(E86,2)="36",LEFT(E86,2)="37"),VLOOKUP(E86,労務比率2,'報告書（事業主控）'!AX115+1,FALSE),VLOOKUP(E86,労務比率,'報告書（事業主控）'!AX115+1,FALSE))</f>
        <v>#N/A</v>
      </c>
      <c r="I86" s="304">
        <f>'報告書（事業主控）'!AH116</f>
        <v>0</v>
      </c>
      <c r="J86" s="304">
        <f>'報告書（事業主控）'!AH115</f>
        <v>0</v>
      </c>
      <c r="K86" s="304">
        <f>'報告書（事業主控）'!AN115</f>
        <v>0</v>
      </c>
      <c r="L86" s="304">
        <f t="shared" si="13"/>
        <v>0</v>
      </c>
      <c r="M86" s="304">
        <f t="shared" si="11"/>
        <v>0</v>
      </c>
      <c r="N86" s="304">
        <f t="shared" si="14"/>
        <v>0</v>
      </c>
      <c r="O86" s="304">
        <f t="shared" si="12"/>
        <v>0</v>
      </c>
      <c r="R86" s="304">
        <f>IF(AND(J86=0,C86&gt;=設定シート!E$101,C86&lt;=設定シート!G$101),1,0)</f>
        <v>0</v>
      </c>
    </row>
    <row r="87" spans="1:18" ht="15" customHeight="1">
      <c r="B87" s="304">
        <v>9</v>
      </c>
      <c r="C87" s="304" t="str">
        <f>'報告書（事業主控）'!AV117</f>
        <v/>
      </c>
      <c r="D87" s="304" t="str">
        <f>IF(E87&lt;&gt;"31 水力発電施設、ずい道等新設事業","",IF('報告書（事業主控）'!AX117=11,1,IF('報告書（事業主控）'!AX117=13,2,IF('報告書（事業主控）'!AX117=15,3,IF('報告書（事業主控）'!AX117=17,4,"")))))</f>
        <v/>
      </c>
      <c r="E87" s="304">
        <f>'報告書（事業主控）'!$F$119</f>
        <v>0</v>
      </c>
      <c r="F87" s="304" t="str">
        <f>'報告書（事業主控）'!AW117</f>
        <v>3</v>
      </c>
      <c r="G87" s="304" t="e">
        <f>IF(OR(LEFT(E87,2)="31",LEFT(E87,2)="34",LEFT(E87,2)="36",LEFT(E87,2)="37"),VLOOKUP(E87,労務比率2,'報告書（事業主控）'!AX117,FALSE),VLOOKUP(E87,労務比率,'報告書（事業主控）'!AX117,FALSE))</f>
        <v>#N/A</v>
      </c>
      <c r="H87" s="304" t="e">
        <f>IF(OR(LEFT(E87,2)="31",LEFT(E87,2)="34",LEFT(E87,2)="36",LEFT(E87,2)="37"),VLOOKUP(E87,労務比率2,'報告書（事業主控）'!AX117+1,FALSE),VLOOKUP(E87,労務比率,'報告書（事業主控）'!AX117+1,FALSE))</f>
        <v>#N/A</v>
      </c>
      <c r="I87" s="304">
        <f>'報告書（事業主控）'!AH118</f>
        <v>0</v>
      </c>
      <c r="J87" s="304">
        <f>'報告書（事業主控）'!AH117</f>
        <v>0</v>
      </c>
      <c r="K87" s="304">
        <f>'報告書（事業主控）'!AN117</f>
        <v>0</v>
      </c>
      <c r="L87" s="304">
        <f t="shared" si="13"/>
        <v>0</v>
      </c>
      <c r="M87" s="304">
        <f t="shared" si="11"/>
        <v>0</v>
      </c>
      <c r="N87" s="304">
        <f t="shared" si="14"/>
        <v>0</v>
      </c>
      <c r="O87" s="304">
        <f t="shared" si="12"/>
        <v>0</v>
      </c>
      <c r="R87" s="304">
        <f>IF(AND(J87=0,C87&gt;=設定シート!E$101,C87&lt;=設定シート!G$101),1,0)</f>
        <v>0</v>
      </c>
    </row>
    <row r="88" spans="1:18" ht="15" customHeight="1">
      <c r="A88" s="304">
        <v>4</v>
      </c>
      <c r="B88" s="304">
        <v>1</v>
      </c>
      <c r="C88" s="304" t="str">
        <f>'報告書（事業主控）'!AV142</f>
        <v/>
      </c>
      <c r="D88" s="304" t="str">
        <f>IF(E88&lt;&gt;"31 水力発電施設、ずい道等新設事業","",IF('報告書（事業主控）'!AX142=11,1,IF('報告書（事業主控）'!AX142=13,2,IF('報告書（事業主控）'!AX142=15,3,IF('報告書（事業主控）'!AX142=17,4,"")))))</f>
        <v/>
      </c>
      <c r="E88" s="304">
        <f>'報告書（事業主控）'!$F$160</f>
        <v>0</v>
      </c>
      <c r="F88" s="304" t="str">
        <f>'報告書（事業主控）'!AW142</f>
        <v>3</v>
      </c>
      <c r="G88" s="304" t="e">
        <f>IF(OR(LEFT(E88,2)="31",LEFT(E88,2)="34",LEFT(E88,2)="36",LEFT(E88,2)="37"),VLOOKUP(E88,労務比率2,'報告書（事業主控）'!AX142,FALSE),VLOOKUP(E88,労務比率,'報告書（事業主控）'!AX142,FALSE))</f>
        <v>#N/A</v>
      </c>
      <c r="H88" s="304" t="e">
        <f>IF(OR(LEFT(E88,2)="31",LEFT(E88,2)="34",LEFT(E88,2)="36",LEFT(E88,2)="37"),VLOOKUP(E88,労務比率2,'報告書（事業主控）'!AX142+1,FALSE),VLOOKUP(E88,労務比率,'報告書（事業主控）'!AX142+1,FALSE))</f>
        <v>#N/A</v>
      </c>
      <c r="I88" s="304">
        <f>'報告書（事業主控）'!AH143</f>
        <v>0</v>
      </c>
      <c r="J88" s="304">
        <f>'報告書（事業主控）'!AH142</f>
        <v>0</v>
      </c>
      <c r="K88" s="304">
        <f>'報告書（事業主控）'!AN142</f>
        <v>0</v>
      </c>
      <c r="L88" s="304">
        <f t="shared" si="13"/>
        <v>0</v>
      </c>
      <c r="M88" s="304">
        <f t="shared" si="11"/>
        <v>0</v>
      </c>
      <c r="N88" s="304">
        <f t="shared" si="14"/>
        <v>0</v>
      </c>
      <c r="O88" s="304">
        <f t="shared" si="12"/>
        <v>0</v>
      </c>
      <c r="P88" s="304">
        <f>INT(SUMIF(O88:O96,0,I88:I96)*105/108)</f>
        <v>0</v>
      </c>
      <c r="Q88" s="304">
        <f>INT(P88*IF(COUNTIF(R88:R96,1)=0,0,SUMIF(R88:R96,1,G88:G96)/COUNTIF(R88:R96,1))/100)</f>
        <v>0</v>
      </c>
      <c r="R88" s="304">
        <f>IF(AND(J88=0,C88&gt;=設定シート!E$101,C88&lt;=設定シート!G$101),1,0)</f>
        <v>0</v>
      </c>
    </row>
    <row r="89" spans="1:18" ht="15" customHeight="1">
      <c r="B89" s="304">
        <v>2</v>
      </c>
      <c r="C89" s="304" t="str">
        <f>'報告書（事業主控）'!AV144</f>
        <v/>
      </c>
      <c r="D89" s="304" t="str">
        <f>IF(E89&lt;&gt;"31 水力発電施設、ずい道等新設事業","",IF('報告書（事業主控）'!AX144=11,1,IF('報告書（事業主控）'!AX144=13,2,IF('報告書（事業主控）'!AX144=15,3,IF('報告書（事業主控）'!AX144=17,4,"")))))</f>
        <v/>
      </c>
      <c r="E89" s="304">
        <f>'報告書（事業主控）'!$F$160</f>
        <v>0</v>
      </c>
      <c r="F89" s="304" t="str">
        <f>'報告書（事業主控）'!AW144</f>
        <v>3</v>
      </c>
      <c r="G89" s="304" t="e">
        <f>IF(OR(LEFT(E89,2)="31",LEFT(E89,2)="34",LEFT(E89,2)="36",LEFT(E89,2)="37"),VLOOKUP(E89,労務比率2,'報告書（事業主控）'!AX144,FALSE),VLOOKUP(E89,労務比率,'報告書（事業主控）'!AX144,FALSE))</f>
        <v>#N/A</v>
      </c>
      <c r="H89" s="304" t="e">
        <f>IF(OR(LEFT(E89,2)="31",LEFT(E89,2)="34",LEFT(E89,2)="36",LEFT(E89,2)="37"),VLOOKUP(E89,労務比率2,'報告書（事業主控）'!AX144+1,FALSE),VLOOKUP(E89,労務比率,'報告書（事業主控）'!AX144+1,FALSE))</f>
        <v>#N/A</v>
      </c>
      <c r="I89" s="304">
        <f>'報告書（事業主控）'!AH145</f>
        <v>0</v>
      </c>
      <c r="J89" s="304">
        <f>'報告書（事業主控）'!AH144</f>
        <v>0</v>
      </c>
      <c r="K89" s="304">
        <f>'報告書（事業主控）'!AN144</f>
        <v>0</v>
      </c>
      <c r="L89" s="304">
        <f t="shared" si="13"/>
        <v>0</v>
      </c>
      <c r="M89" s="304">
        <f t="shared" si="11"/>
        <v>0</v>
      </c>
      <c r="N89" s="304">
        <f t="shared" si="14"/>
        <v>0</v>
      </c>
      <c r="O89" s="304">
        <f t="shared" si="12"/>
        <v>0</v>
      </c>
      <c r="R89" s="304">
        <f>IF(AND(J89=0,C89&gt;=設定シート!E$101,C89&lt;=設定シート!G$101),1,0)</f>
        <v>0</v>
      </c>
    </row>
    <row r="90" spans="1:18" ht="15" customHeight="1">
      <c r="B90" s="304">
        <v>3</v>
      </c>
      <c r="C90" s="304" t="str">
        <f>'報告書（事業主控）'!AV146</f>
        <v/>
      </c>
      <c r="D90" s="304" t="str">
        <f>IF(E90&lt;&gt;"31 水力発電施設、ずい道等新設事業","",IF('報告書（事業主控）'!AX146=11,1,IF('報告書（事業主控）'!AX146=13,2,IF('報告書（事業主控）'!AX146=15,3,IF('報告書（事業主控）'!AX146=17,4,"")))))</f>
        <v/>
      </c>
      <c r="E90" s="304">
        <f>'報告書（事業主控）'!$F$160</f>
        <v>0</v>
      </c>
      <c r="F90" s="304" t="str">
        <f>'報告書（事業主控）'!AW146</f>
        <v>3</v>
      </c>
      <c r="G90" s="304" t="e">
        <f>IF(OR(LEFT(E90,2)="31",LEFT(E90,2)="34",LEFT(E90,2)="36",LEFT(E90,2)="37"),VLOOKUP(E90,労務比率2,'報告書（事業主控）'!AX146,FALSE),VLOOKUP(E90,労務比率,'報告書（事業主控）'!AX146,FALSE))</f>
        <v>#N/A</v>
      </c>
      <c r="H90" s="304" t="e">
        <f>IF(OR(LEFT(E90,2)="31",LEFT(E90,2)="34",LEFT(E90,2)="36",LEFT(E90,2)="37"),VLOOKUP(E90,労務比率2,'報告書（事業主控）'!AX146+1,FALSE),VLOOKUP(E90,労務比率,'報告書（事業主控）'!AX146+1,FALSE))</f>
        <v>#N/A</v>
      </c>
      <c r="I90" s="304">
        <f>'報告書（事業主控）'!AH147</f>
        <v>0</v>
      </c>
      <c r="J90" s="304">
        <f>'報告書（事業主控）'!AH146</f>
        <v>0</v>
      </c>
      <c r="K90" s="304">
        <f>'報告書（事業主控）'!AN146</f>
        <v>0</v>
      </c>
      <c r="L90" s="304">
        <f t="shared" si="13"/>
        <v>0</v>
      </c>
      <c r="M90" s="304">
        <f t="shared" si="11"/>
        <v>0</v>
      </c>
      <c r="N90" s="304">
        <f t="shared" si="14"/>
        <v>0</v>
      </c>
      <c r="O90" s="304">
        <f t="shared" si="12"/>
        <v>0</v>
      </c>
      <c r="R90" s="304">
        <f>IF(AND(J90=0,C90&gt;=設定シート!E$101,C90&lt;=設定シート!G$101),1,0)</f>
        <v>0</v>
      </c>
    </row>
    <row r="91" spans="1:18" ht="15" customHeight="1">
      <c r="B91" s="304">
        <v>4</v>
      </c>
      <c r="C91" s="304" t="str">
        <f>'報告書（事業主控）'!AV148</f>
        <v/>
      </c>
      <c r="D91" s="304" t="str">
        <f>IF(E91&lt;&gt;"31 水力発電施設、ずい道等新設事業","",IF('報告書（事業主控）'!AX148=11,1,IF('報告書（事業主控）'!AX148=13,2,IF('報告書（事業主控）'!AX148=15,3,IF('報告書（事業主控）'!AX148=17,4,"")))))</f>
        <v/>
      </c>
      <c r="E91" s="304">
        <f>'報告書（事業主控）'!$F$160</f>
        <v>0</v>
      </c>
      <c r="F91" s="304" t="str">
        <f>'報告書（事業主控）'!AW148</f>
        <v>3</v>
      </c>
      <c r="G91" s="304" t="e">
        <f>IF(OR(LEFT(E91,2)="31",LEFT(E91,2)="34",LEFT(E91,2)="36",LEFT(E91,2)="37"),VLOOKUP(E91,労務比率2,'報告書（事業主控）'!AX148,FALSE),VLOOKUP(E91,労務比率,'報告書（事業主控）'!AX148,FALSE))</f>
        <v>#N/A</v>
      </c>
      <c r="H91" s="304" t="e">
        <f>IF(OR(LEFT(E91,2)="31",LEFT(E91,2)="34",LEFT(E91,2)="36",LEFT(E91,2)="37"),VLOOKUP(E91,労務比率2,'報告書（事業主控）'!AX148+1,FALSE),VLOOKUP(E91,労務比率,'報告書（事業主控）'!AX148+1,FALSE))</f>
        <v>#N/A</v>
      </c>
      <c r="I91" s="304">
        <f>'報告書（事業主控）'!AH149</f>
        <v>0</v>
      </c>
      <c r="J91" s="304">
        <f>'報告書（事業主控）'!AH148</f>
        <v>0</v>
      </c>
      <c r="K91" s="304">
        <f>'報告書（事業主控）'!AN148</f>
        <v>0</v>
      </c>
      <c r="L91" s="304">
        <f t="shared" si="13"/>
        <v>0</v>
      </c>
      <c r="M91" s="304">
        <f t="shared" si="11"/>
        <v>0</v>
      </c>
      <c r="N91" s="304">
        <f t="shared" si="14"/>
        <v>0</v>
      </c>
      <c r="O91" s="304">
        <f t="shared" si="12"/>
        <v>0</v>
      </c>
      <c r="R91" s="304">
        <f>IF(AND(J91=0,C91&gt;=設定シート!E$101,C91&lt;=設定シート!G$101),1,0)</f>
        <v>0</v>
      </c>
    </row>
    <row r="92" spans="1:18" ht="15" customHeight="1">
      <c r="B92" s="304">
        <v>5</v>
      </c>
      <c r="C92" s="304" t="str">
        <f>'報告書（事業主控）'!AV150</f>
        <v/>
      </c>
      <c r="D92" s="304" t="str">
        <f>IF(E92&lt;&gt;"31 水力発電施設、ずい道等新設事業","",IF('報告書（事業主控）'!AX150=11,1,IF('報告書（事業主控）'!AX150=13,2,IF('報告書（事業主控）'!AX150=15,3,IF('報告書（事業主控）'!AX150=17,4,"")))))</f>
        <v/>
      </c>
      <c r="E92" s="304">
        <f>'報告書（事業主控）'!$F$160</f>
        <v>0</v>
      </c>
      <c r="F92" s="304" t="str">
        <f>'報告書（事業主控）'!AW150</f>
        <v>3</v>
      </c>
      <c r="G92" s="304" t="e">
        <f>IF(OR(LEFT(E92,2)="31",LEFT(E92,2)="34",LEFT(E92,2)="36",LEFT(E92,2)="37"),VLOOKUP(E92,労務比率2,'報告書（事業主控）'!AX150,FALSE),VLOOKUP(E92,労務比率,'報告書（事業主控）'!AX150,FALSE))</f>
        <v>#N/A</v>
      </c>
      <c r="H92" s="304" t="e">
        <f>IF(OR(LEFT(E92,2)="31",LEFT(E92,2)="34",LEFT(E92,2)="36",LEFT(E92,2)="37"),VLOOKUP(E92,労務比率2,'報告書（事業主控）'!AX150+1,FALSE),VLOOKUP(E92,労務比率,'報告書（事業主控）'!AX150+1,FALSE))</f>
        <v>#N/A</v>
      </c>
      <c r="I92" s="304">
        <f>'報告書（事業主控）'!AH151</f>
        <v>0</v>
      </c>
      <c r="J92" s="304">
        <f>'報告書（事業主控）'!AH150</f>
        <v>0</v>
      </c>
      <c r="K92" s="304">
        <f>'報告書（事業主控）'!AN150</f>
        <v>0</v>
      </c>
      <c r="L92" s="304">
        <f t="shared" si="13"/>
        <v>0</v>
      </c>
      <c r="M92" s="304">
        <f t="shared" si="11"/>
        <v>0</v>
      </c>
      <c r="N92" s="304">
        <f t="shared" si="14"/>
        <v>0</v>
      </c>
      <c r="O92" s="304">
        <f t="shared" si="12"/>
        <v>0</v>
      </c>
      <c r="R92" s="304">
        <f>IF(AND(J92=0,C92&gt;=設定シート!E$101,C92&lt;=設定シート!G$101),1,0)</f>
        <v>0</v>
      </c>
    </row>
    <row r="93" spans="1:18" ht="15" customHeight="1">
      <c r="B93" s="304">
        <v>6</v>
      </c>
      <c r="C93" s="304" t="str">
        <f>'報告書（事業主控）'!AV152</f>
        <v/>
      </c>
      <c r="D93" s="304" t="str">
        <f>IF(E93&lt;&gt;"31 水力発電施設、ずい道等新設事業","",IF('報告書（事業主控）'!AX152=11,1,IF('報告書（事業主控）'!AX152=13,2,IF('報告書（事業主控）'!AX152=15,3,IF('報告書（事業主控）'!AX152=17,4,"")))))</f>
        <v/>
      </c>
      <c r="E93" s="304">
        <f>'報告書（事業主控）'!$F$160</f>
        <v>0</v>
      </c>
      <c r="F93" s="304" t="str">
        <f>'報告書（事業主控）'!AW152</f>
        <v>3</v>
      </c>
      <c r="G93" s="304" t="e">
        <f>IF(OR(LEFT(E93,2)="31",LEFT(E93,2)="34",LEFT(E93,2)="36",LEFT(E93,2)="37"),VLOOKUP(E93,労務比率2,'報告書（事業主控）'!AX152,FALSE),VLOOKUP(E93,労務比率,'報告書（事業主控）'!AX152,FALSE))</f>
        <v>#N/A</v>
      </c>
      <c r="H93" s="304" t="e">
        <f>IF(OR(LEFT(E93,2)="31",LEFT(E93,2)="34",LEFT(E93,2)="36",LEFT(E93,2)="37"),VLOOKUP(E93,労務比率2,'報告書（事業主控）'!AX152+1,FALSE),VLOOKUP(E93,労務比率,'報告書（事業主控）'!AX152+1,FALSE))</f>
        <v>#N/A</v>
      </c>
      <c r="I93" s="304">
        <f>'報告書（事業主控）'!AH153</f>
        <v>0</v>
      </c>
      <c r="J93" s="304">
        <f>'報告書（事業主控）'!AH152</f>
        <v>0</v>
      </c>
      <c r="K93" s="304">
        <f>'報告書（事業主控）'!AN152</f>
        <v>0</v>
      </c>
      <c r="L93" s="304">
        <f t="shared" si="13"/>
        <v>0</v>
      </c>
      <c r="M93" s="304">
        <f t="shared" si="11"/>
        <v>0</v>
      </c>
      <c r="N93" s="304">
        <f t="shared" si="14"/>
        <v>0</v>
      </c>
      <c r="O93" s="304">
        <f t="shared" si="12"/>
        <v>0</v>
      </c>
      <c r="R93" s="304">
        <f>IF(AND(J93=0,C93&gt;=設定シート!E$101,C93&lt;=設定シート!G$101),1,0)</f>
        <v>0</v>
      </c>
    </row>
    <row r="94" spans="1:18" ht="15" customHeight="1">
      <c r="B94" s="304">
        <v>7</v>
      </c>
      <c r="C94" s="304" t="str">
        <f>'報告書（事業主控）'!AV154</f>
        <v/>
      </c>
      <c r="D94" s="304" t="str">
        <f>IF(E94&lt;&gt;"31 水力発電施設、ずい道等新設事業","",IF('報告書（事業主控）'!AX154=11,1,IF('報告書（事業主控）'!AX154=13,2,IF('報告書（事業主控）'!AX154=15,3,IF('報告書（事業主控）'!AX154=17,4,"")))))</f>
        <v/>
      </c>
      <c r="E94" s="304">
        <f>'報告書（事業主控）'!$F$160</f>
        <v>0</v>
      </c>
      <c r="F94" s="304" t="str">
        <f>'報告書（事業主控）'!AW154</f>
        <v>3</v>
      </c>
      <c r="G94" s="304" t="e">
        <f>IF(OR(LEFT(E94,2)="31",LEFT(E94,2)="34",LEFT(E94,2)="36",LEFT(E94,2)="37"),VLOOKUP(E94,労務比率2,'報告書（事業主控）'!AX154,FALSE),VLOOKUP(E94,労務比率,'報告書（事業主控）'!AX154,FALSE))</f>
        <v>#N/A</v>
      </c>
      <c r="H94" s="304" t="e">
        <f>IF(OR(LEFT(E94,2)="31",LEFT(E94,2)="34",LEFT(E94,2)="36",LEFT(E94,2)="37"),VLOOKUP(E94,労務比率2,'報告書（事業主控）'!AX154+1,FALSE),VLOOKUP(E94,労務比率,'報告書（事業主控）'!AX154+1,FALSE))</f>
        <v>#N/A</v>
      </c>
      <c r="I94" s="304">
        <f>'報告書（事業主控）'!AH155</f>
        <v>0</v>
      </c>
      <c r="J94" s="304">
        <f>'報告書（事業主控）'!AH154</f>
        <v>0</v>
      </c>
      <c r="K94" s="304">
        <f>'報告書（事業主控）'!AN154</f>
        <v>0</v>
      </c>
      <c r="L94" s="304">
        <f t="shared" si="13"/>
        <v>0</v>
      </c>
      <c r="M94" s="304">
        <f t="shared" si="11"/>
        <v>0</v>
      </c>
      <c r="N94" s="304">
        <f t="shared" si="14"/>
        <v>0</v>
      </c>
      <c r="O94" s="304">
        <f t="shared" si="12"/>
        <v>0</v>
      </c>
      <c r="R94" s="304">
        <f>IF(AND(J94=0,C94&gt;=設定シート!E$101,C94&lt;=設定シート!G$101),1,0)</f>
        <v>0</v>
      </c>
    </row>
    <row r="95" spans="1:18" ht="15" customHeight="1">
      <c r="B95" s="304">
        <v>8</v>
      </c>
      <c r="C95" s="304" t="str">
        <f>'報告書（事業主控）'!AV156</f>
        <v/>
      </c>
      <c r="D95" s="304" t="str">
        <f>IF(E95&lt;&gt;"31 水力発電施設、ずい道等新設事業","",IF('報告書（事業主控）'!AX156=11,1,IF('報告書（事業主控）'!AX156=13,2,IF('報告書（事業主控）'!AX156=15,3,IF('報告書（事業主控）'!AX156=17,4,"")))))</f>
        <v/>
      </c>
      <c r="E95" s="304">
        <f>'報告書（事業主控）'!$F$160</f>
        <v>0</v>
      </c>
      <c r="F95" s="304" t="str">
        <f>'報告書（事業主控）'!AW156</f>
        <v>3</v>
      </c>
      <c r="G95" s="304" t="e">
        <f>IF(OR(LEFT(E95,2)="31",LEFT(E95,2)="34",LEFT(E95,2)="36",LEFT(E95,2)="37"),VLOOKUP(E95,労務比率2,'報告書（事業主控）'!AX156,FALSE),VLOOKUP(E95,労務比率,'報告書（事業主控）'!AX156,FALSE))</f>
        <v>#N/A</v>
      </c>
      <c r="H95" s="304" t="e">
        <f>IF(OR(LEFT(E95,2)="31",LEFT(E95,2)="34",LEFT(E95,2)="36",LEFT(E95,2)="37"),VLOOKUP(E95,労務比率2,'報告書（事業主控）'!AX156+1,FALSE),VLOOKUP(E95,労務比率,'報告書（事業主控）'!AX156+1,FALSE))</f>
        <v>#N/A</v>
      </c>
      <c r="I95" s="304">
        <f>'報告書（事業主控）'!AH157</f>
        <v>0</v>
      </c>
      <c r="J95" s="304">
        <f>'報告書（事業主控）'!AH156</f>
        <v>0</v>
      </c>
      <c r="K95" s="304">
        <f>'報告書（事業主控）'!AN156</f>
        <v>0</v>
      </c>
      <c r="L95" s="304">
        <f t="shared" si="13"/>
        <v>0</v>
      </c>
      <c r="M95" s="304">
        <f t="shared" si="11"/>
        <v>0</v>
      </c>
      <c r="N95" s="304">
        <f t="shared" si="14"/>
        <v>0</v>
      </c>
      <c r="O95" s="304">
        <f t="shared" si="12"/>
        <v>0</v>
      </c>
      <c r="R95" s="304">
        <f>IF(AND(J95=0,C95&gt;=設定シート!E$101,C95&lt;=設定シート!G$101),1,0)</f>
        <v>0</v>
      </c>
    </row>
    <row r="96" spans="1:18" ht="15" customHeight="1">
      <c r="B96" s="304">
        <v>9</v>
      </c>
      <c r="C96" s="304" t="str">
        <f>'報告書（事業主控）'!AV158</f>
        <v/>
      </c>
      <c r="D96" s="304" t="str">
        <f>IF(E96&lt;&gt;"31 水力発電施設、ずい道等新設事業","",IF('報告書（事業主控）'!AX158=11,1,IF('報告書（事業主控）'!AX158=13,2,IF('報告書（事業主控）'!AX158=15,3,IF('報告書（事業主控）'!AX158=17,4,"")))))</f>
        <v/>
      </c>
      <c r="E96" s="304">
        <f>'報告書（事業主控）'!$F$160</f>
        <v>0</v>
      </c>
      <c r="F96" s="304" t="str">
        <f>'報告書（事業主控）'!AW158</f>
        <v>3</v>
      </c>
      <c r="G96" s="304" t="e">
        <f>IF(OR(LEFT(E96,2)="31",LEFT(E96,2)="34",LEFT(E96,2)="36",LEFT(E96,2)="37"),VLOOKUP(E96,労務比率2,'報告書（事業主控）'!AX158,FALSE),VLOOKUP(E96,労務比率,'報告書（事業主控）'!AX158,FALSE))</f>
        <v>#N/A</v>
      </c>
      <c r="H96" s="304" t="e">
        <f>IF(OR(LEFT(E96,2)="31",LEFT(E96,2)="34",LEFT(E96,2)="36",LEFT(E96,2)="37"),VLOOKUP(E96,労務比率2,'報告書（事業主控）'!AX158+1,FALSE),VLOOKUP(E96,労務比率,'報告書（事業主控）'!AX158+1,FALSE))</f>
        <v>#N/A</v>
      </c>
      <c r="I96" s="304">
        <f>'報告書（事業主控）'!AH159</f>
        <v>0</v>
      </c>
      <c r="J96" s="304">
        <f>'報告書（事業主控）'!AH158</f>
        <v>0</v>
      </c>
      <c r="K96" s="304">
        <f>'報告書（事業主控）'!AN158</f>
        <v>0</v>
      </c>
      <c r="L96" s="304">
        <f t="shared" si="13"/>
        <v>0</v>
      </c>
      <c r="M96" s="304">
        <f t="shared" si="11"/>
        <v>0</v>
      </c>
      <c r="N96" s="304">
        <f t="shared" si="14"/>
        <v>0</v>
      </c>
      <c r="O96" s="304">
        <f t="shared" si="12"/>
        <v>0</v>
      </c>
      <c r="R96" s="304">
        <f>IF(AND(J96=0,C96&gt;=設定シート!E$101,C96&lt;=設定シート!G$101),1,0)</f>
        <v>0</v>
      </c>
    </row>
    <row r="97" spans="1:18" ht="15" customHeight="1">
      <c r="A97" s="304">
        <v>5</v>
      </c>
      <c r="B97" s="304">
        <v>1</v>
      </c>
      <c r="C97" s="304" t="str">
        <f>'報告書（事業主控）'!AV183</f>
        <v/>
      </c>
      <c r="D97" s="304" t="str">
        <f>IF(E97&lt;&gt;"31 水力発電施設、ずい道等新設事業","",IF('報告書（事業主控）'!AX183=11,1,IF('報告書（事業主控）'!AX183=13,2,IF('報告書（事業主控）'!AX183=15,3,IF('報告書（事業主控）'!AX183=17,4,"")))))</f>
        <v/>
      </c>
      <c r="E97" s="304">
        <f>'報告書（事業主控）'!$F$201</f>
        <v>0</v>
      </c>
      <c r="F97" s="304" t="str">
        <f>'報告書（事業主控）'!AW183</f>
        <v>3</v>
      </c>
      <c r="G97" s="304" t="e">
        <f>IF(OR(LEFT(E97,2)="31",LEFT(E97,2)="34",LEFT(E97,2)="36",LEFT(E97,2)="37"),VLOOKUP(E97,労務比率2,'報告書（事業主控）'!AX183,FALSE),VLOOKUP(E97,労務比率,'報告書（事業主控）'!AX183,FALSE))</f>
        <v>#N/A</v>
      </c>
      <c r="H97" s="304" t="e">
        <f>IF(OR(LEFT(E97,2)="31",LEFT(E97,2)="34",LEFT(E97,2)="36",LEFT(E97,2)="37"),VLOOKUP(E97,労務比率2,'報告書（事業主控）'!AX183+1,FALSE),VLOOKUP(E97,労務比率,'報告書（事業主控）'!AX183+1,FALSE))</f>
        <v>#N/A</v>
      </c>
      <c r="I97" s="304">
        <f>'報告書（事業主控）'!AH184</f>
        <v>0</v>
      </c>
      <c r="J97" s="304">
        <f>'報告書（事業主控）'!AH183</f>
        <v>0</v>
      </c>
      <c r="K97" s="304">
        <f>'報告書（事業主控）'!AN183</f>
        <v>0</v>
      </c>
      <c r="L97" s="304">
        <f t="shared" si="13"/>
        <v>0</v>
      </c>
      <c r="M97" s="304">
        <f t="shared" si="11"/>
        <v>0</v>
      </c>
      <c r="N97" s="304">
        <f t="shared" si="14"/>
        <v>0</v>
      </c>
      <c r="O97" s="304">
        <f t="shared" si="12"/>
        <v>0</v>
      </c>
      <c r="P97" s="304">
        <f>INT(SUMIF(O97:O105,0,I97:I105)*105/108)</f>
        <v>0</v>
      </c>
      <c r="Q97" s="304">
        <f>INT(P97*IF(COUNTIF(R97:R105,1)=0,0,SUMIF(R97:R105,1,G97:G105)/COUNTIF(R97:R105,1))/100)</f>
        <v>0</v>
      </c>
      <c r="R97" s="304">
        <f>IF(AND(J97=0,C97&gt;=設定シート!E$101,C97&lt;=設定シート!G$101),1,0)</f>
        <v>0</v>
      </c>
    </row>
    <row r="98" spans="1:18" ht="15" customHeight="1">
      <c r="B98" s="304">
        <v>2</v>
      </c>
      <c r="C98" s="304" t="str">
        <f>'報告書（事業主控）'!AV185</f>
        <v/>
      </c>
      <c r="D98" s="304" t="str">
        <f>IF(E98&lt;&gt;"31 水力発電施設、ずい道等新設事業","",IF('報告書（事業主控）'!AX185=11,1,IF('報告書（事業主控）'!AX185=13,2,IF('報告書（事業主控）'!AX185=15,3,IF('報告書（事業主控）'!AX185=17,4,"")))))</f>
        <v/>
      </c>
      <c r="E98" s="304">
        <f>'報告書（事業主控）'!$F$201</f>
        <v>0</v>
      </c>
      <c r="F98" s="304" t="str">
        <f>'報告書（事業主控）'!AW185</f>
        <v>3</v>
      </c>
      <c r="G98" s="304" t="e">
        <f>IF(OR(LEFT(E98,2)="31",LEFT(E98,2)="34",LEFT(E98,2)="36",LEFT(E98,2)="37"),VLOOKUP(E98,労務比率2,'報告書（事業主控）'!AX185,FALSE),VLOOKUP(E98,労務比率,'報告書（事業主控）'!AX185,FALSE))</f>
        <v>#N/A</v>
      </c>
      <c r="H98" s="304" t="e">
        <f>IF(OR(LEFT(E98,2)="31",LEFT(E98,2)="34",LEFT(E98,2)="36",LEFT(E98,2)="37"),VLOOKUP(E98,労務比率2,'報告書（事業主控）'!AX185+1,FALSE),VLOOKUP(E98,労務比率,'報告書（事業主控）'!AX185+1,FALSE))</f>
        <v>#N/A</v>
      </c>
      <c r="I98" s="304">
        <f>'報告書（事業主控）'!AH186</f>
        <v>0</v>
      </c>
      <c r="J98" s="304">
        <f>'報告書（事業主控）'!AH185</f>
        <v>0</v>
      </c>
      <c r="K98" s="304">
        <f>'報告書（事業主控）'!AN185</f>
        <v>0</v>
      </c>
      <c r="L98" s="304">
        <f t="shared" si="13"/>
        <v>0</v>
      </c>
      <c r="M98" s="304">
        <f t="shared" si="11"/>
        <v>0</v>
      </c>
      <c r="N98" s="304">
        <f t="shared" si="14"/>
        <v>0</v>
      </c>
      <c r="O98" s="304">
        <f t="shared" si="12"/>
        <v>0</v>
      </c>
      <c r="R98" s="304">
        <f>IF(AND(J98=0,C98&gt;=設定シート!E$101,C98&lt;=設定シート!G$101),1,0)</f>
        <v>0</v>
      </c>
    </row>
    <row r="99" spans="1:18" ht="15" customHeight="1">
      <c r="B99" s="304">
        <v>3</v>
      </c>
      <c r="C99" s="304" t="str">
        <f>'報告書（事業主控）'!AV187</f>
        <v/>
      </c>
      <c r="D99" s="304" t="str">
        <f>IF(E99&lt;&gt;"31 水力発電施設、ずい道等新設事業","",IF('報告書（事業主控）'!AX187=11,1,IF('報告書（事業主控）'!AX187=13,2,IF('報告書（事業主控）'!AX187=15,3,IF('報告書（事業主控）'!AX187=17,4,"")))))</f>
        <v/>
      </c>
      <c r="E99" s="304">
        <f>'報告書（事業主控）'!$F$201</f>
        <v>0</v>
      </c>
      <c r="F99" s="304" t="str">
        <f>'報告書（事業主控）'!AW187</f>
        <v>3</v>
      </c>
      <c r="G99" s="304" t="e">
        <f>IF(OR(LEFT(E99,2)="31",LEFT(E99,2)="34",LEFT(E99,2)="36",LEFT(E99,2)="37"),VLOOKUP(E99,労務比率2,'報告書（事業主控）'!AX187,FALSE),VLOOKUP(E99,労務比率,'報告書（事業主控）'!AX187,FALSE))</f>
        <v>#N/A</v>
      </c>
      <c r="H99" s="304" t="e">
        <f>IF(OR(LEFT(E99,2)="31",LEFT(E99,2)="34",LEFT(E99,2)="36",LEFT(E99,2)="37"),VLOOKUP(E99,労務比率2,'報告書（事業主控）'!AX187+1,FALSE),VLOOKUP(E99,労務比率,'報告書（事業主控）'!AX187+1,FALSE))</f>
        <v>#N/A</v>
      </c>
      <c r="I99" s="304">
        <f>'報告書（事業主控）'!AH188</f>
        <v>0</v>
      </c>
      <c r="J99" s="304">
        <f>'報告書（事業主控）'!AH187</f>
        <v>0</v>
      </c>
      <c r="K99" s="304">
        <f>'報告書（事業主控）'!AN187</f>
        <v>0</v>
      </c>
      <c r="L99" s="304">
        <f t="shared" si="13"/>
        <v>0</v>
      </c>
      <c r="M99" s="304">
        <f t="shared" si="11"/>
        <v>0</v>
      </c>
      <c r="N99" s="304">
        <f t="shared" si="14"/>
        <v>0</v>
      </c>
      <c r="O99" s="304">
        <f t="shared" si="12"/>
        <v>0</v>
      </c>
      <c r="R99" s="304">
        <f>IF(AND(J99=0,C99&gt;=設定シート!E$101,C99&lt;=設定シート!G$101),1,0)</f>
        <v>0</v>
      </c>
    </row>
    <row r="100" spans="1:18" ht="15" customHeight="1">
      <c r="B100" s="304">
        <v>4</v>
      </c>
      <c r="C100" s="304" t="str">
        <f>'報告書（事業主控）'!AV189</f>
        <v/>
      </c>
      <c r="D100" s="304" t="str">
        <f>IF(E100&lt;&gt;"31 水力発電施設、ずい道等新設事業","",IF('報告書（事業主控）'!AX189=11,1,IF('報告書（事業主控）'!AX189=13,2,IF('報告書（事業主控）'!AX189=15,3,IF('報告書（事業主控）'!AX189=17,4,"")))))</f>
        <v/>
      </c>
      <c r="E100" s="304">
        <f>'報告書（事業主控）'!$F$201</f>
        <v>0</v>
      </c>
      <c r="F100" s="304" t="str">
        <f>'報告書（事業主控）'!AW189</f>
        <v>3</v>
      </c>
      <c r="G100" s="304" t="e">
        <f>IF(OR(LEFT(E100,2)="31",LEFT(E100,2)="34",LEFT(E100,2)="36",LEFT(E100,2)="37"),VLOOKUP(E100,労務比率2,'報告書（事業主控）'!AX189,FALSE),VLOOKUP(E100,労務比率,'報告書（事業主控）'!AX189,FALSE))</f>
        <v>#N/A</v>
      </c>
      <c r="H100" s="304" t="e">
        <f>IF(OR(LEFT(E100,2)="31",LEFT(E100,2)="34",LEFT(E100,2)="36",LEFT(E100,2)="37"),VLOOKUP(E100,労務比率2,'報告書（事業主控）'!AX189+1,FALSE),VLOOKUP(E100,労務比率,'報告書（事業主控）'!AX189+1,FALSE))</f>
        <v>#N/A</v>
      </c>
      <c r="I100" s="304">
        <f>'報告書（事業主控）'!AH190</f>
        <v>0</v>
      </c>
      <c r="J100" s="304">
        <f>'報告書（事業主控）'!AH189</f>
        <v>0</v>
      </c>
      <c r="K100" s="304">
        <f>'報告書（事業主控）'!AN189</f>
        <v>0</v>
      </c>
      <c r="L100" s="304">
        <f t="shared" si="13"/>
        <v>0</v>
      </c>
      <c r="M100" s="304">
        <f t="shared" si="11"/>
        <v>0</v>
      </c>
      <c r="N100" s="304">
        <f t="shared" si="14"/>
        <v>0</v>
      </c>
      <c r="O100" s="304">
        <f t="shared" si="12"/>
        <v>0</v>
      </c>
      <c r="R100" s="304">
        <f>IF(AND(J100=0,C100&gt;=設定シート!E$101,C100&lt;=設定シート!G$101),1,0)</f>
        <v>0</v>
      </c>
    </row>
    <row r="101" spans="1:18" ht="15" customHeight="1">
      <c r="B101" s="304">
        <v>5</v>
      </c>
      <c r="C101" s="304" t="str">
        <f>'報告書（事業主控）'!AV191</f>
        <v/>
      </c>
      <c r="D101" s="304" t="str">
        <f>IF(E101&lt;&gt;"31 水力発電施設、ずい道等新設事業","",IF('報告書（事業主控）'!AX191=11,1,IF('報告書（事業主控）'!AX191=13,2,IF('報告書（事業主控）'!AX191=15,3,IF('報告書（事業主控）'!AX191=17,4,"")))))</f>
        <v/>
      </c>
      <c r="E101" s="304">
        <f>'報告書（事業主控）'!$F$201</f>
        <v>0</v>
      </c>
      <c r="F101" s="304" t="str">
        <f>'報告書（事業主控）'!AW191</f>
        <v>3</v>
      </c>
      <c r="G101" s="304" t="e">
        <f>IF(OR(LEFT(E101,2)="31",LEFT(E101,2)="34",LEFT(E101,2)="36",LEFT(E101,2)="37"),VLOOKUP(E101,労務比率2,'報告書（事業主控）'!AX191,FALSE),VLOOKUP(E101,労務比率,'報告書（事業主控）'!AX191,FALSE))</f>
        <v>#N/A</v>
      </c>
      <c r="H101" s="304" t="e">
        <f>IF(OR(LEFT(E101,2)="31",LEFT(E101,2)="34",LEFT(E101,2)="36",LEFT(E101,2)="37"),VLOOKUP(E101,労務比率2,'報告書（事業主控）'!AX191+1,FALSE),VLOOKUP(E101,労務比率,'報告書（事業主控）'!AX191+1,FALSE))</f>
        <v>#N/A</v>
      </c>
      <c r="I101" s="304">
        <f>'報告書（事業主控）'!AH192</f>
        <v>0</v>
      </c>
      <c r="J101" s="304">
        <f>'報告書（事業主控）'!AH191</f>
        <v>0</v>
      </c>
      <c r="K101" s="304">
        <f>'報告書（事業主控）'!AN191</f>
        <v>0</v>
      </c>
      <c r="L101" s="304">
        <f t="shared" si="13"/>
        <v>0</v>
      </c>
      <c r="M101" s="304">
        <f t="shared" si="11"/>
        <v>0</v>
      </c>
      <c r="N101" s="304">
        <f t="shared" si="14"/>
        <v>0</v>
      </c>
      <c r="O101" s="304">
        <f t="shared" si="12"/>
        <v>0</v>
      </c>
      <c r="R101" s="304">
        <f>IF(AND(J101=0,C101&gt;=設定シート!E$101,C101&lt;=設定シート!G$101),1,0)</f>
        <v>0</v>
      </c>
    </row>
    <row r="102" spans="1:18" ht="15" customHeight="1">
      <c r="B102" s="304">
        <v>6</v>
      </c>
      <c r="C102" s="304" t="str">
        <f>'報告書（事業主控）'!AV193</f>
        <v/>
      </c>
      <c r="D102" s="304" t="str">
        <f>IF(E102&lt;&gt;"31 水力発電施設、ずい道等新設事業","",IF('報告書（事業主控）'!AX193=11,1,IF('報告書（事業主控）'!AX193=13,2,IF('報告書（事業主控）'!AX193=15,3,IF('報告書（事業主控）'!AX193=17,4,"")))))</f>
        <v/>
      </c>
      <c r="E102" s="304">
        <f>'報告書（事業主控）'!$F$201</f>
        <v>0</v>
      </c>
      <c r="F102" s="304" t="str">
        <f>'報告書（事業主控）'!AW193</f>
        <v>3</v>
      </c>
      <c r="G102" s="304" t="e">
        <f>IF(OR(LEFT(E102,2)="31",LEFT(E102,2)="34",LEFT(E102,2)="36",LEFT(E102,2)="37"),VLOOKUP(E102,労務比率2,'報告書（事業主控）'!AX193,FALSE),VLOOKUP(E102,労務比率,'報告書（事業主控）'!AX193,FALSE))</f>
        <v>#N/A</v>
      </c>
      <c r="H102" s="304" t="e">
        <f>IF(OR(LEFT(E102,2)="31",LEFT(E102,2)="34",LEFT(E102,2)="36",LEFT(E102,2)="37"),VLOOKUP(E102,労務比率2,'報告書（事業主控）'!AX193+1,FALSE),VLOOKUP(E102,労務比率,'報告書（事業主控）'!AX193+1,FALSE))</f>
        <v>#N/A</v>
      </c>
      <c r="I102" s="304">
        <f>'報告書（事業主控）'!AH194</f>
        <v>0</v>
      </c>
      <c r="J102" s="304">
        <f>'報告書（事業主控）'!AH193</f>
        <v>0</v>
      </c>
      <c r="K102" s="304">
        <f>'報告書（事業主控）'!AN193</f>
        <v>0</v>
      </c>
      <c r="L102" s="304">
        <f t="shared" si="13"/>
        <v>0</v>
      </c>
      <c r="M102" s="304">
        <f t="shared" si="11"/>
        <v>0</v>
      </c>
      <c r="N102" s="304">
        <f t="shared" si="14"/>
        <v>0</v>
      </c>
      <c r="O102" s="304">
        <f t="shared" si="12"/>
        <v>0</v>
      </c>
      <c r="R102" s="304">
        <f>IF(AND(J102=0,C102&gt;=設定シート!E$101,C102&lt;=設定シート!G$101),1,0)</f>
        <v>0</v>
      </c>
    </row>
    <row r="103" spans="1:18" ht="15" customHeight="1">
      <c r="B103" s="304">
        <v>7</v>
      </c>
      <c r="C103" s="304" t="str">
        <f>'報告書（事業主控）'!AV195</f>
        <v/>
      </c>
      <c r="D103" s="304" t="str">
        <f>IF(E103&lt;&gt;"31 水力発電施設、ずい道等新設事業","",IF('報告書（事業主控）'!AX195=11,1,IF('報告書（事業主控）'!AX195=13,2,IF('報告書（事業主控）'!AX195=15,3,IF('報告書（事業主控）'!AX195=17,4,"")))))</f>
        <v/>
      </c>
      <c r="E103" s="304">
        <f>'報告書（事業主控）'!$F$201</f>
        <v>0</v>
      </c>
      <c r="F103" s="304" t="str">
        <f>'報告書（事業主控）'!AW195</f>
        <v>3</v>
      </c>
      <c r="G103" s="304" t="e">
        <f>IF(OR(LEFT(E103,2)="31",LEFT(E103,2)="34",LEFT(E103,2)="36",LEFT(E103,2)="37"),VLOOKUP(E103,労務比率2,'報告書（事業主控）'!AX195,FALSE),VLOOKUP(E103,労務比率,'報告書（事業主控）'!AX195,FALSE))</f>
        <v>#N/A</v>
      </c>
      <c r="H103" s="304" t="e">
        <f>IF(OR(LEFT(E103,2)="31",LEFT(E103,2)="34",LEFT(E103,2)="36",LEFT(E103,2)="37"),VLOOKUP(E103,労務比率2,'報告書（事業主控）'!AX195+1,FALSE),VLOOKUP(E103,労務比率,'報告書（事業主控）'!AX195+1,FALSE))</f>
        <v>#N/A</v>
      </c>
      <c r="I103" s="304">
        <f>'報告書（事業主控）'!AH196</f>
        <v>0</v>
      </c>
      <c r="J103" s="304">
        <f>'報告書（事業主控）'!AH195</f>
        <v>0</v>
      </c>
      <c r="K103" s="304">
        <f>'報告書（事業主控）'!AN195</f>
        <v>0</v>
      </c>
      <c r="L103" s="304">
        <f t="shared" si="13"/>
        <v>0</v>
      </c>
      <c r="M103" s="304">
        <f t="shared" si="11"/>
        <v>0</v>
      </c>
      <c r="N103" s="304">
        <f t="shared" si="14"/>
        <v>0</v>
      </c>
      <c r="O103" s="304">
        <f t="shared" si="12"/>
        <v>0</v>
      </c>
      <c r="R103" s="304">
        <f>IF(AND(J103=0,C103&gt;=設定シート!E$101,C103&lt;=設定シート!G$101),1,0)</f>
        <v>0</v>
      </c>
    </row>
    <row r="104" spans="1:18" ht="15" customHeight="1">
      <c r="B104" s="304">
        <v>8</v>
      </c>
      <c r="C104" s="304" t="str">
        <f>'報告書（事業主控）'!AV197</f>
        <v/>
      </c>
      <c r="D104" s="304" t="str">
        <f>IF(E104&lt;&gt;"31 水力発電施設、ずい道等新設事業","",IF('報告書（事業主控）'!AX197=11,1,IF('報告書（事業主控）'!AX197=13,2,IF('報告書（事業主控）'!AX197=15,3,IF('報告書（事業主控）'!AX197=17,4,"")))))</f>
        <v/>
      </c>
      <c r="E104" s="304">
        <f>'報告書（事業主控）'!$F$201</f>
        <v>0</v>
      </c>
      <c r="F104" s="304" t="str">
        <f>'報告書（事業主控）'!AW197</f>
        <v>3</v>
      </c>
      <c r="G104" s="304" t="e">
        <f>IF(OR(LEFT(E104,2)="31",LEFT(E104,2)="34",LEFT(E104,2)="36",LEFT(E104,2)="37"),VLOOKUP(E104,労務比率2,'報告書（事業主控）'!AX197,FALSE),VLOOKUP(E104,労務比率,'報告書（事業主控）'!AX197,FALSE))</f>
        <v>#N/A</v>
      </c>
      <c r="H104" s="304" t="e">
        <f>IF(OR(LEFT(E104,2)="31",LEFT(E104,2)="34",LEFT(E104,2)="36",LEFT(E104,2)="37"),VLOOKUP(E104,労務比率2,'報告書（事業主控）'!AX197+1,FALSE),VLOOKUP(E104,労務比率,'報告書（事業主控）'!AX197+1,FALSE))</f>
        <v>#N/A</v>
      </c>
      <c r="I104" s="304">
        <f>'報告書（事業主控）'!AH198</f>
        <v>0</v>
      </c>
      <c r="J104" s="304">
        <f>'報告書（事業主控）'!AH197</f>
        <v>0</v>
      </c>
      <c r="K104" s="304">
        <f>'報告書（事業主控）'!AN197</f>
        <v>0</v>
      </c>
      <c r="L104" s="304">
        <f t="shared" si="13"/>
        <v>0</v>
      </c>
      <c r="M104" s="304">
        <f t="shared" si="11"/>
        <v>0</v>
      </c>
      <c r="N104" s="304">
        <f t="shared" si="14"/>
        <v>0</v>
      </c>
      <c r="O104" s="304">
        <f t="shared" si="12"/>
        <v>0</v>
      </c>
      <c r="R104" s="304">
        <f>IF(AND(J104=0,C104&gt;=設定シート!E$101,C104&lt;=設定シート!G$101),1,0)</f>
        <v>0</v>
      </c>
    </row>
    <row r="105" spans="1:18" ht="15" customHeight="1">
      <c r="B105" s="304">
        <v>9</v>
      </c>
      <c r="C105" s="304" t="str">
        <f>'報告書（事業主控）'!AV199</f>
        <v/>
      </c>
      <c r="D105" s="304" t="str">
        <f>IF(E105&lt;&gt;"31 水力発電施設、ずい道等新設事業","",IF('報告書（事業主控）'!AX199=11,1,IF('報告書（事業主控）'!AX199=13,2,IF('報告書（事業主控）'!AX199=15,3,IF('報告書（事業主控）'!AX199=17,4,"")))))</f>
        <v/>
      </c>
      <c r="E105" s="304">
        <f>'報告書（事業主控）'!$F$201</f>
        <v>0</v>
      </c>
      <c r="F105" s="304" t="str">
        <f>'報告書（事業主控）'!AW199</f>
        <v>3</v>
      </c>
      <c r="G105" s="304" t="e">
        <f>IF(OR(LEFT(E105,2)="31",LEFT(E105,2)="34",LEFT(E105,2)="36",LEFT(E105,2)="37"),VLOOKUP(E105,労務比率2,'報告書（事業主控）'!AX199,FALSE),VLOOKUP(E105,労務比率,'報告書（事業主控）'!AX199,FALSE))</f>
        <v>#N/A</v>
      </c>
      <c r="H105" s="304" t="e">
        <f>IF(OR(LEFT(E105,2)="31",LEFT(E105,2)="34",LEFT(E105,2)="36",LEFT(E105,2)="37"),VLOOKUP(E105,労務比率2,'報告書（事業主控）'!AX199+1,FALSE),VLOOKUP(E105,労務比率,'報告書（事業主控）'!AX199+1,FALSE))</f>
        <v>#N/A</v>
      </c>
      <c r="I105" s="304">
        <f>'報告書（事業主控）'!AH200</f>
        <v>0</v>
      </c>
      <c r="J105" s="304">
        <f>'報告書（事業主控）'!AH199</f>
        <v>0</v>
      </c>
      <c r="K105" s="304">
        <f>'報告書（事業主控）'!AN199</f>
        <v>0</v>
      </c>
      <c r="L105" s="304">
        <f t="shared" si="13"/>
        <v>0</v>
      </c>
      <c r="M105" s="304">
        <f t="shared" si="11"/>
        <v>0</v>
      </c>
      <c r="N105" s="304">
        <f t="shared" si="14"/>
        <v>0</v>
      </c>
      <c r="O105" s="304">
        <f t="shared" si="12"/>
        <v>0</v>
      </c>
      <c r="R105" s="304">
        <f>IF(AND(J105=0,C105&gt;=設定シート!E$101,C105&lt;=設定シート!G$101),1,0)</f>
        <v>0</v>
      </c>
    </row>
    <row r="106" spans="1:18" ht="15" customHeight="1">
      <c r="A106" s="304">
        <v>6</v>
      </c>
      <c r="B106" s="304">
        <v>1</v>
      </c>
      <c r="C106" s="304" t="str">
        <f>'報告書（事業主控）'!AV224</f>
        <v/>
      </c>
      <c r="D106" s="304" t="str">
        <f>IF(E106&lt;&gt;"31 水力発電施設、ずい道等新設事業","",IF('報告書（事業主控）'!AX224=11,1,IF('報告書（事業主控）'!AX224=13,2,IF('報告書（事業主控）'!AX224=15,3,IF('報告書（事業主控）'!AX224=17,4,"")))))</f>
        <v/>
      </c>
      <c r="E106" s="304">
        <f>'報告書（事業主控）'!$F$242</f>
        <v>0</v>
      </c>
      <c r="F106" s="304" t="str">
        <f>'報告書（事業主控）'!AW224</f>
        <v>3</v>
      </c>
      <c r="G106" s="304" t="e">
        <f>IF(OR(LEFT(E106,2)="31",LEFT(E106,2)="34",LEFT(E106,2)="36",LEFT(E106,2)="37"),VLOOKUP(E106,労務比率2,'報告書（事業主控）'!AX224,FALSE),VLOOKUP(E106,労務比率,'報告書（事業主控）'!AX224,FALSE))</f>
        <v>#N/A</v>
      </c>
      <c r="H106" s="304" t="e">
        <f>IF(OR(LEFT(E106,2)="31",LEFT(E106,2)="34",LEFT(E106,2)="36",LEFT(E106,2)="37"),VLOOKUP(E106,労務比率2,'報告書（事業主控）'!AX224+1,FALSE),VLOOKUP(E106,労務比率,'報告書（事業主控）'!AX224+1,FALSE))</f>
        <v>#N/A</v>
      </c>
      <c r="I106" s="304">
        <f>'報告書（事業主控）'!AH225</f>
        <v>0</v>
      </c>
      <c r="J106" s="304">
        <f>'報告書（事業主控）'!AH224</f>
        <v>0</v>
      </c>
      <c r="K106" s="304">
        <f>'報告書（事業主控）'!AN224</f>
        <v>0</v>
      </c>
      <c r="L106" s="304">
        <f t="shared" si="13"/>
        <v>0</v>
      </c>
      <c r="M106" s="304">
        <f t="shared" si="11"/>
        <v>0</v>
      </c>
      <c r="N106" s="304">
        <f t="shared" si="14"/>
        <v>0</v>
      </c>
      <c r="O106" s="304">
        <f t="shared" si="12"/>
        <v>0</v>
      </c>
      <c r="P106" s="304">
        <f>INT(SUMIF(O106:O114,0,I106:I114)*105/108)</f>
        <v>0</v>
      </c>
      <c r="Q106" s="304">
        <f>INT(P106*IF(COUNTIF(R106:R114,1)=0,0,SUMIF(R106:R114,1,G106:G114)/COUNTIF(R106:R114,1))/100)</f>
        <v>0</v>
      </c>
      <c r="R106" s="304">
        <f>IF(AND(J106=0,C106&gt;=設定シート!E$101,C106&lt;=設定シート!G$101),1,0)</f>
        <v>0</v>
      </c>
    </row>
    <row r="107" spans="1:18" ht="15" customHeight="1">
      <c r="B107" s="304">
        <v>2</v>
      </c>
      <c r="C107" s="304" t="str">
        <f>'報告書（事業主控）'!AV226</f>
        <v/>
      </c>
      <c r="D107" s="304" t="str">
        <f>IF(E107&lt;&gt;"31 水力発電施設、ずい道等新設事業","",IF('報告書（事業主控）'!AX226=11,1,IF('報告書（事業主控）'!AX226=13,2,IF('報告書（事業主控）'!AX226=15,3,IF('報告書（事業主控）'!AX226=17,4,"")))))</f>
        <v/>
      </c>
      <c r="E107" s="304">
        <f>'報告書（事業主控）'!$F$242</f>
        <v>0</v>
      </c>
      <c r="F107" s="304" t="str">
        <f>'報告書（事業主控）'!AW226</f>
        <v>3</v>
      </c>
      <c r="G107" s="304" t="e">
        <f>IF(OR(LEFT(E107,2)="31",LEFT(E107,2)="34",LEFT(E107,2)="36",LEFT(E107,2)="37"),VLOOKUP(E107,労務比率2,'報告書（事業主控）'!AX226,FALSE),VLOOKUP(E107,労務比率,'報告書（事業主控）'!AX226,FALSE))</f>
        <v>#N/A</v>
      </c>
      <c r="H107" s="304" t="e">
        <f>IF(OR(LEFT(E107,2)="31",LEFT(E107,2)="34",LEFT(E107,2)="36",LEFT(E107,2)="37"),VLOOKUP(E107,労務比率2,'報告書（事業主控）'!AX226+1,FALSE),VLOOKUP(E107,労務比率,'報告書（事業主控）'!AX226+1,FALSE))</f>
        <v>#N/A</v>
      </c>
      <c r="I107" s="304">
        <f>'報告書（事業主控）'!AH227</f>
        <v>0</v>
      </c>
      <c r="J107" s="304">
        <f>'報告書（事業主控）'!AH226</f>
        <v>0</v>
      </c>
      <c r="K107" s="304">
        <f>'報告書（事業主控）'!AN226</f>
        <v>0</v>
      </c>
      <c r="L107" s="304">
        <f t="shared" si="13"/>
        <v>0</v>
      </c>
      <c r="M107" s="304">
        <f t="shared" si="11"/>
        <v>0</v>
      </c>
      <c r="N107" s="304">
        <f t="shared" si="14"/>
        <v>0</v>
      </c>
      <c r="O107" s="304">
        <f t="shared" si="12"/>
        <v>0</v>
      </c>
      <c r="R107" s="304">
        <f>IF(AND(J107=0,C107&gt;=設定シート!E$101,C107&lt;=設定シート!G$101),1,0)</f>
        <v>0</v>
      </c>
    </row>
    <row r="108" spans="1:18" ht="15" customHeight="1">
      <c r="B108" s="304">
        <v>3</v>
      </c>
      <c r="C108" s="304" t="str">
        <f>'報告書（事業主控）'!AV228</f>
        <v/>
      </c>
      <c r="D108" s="304" t="str">
        <f>IF(E108&lt;&gt;"31 水力発電施設、ずい道等新設事業","",IF('報告書（事業主控）'!AX228=11,1,IF('報告書（事業主控）'!AX228=13,2,IF('報告書（事業主控）'!AX228=15,3,IF('報告書（事業主控）'!AX228=17,4,"")))))</f>
        <v/>
      </c>
      <c r="E108" s="304">
        <f>'報告書（事業主控）'!$F$242</f>
        <v>0</v>
      </c>
      <c r="F108" s="304" t="str">
        <f>'報告書（事業主控）'!AW228</f>
        <v>3</v>
      </c>
      <c r="G108" s="304" t="e">
        <f>IF(OR(LEFT(E108,2)="31",LEFT(E108,2)="34",LEFT(E108,2)="36",LEFT(E108,2)="37"),VLOOKUP(E108,労務比率2,'報告書（事業主控）'!AX228,FALSE),VLOOKUP(E108,労務比率,'報告書（事業主控）'!AX228,FALSE))</f>
        <v>#N/A</v>
      </c>
      <c r="H108" s="304" t="e">
        <f>IF(OR(LEFT(E108,2)="31",LEFT(E108,2)="34",LEFT(E108,2)="36",LEFT(E108,2)="37"),VLOOKUP(E108,労務比率2,'報告書（事業主控）'!AX228+1,FALSE),VLOOKUP(E108,労務比率,'報告書（事業主控）'!AX228+1,FALSE))</f>
        <v>#N/A</v>
      </c>
      <c r="I108" s="304">
        <f>'報告書（事業主控）'!AH229</f>
        <v>0</v>
      </c>
      <c r="J108" s="304">
        <f>'報告書（事業主控）'!AH228</f>
        <v>0</v>
      </c>
      <c r="K108" s="304">
        <f>'報告書（事業主控）'!AN228</f>
        <v>0</v>
      </c>
      <c r="L108" s="304">
        <f t="shared" si="13"/>
        <v>0</v>
      </c>
      <c r="M108" s="304">
        <f t="shared" si="11"/>
        <v>0</v>
      </c>
      <c r="N108" s="304">
        <f t="shared" si="14"/>
        <v>0</v>
      </c>
      <c r="O108" s="304">
        <f t="shared" si="12"/>
        <v>0</v>
      </c>
      <c r="R108" s="304">
        <f>IF(AND(J108=0,C108&gt;=設定シート!E$101,C108&lt;=設定シート!G$101),1,0)</f>
        <v>0</v>
      </c>
    </row>
    <row r="109" spans="1:18" ht="15" customHeight="1">
      <c r="B109" s="304">
        <v>4</v>
      </c>
      <c r="C109" s="304" t="str">
        <f>'報告書（事業主控）'!AV230</f>
        <v/>
      </c>
      <c r="D109" s="304" t="str">
        <f>IF(E109&lt;&gt;"31 水力発電施設、ずい道等新設事業","",IF('報告書（事業主控）'!AX230=11,1,IF('報告書（事業主控）'!AX230=13,2,IF('報告書（事業主控）'!AX230=15,3,IF('報告書（事業主控）'!AX230=17,4,"")))))</f>
        <v/>
      </c>
      <c r="E109" s="304">
        <f>'報告書（事業主控）'!$F$242</f>
        <v>0</v>
      </c>
      <c r="F109" s="304" t="str">
        <f>'報告書（事業主控）'!AW230</f>
        <v>3</v>
      </c>
      <c r="G109" s="304" t="e">
        <f>IF(OR(LEFT(E109,2)="31",LEFT(E109,2)="34",LEFT(E109,2)="36",LEFT(E109,2)="37"),VLOOKUP(E109,労務比率2,'報告書（事業主控）'!AX230,FALSE),VLOOKUP(E109,労務比率,'報告書（事業主控）'!AX230,FALSE))</f>
        <v>#N/A</v>
      </c>
      <c r="H109" s="304" t="e">
        <f>IF(OR(LEFT(E109,2)="31",LEFT(E109,2)="34",LEFT(E109,2)="36",LEFT(E109,2)="37"),VLOOKUP(E109,労務比率2,'報告書（事業主控）'!AX230+1,FALSE),VLOOKUP(E109,労務比率,'報告書（事業主控）'!AX230+1,FALSE))</f>
        <v>#N/A</v>
      </c>
      <c r="I109" s="304">
        <f>'報告書（事業主控）'!AH231</f>
        <v>0</v>
      </c>
      <c r="J109" s="304">
        <f>'報告書（事業主控）'!AH230</f>
        <v>0</v>
      </c>
      <c r="K109" s="304">
        <f>'報告書（事業主控）'!AN230</f>
        <v>0</v>
      </c>
      <c r="L109" s="304">
        <f t="shared" si="13"/>
        <v>0</v>
      </c>
      <c r="M109" s="304">
        <f t="shared" si="11"/>
        <v>0</v>
      </c>
      <c r="N109" s="304">
        <f t="shared" si="14"/>
        <v>0</v>
      </c>
      <c r="O109" s="304">
        <f t="shared" si="12"/>
        <v>0</v>
      </c>
      <c r="R109" s="304">
        <f>IF(AND(J109=0,C109&gt;=設定シート!E$101,C109&lt;=設定シート!G$101),1,0)</f>
        <v>0</v>
      </c>
    </row>
    <row r="110" spans="1:18" ht="15" customHeight="1">
      <c r="B110" s="304">
        <v>5</v>
      </c>
      <c r="C110" s="304" t="str">
        <f>'報告書（事業主控）'!AV232</f>
        <v/>
      </c>
      <c r="D110" s="304" t="str">
        <f>IF(E110&lt;&gt;"31 水力発電施設、ずい道等新設事業","",IF('報告書（事業主控）'!AX232=11,1,IF('報告書（事業主控）'!AX232=13,2,IF('報告書（事業主控）'!AX232=15,3,IF('報告書（事業主控）'!AX232=17,4,"")))))</f>
        <v/>
      </c>
      <c r="E110" s="304">
        <f>'報告書（事業主控）'!$F$242</f>
        <v>0</v>
      </c>
      <c r="F110" s="304" t="str">
        <f>'報告書（事業主控）'!AW232</f>
        <v>3</v>
      </c>
      <c r="G110" s="304" t="e">
        <f>IF(OR(LEFT(E110,2)="31",LEFT(E110,2)="34",LEFT(E110,2)="36",LEFT(E110,2)="37"),VLOOKUP(E110,労務比率2,'報告書（事業主控）'!AX232,FALSE),VLOOKUP(E110,労務比率,'報告書（事業主控）'!AX232,FALSE))</f>
        <v>#N/A</v>
      </c>
      <c r="H110" s="304" t="e">
        <f>IF(OR(LEFT(E110,2)="31",LEFT(E110,2)="34",LEFT(E110,2)="36",LEFT(E110,2)="37"),VLOOKUP(E110,労務比率2,'報告書（事業主控）'!AX232+1,FALSE),VLOOKUP(E110,労務比率,'報告書（事業主控）'!AX232+1,FALSE))</f>
        <v>#N/A</v>
      </c>
      <c r="I110" s="304">
        <f>'報告書（事業主控）'!AH233</f>
        <v>0</v>
      </c>
      <c r="J110" s="304">
        <f>'報告書（事業主控）'!AH232</f>
        <v>0</v>
      </c>
      <c r="K110" s="304">
        <f>'報告書（事業主控）'!AN232</f>
        <v>0</v>
      </c>
      <c r="L110" s="304">
        <f t="shared" si="13"/>
        <v>0</v>
      </c>
      <c r="M110" s="304">
        <f t="shared" si="11"/>
        <v>0</v>
      </c>
      <c r="N110" s="304">
        <f t="shared" si="14"/>
        <v>0</v>
      </c>
      <c r="O110" s="304">
        <f t="shared" si="12"/>
        <v>0</v>
      </c>
      <c r="R110" s="304">
        <f>IF(AND(J110=0,C110&gt;=設定シート!E$101,C110&lt;=設定シート!G$101),1,0)</f>
        <v>0</v>
      </c>
    </row>
    <row r="111" spans="1:18" ht="15" customHeight="1">
      <c r="B111" s="304">
        <v>6</v>
      </c>
      <c r="C111" s="304" t="str">
        <f>'報告書（事業主控）'!AV234</f>
        <v/>
      </c>
      <c r="D111" s="304" t="str">
        <f>IF(E111&lt;&gt;"31 水力発電施設、ずい道等新設事業","",IF('報告書（事業主控）'!AX234=11,1,IF('報告書（事業主控）'!AX234=13,2,IF('報告書（事業主控）'!AX234=15,3,IF('報告書（事業主控）'!AX234=17,4,"")))))</f>
        <v/>
      </c>
      <c r="E111" s="304">
        <f>'報告書（事業主控）'!$F$242</f>
        <v>0</v>
      </c>
      <c r="F111" s="304" t="str">
        <f>'報告書（事業主控）'!AW234</f>
        <v>3</v>
      </c>
      <c r="G111" s="304" t="e">
        <f>IF(OR(LEFT(E111,2)="31",LEFT(E111,2)="34",LEFT(E111,2)="36",LEFT(E111,2)="37"),VLOOKUP(E111,労務比率2,'報告書（事業主控）'!AX234,FALSE),VLOOKUP(E111,労務比率,'報告書（事業主控）'!AX234,FALSE))</f>
        <v>#N/A</v>
      </c>
      <c r="H111" s="304" t="e">
        <f>IF(OR(LEFT(E111,2)="31",LEFT(E111,2)="34",LEFT(E111,2)="36",LEFT(E111,2)="37"),VLOOKUP(E111,労務比率2,'報告書（事業主控）'!AX234+1,FALSE),VLOOKUP(E111,労務比率,'報告書（事業主控）'!AX234+1,FALSE))</f>
        <v>#N/A</v>
      </c>
      <c r="I111" s="304">
        <f>'報告書（事業主控）'!AH235</f>
        <v>0</v>
      </c>
      <c r="J111" s="304">
        <f>'報告書（事業主控）'!AH234</f>
        <v>0</v>
      </c>
      <c r="K111" s="304">
        <f>'報告書（事業主控）'!AN234</f>
        <v>0</v>
      </c>
      <c r="L111" s="304">
        <f t="shared" si="13"/>
        <v>0</v>
      </c>
      <c r="M111" s="304">
        <f t="shared" si="11"/>
        <v>0</v>
      </c>
      <c r="N111" s="304">
        <f t="shared" si="14"/>
        <v>0</v>
      </c>
      <c r="O111" s="304">
        <f t="shared" si="12"/>
        <v>0</v>
      </c>
      <c r="R111" s="304">
        <f>IF(AND(J111=0,C111&gt;=設定シート!E$101,C111&lt;=設定シート!G$101),1,0)</f>
        <v>0</v>
      </c>
    </row>
    <row r="112" spans="1:18" ht="15" customHeight="1">
      <c r="B112" s="304">
        <v>7</v>
      </c>
      <c r="C112" s="304" t="str">
        <f>'報告書（事業主控）'!AV236</f>
        <v/>
      </c>
      <c r="D112" s="304" t="str">
        <f>IF(E112&lt;&gt;"31 水力発電施設、ずい道等新設事業","",IF('報告書（事業主控）'!AX236=11,1,IF('報告書（事業主控）'!AX236=13,2,IF('報告書（事業主控）'!AX236=15,3,IF('報告書（事業主控）'!AX236=17,4,"")))))</f>
        <v/>
      </c>
      <c r="E112" s="304">
        <f>'報告書（事業主控）'!$F$242</f>
        <v>0</v>
      </c>
      <c r="F112" s="304" t="str">
        <f>'報告書（事業主控）'!AW236</f>
        <v>3</v>
      </c>
      <c r="G112" s="304" t="e">
        <f>IF(OR(LEFT(E112,2)="31",LEFT(E112,2)="34",LEFT(E112,2)="36",LEFT(E112,2)="37"),VLOOKUP(E112,労務比率2,'報告書（事業主控）'!AX236,FALSE),VLOOKUP(E112,労務比率,'報告書（事業主控）'!AX236,FALSE))</f>
        <v>#N/A</v>
      </c>
      <c r="H112" s="304" t="e">
        <f>IF(OR(LEFT(E112,2)="31",LEFT(E112,2)="34",LEFT(E112,2)="36",LEFT(E112,2)="37"),VLOOKUP(E112,労務比率2,'報告書（事業主控）'!AX236+1,FALSE),VLOOKUP(E112,労務比率,'報告書（事業主控）'!AX236+1,FALSE))</f>
        <v>#N/A</v>
      </c>
      <c r="I112" s="304">
        <f>'報告書（事業主控）'!AH237</f>
        <v>0</v>
      </c>
      <c r="J112" s="304">
        <f>'報告書（事業主控）'!AH236</f>
        <v>0</v>
      </c>
      <c r="K112" s="304">
        <f>'報告書（事業主控）'!AN236</f>
        <v>0</v>
      </c>
      <c r="L112" s="304">
        <f t="shared" si="13"/>
        <v>0</v>
      </c>
      <c r="M112" s="304">
        <f t="shared" si="11"/>
        <v>0</v>
      </c>
      <c r="N112" s="304">
        <f t="shared" si="14"/>
        <v>0</v>
      </c>
      <c r="O112" s="304">
        <f t="shared" si="12"/>
        <v>0</v>
      </c>
      <c r="R112" s="304">
        <f>IF(AND(J112=0,C112&gt;=設定シート!E$101,C112&lt;=設定シート!G$101),1,0)</f>
        <v>0</v>
      </c>
    </row>
    <row r="113" spans="1:18" ht="15" customHeight="1">
      <c r="B113" s="304">
        <v>8</v>
      </c>
      <c r="C113" s="304" t="str">
        <f>'報告書（事業主控）'!AV238</f>
        <v/>
      </c>
      <c r="D113" s="304" t="str">
        <f>IF(E113&lt;&gt;"31 水力発電施設、ずい道等新設事業","",IF('報告書（事業主控）'!AX238=11,1,IF('報告書（事業主控）'!AX238=13,2,IF('報告書（事業主控）'!AX238=15,3,IF('報告書（事業主控）'!AX238=17,4,"")))))</f>
        <v/>
      </c>
      <c r="E113" s="304">
        <f>'報告書（事業主控）'!$F$242</f>
        <v>0</v>
      </c>
      <c r="F113" s="304" t="str">
        <f>'報告書（事業主控）'!AW238</f>
        <v>3</v>
      </c>
      <c r="G113" s="304" t="e">
        <f>IF(OR(LEFT(E113,2)="31",LEFT(E113,2)="34",LEFT(E113,2)="36",LEFT(E113,2)="37"),VLOOKUP(E113,労務比率2,'報告書（事業主控）'!AX238,FALSE),VLOOKUP(E113,労務比率,'報告書（事業主控）'!AX238,FALSE))</f>
        <v>#N/A</v>
      </c>
      <c r="H113" s="304" t="e">
        <f>IF(OR(LEFT(E113,2)="31",LEFT(E113,2)="34",LEFT(E113,2)="36",LEFT(E113,2)="37"),VLOOKUP(E113,労務比率2,'報告書（事業主控）'!AX238+1,FALSE),VLOOKUP(E113,労務比率,'報告書（事業主控）'!AX238+1,FALSE))</f>
        <v>#N/A</v>
      </c>
      <c r="I113" s="304">
        <f>'報告書（事業主控）'!AH239</f>
        <v>0</v>
      </c>
      <c r="J113" s="304">
        <f>'報告書（事業主控）'!AH238</f>
        <v>0</v>
      </c>
      <c r="K113" s="304">
        <f>'報告書（事業主控）'!AN238</f>
        <v>0</v>
      </c>
      <c r="L113" s="304">
        <f t="shared" si="13"/>
        <v>0</v>
      </c>
      <c r="M113" s="304">
        <f t="shared" si="11"/>
        <v>0</v>
      </c>
      <c r="N113" s="304">
        <f t="shared" si="14"/>
        <v>0</v>
      </c>
      <c r="O113" s="304">
        <f t="shared" si="12"/>
        <v>0</v>
      </c>
      <c r="R113" s="304">
        <f>IF(AND(J113=0,C113&gt;=設定シート!E$101,C113&lt;=設定シート!G$101),1,0)</f>
        <v>0</v>
      </c>
    </row>
    <row r="114" spans="1:18" ht="15" customHeight="1">
      <c r="B114" s="304">
        <v>9</v>
      </c>
      <c r="C114" s="304" t="str">
        <f>'報告書（事業主控）'!AV240</f>
        <v/>
      </c>
      <c r="D114" s="304" t="str">
        <f>IF(E114&lt;&gt;"31 水力発電施設、ずい道等新設事業","",IF('報告書（事業主控）'!AX240=11,1,IF('報告書（事業主控）'!AX240=13,2,IF('報告書（事業主控）'!AX240=15,3,IF('報告書（事業主控）'!AX240=17,4,"")))))</f>
        <v/>
      </c>
      <c r="E114" s="304">
        <f>'報告書（事業主控）'!$F$242</f>
        <v>0</v>
      </c>
      <c r="F114" s="304" t="str">
        <f>'報告書（事業主控）'!AW240</f>
        <v>3</v>
      </c>
      <c r="G114" s="304" t="e">
        <f>IF(OR(LEFT(E114,2)="31",LEFT(E114,2)="34",LEFT(E114,2)="36",LEFT(E114,2)="37"),VLOOKUP(E114,労務比率2,'報告書（事業主控）'!AX240,FALSE),VLOOKUP(E114,労務比率,'報告書（事業主控）'!AX240,FALSE))</f>
        <v>#N/A</v>
      </c>
      <c r="H114" s="304" t="e">
        <f>IF(OR(LEFT(E114,2)="31",LEFT(E114,2)="34",LEFT(E114,2)="36",LEFT(E114,2)="37"),VLOOKUP(E114,労務比率2,'報告書（事業主控）'!AX240+1,FALSE),VLOOKUP(E114,労務比率,'報告書（事業主控）'!AX240+1,FALSE))</f>
        <v>#N/A</v>
      </c>
      <c r="I114" s="304">
        <f>'報告書（事業主控）'!AH241</f>
        <v>0</v>
      </c>
      <c r="J114" s="304">
        <f>'報告書（事業主控）'!AH240</f>
        <v>0</v>
      </c>
      <c r="K114" s="304">
        <f>'報告書（事業主控）'!AN240</f>
        <v>0</v>
      </c>
      <c r="L114" s="304">
        <f t="shared" si="13"/>
        <v>0</v>
      </c>
      <c r="M114" s="304">
        <f t="shared" si="11"/>
        <v>0</v>
      </c>
      <c r="N114" s="304">
        <f t="shared" si="14"/>
        <v>0</v>
      </c>
      <c r="O114" s="304">
        <f t="shared" si="12"/>
        <v>0</v>
      </c>
      <c r="R114" s="304">
        <f>IF(AND(J114=0,C114&gt;=設定シート!E$101,C114&lt;=設定シート!G$101),1,0)</f>
        <v>0</v>
      </c>
    </row>
    <row r="115" spans="1:18" ht="15" customHeight="1">
      <c r="A115" s="304">
        <v>7</v>
      </c>
      <c r="B115" s="304">
        <v>1</v>
      </c>
      <c r="C115" s="304" t="str">
        <f>'報告書（事業主控）'!AV265</f>
        <v/>
      </c>
      <c r="D115" s="304" t="str">
        <f>IF(E115&lt;&gt;"31 水力発電施設、ずい道等新設事業","",IF('報告書（事業主控）'!AX265=11,1,IF('報告書（事業主控）'!AX265=13,2,IF('報告書（事業主控）'!AX265=15,3,IF('報告書（事業主控）'!AX265=17,4,"")))))</f>
        <v/>
      </c>
      <c r="E115" s="304">
        <f>'報告書（事業主控）'!$F$283</f>
        <v>0</v>
      </c>
      <c r="F115" s="304" t="str">
        <f>'報告書（事業主控）'!AW265</f>
        <v>3</v>
      </c>
      <c r="G115" s="304" t="e">
        <f>IF(OR(LEFT(E115,2)="31",LEFT(E115,2)="34",LEFT(E115,2)="36",LEFT(E115,2)="37"),VLOOKUP(E115,労務比率2,'報告書（事業主控）'!AX265,FALSE),VLOOKUP(E115,労務比率,'報告書（事業主控）'!AX265,FALSE))</f>
        <v>#N/A</v>
      </c>
      <c r="H115" s="304" t="e">
        <f>IF(OR(LEFT(E115,2)="31",LEFT(E115,2)="34",LEFT(E115,2)="36",LEFT(E115,2)="37"),VLOOKUP(E115,労務比率2,'報告書（事業主控）'!AX265+1,FALSE),VLOOKUP(E115,労務比率,'報告書（事業主控）'!AX265+1,FALSE))</f>
        <v>#N/A</v>
      </c>
      <c r="I115" s="304">
        <f>'報告書（事業主控）'!AH266</f>
        <v>0</v>
      </c>
      <c r="J115" s="304">
        <f>'報告書（事業主控）'!AH265</f>
        <v>0</v>
      </c>
      <c r="K115" s="304">
        <f>'報告書（事業主控）'!AN265</f>
        <v>0</v>
      </c>
      <c r="L115" s="304">
        <f t="shared" si="13"/>
        <v>0</v>
      </c>
      <c r="M115" s="304">
        <f t="shared" si="11"/>
        <v>0</v>
      </c>
      <c r="N115" s="304">
        <f t="shared" si="14"/>
        <v>0</v>
      </c>
      <c r="O115" s="304">
        <f t="shared" si="12"/>
        <v>0</v>
      </c>
      <c r="P115" s="304">
        <f>INT(SUMIF(O115:O123,0,I115:I123)*105/108)</f>
        <v>0</v>
      </c>
      <c r="Q115" s="304">
        <f>INT(P115*IF(COUNTIF(R115:R123,1)=0,0,SUMIF(R115:R123,1,G115:G123)/COUNTIF(R115:R123,1))/100)</f>
        <v>0</v>
      </c>
      <c r="R115" s="304">
        <f>IF(AND(J115=0,C115&gt;=設定シート!E$101,C115&lt;=設定シート!G$101),1,0)</f>
        <v>0</v>
      </c>
    </row>
    <row r="116" spans="1:18" ht="15" customHeight="1">
      <c r="B116" s="304">
        <v>2</v>
      </c>
      <c r="C116" s="304" t="str">
        <f>'報告書（事業主控）'!AV267</f>
        <v/>
      </c>
      <c r="D116" s="304" t="str">
        <f>IF(E116&lt;&gt;"31 水力発電施設、ずい道等新設事業","",IF('報告書（事業主控）'!AX267=11,1,IF('報告書（事業主控）'!AX267=13,2,IF('報告書（事業主控）'!AX267=15,3,IF('報告書（事業主控）'!AX267=17,4,"")))))</f>
        <v/>
      </c>
      <c r="E116" s="304">
        <f>'報告書（事業主控）'!$F$283</f>
        <v>0</v>
      </c>
      <c r="F116" s="304" t="str">
        <f>'報告書（事業主控）'!AW267</f>
        <v>3</v>
      </c>
      <c r="G116" s="304" t="e">
        <f>IF(OR(LEFT(E116,2)="31",LEFT(E116,2)="34",LEFT(E116,2)="36",LEFT(E116,2)="37"),VLOOKUP(E116,労務比率2,'報告書（事業主控）'!AX267,FALSE),VLOOKUP(E116,労務比率,'報告書（事業主控）'!AX267,FALSE))</f>
        <v>#N/A</v>
      </c>
      <c r="H116" s="304" t="e">
        <f>IF(OR(LEFT(E116,2)="31",LEFT(E116,2)="34",LEFT(E116,2)="36",LEFT(E116,2)="37"),VLOOKUP(E116,労務比率2,'報告書（事業主控）'!AX267+1,FALSE),VLOOKUP(E116,労務比率,'報告書（事業主控）'!AX267+1,FALSE))</f>
        <v>#N/A</v>
      </c>
      <c r="I116" s="304">
        <f>'報告書（事業主控）'!AH268</f>
        <v>0</v>
      </c>
      <c r="J116" s="304">
        <f>'報告書（事業主控）'!AH267</f>
        <v>0</v>
      </c>
      <c r="K116" s="304">
        <f>'報告書（事業主控）'!AN267</f>
        <v>0</v>
      </c>
      <c r="L116" s="304">
        <f t="shared" si="13"/>
        <v>0</v>
      </c>
      <c r="M116" s="304">
        <f t="shared" si="11"/>
        <v>0</v>
      </c>
      <c r="N116" s="304">
        <f t="shared" si="14"/>
        <v>0</v>
      </c>
      <c r="O116" s="304">
        <f t="shared" si="12"/>
        <v>0</v>
      </c>
      <c r="R116" s="304">
        <f>IF(AND(J116=0,C116&gt;=設定シート!E$101,C116&lt;=設定シート!G$101),1,0)</f>
        <v>0</v>
      </c>
    </row>
    <row r="117" spans="1:18" ht="15" customHeight="1">
      <c r="B117" s="304">
        <v>3</v>
      </c>
      <c r="C117" s="304" t="str">
        <f>'報告書（事業主控）'!AV269</f>
        <v/>
      </c>
      <c r="D117" s="304" t="str">
        <f>IF(E117&lt;&gt;"31 水力発電施設、ずい道等新設事業","",IF('報告書（事業主控）'!AX269=11,1,IF('報告書（事業主控）'!AX269=13,2,IF('報告書（事業主控）'!AX269=15,3,IF('報告書（事業主控）'!AX269=17,4,"")))))</f>
        <v/>
      </c>
      <c r="E117" s="304">
        <f>'報告書（事業主控）'!$F$283</f>
        <v>0</v>
      </c>
      <c r="F117" s="304" t="str">
        <f>'報告書（事業主控）'!AW269</f>
        <v>3</v>
      </c>
      <c r="G117" s="304" t="e">
        <f>IF(OR(LEFT(E117,2)="31",LEFT(E117,2)="34",LEFT(E117,2)="36",LEFT(E117,2)="37"),VLOOKUP(E117,労務比率2,'報告書（事業主控）'!AX269,FALSE),VLOOKUP(E117,労務比率,'報告書（事業主控）'!AX269,FALSE))</f>
        <v>#N/A</v>
      </c>
      <c r="H117" s="304" t="e">
        <f>IF(OR(LEFT(E117,2)="31",LEFT(E117,2)="34",LEFT(E117,2)="36",LEFT(E117,2)="37"),VLOOKUP(E117,労務比率2,'報告書（事業主控）'!AX269+1,FALSE),VLOOKUP(E117,労務比率,'報告書（事業主控）'!AX269+1,FALSE))</f>
        <v>#N/A</v>
      </c>
      <c r="I117" s="304">
        <f>'報告書（事業主控）'!AH270</f>
        <v>0</v>
      </c>
      <c r="J117" s="304">
        <f>'報告書（事業主控）'!AH269</f>
        <v>0</v>
      </c>
      <c r="K117" s="304">
        <f>'報告書（事業主控）'!AN269</f>
        <v>0</v>
      </c>
      <c r="L117" s="304">
        <f t="shared" si="13"/>
        <v>0</v>
      </c>
      <c r="M117" s="304">
        <f t="shared" si="11"/>
        <v>0</v>
      </c>
      <c r="N117" s="304">
        <f t="shared" si="14"/>
        <v>0</v>
      </c>
      <c r="O117" s="304">
        <f t="shared" si="12"/>
        <v>0</v>
      </c>
      <c r="R117" s="304">
        <f>IF(AND(J117=0,C117&gt;=設定シート!E$101,C117&lt;=設定シート!G$101),1,0)</f>
        <v>0</v>
      </c>
    </row>
    <row r="118" spans="1:18" ht="15" customHeight="1">
      <c r="B118" s="304">
        <v>4</v>
      </c>
      <c r="C118" s="304" t="str">
        <f>'報告書（事業主控）'!AV271</f>
        <v/>
      </c>
      <c r="D118" s="304" t="str">
        <f>IF(E118&lt;&gt;"31 水力発電施設、ずい道等新設事業","",IF('報告書（事業主控）'!AX271=11,1,IF('報告書（事業主控）'!AX271=13,2,IF('報告書（事業主控）'!AX271=15,3,IF('報告書（事業主控）'!AX271=17,4,"")))))</f>
        <v/>
      </c>
      <c r="E118" s="304">
        <f>'報告書（事業主控）'!$F$283</f>
        <v>0</v>
      </c>
      <c r="F118" s="304" t="str">
        <f>'報告書（事業主控）'!AW271</f>
        <v>3</v>
      </c>
      <c r="G118" s="304" t="e">
        <f>IF(OR(LEFT(E118,2)="31",LEFT(E118,2)="34",LEFT(E118,2)="36",LEFT(E118,2)="37"),VLOOKUP(E118,労務比率2,'報告書（事業主控）'!AX271,FALSE),VLOOKUP(E118,労務比率,'報告書（事業主控）'!AX271,FALSE))</f>
        <v>#N/A</v>
      </c>
      <c r="H118" s="304" t="e">
        <f>IF(OR(LEFT(E118,2)="31",LEFT(E118,2)="34",LEFT(E118,2)="36",LEFT(E118,2)="37"),VLOOKUP(E118,労務比率2,'報告書（事業主控）'!AX271+1,FALSE),VLOOKUP(E118,労務比率,'報告書（事業主控）'!AX271+1,FALSE))</f>
        <v>#N/A</v>
      </c>
      <c r="I118" s="304">
        <f>'報告書（事業主控）'!AH272</f>
        <v>0</v>
      </c>
      <c r="J118" s="304">
        <f>'報告書（事業主控）'!AH271</f>
        <v>0</v>
      </c>
      <c r="K118" s="304">
        <f>'報告書（事業主控）'!AN271</f>
        <v>0</v>
      </c>
      <c r="L118" s="304">
        <f t="shared" si="13"/>
        <v>0</v>
      </c>
      <c r="M118" s="304">
        <f t="shared" si="11"/>
        <v>0</v>
      </c>
      <c r="N118" s="304">
        <f t="shared" si="14"/>
        <v>0</v>
      </c>
      <c r="O118" s="304">
        <f t="shared" si="12"/>
        <v>0</v>
      </c>
      <c r="R118" s="304">
        <f>IF(AND(J118=0,C118&gt;=設定シート!E$101,C118&lt;=設定シート!G$101),1,0)</f>
        <v>0</v>
      </c>
    </row>
    <row r="119" spans="1:18" ht="15" customHeight="1">
      <c r="B119" s="304">
        <v>5</v>
      </c>
      <c r="C119" s="304" t="str">
        <f>'報告書（事業主控）'!AV273</f>
        <v/>
      </c>
      <c r="D119" s="304" t="str">
        <f>IF(E119&lt;&gt;"31 水力発電施設、ずい道等新設事業","",IF('報告書（事業主控）'!AX273=11,1,IF('報告書（事業主控）'!AX273=13,2,IF('報告書（事業主控）'!AX273=15,3,IF('報告書（事業主控）'!AX273=17,4,"")))))</f>
        <v/>
      </c>
      <c r="E119" s="304">
        <f>'報告書（事業主控）'!$F$283</f>
        <v>0</v>
      </c>
      <c r="F119" s="304" t="str">
        <f>'報告書（事業主控）'!AW273</f>
        <v>3</v>
      </c>
      <c r="G119" s="304" t="e">
        <f>IF(OR(LEFT(E119,2)="31",LEFT(E119,2)="34",LEFT(E119,2)="36",LEFT(E119,2)="37"),VLOOKUP(E119,労務比率2,'報告書（事業主控）'!AX273,FALSE),VLOOKUP(E119,労務比率,'報告書（事業主控）'!AX273,FALSE))</f>
        <v>#N/A</v>
      </c>
      <c r="H119" s="304" t="e">
        <f>IF(OR(LEFT(E119,2)="31",LEFT(E119,2)="34",LEFT(E119,2)="36",LEFT(E119,2)="37"),VLOOKUP(E119,労務比率2,'報告書（事業主控）'!AX273+1,FALSE),VLOOKUP(E119,労務比率,'報告書（事業主控）'!AX273+1,FALSE))</f>
        <v>#N/A</v>
      </c>
      <c r="I119" s="304">
        <f>'報告書（事業主控）'!AH274</f>
        <v>0</v>
      </c>
      <c r="J119" s="304">
        <f>'報告書（事業主控）'!AH273</f>
        <v>0</v>
      </c>
      <c r="K119" s="304">
        <f>'報告書（事業主控）'!AN273</f>
        <v>0</v>
      </c>
      <c r="L119" s="304">
        <f t="shared" si="13"/>
        <v>0</v>
      </c>
      <c r="M119" s="304">
        <f t="shared" si="11"/>
        <v>0</v>
      </c>
      <c r="N119" s="304">
        <f t="shared" si="14"/>
        <v>0</v>
      </c>
      <c r="O119" s="304">
        <f t="shared" si="12"/>
        <v>0</v>
      </c>
      <c r="R119" s="304">
        <f>IF(AND(J119=0,C119&gt;=設定シート!E$101,C119&lt;=設定シート!G$101),1,0)</f>
        <v>0</v>
      </c>
    </row>
    <row r="120" spans="1:18" ht="15" customHeight="1">
      <c r="B120" s="304">
        <v>6</v>
      </c>
      <c r="C120" s="304" t="str">
        <f>'報告書（事業主控）'!AV275</f>
        <v/>
      </c>
      <c r="D120" s="304" t="str">
        <f>IF(E120&lt;&gt;"31 水力発電施設、ずい道等新設事業","",IF('報告書（事業主控）'!AX275=11,1,IF('報告書（事業主控）'!AX275=13,2,IF('報告書（事業主控）'!AX275=15,3,IF('報告書（事業主控）'!AX275=17,4,"")))))</f>
        <v/>
      </c>
      <c r="E120" s="304">
        <f>'報告書（事業主控）'!$F$283</f>
        <v>0</v>
      </c>
      <c r="F120" s="304" t="str">
        <f>'報告書（事業主控）'!AW275</f>
        <v>3</v>
      </c>
      <c r="G120" s="304" t="e">
        <f>IF(OR(LEFT(E120,2)="31",LEFT(E120,2)="34",LEFT(E120,2)="36",LEFT(E120,2)="37"),VLOOKUP(E120,労務比率2,'報告書（事業主控）'!AX275,FALSE),VLOOKUP(E120,労務比率,'報告書（事業主控）'!AX275,FALSE))</f>
        <v>#N/A</v>
      </c>
      <c r="H120" s="304" t="e">
        <f>IF(OR(LEFT(E120,2)="31",LEFT(E120,2)="34",LEFT(E120,2)="36",LEFT(E120,2)="37"),VLOOKUP(E120,労務比率2,'報告書（事業主控）'!AX275+1,FALSE),VLOOKUP(E120,労務比率,'報告書（事業主控）'!AX275+1,FALSE))</f>
        <v>#N/A</v>
      </c>
      <c r="I120" s="304">
        <f>'報告書（事業主控）'!AH276</f>
        <v>0</v>
      </c>
      <c r="J120" s="304">
        <f>'報告書（事業主控）'!AH275</f>
        <v>0</v>
      </c>
      <c r="K120" s="304">
        <f>'報告書（事業主控）'!AN275</f>
        <v>0</v>
      </c>
      <c r="L120" s="304">
        <f t="shared" si="13"/>
        <v>0</v>
      </c>
      <c r="M120" s="304">
        <f t="shared" si="11"/>
        <v>0</v>
      </c>
      <c r="N120" s="304">
        <f t="shared" si="14"/>
        <v>0</v>
      </c>
      <c r="O120" s="304">
        <f t="shared" si="12"/>
        <v>0</v>
      </c>
      <c r="R120" s="304">
        <f>IF(AND(J120=0,C120&gt;=設定シート!E$101,C120&lt;=設定シート!G$101),1,0)</f>
        <v>0</v>
      </c>
    </row>
    <row r="121" spans="1:18" ht="15" customHeight="1">
      <c r="B121" s="304">
        <v>7</v>
      </c>
      <c r="C121" s="304" t="str">
        <f>'報告書（事業主控）'!AV277</f>
        <v/>
      </c>
      <c r="D121" s="304" t="str">
        <f>IF(E121&lt;&gt;"31 水力発電施設、ずい道等新設事業","",IF('報告書（事業主控）'!AX277=11,1,IF('報告書（事業主控）'!AX277=13,2,IF('報告書（事業主控）'!AX277=15,3,IF('報告書（事業主控）'!AX277=17,4,"")))))</f>
        <v/>
      </c>
      <c r="E121" s="304">
        <f>'報告書（事業主控）'!$F$283</f>
        <v>0</v>
      </c>
      <c r="F121" s="304" t="str">
        <f>'報告書（事業主控）'!AW277</f>
        <v>3</v>
      </c>
      <c r="G121" s="304" t="e">
        <f>IF(OR(LEFT(E121,2)="31",LEFT(E121,2)="34",LEFT(E121,2)="36",LEFT(E121,2)="37"),VLOOKUP(E121,労務比率2,'報告書（事業主控）'!AX277,FALSE),VLOOKUP(E121,労務比率,'報告書（事業主控）'!AX277,FALSE))</f>
        <v>#N/A</v>
      </c>
      <c r="H121" s="304" t="e">
        <f>IF(OR(LEFT(E121,2)="31",LEFT(E121,2)="34",LEFT(E121,2)="36",LEFT(E121,2)="37"),VLOOKUP(E121,労務比率2,'報告書（事業主控）'!AX277+1,FALSE),VLOOKUP(E121,労務比率,'報告書（事業主控）'!AX277+1,FALSE))</f>
        <v>#N/A</v>
      </c>
      <c r="I121" s="304">
        <f>'報告書（事業主控）'!AH278</f>
        <v>0</v>
      </c>
      <c r="J121" s="304">
        <f>'報告書（事業主控）'!AH277</f>
        <v>0</v>
      </c>
      <c r="K121" s="304">
        <f>'報告書（事業主控）'!AN277</f>
        <v>0</v>
      </c>
      <c r="L121" s="304">
        <f t="shared" si="13"/>
        <v>0</v>
      </c>
      <c r="M121" s="304">
        <f t="shared" si="11"/>
        <v>0</v>
      </c>
      <c r="N121" s="304">
        <f t="shared" si="14"/>
        <v>0</v>
      </c>
      <c r="O121" s="304">
        <f t="shared" si="12"/>
        <v>0</v>
      </c>
      <c r="R121" s="304">
        <f>IF(AND(J121=0,C121&gt;=設定シート!E$101,C121&lt;=設定シート!G$101),1,0)</f>
        <v>0</v>
      </c>
    </row>
    <row r="122" spans="1:18" ht="15" customHeight="1">
      <c r="B122" s="304">
        <v>8</v>
      </c>
      <c r="C122" s="304" t="str">
        <f>'報告書（事業主控）'!AV279</f>
        <v/>
      </c>
      <c r="D122" s="304" t="str">
        <f>IF(E122&lt;&gt;"31 水力発電施設、ずい道等新設事業","",IF('報告書（事業主控）'!AX279=11,1,IF('報告書（事業主控）'!AX279=13,2,IF('報告書（事業主控）'!AX279=15,3,IF('報告書（事業主控）'!AX279=17,4,"")))))</f>
        <v/>
      </c>
      <c r="E122" s="304">
        <f>'報告書（事業主控）'!$F$283</f>
        <v>0</v>
      </c>
      <c r="F122" s="304" t="str">
        <f>'報告書（事業主控）'!AW279</f>
        <v>3</v>
      </c>
      <c r="G122" s="304" t="e">
        <f>IF(OR(LEFT(E122,2)="31",LEFT(E122,2)="34",LEFT(E122,2)="36",LEFT(E122,2)="37"),VLOOKUP(E122,労務比率2,'報告書（事業主控）'!AX279,FALSE),VLOOKUP(E122,労務比率,'報告書（事業主控）'!AX279,FALSE))</f>
        <v>#N/A</v>
      </c>
      <c r="H122" s="304" t="e">
        <f>IF(OR(LEFT(E122,2)="31",LEFT(E122,2)="34",LEFT(E122,2)="36",LEFT(E122,2)="37"),VLOOKUP(E122,労務比率2,'報告書（事業主控）'!AX279+1,FALSE),VLOOKUP(E122,労務比率,'報告書（事業主控）'!AX279+1,FALSE))</f>
        <v>#N/A</v>
      </c>
      <c r="I122" s="304">
        <f>'報告書（事業主控）'!AH280</f>
        <v>0</v>
      </c>
      <c r="J122" s="304">
        <f>'報告書（事業主控）'!AH279</f>
        <v>0</v>
      </c>
      <c r="K122" s="304">
        <f>'報告書（事業主控）'!AN279</f>
        <v>0</v>
      </c>
      <c r="L122" s="304">
        <f t="shared" si="13"/>
        <v>0</v>
      </c>
      <c r="M122" s="304">
        <f t="shared" si="11"/>
        <v>0</v>
      </c>
      <c r="N122" s="304">
        <f t="shared" si="14"/>
        <v>0</v>
      </c>
      <c r="O122" s="304">
        <f t="shared" si="12"/>
        <v>0</v>
      </c>
      <c r="R122" s="304">
        <f>IF(AND(J122=0,C122&gt;=設定シート!E$101,C122&lt;=設定シート!G$101),1,0)</f>
        <v>0</v>
      </c>
    </row>
    <row r="123" spans="1:18" ht="15" customHeight="1">
      <c r="B123" s="304">
        <v>9</v>
      </c>
      <c r="C123" s="304" t="str">
        <f>'報告書（事業主控）'!AV281</f>
        <v/>
      </c>
      <c r="D123" s="304" t="str">
        <f>IF(E123&lt;&gt;"31 水力発電施設、ずい道等新設事業","",IF('報告書（事業主控）'!AX281=11,1,IF('報告書（事業主控）'!AX281=13,2,IF('報告書（事業主控）'!AX281=15,3,IF('報告書（事業主控）'!AX281=17,4,"")))))</f>
        <v/>
      </c>
      <c r="E123" s="304">
        <f>'報告書（事業主控）'!$F$283</f>
        <v>0</v>
      </c>
      <c r="F123" s="304" t="str">
        <f>'報告書（事業主控）'!AW281</f>
        <v>3</v>
      </c>
      <c r="G123" s="304" t="e">
        <f>IF(OR(LEFT(E123,2)="31",LEFT(E123,2)="34",LEFT(E123,2)="36",LEFT(E123,2)="37"),VLOOKUP(E123,労務比率2,'報告書（事業主控）'!AX281,FALSE),VLOOKUP(E123,労務比率,'報告書（事業主控）'!AX281,FALSE))</f>
        <v>#N/A</v>
      </c>
      <c r="H123" s="304" t="e">
        <f>IF(OR(LEFT(E123,2)="31",LEFT(E123,2)="34",LEFT(E123,2)="36",LEFT(E123,2)="37"),VLOOKUP(E123,労務比率2,'報告書（事業主控）'!AX281+1,FALSE),VLOOKUP(E123,労務比率,'報告書（事業主控）'!AX281+1,FALSE))</f>
        <v>#N/A</v>
      </c>
      <c r="I123" s="304">
        <f>'報告書（事業主控）'!AH282</f>
        <v>0</v>
      </c>
      <c r="J123" s="304">
        <f>'報告書（事業主控）'!AH281</f>
        <v>0</v>
      </c>
      <c r="K123" s="304">
        <f>'報告書（事業主控）'!AN281</f>
        <v>0</v>
      </c>
      <c r="L123" s="304">
        <f t="shared" si="13"/>
        <v>0</v>
      </c>
      <c r="M123" s="304">
        <f t="shared" si="11"/>
        <v>0</v>
      </c>
      <c r="N123" s="304">
        <f t="shared" si="14"/>
        <v>0</v>
      </c>
      <c r="O123" s="304">
        <f t="shared" si="12"/>
        <v>0</v>
      </c>
      <c r="R123" s="304">
        <f>IF(AND(J123=0,C123&gt;=設定シート!E$101,C123&lt;=設定シート!G$101),1,0)</f>
        <v>0</v>
      </c>
    </row>
    <row r="124" spans="1:18" ht="15" customHeight="1">
      <c r="A124" s="304">
        <v>8</v>
      </c>
      <c r="B124" s="304">
        <v>1</v>
      </c>
      <c r="C124" s="304" t="str">
        <f>'報告書（事業主控）'!AV306</f>
        <v/>
      </c>
      <c r="D124" s="304" t="str">
        <f>IF(E124&lt;&gt;"31 水力発電施設、ずい道等新設事業","",IF('報告書（事業主控）'!AX306=11,1,IF('報告書（事業主控）'!AX306=13,2,IF('報告書（事業主控）'!AX306=15,3,IF('報告書（事業主控）'!AX306=17,4,"")))))</f>
        <v/>
      </c>
      <c r="E124" s="304">
        <f>'報告書（事業主控）'!$F$324</f>
        <v>0</v>
      </c>
      <c r="F124" s="304" t="str">
        <f>'報告書（事業主控）'!AW306</f>
        <v>3</v>
      </c>
      <c r="G124" s="304" t="e">
        <f>IF(OR(LEFT(E124,2)="31",LEFT(E124,2)="34",LEFT(E124,2)="36",LEFT(E124,2)="37"),VLOOKUP(E124,労務比率2,'報告書（事業主控）'!AX306,FALSE),VLOOKUP(E124,労務比率,'報告書（事業主控）'!AX306,FALSE))</f>
        <v>#N/A</v>
      </c>
      <c r="H124" s="304" t="e">
        <f>IF(OR(LEFT(E124,2)="31",LEFT(E124,2)="34",LEFT(E124,2)="36",LEFT(E124,2)="37"),VLOOKUP(E124,労務比率2,'報告書（事業主控）'!AX306+1,FALSE),VLOOKUP(E124,労務比率,'報告書（事業主控）'!AX306+1,FALSE))</f>
        <v>#N/A</v>
      </c>
      <c r="I124" s="304">
        <f>'報告書（事業主控）'!AH307</f>
        <v>0</v>
      </c>
      <c r="J124" s="304">
        <f>'報告書（事業主控）'!AH306</f>
        <v>0</v>
      </c>
      <c r="K124" s="304">
        <f>'報告書（事業主控）'!AN306</f>
        <v>0</v>
      </c>
      <c r="L124" s="304">
        <f t="shared" si="13"/>
        <v>0</v>
      </c>
      <c r="M124" s="304">
        <f t="shared" si="11"/>
        <v>0</v>
      </c>
      <c r="N124" s="304">
        <f t="shared" si="14"/>
        <v>0</v>
      </c>
      <c r="O124" s="304">
        <f t="shared" si="12"/>
        <v>0</v>
      </c>
      <c r="P124" s="304">
        <f>INT(SUMIF(O124:O132,0,I124:I132)*105/108)</f>
        <v>0</v>
      </c>
      <c r="Q124" s="304">
        <f>INT(P124*IF(COUNTIF(R124:R132,1)=0,0,SUMIF(R124:R132,1,G124:G132)/COUNTIF(R124:R132,1))/100)</f>
        <v>0</v>
      </c>
      <c r="R124" s="304">
        <f>IF(AND(J124=0,C124&gt;=設定シート!E$101,C124&lt;=設定シート!G$101),1,0)</f>
        <v>0</v>
      </c>
    </row>
    <row r="125" spans="1:18" ht="15" customHeight="1">
      <c r="B125" s="304">
        <v>2</v>
      </c>
      <c r="C125" s="304" t="str">
        <f>'報告書（事業主控）'!AV308</f>
        <v/>
      </c>
      <c r="D125" s="304" t="str">
        <f>IF(E125&lt;&gt;"31 水力発電施設、ずい道等新設事業","",IF('報告書（事業主控）'!AX308=11,1,IF('報告書（事業主控）'!AX308=13,2,IF('報告書（事業主控）'!AX308=15,3,IF('報告書（事業主控）'!AX308=17,4,"")))))</f>
        <v/>
      </c>
      <c r="E125" s="304">
        <f>'報告書（事業主控）'!$F$324</f>
        <v>0</v>
      </c>
      <c r="F125" s="304" t="str">
        <f>'報告書（事業主控）'!AW308</f>
        <v>3</v>
      </c>
      <c r="G125" s="304" t="e">
        <f>IF(OR(LEFT(E125,2)="31",LEFT(E125,2)="34",LEFT(E125,2)="36",LEFT(E125,2)="37"),VLOOKUP(E125,労務比率2,'報告書（事業主控）'!AX308,FALSE),VLOOKUP(E125,労務比率,'報告書（事業主控）'!AX308,FALSE))</f>
        <v>#N/A</v>
      </c>
      <c r="H125" s="304" t="e">
        <f>IF(OR(LEFT(E125,2)="31",LEFT(E125,2)="34",LEFT(E125,2)="36",LEFT(E125,2)="37"),VLOOKUP(E125,労務比率2,'報告書（事業主控）'!AX308+1,FALSE),VLOOKUP(E125,労務比率,'報告書（事業主控）'!AX308+1,FALSE))</f>
        <v>#N/A</v>
      </c>
      <c r="I125" s="304">
        <f>'報告書（事業主控）'!AH309</f>
        <v>0</v>
      </c>
      <c r="J125" s="304">
        <f>'報告書（事業主控）'!AH308</f>
        <v>0</v>
      </c>
      <c r="K125" s="304">
        <f>'報告書（事業主控）'!AN308</f>
        <v>0</v>
      </c>
      <c r="L125" s="304">
        <f t="shared" si="13"/>
        <v>0</v>
      </c>
      <c r="M125" s="304">
        <f t="shared" si="11"/>
        <v>0</v>
      </c>
      <c r="N125" s="304">
        <f t="shared" si="14"/>
        <v>0</v>
      </c>
      <c r="O125" s="304">
        <f t="shared" si="12"/>
        <v>0</v>
      </c>
      <c r="R125" s="304">
        <f>IF(AND(J125=0,C125&gt;=設定シート!E$101,C125&lt;=設定シート!G$101),1,0)</f>
        <v>0</v>
      </c>
    </row>
    <row r="126" spans="1:18" ht="15" customHeight="1">
      <c r="B126" s="304">
        <v>3</v>
      </c>
      <c r="C126" s="304" t="str">
        <f>'報告書（事業主控）'!AV310</f>
        <v/>
      </c>
      <c r="D126" s="304" t="str">
        <f>IF(E126&lt;&gt;"31 水力発電施設、ずい道等新設事業","",IF('報告書（事業主控）'!AX310=11,1,IF('報告書（事業主控）'!AX310=13,2,IF('報告書（事業主控）'!AX310=15,3,IF('報告書（事業主控）'!AX310=17,4,"")))))</f>
        <v/>
      </c>
      <c r="E126" s="304">
        <f>'報告書（事業主控）'!$F$324</f>
        <v>0</v>
      </c>
      <c r="F126" s="304" t="str">
        <f>'報告書（事業主控）'!AW310</f>
        <v>3</v>
      </c>
      <c r="G126" s="304" t="e">
        <f>IF(OR(LEFT(E126,2)="31",LEFT(E126,2)="34",LEFT(E126,2)="36",LEFT(E126,2)="37"),VLOOKUP(E126,労務比率2,'報告書（事業主控）'!AX310,FALSE),VLOOKUP(E126,労務比率,'報告書（事業主控）'!AX310,FALSE))</f>
        <v>#N/A</v>
      </c>
      <c r="H126" s="304" t="e">
        <f>IF(OR(LEFT(E126,2)="31",LEFT(E126,2)="34",LEFT(E126,2)="36",LEFT(E126,2)="37"),VLOOKUP(E126,労務比率2,'報告書（事業主控）'!AX310+1,FALSE),VLOOKUP(E126,労務比率,'報告書（事業主控）'!AX310+1,FALSE))</f>
        <v>#N/A</v>
      </c>
      <c r="I126" s="304">
        <f>'報告書（事業主控）'!AH311</f>
        <v>0</v>
      </c>
      <c r="J126" s="304">
        <f>'報告書（事業主控）'!AH310</f>
        <v>0</v>
      </c>
      <c r="K126" s="304">
        <f>'報告書（事業主控）'!AN310</f>
        <v>0</v>
      </c>
      <c r="L126" s="304">
        <f t="shared" si="13"/>
        <v>0</v>
      </c>
      <c r="M126" s="304">
        <f t="shared" si="11"/>
        <v>0</v>
      </c>
      <c r="N126" s="304">
        <f t="shared" si="14"/>
        <v>0</v>
      </c>
      <c r="O126" s="304">
        <f t="shared" si="12"/>
        <v>0</v>
      </c>
      <c r="R126" s="304">
        <f>IF(AND(J126=0,C126&gt;=設定シート!E$101,C126&lt;=設定シート!G$101),1,0)</f>
        <v>0</v>
      </c>
    </row>
    <row r="127" spans="1:18" ht="15" customHeight="1">
      <c r="B127" s="304">
        <v>4</v>
      </c>
      <c r="C127" s="304" t="str">
        <f>'報告書（事業主控）'!AV312</f>
        <v/>
      </c>
      <c r="D127" s="304" t="str">
        <f>IF(E127&lt;&gt;"31 水力発電施設、ずい道等新設事業","",IF('報告書（事業主控）'!AX312=11,1,IF('報告書（事業主控）'!AX312=13,2,IF('報告書（事業主控）'!AX312=15,3,IF('報告書（事業主控）'!AX312=17,4,"")))))</f>
        <v/>
      </c>
      <c r="E127" s="304">
        <f>'報告書（事業主控）'!$F$324</f>
        <v>0</v>
      </c>
      <c r="F127" s="304" t="str">
        <f>'報告書（事業主控）'!AW312</f>
        <v>3</v>
      </c>
      <c r="G127" s="304" t="e">
        <f>IF(OR(LEFT(E127,2)="31",LEFT(E127,2)="34",LEFT(E127,2)="36",LEFT(E127,2)="37"),VLOOKUP(E127,労務比率2,'報告書（事業主控）'!AX312,FALSE),VLOOKUP(E127,労務比率,'報告書（事業主控）'!AX312,FALSE))</f>
        <v>#N/A</v>
      </c>
      <c r="H127" s="304" t="e">
        <f>IF(OR(LEFT(E127,2)="31",LEFT(E127,2)="34",LEFT(E127,2)="36",LEFT(E127,2)="37"),VLOOKUP(E127,労務比率2,'報告書（事業主控）'!AX312+1,FALSE),VLOOKUP(E127,労務比率,'報告書（事業主控）'!AX312+1,FALSE))</f>
        <v>#N/A</v>
      </c>
      <c r="I127" s="304">
        <f>'報告書（事業主控）'!AH313</f>
        <v>0</v>
      </c>
      <c r="J127" s="304">
        <f>'報告書（事業主控）'!AH312</f>
        <v>0</v>
      </c>
      <c r="K127" s="304">
        <f>'報告書（事業主控）'!AN312</f>
        <v>0</v>
      </c>
      <c r="L127" s="304">
        <f t="shared" si="13"/>
        <v>0</v>
      </c>
      <c r="M127" s="304">
        <f t="shared" si="11"/>
        <v>0</v>
      </c>
      <c r="N127" s="304">
        <f t="shared" si="14"/>
        <v>0</v>
      </c>
      <c r="O127" s="304">
        <f t="shared" si="12"/>
        <v>0</v>
      </c>
      <c r="R127" s="304">
        <f>IF(AND(J127=0,C127&gt;=設定シート!E$101,C127&lt;=設定シート!G$101),1,0)</f>
        <v>0</v>
      </c>
    </row>
    <row r="128" spans="1:18" ht="15" customHeight="1">
      <c r="B128" s="304">
        <v>5</v>
      </c>
      <c r="C128" s="304" t="str">
        <f>'報告書（事業主控）'!AV314</f>
        <v/>
      </c>
      <c r="D128" s="304" t="str">
        <f>IF(E128&lt;&gt;"31 水力発電施設、ずい道等新設事業","",IF('報告書（事業主控）'!AX314=11,1,IF('報告書（事業主控）'!AX314=13,2,IF('報告書（事業主控）'!AX314=15,3,IF('報告書（事業主控）'!AX314=17,4,"")))))</f>
        <v/>
      </c>
      <c r="E128" s="304">
        <f>'報告書（事業主控）'!$F$324</f>
        <v>0</v>
      </c>
      <c r="F128" s="304" t="str">
        <f>'報告書（事業主控）'!AW314</f>
        <v>3</v>
      </c>
      <c r="G128" s="304" t="e">
        <f>IF(OR(LEFT(E128,2)="31",LEFT(E128,2)="34",LEFT(E128,2)="36",LEFT(E128,2)="37"),VLOOKUP(E128,労務比率2,'報告書（事業主控）'!AX314,FALSE),VLOOKUP(E128,労務比率,'報告書（事業主控）'!AX314,FALSE))</f>
        <v>#N/A</v>
      </c>
      <c r="H128" s="304" t="e">
        <f>IF(OR(LEFT(E128,2)="31",LEFT(E128,2)="34",LEFT(E128,2)="36",LEFT(E128,2)="37"),VLOOKUP(E128,労務比率2,'報告書（事業主控）'!AX314+1,FALSE),VLOOKUP(E128,労務比率,'報告書（事業主控）'!AX314+1,FALSE))</f>
        <v>#N/A</v>
      </c>
      <c r="I128" s="304">
        <f>'報告書（事業主控）'!AH315</f>
        <v>0</v>
      </c>
      <c r="J128" s="304">
        <f>'報告書（事業主控）'!AH314</f>
        <v>0</v>
      </c>
      <c r="K128" s="304">
        <f>'報告書（事業主控）'!AN314</f>
        <v>0</v>
      </c>
      <c r="L128" s="304">
        <f t="shared" si="13"/>
        <v>0</v>
      </c>
      <c r="M128" s="304">
        <f t="shared" si="11"/>
        <v>0</v>
      </c>
      <c r="N128" s="304">
        <f t="shared" si="14"/>
        <v>0</v>
      </c>
      <c r="O128" s="304">
        <f t="shared" si="12"/>
        <v>0</v>
      </c>
      <c r="R128" s="304">
        <f>IF(AND(J128=0,C128&gt;=設定シート!E$101,C128&lt;=設定シート!G$101),1,0)</f>
        <v>0</v>
      </c>
    </row>
    <row r="129" spans="1:18" ht="15" customHeight="1">
      <c r="B129" s="304">
        <v>6</v>
      </c>
      <c r="C129" s="304" t="str">
        <f>'報告書（事業主控）'!AV316</f>
        <v/>
      </c>
      <c r="D129" s="304" t="str">
        <f>IF(E129&lt;&gt;"31 水力発電施設、ずい道等新設事業","",IF('報告書（事業主控）'!AX316=11,1,IF('報告書（事業主控）'!AX316=13,2,IF('報告書（事業主控）'!AX316=15,3,IF('報告書（事業主控）'!AX316=17,4,"")))))</f>
        <v/>
      </c>
      <c r="E129" s="304">
        <f>'報告書（事業主控）'!$F$324</f>
        <v>0</v>
      </c>
      <c r="F129" s="304" t="str">
        <f>'報告書（事業主控）'!AW316</f>
        <v>3</v>
      </c>
      <c r="G129" s="304" t="e">
        <f>IF(OR(LEFT(E129,2)="31",LEFT(E129,2)="34",LEFT(E129,2)="36",LEFT(E129,2)="37"),VLOOKUP(E129,労務比率2,'報告書（事業主控）'!AX316,FALSE),VLOOKUP(E129,労務比率,'報告書（事業主控）'!AX316,FALSE))</f>
        <v>#N/A</v>
      </c>
      <c r="H129" s="304" t="e">
        <f>IF(OR(LEFT(E129,2)="31",LEFT(E129,2)="34",LEFT(E129,2)="36",LEFT(E129,2)="37"),VLOOKUP(E129,労務比率2,'報告書（事業主控）'!AX316+1,FALSE),VLOOKUP(E129,労務比率,'報告書（事業主控）'!AX316+1,FALSE))</f>
        <v>#N/A</v>
      </c>
      <c r="I129" s="304">
        <f>'報告書（事業主控）'!AH317</f>
        <v>0</v>
      </c>
      <c r="J129" s="304">
        <f>'報告書（事業主控）'!AH316</f>
        <v>0</v>
      </c>
      <c r="K129" s="304">
        <f>'報告書（事業主控）'!AN316</f>
        <v>0</v>
      </c>
      <c r="L129" s="304">
        <f t="shared" ref="L129:L192" si="15">IF(ISERROR(INT((ROUNDDOWN(I129*G129/100,0)+K129)/1000)),0,INT((ROUNDDOWN(I129*G129/100,0)+K129)/1000))</f>
        <v>0</v>
      </c>
      <c r="M129" s="304">
        <f t="shared" ref="M129:M192" si="16">IF(ISERROR(L129*H129),0,L129*H129)</f>
        <v>0</v>
      </c>
      <c r="N129" s="304">
        <f t="shared" si="14"/>
        <v>0</v>
      </c>
      <c r="O129" s="304">
        <f t="shared" ref="O129:O192" si="17">IF(I129=N129,IF(ISERROR(ROUNDDOWN(I129*G129/100,0)+K129),0,ROUNDDOWN(I129*G129/100,0)+K129),0)</f>
        <v>0</v>
      </c>
      <c r="R129" s="304">
        <f>IF(AND(J129=0,C129&gt;=設定シート!E$101,C129&lt;=設定シート!G$101),1,0)</f>
        <v>0</v>
      </c>
    </row>
    <row r="130" spans="1:18" ht="15" customHeight="1">
      <c r="B130" s="304">
        <v>7</v>
      </c>
      <c r="C130" s="304" t="str">
        <f>'報告書（事業主控）'!AV318</f>
        <v/>
      </c>
      <c r="D130" s="304" t="str">
        <f>IF(E130&lt;&gt;"31 水力発電施設、ずい道等新設事業","",IF('報告書（事業主控）'!AX318=11,1,IF('報告書（事業主控）'!AX318=13,2,IF('報告書（事業主控）'!AX318=15,3,IF('報告書（事業主控）'!AX318=17,4,"")))))</f>
        <v/>
      </c>
      <c r="E130" s="304">
        <f>'報告書（事業主控）'!$F$324</f>
        <v>0</v>
      </c>
      <c r="F130" s="304" t="str">
        <f>'報告書（事業主控）'!AW318</f>
        <v>3</v>
      </c>
      <c r="G130" s="304" t="e">
        <f>IF(OR(LEFT(E130,2)="31",LEFT(E130,2)="34",LEFT(E130,2)="36",LEFT(E130,2)="37"),VLOOKUP(E130,労務比率2,'報告書（事業主控）'!AX318,FALSE),VLOOKUP(E130,労務比率,'報告書（事業主控）'!AX318,FALSE))</f>
        <v>#N/A</v>
      </c>
      <c r="H130" s="304" t="e">
        <f>IF(OR(LEFT(E130,2)="31",LEFT(E130,2)="34",LEFT(E130,2)="36",LEFT(E130,2)="37"),VLOOKUP(E130,労務比率2,'報告書（事業主控）'!AX318+1,FALSE),VLOOKUP(E130,労務比率,'報告書（事業主控）'!AX318+1,FALSE))</f>
        <v>#N/A</v>
      </c>
      <c r="I130" s="304">
        <f>'報告書（事業主控）'!AH319</f>
        <v>0</v>
      </c>
      <c r="J130" s="304">
        <f>'報告書（事業主控）'!AH318</f>
        <v>0</v>
      </c>
      <c r="K130" s="304">
        <f>'報告書（事業主控）'!AN318</f>
        <v>0</v>
      </c>
      <c r="L130" s="304">
        <f t="shared" si="15"/>
        <v>0</v>
      </c>
      <c r="M130" s="304">
        <f t="shared" si="16"/>
        <v>0</v>
      </c>
      <c r="N130" s="304">
        <f t="shared" ref="N130:N193" si="18">IF(R130=1,0,I130)</f>
        <v>0</v>
      </c>
      <c r="O130" s="304">
        <f t="shared" si="17"/>
        <v>0</v>
      </c>
      <c r="R130" s="304">
        <f>IF(AND(J130=0,C130&gt;=設定シート!E$101,C130&lt;=設定シート!G$101),1,0)</f>
        <v>0</v>
      </c>
    </row>
    <row r="131" spans="1:18" ht="15" customHeight="1">
      <c r="B131" s="304">
        <v>8</v>
      </c>
      <c r="C131" s="304" t="str">
        <f>'報告書（事業主控）'!AV320</f>
        <v/>
      </c>
      <c r="D131" s="304" t="str">
        <f>IF(E131&lt;&gt;"31 水力発電施設、ずい道等新設事業","",IF('報告書（事業主控）'!AX320=11,1,IF('報告書（事業主控）'!AX320=13,2,IF('報告書（事業主控）'!AX320=15,3,IF('報告書（事業主控）'!AX320=17,4,"")))))</f>
        <v/>
      </c>
      <c r="E131" s="304">
        <f>'報告書（事業主控）'!$F$324</f>
        <v>0</v>
      </c>
      <c r="F131" s="304" t="str">
        <f>'報告書（事業主控）'!AW320</f>
        <v>3</v>
      </c>
      <c r="G131" s="304" t="e">
        <f>IF(OR(LEFT(E131,2)="31",LEFT(E131,2)="34",LEFT(E131,2)="36",LEFT(E131,2)="37"),VLOOKUP(E131,労務比率2,'報告書（事業主控）'!AX320,FALSE),VLOOKUP(E131,労務比率,'報告書（事業主控）'!AX320,FALSE))</f>
        <v>#N/A</v>
      </c>
      <c r="H131" s="304" t="e">
        <f>IF(OR(LEFT(E131,2)="31",LEFT(E131,2)="34",LEFT(E131,2)="36",LEFT(E131,2)="37"),VLOOKUP(E131,労務比率2,'報告書（事業主控）'!AX320+1,FALSE),VLOOKUP(E131,労務比率,'報告書（事業主控）'!AX320+1,FALSE))</f>
        <v>#N/A</v>
      </c>
      <c r="I131" s="304">
        <f>'報告書（事業主控）'!AH321</f>
        <v>0</v>
      </c>
      <c r="J131" s="304">
        <f>'報告書（事業主控）'!AH320</f>
        <v>0</v>
      </c>
      <c r="K131" s="304">
        <f>'報告書（事業主控）'!AN320</f>
        <v>0</v>
      </c>
      <c r="L131" s="304">
        <f t="shared" si="15"/>
        <v>0</v>
      </c>
      <c r="M131" s="304">
        <f t="shared" si="16"/>
        <v>0</v>
      </c>
      <c r="N131" s="304">
        <f t="shared" si="18"/>
        <v>0</v>
      </c>
      <c r="O131" s="304">
        <f t="shared" si="17"/>
        <v>0</v>
      </c>
      <c r="R131" s="304">
        <f>IF(AND(J131=0,C131&gt;=設定シート!E$101,C131&lt;=設定シート!G$101),1,0)</f>
        <v>0</v>
      </c>
    </row>
    <row r="132" spans="1:18" ht="15" customHeight="1">
      <c r="B132" s="304">
        <v>9</v>
      </c>
      <c r="C132" s="304" t="str">
        <f>'報告書（事業主控）'!AV322</f>
        <v/>
      </c>
      <c r="D132" s="304" t="str">
        <f>IF(E132&lt;&gt;"31 水力発電施設、ずい道等新設事業","",IF('報告書（事業主控）'!AX322=11,1,IF('報告書（事業主控）'!AX322=13,2,IF('報告書（事業主控）'!AX322=15,3,IF('報告書（事業主控）'!AX322=17,4,"")))))</f>
        <v/>
      </c>
      <c r="E132" s="304">
        <f>'報告書（事業主控）'!$F$324</f>
        <v>0</v>
      </c>
      <c r="F132" s="304" t="str">
        <f>'報告書（事業主控）'!AW322</f>
        <v>3</v>
      </c>
      <c r="G132" s="304" t="e">
        <f>IF(OR(LEFT(E132,2)="31",LEFT(E132,2)="34",LEFT(E132,2)="36",LEFT(E132,2)="37"),VLOOKUP(E132,労務比率2,'報告書（事業主控）'!AX322,FALSE),VLOOKUP(E132,労務比率,'報告書（事業主控）'!AX322,FALSE))</f>
        <v>#N/A</v>
      </c>
      <c r="H132" s="304" t="e">
        <f>IF(OR(LEFT(E132,2)="31",LEFT(E132,2)="34",LEFT(E132,2)="36",LEFT(E132,2)="37"),VLOOKUP(E132,労務比率2,'報告書（事業主控）'!AX322+1,FALSE),VLOOKUP(E132,労務比率,'報告書（事業主控）'!AX322+1,FALSE))</f>
        <v>#N/A</v>
      </c>
      <c r="I132" s="304">
        <f>'報告書（事業主控）'!AH323</f>
        <v>0</v>
      </c>
      <c r="J132" s="304">
        <f>'報告書（事業主控）'!AH322</f>
        <v>0</v>
      </c>
      <c r="K132" s="304">
        <f>'報告書（事業主控）'!AN322</f>
        <v>0</v>
      </c>
      <c r="L132" s="304">
        <f t="shared" si="15"/>
        <v>0</v>
      </c>
      <c r="M132" s="304">
        <f t="shared" si="16"/>
        <v>0</v>
      </c>
      <c r="N132" s="304">
        <f t="shared" si="18"/>
        <v>0</v>
      </c>
      <c r="O132" s="304">
        <f t="shared" si="17"/>
        <v>0</v>
      </c>
      <c r="R132" s="304">
        <f>IF(AND(J132=0,C132&gt;=設定シート!E$101,C132&lt;=設定シート!G$101),1,0)</f>
        <v>0</v>
      </c>
    </row>
    <row r="133" spans="1:18" ht="15" customHeight="1">
      <c r="A133" s="304">
        <v>9</v>
      </c>
      <c r="B133" s="304">
        <v>1</v>
      </c>
      <c r="C133" s="304" t="str">
        <f>'報告書（事業主控）'!AV347</f>
        <v/>
      </c>
      <c r="D133" s="304" t="str">
        <f>IF(E133&lt;&gt;"31 水力発電施設、ずい道等新設事業","",IF('報告書（事業主控）'!AX347=11,1,IF('報告書（事業主控）'!AX347=13,2,IF('報告書（事業主控）'!AX347=15,3,IF('報告書（事業主控）'!AX347=17,4,"")))))</f>
        <v/>
      </c>
      <c r="E133" s="304">
        <f>'報告書（事業主控）'!$F$365</f>
        <v>0</v>
      </c>
      <c r="F133" s="304" t="str">
        <f>'報告書（事業主控）'!AW347</f>
        <v>3</v>
      </c>
      <c r="G133" s="304" t="e">
        <f>IF(OR(LEFT(E133,2)="31",LEFT(E133,2)="34",LEFT(E133,2)="36",LEFT(E133,2)="37"),VLOOKUP(E133,労務比率2,'報告書（事業主控）'!AX347,FALSE),VLOOKUP(E133,労務比率,'報告書（事業主控）'!AX347,FALSE))</f>
        <v>#N/A</v>
      </c>
      <c r="H133" s="304" t="e">
        <f>IF(OR(LEFT(E133,2)="31",LEFT(E133,2)="34",LEFT(E133,2)="36",LEFT(E133,2)="37"),VLOOKUP(E133,労務比率2,'報告書（事業主控）'!AX347+1,FALSE),VLOOKUP(E133,労務比率,'報告書（事業主控）'!AX347+1,FALSE))</f>
        <v>#N/A</v>
      </c>
      <c r="I133" s="304">
        <f>'報告書（事業主控）'!AH348</f>
        <v>0</v>
      </c>
      <c r="J133" s="304">
        <f>'報告書（事業主控）'!AH347</f>
        <v>0</v>
      </c>
      <c r="K133" s="304">
        <f>'報告書（事業主控）'!AN347</f>
        <v>0</v>
      </c>
      <c r="L133" s="304">
        <f t="shared" si="15"/>
        <v>0</v>
      </c>
      <c r="M133" s="304">
        <f t="shared" si="16"/>
        <v>0</v>
      </c>
      <c r="N133" s="304">
        <f t="shared" si="18"/>
        <v>0</v>
      </c>
      <c r="O133" s="304">
        <f t="shared" si="17"/>
        <v>0</v>
      </c>
      <c r="P133" s="304">
        <f>INT(SUMIF(O133:O141,0,I133:I141)*105/108)</f>
        <v>0</v>
      </c>
      <c r="Q133" s="304">
        <f>INT(P133*IF(COUNTIF(R133:R141,1)=0,0,SUMIF(R133:R141,1,G133:G141)/COUNTIF(R133:R141,1))/100)</f>
        <v>0</v>
      </c>
      <c r="R133" s="304">
        <f>IF(AND(J133=0,C133&gt;=設定シート!E$101,C133&lt;=設定シート!G$101),1,0)</f>
        <v>0</v>
      </c>
    </row>
    <row r="134" spans="1:18" ht="15" customHeight="1">
      <c r="B134" s="304">
        <v>2</v>
      </c>
      <c r="C134" s="304" t="str">
        <f>'報告書（事業主控）'!AV349</f>
        <v/>
      </c>
      <c r="D134" s="304" t="str">
        <f>IF(E134&lt;&gt;"31 水力発電施設、ずい道等新設事業","",IF('報告書（事業主控）'!AX349=11,1,IF('報告書（事業主控）'!AX349=13,2,IF('報告書（事業主控）'!AX349=15,3,IF('報告書（事業主控）'!AX349=17,4,"")))))</f>
        <v/>
      </c>
      <c r="E134" s="304">
        <f>'報告書（事業主控）'!$F$365</f>
        <v>0</v>
      </c>
      <c r="F134" s="304" t="str">
        <f>'報告書（事業主控）'!AW349</f>
        <v>3</v>
      </c>
      <c r="G134" s="304" t="e">
        <f>IF(OR(LEFT(E134,2)="31",LEFT(E134,2)="34",LEFT(E134,2)="36",LEFT(E134,2)="37"),VLOOKUP(E134,労務比率2,'報告書（事業主控）'!AX349,FALSE),VLOOKUP(E134,労務比率,'報告書（事業主控）'!AX349,FALSE))</f>
        <v>#N/A</v>
      </c>
      <c r="H134" s="304" t="e">
        <f>IF(OR(LEFT(E134,2)="31",LEFT(E134,2)="34",LEFT(E134,2)="36",LEFT(E134,2)="37"),VLOOKUP(E134,労務比率2,'報告書（事業主控）'!AX349+1,FALSE),VLOOKUP(E134,労務比率,'報告書（事業主控）'!AX349+1,FALSE))</f>
        <v>#N/A</v>
      </c>
      <c r="I134" s="304">
        <f>'報告書（事業主控）'!AH350</f>
        <v>0</v>
      </c>
      <c r="J134" s="304">
        <f>'報告書（事業主控）'!AH349</f>
        <v>0</v>
      </c>
      <c r="K134" s="304">
        <f>'報告書（事業主控）'!AN349</f>
        <v>0</v>
      </c>
      <c r="L134" s="304">
        <f t="shared" si="15"/>
        <v>0</v>
      </c>
      <c r="M134" s="304">
        <f t="shared" si="16"/>
        <v>0</v>
      </c>
      <c r="N134" s="304">
        <f t="shared" si="18"/>
        <v>0</v>
      </c>
      <c r="O134" s="304">
        <f t="shared" si="17"/>
        <v>0</v>
      </c>
      <c r="R134" s="304">
        <f>IF(AND(J134=0,C134&gt;=設定シート!E$101,C134&lt;=設定シート!G$101),1,0)</f>
        <v>0</v>
      </c>
    </row>
    <row r="135" spans="1:18" ht="15" customHeight="1">
      <c r="B135" s="304">
        <v>3</v>
      </c>
      <c r="C135" s="304" t="str">
        <f>'報告書（事業主控）'!AV351</f>
        <v/>
      </c>
      <c r="D135" s="304" t="str">
        <f>IF(E135&lt;&gt;"31 水力発電施設、ずい道等新設事業","",IF('報告書（事業主控）'!AX351=11,1,IF('報告書（事業主控）'!AX351=13,2,IF('報告書（事業主控）'!AX351=15,3,IF('報告書（事業主控）'!AX351=17,4,"")))))</f>
        <v/>
      </c>
      <c r="E135" s="304">
        <f>'報告書（事業主控）'!$F$365</f>
        <v>0</v>
      </c>
      <c r="F135" s="304" t="str">
        <f>'報告書（事業主控）'!AW351</f>
        <v>3</v>
      </c>
      <c r="G135" s="304" t="e">
        <f>IF(OR(LEFT(E135,2)="31",LEFT(E135,2)="34",LEFT(E135,2)="36",LEFT(E135,2)="37"),VLOOKUP(E135,労務比率2,'報告書（事業主控）'!AX351,FALSE),VLOOKUP(E135,労務比率,'報告書（事業主控）'!AX351,FALSE))</f>
        <v>#N/A</v>
      </c>
      <c r="H135" s="304" t="e">
        <f>IF(OR(LEFT(E135,2)="31",LEFT(E135,2)="34",LEFT(E135,2)="36",LEFT(E135,2)="37"),VLOOKUP(E135,労務比率2,'報告書（事業主控）'!AX351+1,FALSE),VLOOKUP(E135,労務比率,'報告書（事業主控）'!AX351+1,FALSE))</f>
        <v>#N/A</v>
      </c>
      <c r="I135" s="304">
        <f>'報告書（事業主控）'!AH352</f>
        <v>0</v>
      </c>
      <c r="J135" s="304">
        <f>'報告書（事業主控）'!AH351</f>
        <v>0</v>
      </c>
      <c r="K135" s="304">
        <f>'報告書（事業主控）'!AN351</f>
        <v>0</v>
      </c>
      <c r="L135" s="304">
        <f t="shared" si="15"/>
        <v>0</v>
      </c>
      <c r="M135" s="304">
        <f t="shared" si="16"/>
        <v>0</v>
      </c>
      <c r="N135" s="304">
        <f t="shared" si="18"/>
        <v>0</v>
      </c>
      <c r="O135" s="304">
        <f t="shared" si="17"/>
        <v>0</v>
      </c>
      <c r="R135" s="304">
        <f>IF(AND(J135=0,C135&gt;=設定シート!E$101,C135&lt;=設定シート!G$101),1,0)</f>
        <v>0</v>
      </c>
    </row>
    <row r="136" spans="1:18" ht="15" customHeight="1">
      <c r="B136" s="304">
        <v>4</v>
      </c>
      <c r="C136" s="304" t="str">
        <f>'報告書（事業主控）'!AV353</f>
        <v/>
      </c>
      <c r="D136" s="304" t="str">
        <f>IF(E136&lt;&gt;"31 水力発電施設、ずい道等新設事業","",IF('報告書（事業主控）'!AX353=11,1,IF('報告書（事業主控）'!AX353=13,2,IF('報告書（事業主控）'!AX353=15,3,IF('報告書（事業主控）'!AX353=17,4,"")))))</f>
        <v/>
      </c>
      <c r="E136" s="304">
        <f>'報告書（事業主控）'!$F$365</f>
        <v>0</v>
      </c>
      <c r="F136" s="304" t="str">
        <f>'報告書（事業主控）'!AW353</f>
        <v>3</v>
      </c>
      <c r="G136" s="304" t="e">
        <f>IF(OR(LEFT(E136,2)="31",LEFT(E136,2)="34",LEFT(E136,2)="36",LEFT(E136,2)="37"),VLOOKUP(E136,労務比率2,'報告書（事業主控）'!AX353,FALSE),VLOOKUP(E136,労務比率,'報告書（事業主控）'!AX353,FALSE))</f>
        <v>#N/A</v>
      </c>
      <c r="H136" s="304" t="e">
        <f>IF(OR(LEFT(E136,2)="31",LEFT(E136,2)="34",LEFT(E136,2)="36",LEFT(E136,2)="37"),VLOOKUP(E136,労務比率2,'報告書（事業主控）'!AX353+1,FALSE),VLOOKUP(E136,労務比率,'報告書（事業主控）'!AX353+1,FALSE))</f>
        <v>#N/A</v>
      </c>
      <c r="I136" s="304">
        <f>'報告書（事業主控）'!AH354</f>
        <v>0</v>
      </c>
      <c r="J136" s="304">
        <f>'報告書（事業主控）'!AH353</f>
        <v>0</v>
      </c>
      <c r="K136" s="304">
        <f>'報告書（事業主控）'!AN353</f>
        <v>0</v>
      </c>
      <c r="L136" s="304">
        <f t="shared" si="15"/>
        <v>0</v>
      </c>
      <c r="M136" s="304">
        <f t="shared" si="16"/>
        <v>0</v>
      </c>
      <c r="N136" s="304">
        <f t="shared" si="18"/>
        <v>0</v>
      </c>
      <c r="O136" s="304">
        <f t="shared" si="17"/>
        <v>0</v>
      </c>
      <c r="R136" s="304">
        <f>IF(AND(J136=0,C136&gt;=設定シート!E$101,C136&lt;=設定シート!G$101),1,0)</f>
        <v>0</v>
      </c>
    </row>
    <row r="137" spans="1:18" ht="15" customHeight="1">
      <c r="B137" s="304">
        <v>5</v>
      </c>
      <c r="C137" s="304" t="str">
        <f>'報告書（事業主控）'!AV355</f>
        <v/>
      </c>
      <c r="D137" s="304" t="str">
        <f>IF(E137&lt;&gt;"31 水力発電施設、ずい道等新設事業","",IF('報告書（事業主控）'!AX355=11,1,IF('報告書（事業主控）'!AX355=13,2,IF('報告書（事業主控）'!AX355=15,3,IF('報告書（事業主控）'!AX355=17,4,"")))))</f>
        <v/>
      </c>
      <c r="E137" s="304">
        <f>'報告書（事業主控）'!$F$365</f>
        <v>0</v>
      </c>
      <c r="F137" s="304" t="str">
        <f>'報告書（事業主控）'!AW355</f>
        <v>3</v>
      </c>
      <c r="G137" s="304" t="e">
        <f>IF(OR(LEFT(E137,2)="31",LEFT(E137,2)="34",LEFT(E137,2)="36",LEFT(E137,2)="37"),VLOOKUP(E137,労務比率2,'報告書（事業主控）'!AX355,FALSE),VLOOKUP(E137,労務比率,'報告書（事業主控）'!AX355,FALSE))</f>
        <v>#N/A</v>
      </c>
      <c r="H137" s="304" t="e">
        <f>IF(OR(LEFT(E137,2)="31",LEFT(E137,2)="34",LEFT(E137,2)="36",LEFT(E137,2)="37"),VLOOKUP(E137,労務比率2,'報告書（事業主控）'!AX355+1,FALSE),VLOOKUP(E137,労務比率,'報告書（事業主控）'!AX355+1,FALSE))</f>
        <v>#N/A</v>
      </c>
      <c r="I137" s="304">
        <f>'報告書（事業主控）'!AH356</f>
        <v>0</v>
      </c>
      <c r="J137" s="304">
        <f>'報告書（事業主控）'!AH355</f>
        <v>0</v>
      </c>
      <c r="K137" s="304">
        <f>'報告書（事業主控）'!AN355</f>
        <v>0</v>
      </c>
      <c r="L137" s="304">
        <f t="shared" si="15"/>
        <v>0</v>
      </c>
      <c r="M137" s="304">
        <f t="shared" si="16"/>
        <v>0</v>
      </c>
      <c r="N137" s="304">
        <f t="shared" si="18"/>
        <v>0</v>
      </c>
      <c r="O137" s="304">
        <f t="shared" si="17"/>
        <v>0</v>
      </c>
      <c r="R137" s="304">
        <f>IF(AND(J137=0,C137&gt;=設定シート!E$101,C137&lt;=設定シート!G$101),1,0)</f>
        <v>0</v>
      </c>
    </row>
    <row r="138" spans="1:18" ht="15" customHeight="1">
      <c r="B138" s="304">
        <v>6</v>
      </c>
      <c r="C138" s="304" t="str">
        <f>'報告書（事業主控）'!AV357</f>
        <v/>
      </c>
      <c r="D138" s="304" t="str">
        <f>IF(E138&lt;&gt;"31 水力発電施設、ずい道等新設事業","",IF('報告書（事業主控）'!AX357=11,1,IF('報告書（事業主控）'!AX357=13,2,IF('報告書（事業主控）'!AX357=15,3,IF('報告書（事業主控）'!AX357=17,4,"")))))</f>
        <v/>
      </c>
      <c r="E138" s="304">
        <f>'報告書（事業主控）'!$F$365</f>
        <v>0</v>
      </c>
      <c r="F138" s="304" t="str">
        <f>'報告書（事業主控）'!AW357</f>
        <v>3</v>
      </c>
      <c r="G138" s="304" t="e">
        <f>IF(OR(LEFT(E138,2)="31",LEFT(E138,2)="34",LEFT(E138,2)="36",LEFT(E138,2)="37"),VLOOKUP(E138,労務比率2,'報告書（事業主控）'!AX357,FALSE),VLOOKUP(E138,労務比率,'報告書（事業主控）'!AX357,FALSE))</f>
        <v>#N/A</v>
      </c>
      <c r="H138" s="304" t="e">
        <f>IF(OR(LEFT(E138,2)="31",LEFT(E138,2)="34",LEFT(E138,2)="36",LEFT(E138,2)="37"),VLOOKUP(E138,労務比率2,'報告書（事業主控）'!AX357+1,FALSE),VLOOKUP(E138,労務比率,'報告書（事業主控）'!AX357+1,FALSE))</f>
        <v>#N/A</v>
      </c>
      <c r="I138" s="304">
        <f>'報告書（事業主控）'!AH358</f>
        <v>0</v>
      </c>
      <c r="J138" s="304">
        <f>'報告書（事業主控）'!AH357</f>
        <v>0</v>
      </c>
      <c r="K138" s="304">
        <f>'報告書（事業主控）'!AN357</f>
        <v>0</v>
      </c>
      <c r="L138" s="304">
        <f t="shared" si="15"/>
        <v>0</v>
      </c>
      <c r="M138" s="304">
        <f t="shared" si="16"/>
        <v>0</v>
      </c>
      <c r="N138" s="304">
        <f t="shared" si="18"/>
        <v>0</v>
      </c>
      <c r="O138" s="304">
        <f t="shared" si="17"/>
        <v>0</v>
      </c>
      <c r="R138" s="304">
        <f>IF(AND(J138=0,C138&gt;=設定シート!E$101,C138&lt;=設定シート!G$101),1,0)</f>
        <v>0</v>
      </c>
    </row>
    <row r="139" spans="1:18" ht="15" customHeight="1">
      <c r="B139" s="304">
        <v>7</v>
      </c>
      <c r="C139" s="304" t="str">
        <f>'報告書（事業主控）'!AV359</f>
        <v/>
      </c>
      <c r="D139" s="304" t="str">
        <f>IF(E139&lt;&gt;"31 水力発電施設、ずい道等新設事業","",IF('報告書（事業主控）'!AX359=11,1,IF('報告書（事業主控）'!AX359=13,2,IF('報告書（事業主控）'!AX359=15,3,IF('報告書（事業主控）'!AX359=17,4,"")))))</f>
        <v/>
      </c>
      <c r="E139" s="304">
        <f>'報告書（事業主控）'!$F$365</f>
        <v>0</v>
      </c>
      <c r="F139" s="304" t="str">
        <f>'報告書（事業主控）'!AW359</f>
        <v>3</v>
      </c>
      <c r="G139" s="304" t="e">
        <f>IF(OR(LEFT(E139,2)="31",LEFT(E139,2)="34",LEFT(E139,2)="36",LEFT(E139,2)="37"),VLOOKUP(E139,労務比率2,'報告書（事業主控）'!AX359,FALSE),VLOOKUP(E139,労務比率,'報告書（事業主控）'!AX359,FALSE))</f>
        <v>#N/A</v>
      </c>
      <c r="H139" s="304" t="e">
        <f>IF(OR(LEFT(E139,2)="31",LEFT(E139,2)="34",LEFT(E139,2)="36",LEFT(E139,2)="37"),VLOOKUP(E139,労務比率2,'報告書（事業主控）'!AX359+1,FALSE),VLOOKUP(E139,労務比率,'報告書（事業主控）'!AX359+1,FALSE))</f>
        <v>#N/A</v>
      </c>
      <c r="I139" s="304">
        <f>'報告書（事業主控）'!AH360</f>
        <v>0</v>
      </c>
      <c r="J139" s="304">
        <f>'報告書（事業主控）'!AH359</f>
        <v>0</v>
      </c>
      <c r="K139" s="304">
        <f>'報告書（事業主控）'!AN359</f>
        <v>0</v>
      </c>
      <c r="L139" s="304">
        <f t="shared" si="15"/>
        <v>0</v>
      </c>
      <c r="M139" s="304">
        <f t="shared" si="16"/>
        <v>0</v>
      </c>
      <c r="N139" s="304">
        <f t="shared" si="18"/>
        <v>0</v>
      </c>
      <c r="O139" s="304">
        <f t="shared" si="17"/>
        <v>0</v>
      </c>
      <c r="R139" s="304">
        <f>IF(AND(J139=0,C139&gt;=設定シート!E$101,C139&lt;=設定シート!G$101),1,0)</f>
        <v>0</v>
      </c>
    </row>
    <row r="140" spans="1:18" ht="15" customHeight="1">
      <c r="B140" s="304">
        <v>8</v>
      </c>
      <c r="C140" s="304" t="str">
        <f>'報告書（事業主控）'!AV361</f>
        <v/>
      </c>
      <c r="D140" s="304" t="str">
        <f>IF(E140&lt;&gt;"31 水力発電施設、ずい道等新設事業","",IF('報告書（事業主控）'!AX361=11,1,IF('報告書（事業主控）'!AX361=13,2,IF('報告書（事業主控）'!AX361=15,3,IF('報告書（事業主控）'!AX361=17,4,"")))))</f>
        <v/>
      </c>
      <c r="E140" s="304">
        <f>'報告書（事業主控）'!$F$365</f>
        <v>0</v>
      </c>
      <c r="F140" s="304" t="str">
        <f>'報告書（事業主控）'!AW361</f>
        <v>3</v>
      </c>
      <c r="G140" s="304" t="e">
        <f>IF(OR(LEFT(E140,2)="31",LEFT(E140,2)="34",LEFT(E140,2)="36",LEFT(E140,2)="37"),VLOOKUP(E140,労務比率2,'報告書（事業主控）'!AX361,FALSE),VLOOKUP(E140,労務比率,'報告書（事業主控）'!AX361,FALSE))</f>
        <v>#N/A</v>
      </c>
      <c r="H140" s="304" t="e">
        <f>IF(OR(LEFT(E140,2)="31",LEFT(E140,2)="34",LEFT(E140,2)="36",LEFT(E140,2)="37"),VLOOKUP(E140,労務比率2,'報告書（事業主控）'!AX361+1,FALSE),VLOOKUP(E140,労務比率,'報告書（事業主控）'!AX361+1,FALSE))</f>
        <v>#N/A</v>
      </c>
      <c r="I140" s="304">
        <f>'報告書（事業主控）'!AH362</f>
        <v>0</v>
      </c>
      <c r="J140" s="304">
        <f>'報告書（事業主控）'!AH361</f>
        <v>0</v>
      </c>
      <c r="K140" s="304">
        <f>'報告書（事業主控）'!AN361</f>
        <v>0</v>
      </c>
      <c r="L140" s="304">
        <f t="shared" si="15"/>
        <v>0</v>
      </c>
      <c r="M140" s="304">
        <f t="shared" si="16"/>
        <v>0</v>
      </c>
      <c r="N140" s="304">
        <f t="shared" si="18"/>
        <v>0</v>
      </c>
      <c r="O140" s="304">
        <f t="shared" si="17"/>
        <v>0</v>
      </c>
      <c r="R140" s="304">
        <f>IF(AND(J140=0,C140&gt;=設定シート!E$101,C140&lt;=設定シート!G$101),1,0)</f>
        <v>0</v>
      </c>
    </row>
    <row r="141" spans="1:18" ht="15" customHeight="1">
      <c r="B141" s="304">
        <v>9</v>
      </c>
      <c r="C141" s="304" t="str">
        <f>'報告書（事業主控）'!AV363</f>
        <v/>
      </c>
      <c r="D141" s="304" t="str">
        <f>IF(E141&lt;&gt;"31 水力発電施設、ずい道等新設事業","",IF('報告書（事業主控）'!AX363=11,1,IF('報告書（事業主控）'!AX363=13,2,IF('報告書（事業主控）'!AX363=15,3,IF('報告書（事業主控）'!AX363=17,4,"")))))</f>
        <v/>
      </c>
      <c r="E141" s="304">
        <f>'報告書（事業主控）'!$F$365</f>
        <v>0</v>
      </c>
      <c r="F141" s="304" t="str">
        <f>'報告書（事業主控）'!AW363</f>
        <v>3</v>
      </c>
      <c r="G141" s="304" t="e">
        <f>IF(OR(LEFT(E141,2)="31",LEFT(E141,2)="34",LEFT(E141,2)="36",LEFT(E141,2)="37"),VLOOKUP(E141,労務比率2,'報告書（事業主控）'!AX363,FALSE),VLOOKUP(E141,労務比率,'報告書（事業主控）'!AX363,FALSE))</f>
        <v>#N/A</v>
      </c>
      <c r="H141" s="304" t="e">
        <f>IF(OR(LEFT(E141,2)="31",LEFT(E141,2)="34",LEFT(E141,2)="36",LEFT(E141,2)="37"),VLOOKUP(E141,労務比率2,'報告書（事業主控）'!AX363+1,FALSE),VLOOKUP(E141,労務比率,'報告書（事業主控）'!AX363+1,FALSE))</f>
        <v>#N/A</v>
      </c>
      <c r="I141" s="304">
        <f>'報告書（事業主控）'!AH364</f>
        <v>0</v>
      </c>
      <c r="J141" s="304">
        <f>'報告書（事業主控）'!AH363</f>
        <v>0</v>
      </c>
      <c r="K141" s="304">
        <f>'報告書（事業主控）'!AN363</f>
        <v>0</v>
      </c>
      <c r="L141" s="304">
        <f t="shared" si="15"/>
        <v>0</v>
      </c>
      <c r="M141" s="304">
        <f t="shared" si="16"/>
        <v>0</v>
      </c>
      <c r="N141" s="304">
        <f t="shared" si="18"/>
        <v>0</v>
      </c>
      <c r="O141" s="304">
        <f t="shared" si="17"/>
        <v>0</v>
      </c>
      <c r="R141" s="304">
        <f>IF(AND(J141=0,C141&gt;=設定シート!E$101,C141&lt;=設定シート!G$101),1,0)</f>
        <v>0</v>
      </c>
    </row>
    <row r="142" spans="1:18" ht="15" customHeight="1">
      <c r="A142" s="304">
        <v>10</v>
      </c>
      <c r="B142" s="304">
        <v>1</v>
      </c>
      <c r="C142" s="304" t="str">
        <f>'報告書（事業主控）'!AV388</f>
        <v/>
      </c>
      <c r="D142" s="304" t="str">
        <f>IF(E142&lt;&gt;"31 水力発電施設、ずい道等新設事業","",IF('報告書（事業主控）'!AX388=11,1,IF('報告書（事業主控）'!AX388=13,2,IF('報告書（事業主控）'!AX388=15,3,IF('報告書（事業主控）'!AX388=17,4,"")))))</f>
        <v/>
      </c>
      <c r="E142" s="304">
        <f>'報告書（事業主控）'!$F$406</f>
        <v>0</v>
      </c>
      <c r="F142" s="304" t="str">
        <f>'報告書（事業主控）'!AW388</f>
        <v>3</v>
      </c>
      <c r="G142" s="304" t="e">
        <f>IF(OR(LEFT(E142,2)="31",LEFT(E142,2)="34",LEFT(E142,2)="36",LEFT(E142,2)="37"),VLOOKUP(E142,労務比率2,'報告書（事業主控）'!AX388,FALSE),VLOOKUP(E142,労務比率,'報告書（事業主控）'!AX388,FALSE))</f>
        <v>#N/A</v>
      </c>
      <c r="H142" s="304" t="e">
        <f>IF(OR(LEFT(E142,2)="31",LEFT(E142,2)="34",LEFT(E142,2)="36",LEFT(E142,2)="37"),VLOOKUP(E142,労務比率2,'報告書（事業主控）'!AX388+1,FALSE),VLOOKUP(E142,労務比率,'報告書（事業主控）'!AX388+1,FALSE))</f>
        <v>#N/A</v>
      </c>
      <c r="I142" s="304">
        <f>'報告書（事業主控）'!AH389</f>
        <v>0</v>
      </c>
      <c r="J142" s="304">
        <f>'報告書（事業主控）'!AH388</f>
        <v>0</v>
      </c>
      <c r="K142" s="304">
        <f>'報告書（事業主控）'!AN388</f>
        <v>0</v>
      </c>
      <c r="L142" s="304">
        <f t="shared" si="15"/>
        <v>0</v>
      </c>
      <c r="M142" s="304">
        <f t="shared" si="16"/>
        <v>0</v>
      </c>
      <c r="N142" s="304">
        <f t="shared" si="18"/>
        <v>0</v>
      </c>
      <c r="O142" s="304">
        <f t="shared" si="17"/>
        <v>0</v>
      </c>
      <c r="P142" s="304">
        <f>INT(SUMIF(O142:O150,0,I142:I150)*105/108)</f>
        <v>0</v>
      </c>
      <c r="Q142" s="304">
        <f>INT(P142*IF(COUNTIF(R142:R150,1)=0,0,SUMIF(R142:R150,1,G142:G150)/COUNTIF(R142:R150,1))/100)</f>
        <v>0</v>
      </c>
      <c r="R142" s="304">
        <f>IF(AND(J142=0,C142&gt;=設定シート!E$101,C142&lt;=設定シート!G$101),1,0)</f>
        <v>0</v>
      </c>
    </row>
    <row r="143" spans="1:18" ht="15" customHeight="1">
      <c r="B143" s="304">
        <v>2</v>
      </c>
      <c r="C143" s="304" t="str">
        <f>'報告書（事業主控）'!AV390</f>
        <v/>
      </c>
      <c r="D143" s="304" t="str">
        <f>IF(E143&lt;&gt;"31 水力発電施設、ずい道等新設事業","",IF('報告書（事業主控）'!AX390=11,1,IF('報告書（事業主控）'!AX390=13,2,IF('報告書（事業主控）'!AX390=15,3,IF('報告書（事業主控）'!AX390=17,4,"")))))</f>
        <v/>
      </c>
      <c r="E143" s="304">
        <f>'報告書（事業主控）'!$F$406</f>
        <v>0</v>
      </c>
      <c r="F143" s="304" t="str">
        <f>'報告書（事業主控）'!AW390</f>
        <v>3</v>
      </c>
      <c r="G143" s="304" t="e">
        <f>IF(OR(LEFT(E143,2)="31",LEFT(E143,2)="34",LEFT(E143,2)="36",LEFT(E143,2)="37"),VLOOKUP(E143,労務比率2,'報告書（事業主控）'!AX390,FALSE),VLOOKUP(E143,労務比率,'報告書（事業主控）'!AX390,FALSE))</f>
        <v>#N/A</v>
      </c>
      <c r="H143" s="304" t="e">
        <f>IF(OR(LEFT(E143,2)="31",LEFT(E143,2)="34",LEFT(E143,2)="36",LEFT(E143,2)="37"),VLOOKUP(E143,労務比率2,'報告書（事業主控）'!AX390+1,FALSE),VLOOKUP(E143,労務比率,'報告書（事業主控）'!AX390+1,FALSE))</f>
        <v>#N/A</v>
      </c>
      <c r="I143" s="304">
        <f>'報告書（事業主控）'!AH391</f>
        <v>0</v>
      </c>
      <c r="J143" s="304">
        <f>'報告書（事業主控）'!AH390</f>
        <v>0</v>
      </c>
      <c r="K143" s="304">
        <f>'報告書（事業主控）'!AN390</f>
        <v>0</v>
      </c>
      <c r="L143" s="304">
        <f t="shared" si="15"/>
        <v>0</v>
      </c>
      <c r="M143" s="304">
        <f t="shared" si="16"/>
        <v>0</v>
      </c>
      <c r="N143" s="304">
        <f t="shared" si="18"/>
        <v>0</v>
      </c>
      <c r="O143" s="304">
        <f t="shared" si="17"/>
        <v>0</v>
      </c>
      <c r="R143" s="304">
        <f>IF(AND(J143=0,C143&gt;=設定シート!E$101,C143&lt;=設定シート!G$101),1,0)</f>
        <v>0</v>
      </c>
    </row>
    <row r="144" spans="1:18" ht="15" customHeight="1">
      <c r="B144" s="304">
        <v>3</v>
      </c>
      <c r="C144" s="304" t="str">
        <f>'報告書（事業主控）'!AV392</f>
        <v/>
      </c>
      <c r="D144" s="304" t="str">
        <f>IF(E144&lt;&gt;"31 水力発電施設、ずい道等新設事業","",IF('報告書（事業主控）'!AX392=11,1,IF('報告書（事業主控）'!AX392=13,2,IF('報告書（事業主控）'!AX392=15,3,IF('報告書（事業主控）'!AX392=17,4,"")))))</f>
        <v/>
      </c>
      <c r="E144" s="304">
        <f>'報告書（事業主控）'!$F$406</f>
        <v>0</v>
      </c>
      <c r="F144" s="304" t="str">
        <f>'報告書（事業主控）'!AW392</f>
        <v>3</v>
      </c>
      <c r="G144" s="304" t="e">
        <f>IF(OR(LEFT(E144,2)="31",LEFT(E144,2)="34",LEFT(E144,2)="36",LEFT(E144,2)="37"),VLOOKUP(E144,労務比率2,'報告書（事業主控）'!AX392,FALSE),VLOOKUP(E144,労務比率,'報告書（事業主控）'!AX392,FALSE))</f>
        <v>#N/A</v>
      </c>
      <c r="H144" s="304" t="e">
        <f>IF(OR(LEFT(E144,2)="31",LEFT(E144,2)="34",LEFT(E144,2)="36",LEFT(E144,2)="37"),VLOOKUP(E144,労務比率2,'報告書（事業主控）'!AX392+1,FALSE),VLOOKUP(E144,労務比率,'報告書（事業主控）'!AX392+1,FALSE))</f>
        <v>#N/A</v>
      </c>
      <c r="I144" s="304">
        <f>'報告書（事業主控）'!AH393</f>
        <v>0</v>
      </c>
      <c r="J144" s="304">
        <f>'報告書（事業主控）'!AH392</f>
        <v>0</v>
      </c>
      <c r="K144" s="304">
        <f>'報告書（事業主控）'!AN392</f>
        <v>0</v>
      </c>
      <c r="L144" s="304">
        <f t="shared" si="15"/>
        <v>0</v>
      </c>
      <c r="M144" s="304">
        <f t="shared" si="16"/>
        <v>0</v>
      </c>
      <c r="N144" s="304">
        <f t="shared" si="18"/>
        <v>0</v>
      </c>
      <c r="O144" s="304">
        <f t="shared" si="17"/>
        <v>0</v>
      </c>
      <c r="R144" s="304">
        <f>IF(AND(J144=0,C144&gt;=設定シート!E$101,C144&lt;=設定シート!G$101),1,0)</f>
        <v>0</v>
      </c>
    </row>
    <row r="145" spans="1:18" ht="15" customHeight="1">
      <c r="B145" s="304">
        <v>4</v>
      </c>
      <c r="C145" s="304" t="str">
        <f>'報告書（事業主控）'!AV394</f>
        <v/>
      </c>
      <c r="D145" s="304" t="str">
        <f>IF(E145&lt;&gt;"31 水力発電施設、ずい道等新設事業","",IF('報告書（事業主控）'!AX394=11,1,IF('報告書（事業主控）'!AX394=13,2,IF('報告書（事業主控）'!AX394=15,3,IF('報告書（事業主控）'!AX394=17,4,"")))))</f>
        <v/>
      </c>
      <c r="E145" s="304">
        <f>'報告書（事業主控）'!$F$406</f>
        <v>0</v>
      </c>
      <c r="F145" s="304" t="str">
        <f>'報告書（事業主控）'!AW394</f>
        <v>3</v>
      </c>
      <c r="G145" s="304" t="e">
        <f>IF(OR(LEFT(E145,2)="31",LEFT(E145,2)="34",LEFT(E145,2)="36",LEFT(E145,2)="37"),VLOOKUP(E145,労務比率2,'報告書（事業主控）'!AX394,FALSE),VLOOKUP(E145,労務比率,'報告書（事業主控）'!AX394,FALSE))</f>
        <v>#N/A</v>
      </c>
      <c r="H145" s="304" t="e">
        <f>IF(OR(LEFT(E145,2)="31",LEFT(E145,2)="34",LEFT(E145,2)="36",LEFT(E145,2)="37"),VLOOKUP(E145,労務比率2,'報告書（事業主控）'!AX394+1,FALSE),VLOOKUP(E145,労務比率,'報告書（事業主控）'!AX394+1,FALSE))</f>
        <v>#N/A</v>
      </c>
      <c r="I145" s="304">
        <f>'報告書（事業主控）'!AH395</f>
        <v>0</v>
      </c>
      <c r="J145" s="304">
        <f>'報告書（事業主控）'!AH394</f>
        <v>0</v>
      </c>
      <c r="K145" s="304">
        <f>'報告書（事業主控）'!AN394</f>
        <v>0</v>
      </c>
      <c r="L145" s="304">
        <f t="shared" si="15"/>
        <v>0</v>
      </c>
      <c r="M145" s="304">
        <f t="shared" si="16"/>
        <v>0</v>
      </c>
      <c r="N145" s="304">
        <f t="shared" si="18"/>
        <v>0</v>
      </c>
      <c r="O145" s="304">
        <f t="shared" si="17"/>
        <v>0</v>
      </c>
      <c r="R145" s="304">
        <f>IF(AND(J145=0,C145&gt;=設定シート!E$101,C145&lt;=設定シート!G$101),1,0)</f>
        <v>0</v>
      </c>
    </row>
    <row r="146" spans="1:18" ht="15" customHeight="1">
      <c r="B146" s="304">
        <v>5</v>
      </c>
      <c r="C146" s="304" t="str">
        <f>'報告書（事業主控）'!AV396</f>
        <v/>
      </c>
      <c r="D146" s="304" t="str">
        <f>IF(E146&lt;&gt;"31 水力発電施設、ずい道等新設事業","",IF('報告書（事業主控）'!AX396=11,1,IF('報告書（事業主控）'!AX396=13,2,IF('報告書（事業主控）'!AX396=15,3,IF('報告書（事業主控）'!AX396=17,4,"")))))</f>
        <v/>
      </c>
      <c r="E146" s="304">
        <f>'報告書（事業主控）'!$F$406</f>
        <v>0</v>
      </c>
      <c r="F146" s="304" t="str">
        <f>'報告書（事業主控）'!AW396</f>
        <v>3</v>
      </c>
      <c r="G146" s="304" t="e">
        <f>IF(OR(LEFT(E146,2)="31",LEFT(E146,2)="34",LEFT(E146,2)="36",LEFT(E146,2)="37"),VLOOKUP(E146,労務比率2,'報告書（事業主控）'!AX396,FALSE),VLOOKUP(E146,労務比率,'報告書（事業主控）'!AX396,FALSE))</f>
        <v>#N/A</v>
      </c>
      <c r="H146" s="304" t="e">
        <f>IF(OR(LEFT(E146,2)="31",LEFT(E146,2)="34",LEFT(E146,2)="36",LEFT(E146,2)="37"),VLOOKUP(E146,労務比率2,'報告書（事業主控）'!AX396+1,FALSE),VLOOKUP(E146,労務比率,'報告書（事業主控）'!AX396+1,FALSE))</f>
        <v>#N/A</v>
      </c>
      <c r="I146" s="304">
        <f>'報告書（事業主控）'!AH397</f>
        <v>0</v>
      </c>
      <c r="J146" s="304">
        <f>'報告書（事業主控）'!AH396</f>
        <v>0</v>
      </c>
      <c r="K146" s="304">
        <f>'報告書（事業主控）'!AN396</f>
        <v>0</v>
      </c>
      <c r="L146" s="304">
        <f t="shared" si="15"/>
        <v>0</v>
      </c>
      <c r="M146" s="304">
        <f t="shared" si="16"/>
        <v>0</v>
      </c>
      <c r="N146" s="304">
        <f t="shared" si="18"/>
        <v>0</v>
      </c>
      <c r="O146" s="304">
        <f t="shared" si="17"/>
        <v>0</v>
      </c>
      <c r="R146" s="304">
        <f>IF(AND(J146=0,C146&gt;=設定シート!E$101,C146&lt;=設定シート!G$101),1,0)</f>
        <v>0</v>
      </c>
    </row>
    <row r="147" spans="1:18" ht="15" customHeight="1">
      <c r="B147" s="304">
        <v>6</v>
      </c>
      <c r="C147" s="304" t="str">
        <f>'報告書（事業主控）'!AV398</f>
        <v/>
      </c>
      <c r="D147" s="304" t="str">
        <f>IF(E147&lt;&gt;"31 水力発電施設、ずい道等新設事業","",IF('報告書（事業主控）'!AX398=11,1,IF('報告書（事業主控）'!AX398=13,2,IF('報告書（事業主控）'!AX398=15,3,IF('報告書（事業主控）'!AX398=17,4,"")))))</f>
        <v/>
      </c>
      <c r="E147" s="304">
        <f>'報告書（事業主控）'!$F$406</f>
        <v>0</v>
      </c>
      <c r="F147" s="304" t="str">
        <f>'報告書（事業主控）'!AW398</f>
        <v>3</v>
      </c>
      <c r="G147" s="304" t="e">
        <f>IF(OR(LEFT(E147,2)="31",LEFT(E147,2)="34",LEFT(E147,2)="36",LEFT(E147,2)="37"),VLOOKUP(E147,労務比率2,'報告書（事業主控）'!AX398,FALSE),VLOOKUP(E147,労務比率,'報告書（事業主控）'!AX398,FALSE))</f>
        <v>#N/A</v>
      </c>
      <c r="H147" s="304" t="e">
        <f>IF(OR(LEFT(E147,2)="31",LEFT(E147,2)="34",LEFT(E147,2)="36",LEFT(E147,2)="37"),VLOOKUP(E147,労務比率2,'報告書（事業主控）'!AX398+1,FALSE),VLOOKUP(E147,労務比率,'報告書（事業主控）'!AX398+1,FALSE))</f>
        <v>#N/A</v>
      </c>
      <c r="I147" s="304">
        <f>'報告書（事業主控）'!AH399</f>
        <v>0</v>
      </c>
      <c r="J147" s="304">
        <f>'報告書（事業主控）'!AH398</f>
        <v>0</v>
      </c>
      <c r="K147" s="304">
        <f>'報告書（事業主控）'!AN398</f>
        <v>0</v>
      </c>
      <c r="L147" s="304">
        <f t="shared" si="15"/>
        <v>0</v>
      </c>
      <c r="M147" s="304">
        <f t="shared" si="16"/>
        <v>0</v>
      </c>
      <c r="N147" s="304">
        <f t="shared" si="18"/>
        <v>0</v>
      </c>
      <c r="O147" s="304">
        <f t="shared" si="17"/>
        <v>0</v>
      </c>
      <c r="R147" s="304">
        <f>IF(AND(J147=0,C147&gt;=設定シート!E$101,C147&lt;=設定シート!G$101),1,0)</f>
        <v>0</v>
      </c>
    </row>
    <row r="148" spans="1:18" ht="15" customHeight="1">
      <c r="B148" s="304">
        <v>7</v>
      </c>
      <c r="C148" s="304" t="str">
        <f>'報告書（事業主控）'!AV400</f>
        <v/>
      </c>
      <c r="D148" s="304" t="str">
        <f>IF(E148&lt;&gt;"31 水力発電施設、ずい道等新設事業","",IF('報告書（事業主控）'!AX400=11,1,IF('報告書（事業主控）'!AX400=13,2,IF('報告書（事業主控）'!AX400=15,3,IF('報告書（事業主控）'!AX400=17,4,"")))))</f>
        <v/>
      </c>
      <c r="E148" s="304">
        <f>'報告書（事業主控）'!$F$406</f>
        <v>0</v>
      </c>
      <c r="F148" s="304" t="str">
        <f>'報告書（事業主控）'!AW400</f>
        <v>3</v>
      </c>
      <c r="G148" s="304" t="e">
        <f>IF(OR(LEFT(E148,2)="31",LEFT(E148,2)="34",LEFT(E148,2)="36",LEFT(E148,2)="37"),VLOOKUP(E148,労務比率2,'報告書（事業主控）'!AX400,FALSE),VLOOKUP(E148,労務比率,'報告書（事業主控）'!AX400,FALSE))</f>
        <v>#N/A</v>
      </c>
      <c r="H148" s="304" t="e">
        <f>IF(OR(LEFT(E148,2)="31",LEFT(E148,2)="34",LEFT(E148,2)="36",LEFT(E148,2)="37"),VLOOKUP(E148,労務比率2,'報告書（事業主控）'!AX400+1,FALSE),VLOOKUP(E148,労務比率,'報告書（事業主控）'!AX400+1,FALSE))</f>
        <v>#N/A</v>
      </c>
      <c r="I148" s="304">
        <f>'報告書（事業主控）'!AH401</f>
        <v>0</v>
      </c>
      <c r="J148" s="304">
        <f>'報告書（事業主控）'!AH400</f>
        <v>0</v>
      </c>
      <c r="K148" s="304">
        <f>'報告書（事業主控）'!AN400</f>
        <v>0</v>
      </c>
      <c r="L148" s="304">
        <f t="shared" si="15"/>
        <v>0</v>
      </c>
      <c r="M148" s="304">
        <f t="shared" si="16"/>
        <v>0</v>
      </c>
      <c r="N148" s="304">
        <f t="shared" si="18"/>
        <v>0</v>
      </c>
      <c r="O148" s="304">
        <f t="shared" si="17"/>
        <v>0</v>
      </c>
      <c r="R148" s="304">
        <f>IF(AND(J148=0,C148&gt;=設定シート!E$101,C148&lt;=設定シート!G$101),1,0)</f>
        <v>0</v>
      </c>
    </row>
    <row r="149" spans="1:18" ht="15" customHeight="1">
      <c r="B149" s="304">
        <v>8</v>
      </c>
      <c r="C149" s="304" t="str">
        <f>'報告書（事業主控）'!AV402</f>
        <v/>
      </c>
      <c r="D149" s="304" t="str">
        <f>IF(E149&lt;&gt;"31 水力発電施設、ずい道等新設事業","",IF('報告書（事業主控）'!AX402=11,1,IF('報告書（事業主控）'!AX402=13,2,IF('報告書（事業主控）'!AX402=15,3,IF('報告書（事業主控）'!AX402=17,4,"")))))</f>
        <v/>
      </c>
      <c r="E149" s="304">
        <f>'報告書（事業主控）'!$F$406</f>
        <v>0</v>
      </c>
      <c r="F149" s="304" t="str">
        <f>'報告書（事業主控）'!AW402</f>
        <v>3</v>
      </c>
      <c r="G149" s="304" t="e">
        <f>IF(OR(LEFT(E149,2)="31",LEFT(E149,2)="34",LEFT(E149,2)="36",LEFT(E149,2)="37"),VLOOKUP(E149,労務比率2,'報告書（事業主控）'!AX402,FALSE),VLOOKUP(E149,労務比率,'報告書（事業主控）'!AX402,FALSE))</f>
        <v>#N/A</v>
      </c>
      <c r="H149" s="304" t="e">
        <f>IF(OR(LEFT(E149,2)="31",LEFT(E149,2)="34",LEFT(E149,2)="36",LEFT(E149,2)="37"),VLOOKUP(E149,労務比率2,'報告書（事業主控）'!AX402+1,FALSE),VLOOKUP(E149,労務比率,'報告書（事業主控）'!AX402+1,FALSE))</f>
        <v>#N/A</v>
      </c>
      <c r="I149" s="304">
        <f>'報告書（事業主控）'!AH403</f>
        <v>0</v>
      </c>
      <c r="J149" s="304">
        <f>'報告書（事業主控）'!AH402</f>
        <v>0</v>
      </c>
      <c r="K149" s="304">
        <f>'報告書（事業主控）'!AN402</f>
        <v>0</v>
      </c>
      <c r="L149" s="304">
        <f t="shared" si="15"/>
        <v>0</v>
      </c>
      <c r="M149" s="304">
        <f t="shared" si="16"/>
        <v>0</v>
      </c>
      <c r="N149" s="304">
        <f t="shared" si="18"/>
        <v>0</v>
      </c>
      <c r="O149" s="304">
        <f t="shared" si="17"/>
        <v>0</v>
      </c>
      <c r="R149" s="304">
        <f>IF(AND(J149=0,C149&gt;=設定シート!E$101,C149&lt;=設定シート!G$101),1,0)</f>
        <v>0</v>
      </c>
    </row>
    <row r="150" spans="1:18" ht="15" customHeight="1">
      <c r="B150" s="304">
        <v>9</v>
      </c>
      <c r="C150" s="304" t="str">
        <f>'報告書（事業主控）'!AV404</f>
        <v/>
      </c>
      <c r="D150" s="304" t="str">
        <f>IF(E150&lt;&gt;"31 水力発電施設、ずい道等新設事業","",IF('報告書（事業主控）'!AX404=11,1,IF('報告書（事業主控）'!AX404=13,2,IF('報告書（事業主控）'!AX404=15,3,IF('報告書（事業主控）'!AX404=17,4,"")))))</f>
        <v/>
      </c>
      <c r="E150" s="304">
        <f>'報告書（事業主控）'!$F$406</f>
        <v>0</v>
      </c>
      <c r="F150" s="304" t="str">
        <f>'報告書（事業主控）'!AW404</f>
        <v>3</v>
      </c>
      <c r="G150" s="304" t="e">
        <f>IF(OR(LEFT(E150,2)="31",LEFT(E150,2)="34",LEFT(E150,2)="36",LEFT(E150,2)="37"),VLOOKUP(E150,労務比率2,'報告書（事業主控）'!AX404,FALSE),VLOOKUP(E150,労務比率,'報告書（事業主控）'!AX404,FALSE))</f>
        <v>#N/A</v>
      </c>
      <c r="H150" s="304" t="e">
        <f>IF(OR(LEFT(E150,2)="31",LEFT(E150,2)="34",LEFT(E150,2)="36",LEFT(E150,2)="37"),VLOOKUP(E150,労務比率2,'報告書（事業主控）'!AX404+1,FALSE),VLOOKUP(E150,労務比率,'報告書（事業主控）'!AX404+1,FALSE))</f>
        <v>#N/A</v>
      </c>
      <c r="I150" s="304">
        <f>'報告書（事業主控）'!AH405</f>
        <v>0</v>
      </c>
      <c r="J150" s="304">
        <f>'報告書（事業主控）'!AH404</f>
        <v>0</v>
      </c>
      <c r="K150" s="304">
        <f>'報告書（事業主控）'!AN404</f>
        <v>0</v>
      </c>
      <c r="L150" s="304">
        <f t="shared" si="15"/>
        <v>0</v>
      </c>
      <c r="M150" s="304">
        <f t="shared" si="16"/>
        <v>0</v>
      </c>
      <c r="N150" s="304">
        <f t="shared" si="18"/>
        <v>0</v>
      </c>
      <c r="O150" s="304">
        <f t="shared" si="17"/>
        <v>0</v>
      </c>
      <c r="R150" s="304">
        <f>IF(AND(J150=0,C150&gt;=設定シート!E$101,C150&lt;=設定シート!G$101),1,0)</f>
        <v>0</v>
      </c>
    </row>
    <row r="151" spans="1:18" ht="15" customHeight="1">
      <c r="A151" s="304">
        <v>11</v>
      </c>
      <c r="B151" s="304">
        <v>1</v>
      </c>
      <c r="C151" s="304" t="str">
        <f>'報告書（事業主控）'!AV429</f>
        <v/>
      </c>
      <c r="D151" s="304" t="str">
        <f>IF(E151&lt;&gt;"31 水力発電施設、ずい道等新設事業","",IF('報告書（事業主控）'!AX429=11,1,IF('報告書（事業主控）'!AX429=13,2,IF('報告書（事業主控）'!AX429=15,3,IF('報告書（事業主控）'!AX429=17,4,"")))))</f>
        <v/>
      </c>
      <c r="E151" s="304">
        <f>'報告書（事業主控）'!$F$447</f>
        <v>0</v>
      </c>
      <c r="F151" s="304" t="str">
        <f>'報告書（事業主控）'!AW429</f>
        <v>3</v>
      </c>
      <c r="G151" s="304" t="e">
        <f>IF(OR(LEFT(E151,2)="31",LEFT(E151,2)="34",LEFT(E151,2)="36",LEFT(E151,2)="37"),VLOOKUP(E151,労務比率2,'報告書（事業主控）'!AX429,FALSE),VLOOKUP(E151,労務比率,'報告書（事業主控）'!AX429,FALSE))</f>
        <v>#N/A</v>
      </c>
      <c r="H151" s="304" t="e">
        <f>IF(OR(LEFT(E151,2)="31",LEFT(E151,2)="34",LEFT(E151,2)="36",LEFT(E151,2)="37"),VLOOKUP(E151,労務比率2,'報告書（事業主控）'!AX429+1,FALSE),VLOOKUP(E151,労務比率,'報告書（事業主控）'!AX429+1,FALSE))</f>
        <v>#N/A</v>
      </c>
      <c r="I151" s="304">
        <f>'報告書（事業主控）'!AH430</f>
        <v>0</v>
      </c>
      <c r="J151" s="304">
        <f>'報告書（事業主控）'!AH429</f>
        <v>0</v>
      </c>
      <c r="K151" s="304">
        <f>'報告書（事業主控）'!AN429</f>
        <v>0</v>
      </c>
      <c r="L151" s="304">
        <f t="shared" si="15"/>
        <v>0</v>
      </c>
      <c r="M151" s="304">
        <f t="shared" si="16"/>
        <v>0</v>
      </c>
      <c r="N151" s="304">
        <f t="shared" si="18"/>
        <v>0</v>
      </c>
      <c r="O151" s="304">
        <f t="shared" si="17"/>
        <v>0</v>
      </c>
      <c r="P151" s="304">
        <f>INT(SUMIF(O151:O159,0,I151:I159)*105/108)</f>
        <v>0</v>
      </c>
      <c r="Q151" s="304">
        <f>INT(P151*IF(COUNTIF(R151:R159,1)=0,0,SUMIF(R151:R159,1,G151:G159)/COUNTIF(R151:R159,1))/100)</f>
        <v>0</v>
      </c>
      <c r="R151" s="304">
        <f>IF(AND(J151=0,C151&gt;=設定シート!E$101,C151&lt;=設定シート!G$101),1,0)</f>
        <v>0</v>
      </c>
    </row>
    <row r="152" spans="1:18" ht="15" customHeight="1">
      <c r="B152" s="304">
        <v>2</v>
      </c>
      <c r="C152" s="304" t="str">
        <f>'報告書（事業主控）'!AV431</f>
        <v/>
      </c>
      <c r="D152" s="304" t="str">
        <f>IF(E152&lt;&gt;"31 水力発電施設、ずい道等新設事業","",IF('報告書（事業主控）'!AX431=11,1,IF('報告書（事業主控）'!AX431=13,2,IF('報告書（事業主控）'!AX431=15,3,IF('報告書（事業主控）'!AX431=17,4,"")))))</f>
        <v/>
      </c>
      <c r="E152" s="304">
        <f>'報告書（事業主控）'!$F$447</f>
        <v>0</v>
      </c>
      <c r="F152" s="304" t="str">
        <f>'報告書（事業主控）'!AW431</f>
        <v>3</v>
      </c>
      <c r="G152" s="304" t="e">
        <f>IF(OR(LEFT(E152,2)="31",LEFT(E152,2)="34",LEFT(E152,2)="36",LEFT(E152,2)="37"),VLOOKUP(E152,労務比率2,'報告書（事業主控）'!AX431,FALSE),VLOOKUP(E152,労務比率,'報告書（事業主控）'!AX431,FALSE))</f>
        <v>#N/A</v>
      </c>
      <c r="H152" s="304" t="e">
        <f>IF(OR(LEFT(E152,2)="31",LEFT(E152,2)="34",LEFT(E152,2)="36",LEFT(E152,2)="37"),VLOOKUP(E152,労務比率2,'報告書（事業主控）'!AX431+1,FALSE),VLOOKUP(E152,労務比率,'報告書（事業主控）'!AX431+1,FALSE))</f>
        <v>#N/A</v>
      </c>
      <c r="I152" s="304">
        <f>'報告書（事業主控）'!AH432</f>
        <v>0</v>
      </c>
      <c r="J152" s="304">
        <f>'報告書（事業主控）'!AH431</f>
        <v>0</v>
      </c>
      <c r="K152" s="304">
        <f>'報告書（事業主控）'!AN431</f>
        <v>0</v>
      </c>
      <c r="L152" s="304">
        <f t="shared" si="15"/>
        <v>0</v>
      </c>
      <c r="M152" s="304">
        <f t="shared" si="16"/>
        <v>0</v>
      </c>
      <c r="N152" s="304">
        <f t="shared" si="18"/>
        <v>0</v>
      </c>
      <c r="O152" s="304">
        <f t="shared" si="17"/>
        <v>0</v>
      </c>
      <c r="R152" s="304">
        <f>IF(AND(J152=0,C152&gt;=設定シート!E$101,C152&lt;=設定シート!G$101),1,0)</f>
        <v>0</v>
      </c>
    </row>
    <row r="153" spans="1:18" ht="15" customHeight="1">
      <c r="B153" s="304">
        <v>3</v>
      </c>
      <c r="C153" s="304" t="str">
        <f>'報告書（事業主控）'!AV433</f>
        <v/>
      </c>
      <c r="D153" s="304" t="str">
        <f>IF(E153&lt;&gt;"31 水力発電施設、ずい道等新設事業","",IF('報告書（事業主控）'!AX433=11,1,IF('報告書（事業主控）'!AX433=13,2,IF('報告書（事業主控）'!AX433=15,3,IF('報告書（事業主控）'!AX433=17,4,"")))))</f>
        <v/>
      </c>
      <c r="E153" s="304">
        <f>'報告書（事業主控）'!$F$447</f>
        <v>0</v>
      </c>
      <c r="F153" s="304" t="str">
        <f>'報告書（事業主控）'!AW433</f>
        <v>3</v>
      </c>
      <c r="G153" s="304" t="e">
        <f>IF(OR(LEFT(E153,2)="31",LEFT(E153,2)="34",LEFT(E153,2)="36",LEFT(E153,2)="37"),VLOOKUP(E153,労務比率2,'報告書（事業主控）'!AX433,FALSE),VLOOKUP(E153,労務比率,'報告書（事業主控）'!AX433,FALSE))</f>
        <v>#N/A</v>
      </c>
      <c r="H153" s="304" t="e">
        <f>IF(OR(LEFT(E153,2)="31",LEFT(E153,2)="34",LEFT(E153,2)="36",LEFT(E153,2)="37"),VLOOKUP(E153,労務比率2,'報告書（事業主控）'!AX433+1,FALSE),VLOOKUP(E153,労務比率,'報告書（事業主控）'!AX433+1,FALSE))</f>
        <v>#N/A</v>
      </c>
      <c r="I153" s="304">
        <f>'報告書（事業主控）'!AH434</f>
        <v>0</v>
      </c>
      <c r="J153" s="304">
        <f>'報告書（事業主控）'!AH433</f>
        <v>0</v>
      </c>
      <c r="K153" s="304">
        <f>'報告書（事業主控）'!AN433</f>
        <v>0</v>
      </c>
      <c r="L153" s="304">
        <f t="shared" si="15"/>
        <v>0</v>
      </c>
      <c r="M153" s="304">
        <f t="shared" si="16"/>
        <v>0</v>
      </c>
      <c r="N153" s="304">
        <f t="shared" si="18"/>
        <v>0</v>
      </c>
      <c r="O153" s="304">
        <f t="shared" si="17"/>
        <v>0</v>
      </c>
      <c r="R153" s="304">
        <f>IF(AND(J153=0,C153&gt;=設定シート!E$101,C153&lt;=設定シート!G$101),1,0)</f>
        <v>0</v>
      </c>
    </row>
    <row r="154" spans="1:18" ht="15" customHeight="1">
      <c r="B154" s="304">
        <v>4</v>
      </c>
      <c r="C154" s="304" t="str">
        <f>'報告書（事業主控）'!AV435</f>
        <v/>
      </c>
      <c r="D154" s="304" t="str">
        <f>IF(E154&lt;&gt;"31 水力発電施設、ずい道等新設事業","",IF('報告書（事業主控）'!AX435=11,1,IF('報告書（事業主控）'!AX435=13,2,IF('報告書（事業主控）'!AX435=15,3,IF('報告書（事業主控）'!AX435=17,4,"")))))</f>
        <v/>
      </c>
      <c r="E154" s="304">
        <f>'報告書（事業主控）'!$F$447</f>
        <v>0</v>
      </c>
      <c r="F154" s="304" t="str">
        <f>'報告書（事業主控）'!AW435</f>
        <v>3</v>
      </c>
      <c r="G154" s="304" t="e">
        <f>IF(OR(LEFT(E154,2)="31",LEFT(E154,2)="34",LEFT(E154,2)="36",LEFT(E154,2)="37"),VLOOKUP(E154,労務比率2,'報告書（事業主控）'!AX435,FALSE),VLOOKUP(E154,労務比率,'報告書（事業主控）'!AX435,FALSE))</f>
        <v>#N/A</v>
      </c>
      <c r="H154" s="304" t="e">
        <f>IF(OR(LEFT(E154,2)="31",LEFT(E154,2)="34",LEFT(E154,2)="36",LEFT(E154,2)="37"),VLOOKUP(E154,労務比率2,'報告書（事業主控）'!AX435+1,FALSE),VLOOKUP(E154,労務比率,'報告書（事業主控）'!AX435+1,FALSE))</f>
        <v>#N/A</v>
      </c>
      <c r="I154" s="304">
        <f>'報告書（事業主控）'!AH436</f>
        <v>0</v>
      </c>
      <c r="J154" s="304">
        <f>'報告書（事業主控）'!AH435</f>
        <v>0</v>
      </c>
      <c r="K154" s="304">
        <f>'報告書（事業主控）'!AN435</f>
        <v>0</v>
      </c>
      <c r="L154" s="304">
        <f t="shared" si="15"/>
        <v>0</v>
      </c>
      <c r="M154" s="304">
        <f t="shared" si="16"/>
        <v>0</v>
      </c>
      <c r="N154" s="304">
        <f t="shared" si="18"/>
        <v>0</v>
      </c>
      <c r="O154" s="304">
        <f t="shared" si="17"/>
        <v>0</v>
      </c>
      <c r="R154" s="304">
        <f>IF(AND(J154=0,C154&gt;=設定シート!E$101,C154&lt;=設定シート!G$101),1,0)</f>
        <v>0</v>
      </c>
    </row>
    <row r="155" spans="1:18" ht="15" customHeight="1">
      <c r="B155" s="304">
        <v>5</v>
      </c>
      <c r="C155" s="304" t="str">
        <f>'報告書（事業主控）'!AV437</f>
        <v/>
      </c>
      <c r="D155" s="304" t="str">
        <f>IF(E155&lt;&gt;"31 水力発電施設、ずい道等新設事業","",IF('報告書（事業主控）'!AX437=11,1,IF('報告書（事業主控）'!AX437=13,2,IF('報告書（事業主控）'!AX437=15,3,IF('報告書（事業主控）'!AX437=17,4,"")))))</f>
        <v/>
      </c>
      <c r="E155" s="304">
        <f>'報告書（事業主控）'!$F$447</f>
        <v>0</v>
      </c>
      <c r="F155" s="304" t="str">
        <f>'報告書（事業主控）'!AW437</f>
        <v>3</v>
      </c>
      <c r="G155" s="304" t="e">
        <f>IF(OR(LEFT(E155,2)="31",LEFT(E155,2)="34",LEFT(E155,2)="36",LEFT(E155,2)="37"),VLOOKUP(E155,労務比率2,'報告書（事業主控）'!AX437,FALSE),VLOOKUP(E155,労務比率,'報告書（事業主控）'!AX437,FALSE))</f>
        <v>#N/A</v>
      </c>
      <c r="H155" s="304" t="e">
        <f>IF(OR(LEFT(E155,2)="31",LEFT(E155,2)="34",LEFT(E155,2)="36",LEFT(E155,2)="37"),VLOOKUP(E155,労務比率2,'報告書（事業主控）'!AX437+1,FALSE),VLOOKUP(E155,労務比率,'報告書（事業主控）'!AX437+1,FALSE))</f>
        <v>#N/A</v>
      </c>
      <c r="I155" s="304">
        <f>'報告書（事業主控）'!AH438</f>
        <v>0</v>
      </c>
      <c r="J155" s="304">
        <f>'報告書（事業主控）'!AH437</f>
        <v>0</v>
      </c>
      <c r="K155" s="304">
        <f>'報告書（事業主控）'!AN437</f>
        <v>0</v>
      </c>
      <c r="L155" s="304">
        <f t="shared" si="15"/>
        <v>0</v>
      </c>
      <c r="M155" s="304">
        <f t="shared" si="16"/>
        <v>0</v>
      </c>
      <c r="N155" s="304">
        <f t="shared" si="18"/>
        <v>0</v>
      </c>
      <c r="O155" s="304">
        <f t="shared" si="17"/>
        <v>0</v>
      </c>
      <c r="R155" s="304">
        <f>IF(AND(J155=0,C155&gt;=設定シート!E$101,C155&lt;=設定シート!G$101),1,0)</f>
        <v>0</v>
      </c>
    </row>
    <row r="156" spans="1:18" ht="15" customHeight="1">
      <c r="B156" s="304">
        <v>6</v>
      </c>
      <c r="C156" s="304" t="str">
        <f>'報告書（事業主控）'!AV439</f>
        <v/>
      </c>
      <c r="D156" s="304" t="str">
        <f>IF(E156&lt;&gt;"31 水力発電施設、ずい道等新設事業","",IF('報告書（事業主控）'!AX439=11,1,IF('報告書（事業主控）'!AX439=13,2,IF('報告書（事業主控）'!AX439=15,3,IF('報告書（事業主控）'!AX439=17,4,"")))))</f>
        <v/>
      </c>
      <c r="E156" s="304">
        <f>'報告書（事業主控）'!$F$447</f>
        <v>0</v>
      </c>
      <c r="F156" s="304" t="str">
        <f>'報告書（事業主控）'!AW439</f>
        <v>3</v>
      </c>
      <c r="G156" s="304" t="e">
        <f>IF(OR(LEFT(E156,2)="31",LEFT(E156,2)="34",LEFT(E156,2)="36",LEFT(E156,2)="37"),VLOOKUP(E156,労務比率2,'報告書（事業主控）'!AX439,FALSE),VLOOKUP(E156,労務比率,'報告書（事業主控）'!AX439,FALSE))</f>
        <v>#N/A</v>
      </c>
      <c r="H156" s="304" t="e">
        <f>IF(OR(LEFT(E156,2)="31",LEFT(E156,2)="34",LEFT(E156,2)="36",LEFT(E156,2)="37"),VLOOKUP(E156,労務比率2,'報告書（事業主控）'!AX439+1,FALSE),VLOOKUP(E156,労務比率,'報告書（事業主控）'!AX439+1,FALSE))</f>
        <v>#N/A</v>
      </c>
      <c r="I156" s="304">
        <f>'報告書（事業主控）'!AH440</f>
        <v>0</v>
      </c>
      <c r="J156" s="304">
        <f>'報告書（事業主控）'!AH439</f>
        <v>0</v>
      </c>
      <c r="K156" s="304">
        <f>'報告書（事業主控）'!AN439</f>
        <v>0</v>
      </c>
      <c r="L156" s="304">
        <f t="shared" si="15"/>
        <v>0</v>
      </c>
      <c r="M156" s="304">
        <f t="shared" si="16"/>
        <v>0</v>
      </c>
      <c r="N156" s="304">
        <f t="shared" si="18"/>
        <v>0</v>
      </c>
      <c r="O156" s="304">
        <f t="shared" si="17"/>
        <v>0</v>
      </c>
      <c r="R156" s="304">
        <f>IF(AND(J156=0,C156&gt;=設定シート!E$101,C156&lt;=設定シート!G$101),1,0)</f>
        <v>0</v>
      </c>
    </row>
    <row r="157" spans="1:18" ht="15" customHeight="1">
      <c r="B157" s="304">
        <v>7</v>
      </c>
      <c r="C157" s="304" t="str">
        <f>'報告書（事業主控）'!AV441</f>
        <v/>
      </c>
      <c r="D157" s="304" t="str">
        <f>IF(E157&lt;&gt;"31 水力発電施設、ずい道等新設事業","",IF('報告書（事業主控）'!AX441=11,1,IF('報告書（事業主控）'!AX441=13,2,IF('報告書（事業主控）'!AX441=15,3,IF('報告書（事業主控）'!AX441=17,4,"")))))</f>
        <v/>
      </c>
      <c r="E157" s="304">
        <f>'報告書（事業主控）'!$F$447</f>
        <v>0</v>
      </c>
      <c r="F157" s="304" t="str">
        <f>'報告書（事業主控）'!AW441</f>
        <v>3</v>
      </c>
      <c r="G157" s="304" t="e">
        <f>IF(OR(LEFT(E157,2)="31",LEFT(E157,2)="34",LEFT(E157,2)="36",LEFT(E157,2)="37"),VLOOKUP(E157,労務比率2,'報告書（事業主控）'!AX441,FALSE),VLOOKUP(E157,労務比率,'報告書（事業主控）'!AX441,FALSE))</f>
        <v>#N/A</v>
      </c>
      <c r="H157" s="304" t="e">
        <f>IF(OR(LEFT(E157,2)="31",LEFT(E157,2)="34",LEFT(E157,2)="36",LEFT(E157,2)="37"),VLOOKUP(E157,労務比率2,'報告書（事業主控）'!AX441+1,FALSE),VLOOKUP(E157,労務比率,'報告書（事業主控）'!AX441+1,FALSE))</f>
        <v>#N/A</v>
      </c>
      <c r="I157" s="304">
        <f>'報告書（事業主控）'!AH442</f>
        <v>0</v>
      </c>
      <c r="J157" s="304">
        <f>'報告書（事業主控）'!AH441</f>
        <v>0</v>
      </c>
      <c r="K157" s="304">
        <f>'報告書（事業主控）'!AN441</f>
        <v>0</v>
      </c>
      <c r="L157" s="304">
        <f t="shared" si="15"/>
        <v>0</v>
      </c>
      <c r="M157" s="304">
        <f t="shared" si="16"/>
        <v>0</v>
      </c>
      <c r="N157" s="304">
        <f t="shared" si="18"/>
        <v>0</v>
      </c>
      <c r="O157" s="304">
        <f t="shared" si="17"/>
        <v>0</v>
      </c>
      <c r="R157" s="304">
        <f>IF(AND(J157=0,C157&gt;=設定シート!E$101,C157&lt;=設定シート!G$101),1,0)</f>
        <v>0</v>
      </c>
    </row>
    <row r="158" spans="1:18" ht="15" customHeight="1">
      <c r="B158" s="304">
        <v>8</v>
      </c>
      <c r="C158" s="304" t="str">
        <f>'報告書（事業主控）'!AV443</f>
        <v/>
      </c>
      <c r="D158" s="304" t="str">
        <f>IF(E158&lt;&gt;"31 水力発電施設、ずい道等新設事業","",IF('報告書（事業主控）'!AX443=11,1,IF('報告書（事業主控）'!AX443=13,2,IF('報告書（事業主控）'!AX443=15,3,IF('報告書（事業主控）'!AX443=17,4,"")))))</f>
        <v/>
      </c>
      <c r="E158" s="304">
        <f>'報告書（事業主控）'!$F$447</f>
        <v>0</v>
      </c>
      <c r="F158" s="304" t="str">
        <f>'報告書（事業主控）'!AW443</f>
        <v>3</v>
      </c>
      <c r="G158" s="304" t="e">
        <f>IF(OR(LEFT(E158,2)="31",LEFT(E158,2)="34",LEFT(E158,2)="36",LEFT(E158,2)="37"),VLOOKUP(E158,労務比率2,'報告書（事業主控）'!AX443,FALSE),VLOOKUP(E158,労務比率,'報告書（事業主控）'!AX443,FALSE))</f>
        <v>#N/A</v>
      </c>
      <c r="H158" s="304" t="e">
        <f>IF(OR(LEFT(E158,2)="31",LEFT(E158,2)="34",LEFT(E158,2)="36",LEFT(E158,2)="37"),VLOOKUP(E158,労務比率2,'報告書（事業主控）'!AX443+1,FALSE),VLOOKUP(E158,労務比率,'報告書（事業主控）'!AX443+1,FALSE))</f>
        <v>#N/A</v>
      </c>
      <c r="I158" s="304">
        <f>'報告書（事業主控）'!AH444</f>
        <v>0</v>
      </c>
      <c r="J158" s="304">
        <f>'報告書（事業主控）'!AH443</f>
        <v>0</v>
      </c>
      <c r="K158" s="304">
        <f>'報告書（事業主控）'!AN443</f>
        <v>0</v>
      </c>
      <c r="L158" s="304">
        <f t="shared" si="15"/>
        <v>0</v>
      </c>
      <c r="M158" s="304">
        <f t="shared" si="16"/>
        <v>0</v>
      </c>
      <c r="N158" s="304">
        <f t="shared" si="18"/>
        <v>0</v>
      </c>
      <c r="O158" s="304">
        <f t="shared" si="17"/>
        <v>0</v>
      </c>
      <c r="R158" s="304">
        <f>IF(AND(J158=0,C158&gt;=設定シート!E$101,C158&lt;=設定シート!G$101),1,0)</f>
        <v>0</v>
      </c>
    </row>
    <row r="159" spans="1:18" ht="15" customHeight="1">
      <c r="B159" s="304">
        <v>9</v>
      </c>
      <c r="C159" s="304" t="str">
        <f>'報告書（事業主控）'!AV445</f>
        <v/>
      </c>
      <c r="D159" s="304" t="str">
        <f>IF(E159&lt;&gt;"31 水力発電施設、ずい道等新設事業","",IF('報告書（事業主控）'!AX445=11,1,IF('報告書（事業主控）'!AX445=13,2,IF('報告書（事業主控）'!AX445=15,3,IF('報告書（事業主控）'!AX445=17,4,"")))))</f>
        <v/>
      </c>
      <c r="E159" s="304">
        <f>'報告書（事業主控）'!$F$447</f>
        <v>0</v>
      </c>
      <c r="F159" s="304" t="str">
        <f>'報告書（事業主控）'!AW445</f>
        <v>3</v>
      </c>
      <c r="G159" s="304" t="e">
        <f>IF(OR(LEFT(E159,2)="31",LEFT(E159,2)="34",LEFT(E159,2)="36",LEFT(E159,2)="37"),VLOOKUP(E159,労務比率2,'報告書（事業主控）'!AX445,FALSE),VLOOKUP(E159,労務比率,'報告書（事業主控）'!AX445,FALSE))</f>
        <v>#N/A</v>
      </c>
      <c r="H159" s="304" t="e">
        <f>IF(OR(LEFT(E159,2)="31",LEFT(E159,2)="34",LEFT(E159,2)="36",LEFT(E159,2)="37"),VLOOKUP(E159,労務比率2,'報告書（事業主控）'!AX445+1,FALSE),VLOOKUP(E159,労務比率,'報告書（事業主控）'!AX445+1,FALSE))</f>
        <v>#N/A</v>
      </c>
      <c r="I159" s="304">
        <f>'報告書（事業主控）'!AH446</f>
        <v>0</v>
      </c>
      <c r="J159" s="304">
        <f>'報告書（事業主控）'!AH445</f>
        <v>0</v>
      </c>
      <c r="K159" s="304">
        <f>'報告書（事業主控）'!AN445</f>
        <v>0</v>
      </c>
      <c r="L159" s="304">
        <f t="shared" si="15"/>
        <v>0</v>
      </c>
      <c r="M159" s="304">
        <f t="shared" si="16"/>
        <v>0</v>
      </c>
      <c r="N159" s="304">
        <f t="shared" si="18"/>
        <v>0</v>
      </c>
      <c r="O159" s="304">
        <f t="shared" si="17"/>
        <v>0</v>
      </c>
      <c r="R159" s="304">
        <f>IF(AND(J159=0,C159&gt;=設定シート!E$101,C159&lt;=設定シート!G$101),1,0)</f>
        <v>0</v>
      </c>
    </row>
    <row r="160" spans="1:18" ht="15" customHeight="1">
      <c r="A160" s="304">
        <v>12</v>
      </c>
      <c r="B160" s="304">
        <v>1</v>
      </c>
      <c r="C160" s="304" t="str">
        <f>'報告書（事業主控）'!AV470</f>
        <v/>
      </c>
      <c r="D160" s="304" t="str">
        <f>IF(E160&lt;&gt;"31 水力発電施設、ずい道等新設事業","",IF('報告書（事業主控）'!AX470=11,1,IF('報告書（事業主控）'!AX470=13,2,IF('報告書（事業主控）'!AX470=15,3,IF('報告書（事業主控）'!AX470=17,4,"")))))</f>
        <v/>
      </c>
      <c r="E160" s="304">
        <f>'報告書（事業主控）'!$F$488</f>
        <v>0</v>
      </c>
      <c r="F160" s="304" t="str">
        <f>'報告書（事業主控）'!AW470</f>
        <v>3</v>
      </c>
      <c r="G160" s="304" t="e">
        <f>IF(OR(LEFT(E160,2)="31",LEFT(E160,2)="34",LEFT(E160,2)="36",LEFT(E160,2)="37"),VLOOKUP(E160,労務比率2,'報告書（事業主控）'!AX470,FALSE),VLOOKUP(E160,労務比率,'報告書（事業主控）'!AX470,FALSE))</f>
        <v>#N/A</v>
      </c>
      <c r="H160" s="304" t="e">
        <f>IF(OR(LEFT(E160,2)="31",LEFT(E160,2)="34",LEFT(E160,2)="36",LEFT(E160,2)="37"),VLOOKUP(E160,労務比率2,'報告書（事業主控）'!AX470+1,FALSE),VLOOKUP(E160,労務比率,'報告書（事業主控）'!AX470+1,FALSE))</f>
        <v>#N/A</v>
      </c>
      <c r="I160" s="304">
        <f>'報告書（事業主控）'!AH471</f>
        <v>0</v>
      </c>
      <c r="J160" s="304">
        <f>'報告書（事業主控）'!AH470</f>
        <v>0</v>
      </c>
      <c r="K160" s="304">
        <f>'報告書（事業主控）'!AN470</f>
        <v>0</v>
      </c>
      <c r="L160" s="304">
        <f t="shared" si="15"/>
        <v>0</v>
      </c>
      <c r="M160" s="304">
        <f t="shared" si="16"/>
        <v>0</v>
      </c>
      <c r="N160" s="304">
        <f t="shared" si="18"/>
        <v>0</v>
      </c>
      <c r="O160" s="304">
        <f t="shared" si="17"/>
        <v>0</v>
      </c>
      <c r="P160" s="304">
        <f>INT(SUMIF(O160:O168,0,I160:I168)*105/108)</f>
        <v>0</v>
      </c>
      <c r="Q160" s="304">
        <f>INT(P160*IF(COUNTIF(R160:R168,1)=0,0,SUMIF(R160:R168,1,G160:G168)/COUNTIF(R160:R168,1))/100)</f>
        <v>0</v>
      </c>
      <c r="R160" s="304">
        <f>IF(AND(J160=0,C160&gt;=設定シート!E$101,C160&lt;=設定シート!G$101),1,0)</f>
        <v>0</v>
      </c>
    </row>
    <row r="161" spans="1:18" ht="15" customHeight="1">
      <c r="B161" s="304">
        <v>2</v>
      </c>
      <c r="C161" s="304" t="str">
        <f>'報告書（事業主控）'!AV472</f>
        <v/>
      </c>
      <c r="D161" s="304" t="str">
        <f>IF(E161&lt;&gt;"31 水力発電施設、ずい道等新設事業","",IF('報告書（事業主控）'!AX472=11,1,IF('報告書（事業主控）'!AX472=13,2,IF('報告書（事業主控）'!AX472=15,3,IF('報告書（事業主控）'!AX472=17,4,"")))))</f>
        <v/>
      </c>
      <c r="E161" s="304">
        <f>'報告書（事業主控）'!$F$488</f>
        <v>0</v>
      </c>
      <c r="F161" s="304" t="str">
        <f>'報告書（事業主控）'!AW472</f>
        <v>3</v>
      </c>
      <c r="G161" s="304" t="e">
        <f>IF(OR(LEFT(E161,2)="31",LEFT(E161,2)="34",LEFT(E161,2)="36",LEFT(E161,2)="37"),VLOOKUP(E161,労務比率2,'報告書（事業主控）'!AX472,FALSE),VLOOKUP(E161,労務比率,'報告書（事業主控）'!AX472,FALSE))</f>
        <v>#N/A</v>
      </c>
      <c r="H161" s="304" t="e">
        <f>IF(OR(LEFT(E161,2)="31",LEFT(E161,2)="34",LEFT(E161,2)="36",LEFT(E161,2)="37"),VLOOKUP(E161,労務比率2,'報告書（事業主控）'!AX472+1,FALSE),VLOOKUP(E161,労務比率,'報告書（事業主控）'!AX472+1,FALSE))</f>
        <v>#N/A</v>
      </c>
      <c r="I161" s="304">
        <f>'報告書（事業主控）'!AH473</f>
        <v>0</v>
      </c>
      <c r="J161" s="304">
        <f>'報告書（事業主控）'!AH472</f>
        <v>0</v>
      </c>
      <c r="K161" s="304">
        <f>'報告書（事業主控）'!AN472</f>
        <v>0</v>
      </c>
      <c r="L161" s="304">
        <f t="shared" si="15"/>
        <v>0</v>
      </c>
      <c r="M161" s="304">
        <f t="shared" si="16"/>
        <v>0</v>
      </c>
      <c r="N161" s="304">
        <f t="shared" si="18"/>
        <v>0</v>
      </c>
      <c r="O161" s="304">
        <f t="shared" si="17"/>
        <v>0</v>
      </c>
      <c r="R161" s="304">
        <f>IF(AND(J161=0,C161&gt;=設定シート!E$101,C161&lt;=設定シート!G$101),1,0)</f>
        <v>0</v>
      </c>
    </row>
    <row r="162" spans="1:18" ht="15" customHeight="1">
      <c r="B162" s="304">
        <v>3</v>
      </c>
      <c r="C162" s="304" t="str">
        <f>'報告書（事業主控）'!AV474</f>
        <v/>
      </c>
      <c r="D162" s="304" t="str">
        <f>IF(E162&lt;&gt;"31 水力発電施設、ずい道等新設事業","",IF('報告書（事業主控）'!AX474=11,1,IF('報告書（事業主控）'!AX474=13,2,IF('報告書（事業主控）'!AX474=15,3,IF('報告書（事業主控）'!AX474=17,4,"")))))</f>
        <v/>
      </c>
      <c r="E162" s="304">
        <f>'報告書（事業主控）'!$F$488</f>
        <v>0</v>
      </c>
      <c r="F162" s="304" t="str">
        <f>'報告書（事業主控）'!AW474</f>
        <v>3</v>
      </c>
      <c r="G162" s="304" t="e">
        <f>IF(OR(LEFT(E162,2)="31",LEFT(E162,2)="34",LEFT(E162,2)="36",LEFT(E162,2)="37"),VLOOKUP(E162,労務比率2,'報告書（事業主控）'!AX474,FALSE),VLOOKUP(E162,労務比率,'報告書（事業主控）'!AX474,FALSE))</f>
        <v>#N/A</v>
      </c>
      <c r="H162" s="304" t="e">
        <f>IF(OR(LEFT(E162,2)="31",LEFT(E162,2)="34",LEFT(E162,2)="36",LEFT(E162,2)="37"),VLOOKUP(E162,労務比率2,'報告書（事業主控）'!AX474+1,FALSE),VLOOKUP(E162,労務比率,'報告書（事業主控）'!AX474+1,FALSE))</f>
        <v>#N/A</v>
      </c>
      <c r="I162" s="304">
        <f>'報告書（事業主控）'!AH475</f>
        <v>0</v>
      </c>
      <c r="J162" s="304">
        <f>'報告書（事業主控）'!AH474</f>
        <v>0</v>
      </c>
      <c r="K162" s="304">
        <f>'報告書（事業主控）'!AN474</f>
        <v>0</v>
      </c>
      <c r="L162" s="304">
        <f t="shared" si="15"/>
        <v>0</v>
      </c>
      <c r="M162" s="304">
        <f t="shared" si="16"/>
        <v>0</v>
      </c>
      <c r="N162" s="304">
        <f t="shared" si="18"/>
        <v>0</v>
      </c>
      <c r="O162" s="304">
        <f t="shared" si="17"/>
        <v>0</v>
      </c>
      <c r="R162" s="304">
        <f>IF(AND(J162=0,C162&gt;=設定シート!E$101,C162&lt;=設定シート!G$101),1,0)</f>
        <v>0</v>
      </c>
    </row>
    <row r="163" spans="1:18" ht="15" customHeight="1">
      <c r="B163" s="304">
        <v>4</v>
      </c>
      <c r="C163" s="304" t="str">
        <f>'報告書（事業主控）'!AV476</f>
        <v/>
      </c>
      <c r="D163" s="304" t="str">
        <f>IF(E163&lt;&gt;"31 水力発電施設、ずい道等新設事業","",IF('報告書（事業主控）'!AX476=11,1,IF('報告書（事業主控）'!AX476=13,2,IF('報告書（事業主控）'!AX476=15,3,IF('報告書（事業主控）'!AX476=17,4,"")))))</f>
        <v/>
      </c>
      <c r="E163" s="304">
        <f>'報告書（事業主控）'!$F$488</f>
        <v>0</v>
      </c>
      <c r="F163" s="304" t="str">
        <f>'報告書（事業主控）'!AW476</f>
        <v>3</v>
      </c>
      <c r="G163" s="304" t="e">
        <f>IF(OR(LEFT(E163,2)="31",LEFT(E163,2)="34",LEFT(E163,2)="36",LEFT(E163,2)="37"),VLOOKUP(E163,労務比率2,'報告書（事業主控）'!AX476,FALSE),VLOOKUP(E163,労務比率,'報告書（事業主控）'!AX476,FALSE))</f>
        <v>#N/A</v>
      </c>
      <c r="H163" s="304" t="e">
        <f>IF(OR(LEFT(E163,2)="31",LEFT(E163,2)="34",LEFT(E163,2)="36",LEFT(E163,2)="37"),VLOOKUP(E163,労務比率2,'報告書（事業主控）'!AX476+1,FALSE),VLOOKUP(E163,労務比率,'報告書（事業主控）'!AX476+1,FALSE))</f>
        <v>#N/A</v>
      </c>
      <c r="I163" s="304">
        <f>'報告書（事業主控）'!AH477</f>
        <v>0</v>
      </c>
      <c r="J163" s="304">
        <f>'報告書（事業主控）'!AH476</f>
        <v>0</v>
      </c>
      <c r="K163" s="304">
        <f>'報告書（事業主控）'!AN476</f>
        <v>0</v>
      </c>
      <c r="L163" s="304">
        <f t="shared" si="15"/>
        <v>0</v>
      </c>
      <c r="M163" s="304">
        <f t="shared" si="16"/>
        <v>0</v>
      </c>
      <c r="N163" s="304">
        <f t="shared" si="18"/>
        <v>0</v>
      </c>
      <c r="O163" s="304">
        <f t="shared" si="17"/>
        <v>0</v>
      </c>
      <c r="R163" s="304">
        <f>IF(AND(J163=0,C163&gt;=設定シート!E$101,C163&lt;=設定シート!G$101),1,0)</f>
        <v>0</v>
      </c>
    </row>
    <row r="164" spans="1:18" ht="15" customHeight="1">
      <c r="B164" s="304">
        <v>5</v>
      </c>
      <c r="C164" s="304" t="str">
        <f>'報告書（事業主控）'!AV478</f>
        <v/>
      </c>
      <c r="D164" s="304" t="str">
        <f>IF(E164&lt;&gt;"31 水力発電施設、ずい道等新設事業","",IF('報告書（事業主控）'!AX478=11,1,IF('報告書（事業主控）'!AX478=13,2,IF('報告書（事業主控）'!AX478=15,3,IF('報告書（事業主控）'!AX478=17,4,"")))))</f>
        <v/>
      </c>
      <c r="E164" s="304">
        <f>'報告書（事業主控）'!$F$488</f>
        <v>0</v>
      </c>
      <c r="F164" s="304" t="str">
        <f>'報告書（事業主控）'!AW478</f>
        <v>3</v>
      </c>
      <c r="G164" s="304" t="e">
        <f>IF(OR(LEFT(E164,2)="31",LEFT(E164,2)="34",LEFT(E164,2)="36",LEFT(E164,2)="37"),VLOOKUP(E164,労務比率2,'報告書（事業主控）'!AX478,FALSE),VLOOKUP(E164,労務比率,'報告書（事業主控）'!AX478,FALSE))</f>
        <v>#N/A</v>
      </c>
      <c r="H164" s="304" t="e">
        <f>IF(OR(LEFT(E164,2)="31",LEFT(E164,2)="34",LEFT(E164,2)="36",LEFT(E164,2)="37"),VLOOKUP(E164,労務比率2,'報告書（事業主控）'!AX478+1,FALSE),VLOOKUP(E164,労務比率,'報告書（事業主控）'!AX478+1,FALSE))</f>
        <v>#N/A</v>
      </c>
      <c r="I164" s="304">
        <f>'報告書（事業主控）'!AH479</f>
        <v>0</v>
      </c>
      <c r="J164" s="304">
        <f>'報告書（事業主控）'!AH478</f>
        <v>0</v>
      </c>
      <c r="K164" s="304">
        <f>'報告書（事業主控）'!AN478</f>
        <v>0</v>
      </c>
      <c r="L164" s="304">
        <f t="shared" si="15"/>
        <v>0</v>
      </c>
      <c r="M164" s="304">
        <f t="shared" si="16"/>
        <v>0</v>
      </c>
      <c r="N164" s="304">
        <f t="shared" si="18"/>
        <v>0</v>
      </c>
      <c r="O164" s="304">
        <f t="shared" si="17"/>
        <v>0</v>
      </c>
      <c r="R164" s="304">
        <f>IF(AND(J164=0,C164&gt;=設定シート!E$101,C164&lt;=設定シート!G$101),1,0)</f>
        <v>0</v>
      </c>
    </row>
    <row r="165" spans="1:18" ht="15" customHeight="1">
      <c r="B165" s="304">
        <v>6</v>
      </c>
      <c r="C165" s="304" t="str">
        <f>'報告書（事業主控）'!AV480</f>
        <v/>
      </c>
      <c r="D165" s="304" t="str">
        <f>IF(E165&lt;&gt;"31 水力発電施設、ずい道等新設事業","",IF('報告書（事業主控）'!AX480=11,1,IF('報告書（事業主控）'!AX480=13,2,IF('報告書（事業主控）'!AX480=15,3,IF('報告書（事業主控）'!AX480=17,4,"")))))</f>
        <v/>
      </c>
      <c r="E165" s="304">
        <f>'報告書（事業主控）'!$F$488</f>
        <v>0</v>
      </c>
      <c r="F165" s="304" t="str">
        <f>'報告書（事業主控）'!AW480</f>
        <v>3</v>
      </c>
      <c r="G165" s="304" t="e">
        <f>IF(OR(LEFT(E165,2)="31",LEFT(E165,2)="34",LEFT(E165,2)="36",LEFT(E165,2)="37"),VLOOKUP(E165,労務比率2,'報告書（事業主控）'!AX480,FALSE),VLOOKUP(E165,労務比率,'報告書（事業主控）'!AX480,FALSE))</f>
        <v>#N/A</v>
      </c>
      <c r="H165" s="304" t="e">
        <f>IF(OR(LEFT(E165,2)="31",LEFT(E165,2)="34",LEFT(E165,2)="36",LEFT(E165,2)="37"),VLOOKUP(E165,労務比率2,'報告書（事業主控）'!AX480+1,FALSE),VLOOKUP(E165,労務比率,'報告書（事業主控）'!AX480+1,FALSE))</f>
        <v>#N/A</v>
      </c>
      <c r="I165" s="304">
        <f>'報告書（事業主控）'!AH481</f>
        <v>0</v>
      </c>
      <c r="J165" s="304">
        <f>'報告書（事業主控）'!AH480</f>
        <v>0</v>
      </c>
      <c r="K165" s="304">
        <f>'報告書（事業主控）'!AN480</f>
        <v>0</v>
      </c>
      <c r="L165" s="304">
        <f t="shared" si="15"/>
        <v>0</v>
      </c>
      <c r="M165" s="304">
        <f t="shared" si="16"/>
        <v>0</v>
      </c>
      <c r="N165" s="304">
        <f t="shared" si="18"/>
        <v>0</v>
      </c>
      <c r="O165" s="304">
        <f t="shared" si="17"/>
        <v>0</v>
      </c>
      <c r="R165" s="304">
        <f>IF(AND(J165=0,C165&gt;=設定シート!E$101,C165&lt;=設定シート!G$101),1,0)</f>
        <v>0</v>
      </c>
    </row>
    <row r="166" spans="1:18" ht="15" customHeight="1">
      <c r="B166" s="304">
        <v>7</v>
      </c>
      <c r="C166" s="304" t="str">
        <f>'報告書（事業主控）'!AV482</f>
        <v/>
      </c>
      <c r="D166" s="304" t="str">
        <f>IF(E166&lt;&gt;"31 水力発電施設、ずい道等新設事業","",IF('報告書（事業主控）'!AX482=11,1,IF('報告書（事業主控）'!AX482=13,2,IF('報告書（事業主控）'!AX482=15,3,IF('報告書（事業主控）'!AX482=17,4,"")))))</f>
        <v/>
      </c>
      <c r="E166" s="304">
        <f>'報告書（事業主控）'!$F$488</f>
        <v>0</v>
      </c>
      <c r="F166" s="304" t="str">
        <f>'報告書（事業主控）'!AW482</f>
        <v>3</v>
      </c>
      <c r="G166" s="304" t="e">
        <f>IF(OR(LEFT(E166,2)="31",LEFT(E166,2)="34",LEFT(E166,2)="36",LEFT(E166,2)="37"),VLOOKUP(E166,労務比率2,'報告書（事業主控）'!AX482,FALSE),VLOOKUP(E166,労務比率,'報告書（事業主控）'!AX482,FALSE))</f>
        <v>#N/A</v>
      </c>
      <c r="H166" s="304" t="e">
        <f>IF(OR(LEFT(E166,2)="31",LEFT(E166,2)="34",LEFT(E166,2)="36",LEFT(E166,2)="37"),VLOOKUP(E166,労務比率2,'報告書（事業主控）'!AX482+1,FALSE),VLOOKUP(E166,労務比率,'報告書（事業主控）'!AX482+1,FALSE))</f>
        <v>#N/A</v>
      </c>
      <c r="I166" s="304">
        <f>'報告書（事業主控）'!AH483</f>
        <v>0</v>
      </c>
      <c r="J166" s="304">
        <f>'報告書（事業主控）'!AH482</f>
        <v>0</v>
      </c>
      <c r="K166" s="304">
        <f>'報告書（事業主控）'!AN482</f>
        <v>0</v>
      </c>
      <c r="L166" s="304">
        <f t="shared" si="15"/>
        <v>0</v>
      </c>
      <c r="M166" s="304">
        <f t="shared" si="16"/>
        <v>0</v>
      </c>
      <c r="N166" s="304">
        <f t="shared" si="18"/>
        <v>0</v>
      </c>
      <c r="O166" s="304">
        <f t="shared" si="17"/>
        <v>0</v>
      </c>
      <c r="R166" s="304">
        <f>IF(AND(J166=0,C166&gt;=設定シート!E$101,C166&lt;=設定シート!G$101),1,0)</f>
        <v>0</v>
      </c>
    </row>
    <row r="167" spans="1:18" ht="15" customHeight="1">
      <c r="B167" s="304">
        <v>8</v>
      </c>
      <c r="C167" s="304" t="str">
        <f>'報告書（事業主控）'!AV484</f>
        <v/>
      </c>
      <c r="D167" s="304" t="str">
        <f>IF(E167&lt;&gt;"31 水力発電施設、ずい道等新設事業","",IF('報告書（事業主控）'!AX484=11,1,IF('報告書（事業主控）'!AX484=13,2,IF('報告書（事業主控）'!AX484=15,3,IF('報告書（事業主控）'!AX484=17,4,"")))))</f>
        <v/>
      </c>
      <c r="E167" s="304">
        <f>'報告書（事業主控）'!$F$488</f>
        <v>0</v>
      </c>
      <c r="F167" s="304" t="str">
        <f>'報告書（事業主控）'!AW484</f>
        <v>3</v>
      </c>
      <c r="G167" s="304" t="e">
        <f>IF(OR(LEFT(E167,2)="31",LEFT(E167,2)="34",LEFT(E167,2)="36",LEFT(E167,2)="37"),VLOOKUP(E167,労務比率2,'報告書（事業主控）'!AX484,FALSE),VLOOKUP(E167,労務比率,'報告書（事業主控）'!AX484,FALSE))</f>
        <v>#N/A</v>
      </c>
      <c r="H167" s="304" t="e">
        <f>IF(OR(LEFT(E167,2)="31",LEFT(E167,2)="34",LEFT(E167,2)="36",LEFT(E167,2)="37"),VLOOKUP(E167,労務比率2,'報告書（事業主控）'!AX484+1,FALSE),VLOOKUP(E167,労務比率,'報告書（事業主控）'!AX484+1,FALSE))</f>
        <v>#N/A</v>
      </c>
      <c r="I167" s="304">
        <f>'報告書（事業主控）'!AH485</f>
        <v>0</v>
      </c>
      <c r="J167" s="304">
        <f>'報告書（事業主控）'!AH484</f>
        <v>0</v>
      </c>
      <c r="K167" s="304">
        <f>'報告書（事業主控）'!AN484</f>
        <v>0</v>
      </c>
      <c r="L167" s="304">
        <f t="shared" si="15"/>
        <v>0</v>
      </c>
      <c r="M167" s="304">
        <f t="shared" si="16"/>
        <v>0</v>
      </c>
      <c r="N167" s="304">
        <f t="shared" si="18"/>
        <v>0</v>
      </c>
      <c r="O167" s="304">
        <f t="shared" si="17"/>
        <v>0</v>
      </c>
      <c r="R167" s="304">
        <f>IF(AND(J167=0,C167&gt;=設定シート!E$101,C167&lt;=設定シート!G$101),1,0)</f>
        <v>0</v>
      </c>
    </row>
    <row r="168" spans="1:18" ht="15" customHeight="1">
      <c r="B168" s="304">
        <v>9</v>
      </c>
      <c r="C168" s="304" t="str">
        <f>'報告書（事業主控）'!AV486</f>
        <v/>
      </c>
      <c r="D168" s="304" t="str">
        <f>IF(E168&lt;&gt;"31 水力発電施設、ずい道等新設事業","",IF('報告書（事業主控）'!AX486=11,1,IF('報告書（事業主控）'!AX486=13,2,IF('報告書（事業主控）'!AX486=15,3,IF('報告書（事業主控）'!AX486=17,4,"")))))</f>
        <v/>
      </c>
      <c r="E168" s="304">
        <f>'報告書（事業主控）'!$F$488</f>
        <v>0</v>
      </c>
      <c r="F168" s="304" t="str">
        <f>'報告書（事業主控）'!AW486</f>
        <v>3</v>
      </c>
      <c r="G168" s="304" t="e">
        <f>IF(OR(LEFT(E168,2)="31",LEFT(E168,2)="34",LEFT(E168,2)="36",LEFT(E168,2)="37"),VLOOKUP(E168,労務比率2,'報告書（事業主控）'!AX486,FALSE),VLOOKUP(E168,労務比率,'報告書（事業主控）'!AX486,FALSE))</f>
        <v>#N/A</v>
      </c>
      <c r="H168" s="304" t="e">
        <f>IF(OR(LEFT(E168,2)="31",LEFT(E168,2)="34",LEFT(E168,2)="36",LEFT(E168,2)="37"),VLOOKUP(E168,労務比率2,'報告書（事業主控）'!AX486+1,FALSE),VLOOKUP(E168,労務比率,'報告書（事業主控）'!AX486+1,FALSE))</f>
        <v>#N/A</v>
      </c>
      <c r="I168" s="304">
        <f>'報告書（事業主控）'!AH487</f>
        <v>0</v>
      </c>
      <c r="J168" s="304">
        <f>'報告書（事業主控）'!AH486</f>
        <v>0</v>
      </c>
      <c r="K168" s="304">
        <f>'報告書（事業主控）'!AN486</f>
        <v>0</v>
      </c>
      <c r="L168" s="304">
        <f t="shared" si="15"/>
        <v>0</v>
      </c>
      <c r="M168" s="304">
        <f t="shared" si="16"/>
        <v>0</v>
      </c>
      <c r="N168" s="304">
        <f t="shared" si="18"/>
        <v>0</v>
      </c>
      <c r="O168" s="304">
        <f t="shared" si="17"/>
        <v>0</v>
      </c>
      <c r="R168" s="304">
        <f>IF(AND(J168=0,C168&gt;=設定シート!E$101,C168&lt;=設定シート!G$101),1,0)</f>
        <v>0</v>
      </c>
    </row>
    <row r="169" spans="1:18" ht="15" customHeight="1">
      <c r="A169" s="304">
        <v>13</v>
      </c>
      <c r="B169" s="304">
        <v>1</v>
      </c>
      <c r="C169" s="304" t="str">
        <f>'報告書（事業主控）'!AV511</f>
        <v/>
      </c>
      <c r="D169" s="304" t="str">
        <f>IF(E169&lt;&gt;"31 水力発電施設、ずい道等新設事業","",IF('報告書（事業主控）'!AX511=11,1,IF('報告書（事業主控）'!AX511=13,2,IF('報告書（事業主控）'!AX511=15,3,IF('報告書（事業主控）'!AX511=17,4,"")))))</f>
        <v/>
      </c>
      <c r="E169" s="304">
        <f>'報告書（事業主控）'!$F$529</f>
        <v>0</v>
      </c>
      <c r="F169" s="304" t="str">
        <f>'報告書（事業主控）'!AW511</f>
        <v>3</v>
      </c>
      <c r="G169" s="304" t="e">
        <f>IF(OR(LEFT(E169,2)="31",LEFT(E169,2)="34",LEFT(E169,2)="36",LEFT(E169,2)="37"),VLOOKUP(E169,労務比率2,'報告書（事業主控）'!AX511,FALSE),VLOOKUP(E169,労務比率,'報告書（事業主控）'!AX511,FALSE))</f>
        <v>#N/A</v>
      </c>
      <c r="H169" s="304" t="e">
        <f>IF(OR(LEFT(E169,2)="31",LEFT(E169,2)="34",LEFT(E169,2)="36",LEFT(E169,2)="37"),VLOOKUP(E169,労務比率2,'報告書（事業主控）'!AX511+1,FALSE),VLOOKUP(E169,労務比率,'報告書（事業主控）'!AX511+1,FALSE))</f>
        <v>#N/A</v>
      </c>
      <c r="I169" s="304">
        <f>'報告書（事業主控）'!AH512</f>
        <v>0</v>
      </c>
      <c r="J169" s="304">
        <f>'報告書（事業主控）'!AH511</f>
        <v>0</v>
      </c>
      <c r="K169" s="304">
        <f>'報告書（事業主控）'!AN511</f>
        <v>0</v>
      </c>
      <c r="L169" s="304">
        <f t="shared" si="15"/>
        <v>0</v>
      </c>
      <c r="M169" s="304">
        <f t="shared" si="16"/>
        <v>0</v>
      </c>
      <c r="N169" s="304">
        <f t="shared" si="18"/>
        <v>0</v>
      </c>
      <c r="O169" s="304">
        <f t="shared" si="17"/>
        <v>0</v>
      </c>
      <c r="P169" s="304">
        <f>INT(SUMIF(O169:O177,0,I169:I177)*105/108)</f>
        <v>0</v>
      </c>
      <c r="Q169" s="304">
        <f>INT(P169*IF(COUNTIF(R169:R177,1)=0,0,SUMIF(R169:R177,1,G169:G177)/COUNTIF(R169:R177,1))/100)</f>
        <v>0</v>
      </c>
      <c r="R169" s="304">
        <f>IF(AND(J169=0,C169&gt;=設定シート!E$101,C169&lt;=設定シート!G$101),1,0)</f>
        <v>0</v>
      </c>
    </row>
    <row r="170" spans="1:18" ht="15" customHeight="1">
      <c r="B170" s="304">
        <v>2</v>
      </c>
      <c r="C170" s="304" t="str">
        <f>'報告書（事業主控）'!AV513</f>
        <v/>
      </c>
      <c r="D170" s="304" t="str">
        <f>IF(E170&lt;&gt;"31 水力発電施設、ずい道等新設事業","",IF('報告書（事業主控）'!AX513=11,1,IF('報告書（事業主控）'!AX513=13,2,IF('報告書（事業主控）'!AX513=15,3,IF('報告書（事業主控）'!AX513=17,4,"")))))</f>
        <v/>
      </c>
      <c r="E170" s="304">
        <f>'報告書（事業主控）'!$F$529</f>
        <v>0</v>
      </c>
      <c r="F170" s="304" t="str">
        <f>'報告書（事業主控）'!AW513</f>
        <v>3</v>
      </c>
      <c r="G170" s="304" t="e">
        <f>IF(OR(LEFT(E170,2)="31",LEFT(E170,2)="34",LEFT(E170,2)="36",LEFT(E170,2)="37"),VLOOKUP(E170,労務比率2,'報告書（事業主控）'!AX513,FALSE),VLOOKUP(E170,労務比率,'報告書（事業主控）'!AX513,FALSE))</f>
        <v>#N/A</v>
      </c>
      <c r="H170" s="304" t="e">
        <f>IF(OR(LEFT(E170,2)="31",LEFT(E170,2)="34",LEFT(E170,2)="36",LEFT(E170,2)="37"),VLOOKUP(E170,労務比率2,'報告書（事業主控）'!AX513+1,FALSE),VLOOKUP(E170,労務比率,'報告書（事業主控）'!AX513+1,FALSE))</f>
        <v>#N/A</v>
      </c>
      <c r="I170" s="304">
        <f>'報告書（事業主控）'!AH514</f>
        <v>0</v>
      </c>
      <c r="J170" s="304">
        <f>'報告書（事業主控）'!AH513</f>
        <v>0</v>
      </c>
      <c r="K170" s="304">
        <f>'報告書（事業主控）'!AN513</f>
        <v>0</v>
      </c>
      <c r="L170" s="304">
        <f t="shared" si="15"/>
        <v>0</v>
      </c>
      <c r="M170" s="304">
        <f t="shared" si="16"/>
        <v>0</v>
      </c>
      <c r="N170" s="304">
        <f t="shared" si="18"/>
        <v>0</v>
      </c>
      <c r="O170" s="304">
        <f t="shared" si="17"/>
        <v>0</v>
      </c>
      <c r="R170" s="304">
        <f>IF(AND(J170=0,C170&gt;=設定シート!E$101,C170&lt;=設定シート!G$101),1,0)</f>
        <v>0</v>
      </c>
    </row>
    <row r="171" spans="1:18" ht="15" customHeight="1">
      <c r="B171" s="304">
        <v>3</v>
      </c>
      <c r="C171" s="304" t="str">
        <f>'報告書（事業主控）'!AV515</f>
        <v/>
      </c>
      <c r="D171" s="304" t="str">
        <f>IF(E171&lt;&gt;"31 水力発電施設、ずい道等新設事業","",IF('報告書（事業主控）'!AX515=11,1,IF('報告書（事業主控）'!AX515=13,2,IF('報告書（事業主控）'!AX515=15,3,IF('報告書（事業主控）'!AX515=17,4,"")))))</f>
        <v/>
      </c>
      <c r="E171" s="304">
        <f>'報告書（事業主控）'!$F$529</f>
        <v>0</v>
      </c>
      <c r="F171" s="304" t="str">
        <f>'報告書（事業主控）'!AW515</f>
        <v>3</v>
      </c>
      <c r="G171" s="304" t="e">
        <f>IF(OR(LEFT(E171,2)="31",LEFT(E171,2)="34",LEFT(E171,2)="36",LEFT(E171,2)="37"),VLOOKUP(E171,労務比率2,'報告書（事業主控）'!AX515,FALSE),VLOOKUP(E171,労務比率,'報告書（事業主控）'!AX515,FALSE))</f>
        <v>#N/A</v>
      </c>
      <c r="H171" s="304" t="e">
        <f>IF(OR(LEFT(E171,2)="31",LEFT(E171,2)="34",LEFT(E171,2)="36",LEFT(E171,2)="37"),VLOOKUP(E171,労務比率2,'報告書（事業主控）'!AX515+1,FALSE),VLOOKUP(E171,労務比率,'報告書（事業主控）'!AX515+1,FALSE))</f>
        <v>#N/A</v>
      </c>
      <c r="I171" s="304">
        <f>'報告書（事業主控）'!AH516</f>
        <v>0</v>
      </c>
      <c r="J171" s="304">
        <f>'報告書（事業主控）'!AH515</f>
        <v>0</v>
      </c>
      <c r="K171" s="304">
        <f>'報告書（事業主控）'!AN515</f>
        <v>0</v>
      </c>
      <c r="L171" s="304">
        <f t="shared" si="15"/>
        <v>0</v>
      </c>
      <c r="M171" s="304">
        <f t="shared" si="16"/>
        <v>0</v>
      </c>
      <c r="N171" s="304">
        <f t="shared" si="18"/>
        <v>0</v>
      </c>
      <c r="O171" s="304">
        <f t="shared" si="17"/>
        <v>0</v>
      </c>
      <c r="R171" s="304">
        <f>IF(AND(J171=0,C171&gt;=設定シート!E$101,C171&lt;=設定シート!G$101),1,0)</f>
        <v>0</v>
      </c>
    </row>
    <row r="172" spans="1:18" ht="15" customHeight="1">
      <c r="B172" s="304">
        <v>4</v>
      </c>
      <c r="C172" s="304" t="str">
        <f>'報告書（事業主控）'!AV517</f>
        <v/>
      </c>
      <c r="D172" s="304" t="str">
        <f>IF(E172&lt;&gt;"31 水力発電施設、ずい道等新設事業","",IF('報告書（事業主控）'!AX517=11,1,IF('報告書（事業主控）'!AX517=13,2,IF('報告書（事業主控）'!AX517=15,3,IF('報告書（事業主控）'!AX517=17,4,"")))))</f>
        <v/>
      </c>
      <c r="E172" s="304">
        <f>'報告書（事業主控）'!$F$529</f>
        <v>0</v>
      </c>
      <c r="F172" s="304" t="str">
        <f>'報告書（事業主控）'!AW517</f>
        <v>3</v>
      </c>
      <c r="G172" s="304" t="e">
        <f>IF(OR(LEFT(E172,2)="31",LEFT(E172,2)="34",LEFT(E172,2)="36",LEFT(E172,2)="37"),VLOOKUP(E172,労務比率2,'報告書（事業主控）'!AX517,FALSE),VLOOKUP(E172,労務比率,'報告書（事業主控）'!AX517,FALSE))</f>
        <v>#N/A</v>
      </c>
      <c r="H172" s="304" t="e">
        <f>IF(OR(LEFT(E172,2)="31",LEFT(E172,2)="34",LEFT(E172,2)="36",LEFT(E172,2)="37"),VLOOKUP(E172,労務比率2,'報告書（事業主控）'!AX517+1,FALSE),VLOOKUP(E172,労務比率,'報告書（事業主控）'!AX517+1,FALSE))</f>
        <v>#N/A</v>
      </c>
      <c r="I172" s="304">
        <f>'報告書（事業主控）'!AH518</f>
        <v>0</v>
      </c>
      <c r="J172" s="304">
        <f>'報告書（事業主控）'!AH517</f>
        <v>0</v>
      </c>
      <c r="K172" s="304">
        <f>'報告書（事業主控）'!AN517</f>
        <v>0</v>
      </c>
      <c r="L172" s="304">
        <f t="shared" si="15"/>
        <v>0</v>
      </c>
      <c r="M172" s="304">
        <f t="shared" si="16"/>
        <v>0</v>
      </c>
      <c r="N172" s="304">
        <f t="shared" si="18"/>
        <v>0</v>
      </c>
      <c r="O172" s="304">
        <f t="shared" si="17"/>
        <v>0</v>
      </c>
      <c r="R172" s="304">
        <f>IF(AND(J172=0,C172&gt;=設定シート!E$101,C172&lt;=設定シート!G$101),1,0)</f>
        <v>0</v>
      </c>
    </row>
    <row r="173" spans="1:18" ht="15" customHeight="1">
      <c r="B173" s="304">
        <v>5</v>
      </c>
      <c r="C173" s="304" t="str">
        <f>'報告書（事業主控）'!AV519</f>
        <v/>
      </c>
      <c r="D173" s="304" t="str">
        <f>IF(E173&lt;&gt;"31 水力発電施設、ずい道等新設事業","",IF('報告書（事業主控）'!AX519=11,1,IF('報告書（事業主控）'!AX519=13,2,IF('報告書（事業主控）'!AX519=15,3,IF('報告書（事業主控）'!AX519=17,4,"")))))</f>
        <v/>
      </c>
      <c r="E173" s="304">
        <f>'報告書（事業主控）'!$F$529</f>
        <v>0</v>
      </c>
      <c r="F173" s="304" t="str">
        <f>'報告書（事業主控）'!AW519</f>
        <v>3</v>
      </c>
      <c r="G173" s="304" t="e">
        <f>IF(OR(LEFT(E173,2)="31",LEFT(E173,2)="34",LEFT(E173,2)="36",LEFT(E173,2)="37"),VLOOKUP(E173,労務比率2,'報告書（事業主控）'!AX519,FALSE),VLOOKUP(E173,労務比率,'報告書（事業主控）'!AX519,FALSE))</f>
        <v>#N/A</v>
      </c>
      <c r="H173" s="304" t="e">
        <f>IF(OR(LEFT(E173,2)="31",LEFT(E173,2)="34",LEFT(E173,2)="36",LEFT(E173,2)="37"),VLOOKUP(E173,労務比率2,'報告書（事業主控）'!AX519+1,FALSE),VLOOKUP(E173,労務比率,'報告書（事業主控）'!AX519+1,FALSE))</f>
        <v>#N/A</v>
      </c>
      <c r="I173" s="304">
        <f>'報告書（事業主控）'!AH520</f>
        <v>0</v>
      </c>
      <c r="J173" s="304">
        <f>'報告書（事業主控）'!AH519</f>
        <v>0</v>
      </c>
      <c r="K173" s="304">
        <f>'報告書（事業主控）'!AN519</f>
        <v>0</v>
      </c>
      <c r="L173" s="304">
        <f t="shared" si="15"/>
        <v>0</v>
      </c>
      <c r="M173" s="304">
        <f t="shared" si="16"/>
        <v>0</v>
      </c>
      <c r="N173" s="304">
        <f t="shared" si="18"/>
        <v>0</v>
      </c>
      <c r="O173" s="304">
        <f t="shared" si="17"/>
        <v>0</v>
      </c>
      <c r="R173" s="304">
        <f>IF(AND(J173=0,C173&gt;=設定シート!E$101,C173&lt;=設定シート!G$101),1,0)</f>
        <v>0</v>
      </c>
    </row>
    <row r="174" spans="1:18" ht="15" customHeight="1">
      <c r="B174" s="304">
        <v>6</v>
      </c>
      <c r="C174" s="304" t="str">
        <f>'報告書（事業主控）'!AV521</f>
        <v/>
      </c>
      <c r="D174" s="304" t="str">
        <f>IF(E174&lt;&gt;"31 水力発電施設、ずい道等新設事業","",IF('報告書（事業主控）'!AX521=11,1,IF('報告書（事業主控）'!AX521=13,2,IF('報告書（事業主控）'!AX521=15,3,IF('報告書（事業主控）'!AX521=17,4,"")))))</f>
        <v/>
      </c>
      <c r="E174" s="304">
        <f>'報告書（事業主控）'!$F$529</f>
        <v>0</v>
      </c>
      <c r="F174" s="304" t="str">
        <f>'報告書（事業主控）'!AW521</f>
        <v>3</v>
      </c>
      <c r="G174" s="304" t="e">
        <f>IF(OR(LEFT(E174,2)="31",LEFT(E174,2)="34",LEFT(E174,2)="36",LEFT(E174,2)="37"),VLOOKUP(E174,労務比率2,'報告書（事業主控）'!AX521,FALSE),VLOOKUP(E174,労務比率,'報告書（事業主控）'!AX521,FALSE))</f>
        <v>#N/A</v>
      </c>
      <c r="H174" s="304" t="e">
        <f>IF(OR(LEFT(E174,2)="31",LEFT(E174,2)="34",LEFT(E174,2)="36",LEFT(E174,2)="37"),VLOOKUP(E174,労務比率2,'報告書（事業主控）'!AX521+1,FALSE),VLOOKUP(E174,労務比率,'報告書（事業主控）'!AX521+1,FALSE))</f>
        <v>#N/A</v>
      </c>
      <c r="I174" s="304">
        <f>'報告書（事業主控）'!AH522</f>
        <v>0</v>
      </c>
      <c r="J174" s="304">
        <f>'報告書（事業主控）'!AH521</f>
        <v>0</v>
      </c>
      <c r="K174" s="304">
        <f>'報告書（事業主控）'!AN521</f>
        <v>0</v>
      </c>
      <c r="L174" s="304">
        <f t="shared" si="15"/>
        <v>0</v>
      </c>
      <c r="M174" s="304">
        <f t="shared" si="16"/>
        <v>0</v>
      </c>
      <c r="N174" s="304">
        <f t="shared" si="18"/>
        <v>0</v>
      </c>
      <c r="O174" s="304">
        <f t="shared" si="17"/>
        <v>0</v>
      </c>
      <c r="R174" s="304">
        <f>IF(AND(J174=0,C174&gt;=設定シート!E$101,C174&lt;=設定シート!G$101),1,0)</f>
        <v>0</v>
      </c>
    </row>
    <row r="175" spans="1:18" ht="15" customHeight="1">
      <c r="B175" s="304">
        <v>7</v>
      </c>
      <c r="C175" s="304" t="str">
        <f>'報告書（事業主控）'!AV523</f>
        <v/>
      </c>
      <c r="D175" s="304" t="str">
        <f>IF(E175&lt;&gt;"31 水力発電施設、ずい道等新設事業","",IF('報告書（事業主控）'!AX523=11,1,IF('報告書（事業主控）'!AX523=13,2,IF('報告書（事業主控）'!AX523=15,3,IF('報告書（事業主控）'!AX523=17,4,"")))))</f>
        <v/>
      </c>
      <c r="E175" s="304">
        <f>'報告書（事業主控）'!$F$529</f>
        <v>0</v>
      </c>
      <c r="F175" s="304" t="str">
        <f>'報告書（事業主控）'!AW523</f>
        <v>3</v>
      </c>
      <c r="G175" s="304" t="e">
        <f>IF(OR(LEFT(E175,2)="31",LEFT(E175,2)="34",LEFT(E175,2)="36",LEFT(E175,2)="37"),VLOOKUP(E175,労務比率2,'報告書（事業主控）'!AX523,FALSE),VLOOKUP(E175,労務比率,'報告書（事業主控）'!AX523,FALSE))</f>
        <v>#N/A</v>
      </c>
      <c r="H175" s="304" t="e">
        <f>IF(OR(LEFT(E175,2)="31",LEFT(E175,2)="34",LEFT(E175,2)="36",LEFT(E175,2)="37"),VLOOKUP(E175,労務比率2,'報告書（事業主控）'!AX523+1,FALSE),VLOOKUP(E175,労務比率,'報告書（事業主控）'!AX523+1,FALSE))</f>
        <v>#N/A</v>
      </c>
      <c r="I175" s="304">
        <f>'報告書（事業主控）'!AH524</f>
        <v>0</v>
      </c>
      <c r="J175" s="304">
        <f>'報告書（事業主控）'!AH523</f>
        <v>0</v>
      </c>
      <c r="K175" s="304">
        <f>'報告書（事業主控）'!AN523</f>
        <v>0</v>
      </c>
      <c r="L175" s="304">
        <f t="shared" si="15"/>
        <v>0</v>
      </c>
      <c r="M175" s="304">
        <f t="shared" si="16"/>
        <v>0</v>
      </c>
      <c r="N175" s="304">
        <f t="shared" si="18"/>
        <v>0</v>
      </c>
      <c r="O175" s="304">
        <f t="shared" si="17"/>
        <v>0</v>
      </c>
      <c r="R175" s="304">
        <f>IF(AND(J175=0,C175&gt;=設定シート!E$101,C175&lt;=設定シート!G$101),1,0)</f>
        <v>0</v>
      </c>
    </row>
    <row r="176" spans="1:18" ht="15" customHeight="1">
      <c r="B176" s="304">
        <v>8</v>
      </c>
      <c r="C176" s="304" t="str">
        <f>'報告書（事業主控）'!AV525</f>
        <v/>
      </c>
      <c r="D176" s="304" t="str">
        <f>IF(E176&lt;&gt;"31 水力発電施設、ずい道等新設事業","",IF('報告書（事業主控）'!AX525=11,1,IF('報告書（事業主控）'!AX525=13,2,IF('報告書（事業主控）'!AX525=15,3,IF('報告書（事業主控）'!AX525=17,4,"")))))</f>
        <v/>
      </c>
      <c r="E176" s="304">
        <f>'報告書（事業主控）'!$F$529</f>
        <v>0</v>
      </c>
      <c r="F176" s="304" t="str">
        <f>'報告書（事業主控）'!AW525</f>
        <v>3</v>
      </c>
      <c r="G176" s="304" t="e">
        <f>IF(OR(LEFT(E176,2)="31",LEFT(E176,2)="34",LEFT(E176,2)="36",LEFT(E176,2)="37"),VLOOKUP(E176,労務比率2,'報告書（事業主控）'!AX525,FALSE),VLOOKUP(E176,労務比率,'報告書（事業主控）'!AX525,FALSE))</f>
        <v>#N/A</v>
      </c>
      <c r="H176" s="304" t="e">
        <f>IF(OR(LEFT(E176,2)="31",LEFT(E176,2)="34",LEFT(E176,2)="36",LEFT(E176,2)="37"),VLOOKUP(E176,労務比率2,'報告書（事業主控）'!AX525+1,FALSE),VLOOKUP(E176,労務比率,'報告書（事業主控）'!AX525+1,FALSE))</f>
        <v>#N/A</v>
      </c>
      <c r="I176" s="304">
        <f>'報告書（事業主控）'!AH526</f>
        <v>0</v>
      </c>
      <c r="J176" s="304">
        <f>'報告書（事業主控）'!AH525</f>
        <v>0</v>
      </c>
      <c r="K176" s="304">
        <f>'報告書（事業主控）'!AN525</f>
        <v>0</v>
      </c>
      <c r="L176" s="304">
        <f t="shared" si="15"/>
        <v>0</v>
      </c>
      <c r="M176" s="304">
        <f t="shared" si="16"/>
        <v>0</v>
      </c>
      <c r="N176" s="304">
        <f t="shared" si="18"/>
        <v>0</v>
      </c>
      <c r="O176" s="304">
        <f t="shared" si="17"/>
        <v>0</v>
      </c>
      <c r="R176" s="304">
        <f>IF(AND(J176=0,C176&gt;=設定シート!E$101,C176&lt;=設定シート!G$101),1,0)</f>
        <v>0</v>
      </c>
    </row>
    <row r="177" spans="1:18" ht="15" customHeight="1">
      <c r="B177" s="304">
        <v>9</v>
      </c>
      <c r="C177" s="304" t="str">
        <f>'報告書（事業主控）'!AV527</f>
        <v/>
      </c>
      <c r="D177" s="304" t="str">
        <f>IF(E177&lt;&gt;"31 水力発電施設、ずい道等新設事業","",IF('報告書（事業主控）'!AX527=11,1,IF('報告書（事業主控）'!AX527=13,2,IF('報告書（事業主控）'!AX527=15,3,IF('報告書（事業主控）'!AX527=17,4,"")))))</f>
        <v/>
      </c>
      <c r="E177" s="304">
        <f>'報告書（事業主控）'!$F$529</f>
        <v>0</v>
      </c>
      <c r="F177" s="304" t="str">
        <f>'報告書（事業主控）'!AW527</f>
        <v>3</v>
      </c>
      <c r="G177" s="304" t="e">
        <f>IF(OR(LEFT(E177,2)="31",LEFT(E177,2)="34",LEFT(E177,2)="36",LEFT(E177,2)="37"),VLOOKUP(E177,労務比率2,'報告書（事業主控）'!AX527,FALSE),VLOOKUP(E177,労務比率,'報告書（事業主控）'!AX527,FALSE))</f>
        <v>#N/A</v>
      </c>
      <c r="H177" s="304" t="e">
        <f>IF(OR(LEFT(E177,2)="31",LEFT(E177,2)="34",LEFT(E177,2)="36",LEFT(E177,2)="37"),VLOOKUP(E177,労務比率2,'報告書（事業主控）'!AX527+1,FALSE),VLOOKUP(E177,労務比率,'報告書（事業主控）'!AX527+1,FALSE))</f>
        <v>#N/A</v>
      </c>
      <c r="I177" s="304">
        <f>'報告書（事業主控）'!AH528</f>
        <v>0</v>
      </c>
      <c r="J177" s="304">
        <f>'報告書（事業主控）'!AH527</f>
        <v>0</v>
      </c>
      <c r="K177" s="304">
        <f>'報告書（事業主控）'!AN527</f>
        <v>0</v>
      </c>
      <c r="L177" s="304">
        <f t="shared" si="15"/>
        <v>0</v>
      </c>
      <c r="M177" s="304">
        <f t="shared" si="16"/>
        <v>0</v>
      </c>
      <c r="N177" s="304">
        <f t="shared" si="18"/>
        <v>0</v>
      </c>
      <c r="O177" s="304">
        <f t="shared" si="17"/>
        <v>0</v>
      </c>
      <c r="R177" s="304">
        <f>IF(AND(J177=0,C177&gt;=設定シート!E$101,C177&lt;=設定シート!G$101),1,0)</f>
        <v>0</v>
      </c>
    </row>
    <row r="178" spans="1:18" ht="15" customHeight="1">
      <c r="A178" s="304">
        <v>14</v>
      </c>
      <c r="B178" s="304">
        <v>1</v>
      </c>
      <c r="C178" s="304" t="str">
        <f>'報告書（事業主控）'!AV552</f>
        <v/>
      </c>
      <c r="D178" s="304" t="str">
        <f>IF(E178&lt;&gt;"31 水力発電施設、ずい道等新設事業","",IF('報告書（事業主控）'!AX552=11,1,IF('報告書（事業主控）'!AX552=13,2,IF('報告書（事業主控）'!AX552=15,3,IF('報告書（事業主控）'!AX552=17,4,"")))))</f>
        <v/>
      </c>
      <c r="E178" s="304">
        <f>'報告書（事業主控）'!$F$570</f>
        <v>0</v>
      </c>
      <c r="F178" s="304" t="str">
        <f>'報告書（事業主控）'!AW552</f>
        <v>3</v>
      </c>
      <c r="G178" s="304" t="e">
        <f>IF(OR(LEFT(E178,2)="31",LEFT(E178,2)="34",LEFT(E178,2)="36",LEFT(E178,2)="37"),VLOOKUP(E178,労務比率2,'報告書（事業主控）'!AX552,FALSE),VLOOKUP(E178,労務比率,'報告書（事業主控）'!AX552,FALSE))</f>
        <v>#N/A</v>
      </c>
      <c r="H178" s="304" t="e">
        <f>IF(OR(LEFT(E178,2)="31",LEFT(E178,2)="34",LEFT(E178,2)="36",LEFT(E178,2)="37"),VLOOKUP(E178,労務比率2,'報告書（事業主控）'!AX552+1,FALSE),VLOOKUP(E178,労務比率,'報告書（事業主控）'!AX552+1,FALSE))</f>
        <v>#N/A</v>
      </c>
      <c r="I178" s="304">
        <f>'報告書（事業主控）'!AH553</f>
        <v>0</v>
      </c>
      <c r="J178" s="304">
        <f>'報告書（事業主控）'!AH552</f>
        <v>0</v>
      </c>
      <c r="K178" s="304">
        <f>'報告書（事業主控）'!AN552</f>
        <v>0</v>
      </c>
      <c r="L178" s="304">
        <f t="shared" si="15"/>
        <v>0</v>
      </c>
      <c r="M178" s="304">
        <f t="shared" si="16"/>
        <v>0</v>
      </c>
      <c r="N178" s="304">
        <f t="shared" si="18"/>
        <v>0</v>
      </c>
      <c r="O178" s="304">
        <f t="shared" si="17"/>
        <v>0</v>
      </c>
      <c r="P178" s="304">
        <f>INT(SUMIF(O178:O186,0,I178:I186)*105/108)</f>
        <v>0</v>
      </c>
      <c r="Q178" s="304">
        <f>INT(P178*IF(COUNTIF(R178:R186,1)=0,0,SUMIF(R178:R186,1,G178:G186)/COUNTIF(R178:R186,1))/100)</f>
        <v>0</v>
      </c>
      <c r="R178" s="304">
        <f>IF(AND(J178=0,C178&gt;=設定シート!E$101,C178&lt;=設定シート!G$101),1,0)</f>
        <v>0</v>
      </c>
    </row>
    <row r="179" spans="1:18" ht="15" customHeight="1">
      <c r="B179" s="304">
        <v>2</v>
      </c>
      <c r="C179" s="304" t="str">
        <f>'報告書（事業主控）'!AV554</f>
        <v/>
      </c>
      <c r="D179" s="304" t="str">
        <f>IF(E179&lt;&gt;"31 水力発電施設、ずい道等新設事業","",IF('報告書（事業主控）'!AX554=11,1,IF('報告書（事業主控）'!AX554=13,2,IF('報告書（事業主控）'!AX554=15,3,IF('報告書（事業主控）'!AX554=17,4,"")))))</f>
        <v/>
      </c>
      <c r="E179" s="304">
        <f>'報告書（事業主控）'!$F$570</f>
        <v>0</v>
      </c>
      <c r="F179" s="304" t="str">
        <f>'報告書（事業主控）'!AW554</f>
        <v>3</v>
      </c>
      <c r="G179" s="304" t="e">
        <f>IF(OR(LEFT(E179,2)="31",LEFT(E179,2)="34",LEFT(E179,2)="36",LEFT(E179,2)="37"),VLOOKUP(E179,労務比率2,'報告書（事業主控）'!AX554,FALSE),VLOOKUP(E179,労務比率,'報告書（事業主控）'!AX554,FALSE))</f>
        <v>#N/A</v>
      </c>
      <c r="H179" s="304" t="e">
        <f>IF(OR(LEFT(E179,2)="31",LEFT(E179,2)="34",LEFT(E179,2)="36",LEFT(E179,2)="37"),VLOOKUP(E179,労務比率2,'報告書（事業主控）'!AX554+1,FALSE),VLOOKUP(E179,労務比率,'報告書（事業主控）'!AX554+1,FALSE))</f>
        <v>#N/A</v>
      </c>
      <c r="I179" s="304">
        <f>'報告書（事業主控）'!AH555</f>
        <v>0</v>
      </c>
      <c r="J179" s="304">
        <f>'報告書（事業主控）'!AH554</f>
        <v>0</v>
      </c>
      <c r="K179" s="304">
        <f>'報告書（事業主控）'!AN554</f>
        <v>0</v>
      </c>
      <c r="L179" s="304">
        <f t="shared" si="15"/>
        <v>0</v>
      </c>
      <c r="M179" s="304">
        <f t="shared" si="16"/>
        <v>0</v>
      </c>
      <c r="N179" s="304">
        <f t="shared" si="18"/>
        <v>0</v>
      </c>
      <c r="O179" s="304">
        <f t="shared" si="17"/>
        <v>0</v>
      </c>
      <c r="R179" s="304">
        <f>IF(AND(J179=0,C179&gt;=設定シート!E$101,C179&lt;=設定シート!G$101),1,0)</f>
        <v>0</v>
      </c>
    </row>
    <row r="180" spans="1:18" ht="15" customHeight="1">
      <c r="B180" s="304">
        <v>3</v>
      </c>
      <c r="C180" s="304" t="str">
        <f>'報告書（事業主控）'!AV556</f>
        <v/>
      </c>
      <c r="D180" s="304" t="str">
        <f>IF(E180&lt;&gt;"31 水力発電施設、ずい道等新設事業","",IF('報告書（事業主控）'!AX556=11,1,IF('報告書（事業主控）'!AX556=13,2,IF('報告書（事業主控）'!AX556=15,3,IF('報告書（事業主控）'!AX556=17,4,"")))))</f>
        <v/>
      </c>
      <c r="E180" s="304">
        <f>'報告書（事業主控）'!$F$570</f>
        <v>0</v>
      </c>
      <c r="F180" s="304" t="str">
        <f>'報告書（事業主控）'!AW556</f>
        <v>3</v>
      </c>
      <c r="G180" s="304" t="e">
        <f>IF(OR(LEFT(E180,2)="31",LEFT(E180,2)="34",LEFT(E180,2)="36",LEFT(E180,2)="37"),VLOOKUP(E180,労務比率2,'報告書（事業主控）'!AX556,FALSE),VLOOKUP(E180,労務比率,'報告書（事業主控）'!AX556,FALSE))</f>
        <v>#N/A</v>
      </c>
      <c r="H180" s="304" t="e">
        <f>IF(OR(LEFT(E180,2)="31",LEFT(E180,2)="34",LEFT(E180,2)="36",LEFT(E180,2)="37"),VLOOKUP(E180,労務比率2,'報告書（事業主控）'!AX556+1,FALSE),VLOOKUP(E180,労務比率,'報告書（事業主控）'!AX556+1,FALSE))</f>
        <v>#N/A</v>
      </c>
      <c r="I180" s="304">
        <f>'報告書（事業主控）'!AH557</f>
        <v>0</v>
      </c>
      <c r="J180" s="304">
        <f>'報告書（事業主控）'!AH556</f>
        <v>0</v>
      </c>
      <c r="K180" s="304">
        <f>'報告書（事業主控）'!AN556</f>
        <v>0</v>
      </c>
      <c r="L180" s="304">
        <f t="shared" si="15"/>
        <v>0</v>
      </c>
      <c r="M180" s="304">
        <f t="shared" si="16"/>
        <v>0</v>
      </c>
      <c r="N180" s="304">
        <f t="shared" si="18"/>
        <v>0</v>
      </c>
      <c r="O180" s="304">
        <f t="shared" si="17"/>
        <v>0</v>
      </c>
      <c r="R180" s="304">
        <f>IF(AND(J180=0,C180&gt;=設定シート!E$101,C180&lt;=設定シート!G$101),1,0)</f>
        <v>0</v>
      </c>
    </row>
    <row r="181" spans="1:18" ht="15" customHeight="1">
      <c r="B181" s="304">
        <v>4</v>
      </c>
      <c r="C181" s="304" t="str">
        <f>'報告書（事業主控）'!AV558</f>
        <v/>
      </c>
      <c r="D181" s="304" t="str">
        <f>IF(E181&lt;&gt;"31 水力発電施設、ずい道等新設事業","",IF('報告書（事業主控）'!AX558=11,1,IF('報告書（事業主控）'!AX558=13,2,IF('報告書（事業主控）'!AX558=15,3,IF('報告書（事業主控）'!AX558=17,4,"")))))</f>
        <v/>
      </c>
      <c r="E181" s="304">
        <f>'報告書（事業主控）'!$F$570</f>
        <v>0</v>
      </c>
      <c r="F181" s="304" t="str">
        <f>'報告書（事業主控）'!AW558</f>
        <v>3</v>
      </c>
      <c r="G181" s="304" t="e">
        <f>IF(OR(LEFT(E181,2)="31",LEFT(E181,2)="34",LEFT(E181,2)="36",LEFT(E181,2)="37"),VLOOKUP(E181,労務比率2,'報告書（事業主控）'!AX558,FALSE),VLOOKUP(E181,労務比率,'報告書（事業主控）'!AX558,FALSE))</f>
        <v>#N/A</v>
      </c>
      <c r="H181" s="304" t="e">
        <f>IF(OR(LEFT(E181,2)="31",LEFT(E181,2)="34",LEFT(E181,2)="36",LEFT(E181,2)="37"),VLOOKUP(E181,労務比率2,'報告書（事業主控）'!AX558+1,FALSE),VLOOKUP(E181,労務比率,'報告書（事業主控）'!AX558+1,FALSE))</f>
        <v>#N/A</v>
      </c>
      <c r="I181" s="304">
        <f>'報告書（事業主控）'!AH559</f>
        <v>0</v>
      </c>
      <c r="J181" s="304">
        <f>'報告書（事業主控）'!AH558</f>
        <v>0</v>
      </c>
      <c r="K181" s="304">
        <f>'報告書（事業主控）'!AN558</f>
        <v>0</v>
      </c>
      <c r="L181" s="304">
        <f t="shared" si="15"/>
        <v>0</v>
      </c>
      <c r="M181" s="304">
        <f t="shared" si="16"/>
        <v>0</v>
      </c>
      <c r="N181" s="304">
        <f t="shared" si="18"/>
        <v>0</v>
      </c>
      <c r="O181" s="304">
        <f t="shared" si="17"/>
        <v>0</v>
      </c>
      <c r="R181" s="304">
        <f>IF(AND(J181=0,C181&gt;=設定シート!E$101,C181&lt;=設定シート!G$101),1,0)</f>
        <v>0</v>
      </c>
    </row>
    <row r="182" spans="1:18" ht="15" customHeight="1">
      <c r="B182" s="304">
        <v>5</v>
      </c>
      <c r="C182" s="304" t="str">
        <f>'報告書（事業主控）'!AV560</f>
        <v/>
      </c>
      <c r="D182" s="304" t="str">
        <f>IF(E182&lt;&gt;"31 水力発電施設、ずい道等新設事業","",IF('報告書（事業主控）'!AX560=11,1,IF('報告書（事業主控）'!AX560=13,2,IF('報告書（事業主控）'!AX560=15,3,IF('報告書（事業主控）'!AX560=17,4,"")))))</f>
        <v/>
      </c>
      <c r="E182" s="304">
        <f>'報告書（事業主控）'!$F$570</f>
        <v>0</v>
      </c>
      <c r="F182" s="304" t="str">
        <f>'報告書（事業主控）'!AW560</f>
        <v>3</v>
      </c>
      <c r="G182" s="304" t="e">
        <f>IF(OR(LEFT(E182,2)="31",LEFT(E182,2)="34",LEFT(E182,2)="36",LEFT(E182,2)="37"),VLOOKUP(E182,労務比率2,'報告書（事業主控）'!AX560,FALSE),VLOOKUP(E182,労務比率,'報告書（事業主控）'!AX560,FALSE))</f>
        <v>#N/A</v>
      </c>
      <c r="H182" s="304" t="e">
        <f>IF(OR(LEFT(E182,2)="31",LEFT(E182,2)="34",LEFT(E182,2)="36",LEFT(E182,2)="37"),VLOOKUP(E182,労務比率2,'報告書（事業主控）'!AX560+1,FALSE),VLOOKUP(E182,労務比率,'報告書（事業主控）'!AX560+1,FALSE))</f>
        <v>#N/A</v>
      </c>
      <c r="I182" s="304">
        <f>'報告書（事業主控）'!AH561</f>
        <v>0</v>
      </c>
      <c r="J182" s="304">
        <f>'報告書（事業主控）'!AH560</f>
        <v>0</v>
      </c>
      <c r="K182" s="304">
        <f>'報告書（事業主控）'!AN560</f>
        <v>0</v>
      </c>
      <c r="L182" s="304">
        <f t="shared" si="15"/>
        <v>0</v>
      </c>
      <c r="M182" s="304">
        <f t="shared" si="16"/>
        <v>0</v>
      </c>
      <c r="N182" s="304">
        <f t="shared" si="18"/>
        <v>0</v>
      </c>
      <c r="O182" s="304">
        <f t="shared" si="17"/>
        <v>0</v>
      </c>
      <c r="R182" s="304">
        <f>IF(AND(J182=0,C182&gt;=設定シート!E$101,C182&lt;=設定シート!G$101),1,0)</f>
        <v>0</v>
      </c>
    </row>
    <row r="183" spans="1:18" ht="15" customHeight="1">
      <c r="B183" s="304">
        <v>6</v>
      </c>
      <c r="C183" s="304" t="str">
        <f>'報告書（事業主控）'!AV562</f>
        <v/>
      </c>
      <c r="D183" s="304" t="str">
        <f>IF(E183&lt;&gt;"31 水力発電施設、ずい道等新設事業","",IF('報告書（事業主控）'!AX562=11,1,IF('報告書（事業主控）'!AX562=13,2,IF('報告書（事業主控）'!AX562=15,3,IF('報告書（事業主控）'!AX562=17,4,"")))))</f>
        <v/>
      </c>
      <c r="E183" s="304">
        <f>'報告書（事業主控）'!$F$570</f>
        <v>0</v>
      </c>
      <c r="F183" s="304" t="str">
        <f>'報告書（事業主控）'!AW562</f>
        <v>3</v>
      </c>
      <c r="G183" s="304" t="e">
        <f>IF(OR(LEFT(E183,2)="31",LEFT(E183,2)="34",LEFT(E183,2)="36",LEFT(E183,2)="37"),VLOOKUP(E183,労務比率2,'報告書（事業主控）'!AX562,FALSE),VLOOKUP(E183,労務比率,'報告書（事業主控）'!AX562,FALSE))</f>
        <v>#N/A</v>
      </c>
      <c r="H183" s="304" t="e">
        <f>IF(OR(LEFT(E183,2)="31",LEFT(E183,2)="34",LEFT(E183,2)="36",LEFT(E183,2)="37"),VLOOKUP(E183,労務比率2,'報告書（事業主控）'!AX562+1,FALSE),VLOOKUP(E183,労務比率,'報告書（事業主控）'!AX562+1,FALSE))</f>
        <v>#N/A</v>
      </c>
      <c r="I183" s="304">
        <f>'報告書（事業主控）'!AH563</f>
        <v>0</v>
      </c>
      <c r="J183" s="304">
        <f>'報告書（事業主控）'!AH562</f>
        <v>0</v>
      </c>
      <c r="K183" s="304">
        <f>'報告書（事業主控）'!AN562</f>
        <v>0</v>
      </c>
      <c r="L183" s="304">
        <f t="shared" si="15"/>
        <v>0</v>
      </c>
      <c r="M183" s="304">
        <f t="shared" si="16"/>
        <v>0</v>
      </c>
      <c r="N183" s="304">
        <f t="shared" si="18"/>
        <v>0</v>
      </c>
      <c r="O183" s="304">
        <f t="shared" si="17"/>
        <v>0</v>
      </c>
      <c r="R183" s="304">
        <f>IF(AND(J183=0,C183&gt;=設定シート!E$101,C183&lt;=設定シート!G$101),1,0)</f>
        <v>0</v>
      </c>
    </row>
    <row r="184" spans="1:18" ht="15" customHeight="1">
      <c r="B184" s="304">
        <v>7</v>
      </c>
      <c r="C184" s="304" t="str">
        <f>'報告書（事業主控）'!AV564</f>
        <v/>
      </c>
      <c r="D184" s="304" t="str">
        <f>IF(E184&lt;&gt;"31 水力発電施設、ずい道等新設事業","",IF('報告書（事業主控）'!AX564=11,1,IF('報告書（事業主控）'!AX564=13,2,IF('報告書（事業主控）'!AX564=15,3,IF('報告書（事業主控）'!AX564=17,4,"")))))</f>
        <v/>
      </c>
      <c r="E184" s="304">
        <f>'報告書（事業主控）'!$F$570</f>
        <v>0</v>
      </c>
      <c r="F184" s="304" t="str">
        <f>'報告書（事業主控）'!AW564</f>
        <v>3</v>
      </c>
      <c r="G184" s="304" t="e">
        <f>IF(OR(LEFT(E184,2)="31",LEFT(E184,2)="34",LEFT(E184,2)="36",LEFT(E184,2)="37"),VLOOKUP(E184,労務比率2,'報告書（事業主控）'!AX564,FALSE),VLOOKUP(E184,労務比率,'報告書（事業主控）'!AX564,FALSE))</f>
        <v>#N/A</v>
      </c>
      <c r="H184" s="304" t="e">
        <f>IF(OR(LEFT(E184,2)="31",LEFT(E184,2)="34",LEFT(E184,2)="36",LEFT(E184,2)="37"),VLOOKUP(E184,労務比率2,'報告書（事業主控）'!AX564+1,FALSE),VLOOKUP(E184,労務比率,'報告書（事業主控）'!AX564+1,FALSE))</f>
        <v>#N/A</v>
      </c>
      <c r="I184" s="304">
        <f>'報告書（事業主控）'!AH565</f>
        <v>0</v>
      </c>
      <c r="J184" s="304">
        <f>'報告書（事業主控）'!AH564</f>
        <v>0</v>
      </c>
      <c r="K184" s="304">
        <f>'報告書（事業主控）'!AN564</f>
        <v>0</v>
      </c>
      <c r="L184" s="304">
        <f t="shared" si="15"/>
        <v>0</v>
      </c>
      <c r="M184" s="304">
        <f t="shared" si="16"/>
        <v>0</v>
      </c>
      <c r="N184" s="304">
        <f t="shared" si="18"/>
        <v>0</v>
      </c>
      <c r="O184" s="304">
        <f t="shared" si="17"/>
        <v>0</v>
      </c>
      <c r="R184" s="304">
        <f>IF(AND(J184=0,C184&gt;=設定シート!E$101,C184&lt;=設定シート!G$101),1,0)</f>
        <v>0</v>
      </c>
    </row>
    <row r="185" spans="1:18" ht="15" customHeight="1">
      <c r="B185" s="304">
        <v>8</v>
      </c>
      <c r="C185" s="304" t="str">
        <f>'報告書（事業主控）'!AV566</f>
        <v/>
      </c>
      <c r="D185" s="304" t="str">
        <f>IF(E185&lt;&gt;"31 水力発電施設、ずい道等新設事業","",IF('報告書（事業主控）'!AX566=11,1,IF('報告書（事業主控）'!AX566=13,2,IF('報告書（事業主控）'!AX566=15,3,IF('報告書（事業主控）'!AX566=17,4,"")))))</f>
        <v/>
      </c>
      <c r="E185" s="304">
        <f>'報告書（事業主控）'!$F$570</f>
        <v>0</v>
      </c>
      <c r="F185" s="304" t="str">
        <f>'報告書（事業主控）'!AW566</f>
        <v>3</v>
      </c>
      <c r="G185" s="304" t="e">
        <f>IF(OR(LEFT(E185,2)="31",LEFT(E185,2)="34",LEFT(E185,2)="36",LEFT(E185,2)="37"),VLOOKUP(E185,労務比率2,'報告書（事業主控）'!AX566,FALSE),VLOOKUP(E185,労務比率,'報告書（事業主控）'!AX566,FALSE))</f>
        <v>#N/A</v>
      </c>
      <c r="H185" s="304" t="e">
        <f>IF(OR(LEFT(E185,2)="31",LEFT(E185,2)="34",LEFT(E185,2)="36",LEFT(E185,2)="37"),VLOOKUP(E185,労務比率2,'報告書（事業主控）'!AX566+1,FALSE),VLOOKUP(E185,労務比率,'報告書（事業主控）'!AX566+1,FALSE))</f>
        <v>#N/A</v>
      </c>
      <c r="I185" s="304">
        <f>'報告書（事業主控）'!AH567</f>
        <v>0</v>
      </c>
      <c r="J185" s="304">
        <f>'報告書（事業主控）'!AH566</f>
        <v>0</v>
      </c>
      <c r="K185" s="304">
        <f>'報告書（事業主控）'!AN566</f>
        <v>0</v>
      </c>
      <c r="L185" s="304">
        <f t="shared" si="15"/>
        <v>0</v>
      </c>
      <c r="M185" s="304">
        <f t="shared" si="16"/>
        <v>0</v>
      </c>
      <c r="N185" s="304">
        <f t="shared" si="18"/>
        <v>0</v>
      </c>
      <c r="O185" s="304">
        <f t="shared" si="17"/>
        <v>0</v>
      </c>
      <c r="R185" s="304">
        <f>IF(AND(J185=0,C185&gt;=設定シート!E$101,C185&lt;=設定シート!G$101),1,0)</f>
        <v>0</v>
      </c>
    </row>
    <row r="186" spans="1:18" ht="15" customHeight="1">
      <c r="B186" s="304">
        <v>9</v>
      </c>
      <c r="C186" s="304" t="str">
        <f>'報告書（事業主控）'!AV568</f>
        <v/>
      </c>
      <c r="D186" s="304" t="str">
        <f>IF(E186&lt;&gt;"31 水力発電施設、ずい道等新設事業","",IF('報告書（事業主控）'!AX568=11,1,IF('報告書（事業主控）'!AX568=13,2,IF('報告書（事業主控）'!AX568=15,3,IF('報告書（事業主控）'!AX568=17,4,"")))))</f>
        <v/>
      </c>
      <c r="E186" s="304">
        <f>'報告書（事業主控）'!$F$570</f>
        <v>0</v>
      </c>
      <c r="F186" s="304" t="str">
        <f>'報告書（事業主控）'!AW568</f>
        <v>3</v>
      </c>
      <c r="G186" s="304" t="e">
        <f>IF(OR(LEFT(E186,2)="31",LEFT(E186,2)="34",LEFT(E186,2)="36",LEFT(E186,2)="37"),VLOOKUP(E186,労務比率2,'報告書（事業主控）'!AX568,FALSE),VLOOKUP(E186,労務比率,'報告書（事業主控）'!AX568,FALSE))</f>
        <v>#N/A</v>
      </c>
      <c r="H186" s="304" t="e">
        <f>IF(OR(LEFT(E186,2)="31",LEFT(E186,2)="34",LEFT(E186,2)="36",LEFT(E186,2)="37"),VLOOKUP(E186,労務比率2,'報告書（事業主控）'!AX568+1,FALSE),VLOOKUP(E186,労務比率,'報告書（事業主控）'!AX568+1,FALSE))</f>
        <v>#N/A</v>
      </c>
      <c r="I186" s="304">
        <f>'報告書（事業主控）'!AH569</f>
        <v>0</v>
      </c>
      <c r="J186" s="304">
        <f>'報告書（事業主控）'!AH568</f>
        <v>0</v>
      </c>
      <c r="K186" s="304">
        <f>'報告書（事業主控）'!AN568</f>
        <v>0</v>
      </c>
      <c r="L186" s="304">
        <f t="shared" si="15"/>
        <v>0</v>
      </c>
      <c r="M186" s="304">
        <f t="shared" si="16"/>
        <v>0</v>
      </c>
      <c r="N186" s="304">
        <f t="shared" si="18"/>
        <v>0</v>
      </c>
      <c r="O186" s="304">
        <f t="shared" si="17"/>
        <v>0</v>
      </c>
      <c r="R186" s="304">
        <f>IF(AND(J186=0,C186&gt;=設定シート!E$101,C186&lt;=設定シート!G$101),1,0)</f>
        <v>0</v>
      </c>
    </row>
    <row r="187" spans="1:18" ht="15" customHeight="1">
      <c r="A187" s="304">
        <v>15</v>
      </c>
      <c r="B187" s="304">
        <v>1</v>
      </c>
      <c r="C187" s="304" t="str">
        <f>'報告書（事業主控）'!AV593</f>
        <v/>
      </c>
      <c r="D187" s="304" t="str">
        <f>IF(E187&lt;&gt;"31 水力発電施設、ずい道等新設事業","",IF('報告書（事業主控）'!AX593=11,1,IF('報告書（事業主控）'!AX593=13,2,IF('報告書（事業主控）'!AX593=15,3,IF('報告書（事業主控）'!AX593=17,4,"")))))</f>
        <v/>
      </c>
      <c r="E187" s="304">
        <f>'報告書（事業主控）'!$F$611</f>
        <v>0</v>
      </c>
      <c r="F187" s="304" t="str">
        <f>'報告書（事業主控）'!AW593</f>
        <v>3</v>
      </c>
      <c r="G187" s="304" t="e">
        <f>IF(OR(LEFT(E187,2)="31",LEFT(E187,2)="34",LEFT(E187,2)="36",LEFT(E187,2)="37"),VLOOKUP(E187,労務比率2,'報告書（事業主控）'!AX593,FALSE),VLOOKUP(E187,労務比率,'報告書（事業主控）'!AX593,FALSE))</f>
        <v>#N/A</v>
      </c>
      <c r="H187" s="304" t="e">
        <f>IF(OR(LEFT(E187,2)="31",LEFT(E187,2)="34",LEFT(E187,2)="36",LEFT(E187,2)="37"),VLOOKUP(E187,労務比率2,'報告書（事業主控）'!AX593+1,FALSE),VLOOKUP(E187,労務比率,'報告書（事業主控）'!AX593+1,FALSE))</f>
        <v>#N/A</v>
      </c>
      <c r="I187" s="304">
        <f>'報告書（事業主控）'!AH594</f>
        <v>0</v>
      </c>
      <c r="J187" s="304">
        <f>'報告書（事業主控）'!AH593</f>
        <v>0</v>
      </c>
      <c r="K187" s="304">
        <f>'報告書（事業主控）'!AN593</f>
        <v>0</v>
      </c>
      <c r="L187" s="304">
        <f t="shared" si="15"/>
        <v>0</v>
      </c>
      <c r="M187" s="304">
        <f t="shared" si="16"/>
        <v>0</v>
      </c>
      <c r="N187" s="304">
        <f t="shared" si="18"/>
        <v>0</v>
      </c>
      <c r="O187" s="304">
        <f t="shared" si="17"/>
        <v>0</v>
      </c>
      <c r="P187" s="304">
        <f>INT(SUMIF(O187:O195,0,I187:I195)*105/108)</f>
        <v>0</v>
      </c>
      <c r="Q187" s="304">
        <f>INT(P187*IF(COUNTIF(R187:R195,1)=0,0,SUMIF(R187:R195,1,G187:G195)/COUNTIF(R187:R195,1))/100)</f>
        <v>0</v>
      </c>
      <c r="R187" s="304">
        <f>IF(AND(J187=0,C187&gt;=設定シート!E$101,C187&lt;=設定シート!G$101),1,0)</f>
        <v>0</v>
      </c>
    </row>
    <row r="188" spans="1:18" ht="15" customHeight="1">
      <c r="B188" s="304">
        <v>2</v>
      </c>
      <c r="C188" s="304" t="str">
        <f>'報告書（事業主控）'!AV595</f>
        <v/>
      </c>
      <c r="D188" s="304" t="str">
        <f>IF(E188&lt;&gt;"31 水力発電施設、ずい道等新設事業","",IF('報告書（事業主控）'!AX595=11,1,IF('報告書（事業主控）'!AX595=13,2,IF('報告書（事業主控）'!AX595=15,3,IF('報告書（事業主控）'!AX595=17,4,"")))))</f>
        <v/>
      </c>
      <c r="E188" s="304">
        <f>'報告書（事業主控）'!$F$611</f>
        <v>0</v>
      </c>
      <c r="F188" s="304" t="str">
        <f>'報告書（事業主控）'!AW595</f>
        <v>3</v>
      </c>
      <c r="G188" s="304" t="e">
        <f>IF(OR(LEFT(E188,2)="31",LEFT(E188,2)="34",LEFT(E188,2)="36",LEFT(E188,2)="37"),VLOOKUP(E188,労務比率2,'報告書（事業主控）'!AX595,FALSE),VLOOKUP(E188,労務比率,'報告書（事業主控）'!AX595,FALSE))</f>
        <v>#N/A</v>
      </c>
      <c r="H188" s="304" t="e">
        <f>IF(OR(LEFT(E188,2)="31",LEFT(E188,2)="34",LEFT(E188,2)="36",LEFT(E188,2)="37"),VLOOKUP(E188,労務比率2,'報告書（事業主控）'!AX595+1,FALSE),VLOOKUP(E188,労務比率,'報告書（事業主控）'!AX595+1,FALSE))</f>
        <v>#N/A</v>
      </c>
      <c r="I188" s="304">
        <f>'報告書（事業主控）'!AH596</f>
        <v>0</v>
      </c>
      <c r="J188" s="304">
        <f>'報告書（事業主控）'!AH595</f>
        <v>0</v>
      </c>
      <c r="K188" s="304">
        <f>'報告書（事業主控）'!AN595</f>
        <v>0</v>
      </c>
      <c r="L188" s="304">
        <f t="shared" si="15"/>
        <v>0</v>
      </c>
      <c r="M188" s="304">
        <f t="shared" si="16"/>
        <v>0</v>
      </c>
      <c r="N188" s="304">
        <f t="shared" si="18"/>
        <v>0</v>
      </c>
      <c r="O188" s="304">
        <f t="shared" si="17"/>
        <v>0</v>
      </c>
      <c r="R188" s="304">
        <f>IF(AND(J188=0,C188&gt;=設定シート!E$101,C188&lt;=設定シート!G$101),1,0)</f>
        <v>0</v>
      </c>
    </row>
    <row r="189" spans="1:18" ht="15" customHeight="1">
      <c r="B189" s="304">
        <v>3</v>
      </c>
      <c r="C189" s="304" t="str">
        <f>'報告書（事業主控）'!AV597</f>
        <v/>
      </c>
      <c r="D189" s="304" t="str">
        <f>IF(E189&lt;&gt;"31 水力発電施設、ずい道等新設事業","",IF('報告書（事業主控）'!AX597=11,1,IF('報告書（事業主控）'!AX597=13,2,IF('報告書（事業主控）'!AX597=15,3,IF('報告書（事業主控）'!AX597=17,4,"")))))</f>
        <v/>
      </c>
      <c r="E189" s="304">
        <f>'報告書（事業主控）'!$F$611</f>
        <v>0</v>
      </c>
      <c r="F189" s="304" t="str">
        <f>'報告書（事業主控）'!AW597</f>
        <v>3</v>
      </c>
      <c r="G189" s="304" t="e">
        <f>IF(OR(LEFT(E189,2)="31",LEFT(E189,2)="34",LEFT(E189,2)="36",LEFT(E189,2)="37"),VLOOKUP(E189,労務比率2,'報告書（事業主控）'!AX597,FALSE),VLOOKUP(E189,労務比率,'報告書（事業主控）'!AX597,FALSE))</f>
        <v>#N/A</v>
      </c>
      <c r="H189" s="304" t="e">
        <f>IF(OR(LEFT(E189,2)="31",LEFT(E189,2)="34",LEFT(E189,2)="36",LEFT(E189,2)="37"),VLOOKUP(E189,労務比率2,'報告書（事業主控）'!AX597+1,FALSE),VLOOKUP(E189,労務比率,'報告書（事業主控）'!AX597+1,FALSE))</f>
        <v>#N/A</v>
      </c>
      <c r="I189" s="304">
        <f>'報告書（事業主控）'!AH598</f>
        <v>0</v>
      </c>
      <c r="J189" s="304">
        <f>'報告書（事業主控）'!AH597</f>
        <v>0</v>
      </c>
      <c r="K189" s="304">
        <f>'報告書（事業主控）'!AN597</f>
        <v>0</v>
      </c>
      <c r="L189" s="304">
        <f t="shared" si="15"/>
        <v>0</v>
      </c>
      <c r="M189" s="304">
        <f t="shared" si="16"/>
        <v>0</v>
      </c>
      <c r="N189" s="304">
        <f t="shared" si="18"/>
        <v>0</v>
      </c>
      <c r="O189" s="304">
        <f t="shared" si="17"/>
        <v>0</v>
      </c>
      <c r="R189" s="304">
        <f>IF(AND(J189=0,C189&gt;=設定シート!E$101,C189&lt;=設定シート!G$101),1,0)</f>
        <v>0</v>
      </c>
    </row>
    <row r="190" spans="1:18" ht="15" customHeight="1">
      <c r="B190" s="304">
        <v>4</v>
      </c>
      <c r="C190" s="304" t="str">
        <f>'報告書（事業主控）'!AV599</f>
        <v/>
      </c>
      <c r="D190" s="304" t="str">
        <f>IF(E190&lt;&gt;"31 水力発電施設、ずい道等新設事業","",IF('報告書（事業主控）'!AX599=11,1,IF('報告書（事業主控）'!AX599=13,2,IF('報告書（事業主控）'!AX599=15,3,IF('報告書（事業主控）'!AX599=17,4,"")))))</f>
        <v/>
      </c>
      <c r="E190" s="304">
        <f>'報告書（事業主控）'!$F$611</f>
        <v>0</v>
      </c>
      <c r="F190" s="304" t="str">
        <f>'報告書（事業主控）'!AW599</f>
        <v>3</v>
      </c>
      <c r="G190" s="304" t="e">
        <f>IF(OR(LEFT(E190,2)="31",LEFT(E190,2)="34",LEFT(E190,2)="36",LEFT(E190,2)="37"),VLOOKUP(E190,労務比率2,'報告書（事業主控）'!AX599,FALSE),VLOOKUP(E190,労務比率,'報告書（事業主控）'!AX599,FALSE))</f>
        <v>#N/A</v>
      </c>
      <c r="H190" s="304" t="e">
        <f>IF(OR(LEFT(E190,2)="31",LEFT(E190,2)="34",LEFT(E190,2)="36",LEFT(E190,2)="37"),VLOOKUP(E190,労務比率2,'報告書（事業主控）'!AX599+1,FALSE),VLOOKUP(E190,労務比率,'報告書（事業主控）'!AX599+1,FALSE))</f>
        <v>#N/A</v>
      </c>
      <c r="I190" s="304">
        <f>'報告書（事業主控）'!AH600</f>
        <v>0</v>
      </c>
      <c r="J190" s="304">
        <f>'報告書（事業主控）'!AH599</f>
        <v>0</v>
      </c>
      <c r="K190" s="304">
        <f>'報告書（事業主控）'!AN599</f>
        <v>0</v>
      </c>
      <c r="L190" s="304">
        <f t="shared" si="15"/>
        <v>0</v>
      </c>
      <c r="M190" s="304">
        <f t="shared" si="16"/>
        <v>0</v>
      </c>
      <c r="N190" s="304">
        <f t="shared" si="18"/>
        <v>0</v>
      </c>
      <c r="O190" s="304">
        <f t="shared" si="17"/>
        <v>0</v>
      </c>
      <c r="R190" s="304">
        <f>IF(AND(J190=0,C190&gt;=設定シート!E$101,C190&lt;=設定シート!G$101),1,0)</f>
        <v>0</v>
      </c>
    </row>
    <row r="191" spans="1:18" ht="15" customHeight="1">
      <c r="B191" s="304">
        <v>5</v>
      </c>
      <c r="C191" s="304" t="str">
        <f>'報告書（事業主控）'!AV601</f>
        <v/>
      </c>
      <c r="D191" s="304" t="str">
        <f>IF(E191&lt;&gt;"31 水力発電施設、ずい道等新設事業","",IF('報告書（事業主控）'!AX601=11,1,IF('報告書（事業主控）'!AX601=13,2,IF('報告書（事業主控）'!AX601=15,3,IF('報告書（事業主控）'!AX601=17,4,"")))))</f>
        <v/>
      </c>
      <c r="E191" s="304">
        <f>'報告書（事業主控）'!$F$611</f>
        <v>0</v>
      </c>
      <c r="F191" s="304" t="str">
        <f>'報告書（事業主控）'!AW601</f>
        <v>3</v>
      </c>
      <c r="G191" s="304" t="e">
        <f>IF(OR(LEFT(E191,2)="31",LEFT(E191,2)="34",LEFT(E191,2)="36",LEFT(E191,2)="37"),VLOOKUP(E191,労務比率2,'報告書（事業主控）'!AX601,FALSE),VLOOKUP(E191,労務比率,'報告書（事業主控）'!AX601,FALSE))</f>
        <v>#N/A</v>
      </c>
      <c r="H191" s="304" t="e">
        <f>IF(OR(LEFT(E191,2)="31",LEFT(E191,2)="34",LEFT(E191,2)="36",LEFT(E191,2)="37"),VLOOKUP(E191,労務比率2,'報告書（事業主控）'!AX601+1,FALSE),VLOOKUP(E191,労務比率,'報告書（事業主控）'!AX601+1,FALSE))</f>
        <v>#N/A</v>
      </c>
      <c r="I191" s="304">
        <f>'報告書（事業主控）'!AH602</f>
        <v>0</v>
      </c>
      <c r="J191" s="304">
        <f>'報告書（事業主控）'!AH601</f>
        <v>0</v>
      </c>
      <c r="K191" s="304">
        <f>'報告書（事業主控）'!AN601</f>
        <v>0</v>
      </c>
      <c r="L191" s="304">
        <f t="shared" si="15"/>
        <v>0</v>
      </c>
      <c r="M191" s="304">
        <f t="shared" si="16"/>
        <v>0</v>
      </c>
      <c r="N191" s="304">
        <f t="shared" si="18"/>
        <v>0</v>
      </c>
      <c r="O191" s="304">
        <f t="shared" si="17"/>
        <v>0</v>
      </c>
      <c r="R191" s="304">
        <f>IF(AND(J191=0,C191&gt;=設定シート!E$101,C191&lt;=設定シート!G$101),1,0)</f>
        <v>0</v>
      </c>
    </row>
    <row r="192" spans="1:18" ht="15" customHeight="1">
      <c r="B192" s="304">
        <v>6</v>
      </c>
      <c r="C192" s="304" t="str">
        <f>'報告書（事業主控）'!AV603</f>
        <v/>
      </c>
      <c r="D192" s="304" t="str">
        <f>IF(E192&lt;&gt;"31 水力発電施設、ずい道等新設事業","",IF('報告書（事業主控）'!AX603=11,1,IF('報告書（事業主控）'!AX603=13,2,IF('報告書（事業主控）'!AX603=15,3,IF('報告書（事業主控）'!AX603=17,4,"")))))</f>
        <v/>
      </c>
      <c r="E192" s="304">
        <f>'報告書（事業主控）'!$F$611</f>
        <v>0</v>
      </c>
      <c r="F192" s="304" t="str">
        <f>'報告書（事業主控）'!AW603</f>
        <v>3</v>
      </c>
      <c r="G192" s="304" t="e">
        <f>IF(OR(LEFT(E192,2)="31",LEFT(E192,2)="34",LEFT(E192,2)="36",LEFT(E192,2)="37"),VLOOKUP(E192,労務比率2,'報告書（事業主控）'!AX603,FALSE),VLOOKUP(E192,労務比率,'報告書（事業主控）'!AX603,FALSE))</f>
        <v>#N/A</v>
      </c>
      <c r="H192" s="304" t="e">
        <f>IF(OR(LEFT(E192,2)="31",LEFT(E192,2)="34",LEFT(E192,2)="36",LEFT(E192,2)="37"),VLOOKUP(E192,労務比率2,'報告書（事業主控）'!AX603+1,FALSE),VLOOKUP(E192,労務比率,'報告書（事業主控）'!AX603+1,FALSE))</f>
        <v>#N/A</v>
      </c>
      <c r="I192" s="304">
        <f>'報告書（事業主控）'!AH604</f>
        <v>0</v>
      </c>
      <c r="J192" s="304">
        <f>'報告書（事業主控）'!AH603</f>
        <v>0</v>
      </c>
      <c r="K192" s="304">
        <f>'報告書（事業主控）'!AN603</f>
        <v>0</v>
      </c>
      <c r="L192" s="304">
        <f t="shared" si="15"/>
        <v>0</v>
      </c>
      <c r="M192" s="304">
        <f t="shared" si="16"/>
        <v>0</v>
      </c>
      <c r="N192" s="304">
        <f t="shared" si="18"/>
        <v>0</v>
      </c>
      <c r="O192" s="304">
        <f t="shared" si="17"/>
        <v>0</v>
      </c>
      <c r="R192" s="304">
        <f>IF(AND(J192=0,C192&gt;=設定シート!E$101,C192&lt;=設定シート!G$101),1,0)</f>
        <v>0</v>
      </c>
    </row>
    <row r="193" spans="1:18" ht="15" customHeight="1">
      <c r="B193" s="304">
        <v>7</v>
      </c>
      <c r="C193" s="304" t="str">
        <f>'報告書（事業主控）'!AV605</f>
        <v/>
      </c>
      <c r="D193" s="304" t="str">
        <f>IF(E193&lt;&gt;"31 水力発電施設、ずい道等新設事業","",IF('報告書（事業主控）'!AX605=11,1,IF('報告書（事業主控）'!AX605=13,2,IF('報告書（事業主控）'!AX605=15,3,IF('報告書（事業主控）'!AX605=17,4,"")))))</f>
        <v/>
      </c>
      <c r="E193" s="304">
        <f>'報告書（事業主控）'!$F$611</f>
        <v>0</v>
      </c>
      <c r="F193" s="304" t="str">
        <f>'報告書（事業主控）'!AW605</f>
        <v>3</v>
      </c>
      <c r="G193" s="304" t="e">
        <f>IF(OR(LEFT(E193,2)="31",LEFT(E193,2)="34",LEFT(E193,2)="36",LEFT(E193,2)="37"),VLOOKUP(E193,労務比率2,'報告書（事業主控）'!AX605,FALSE),VLOOKUP(E193,労務比率,'報告書（事業主控）'!AX605,FALSE))</f>
        <v>#N/A</v>
      </c>
      <c r="H193" s="304" t="e">
        <f>IF(OR(LEFT(E193,2)="31",LEFT(E193,2)="34",LEFT(E193,2)="36",LEFT(E193,2)="37"),VLOOKUP(E193,労務比率2,'報告書（事業主控）'!AX605+1,FALSE),VLOOKUP(E193,労務比率,'報告書（事業主控）'!AX605+1,FALSE))</f>
        <v>#N/A</v>
      </c>
      <c r="I193" s="304">
        <f>'報告書（事業主控）'!AH606</f>
        <v>0</v>
      </c>
      <c r="J193" s="304">
        <f>'報告書（事業主控）'!AH605</f>
        <v>0</v>
      </c>
      <c r="K193" s="304">
        <f>'報告書（事業主控）'!AN605</f>
        <v>0</v>
      </c>
      <c r="L193" s="304">
        <f t="shared" ref="L193:L256" si="19">IF(ISERROR(INT((ROUNDDOWN(I193*G193/100,0)+K193)/1000)),0,INT((ROUNDDOWN(I193*G193/100,0)+K193)/1000))</f>
        <v>0</v>
      </c>
      <c r="M193" s="304">
        <f t="shared" ref="M193:M256" si="20">IF(ISERROR(L193*H193),0,L193*H193)</f>
        <v>0</v>
      </c>
      <c r="N193" s="304">
        <f t="shared" si="18"/>
        <v>0</v>
      </c>
      <c r="O193" s="304">
        <f t="shared" ref="O193:O256" si="21">IF(I193=N193,IF(ISERROR(ROUNDDOWN(I193*G193/100,0)+K193),0,ROUNDDOWN(I193*G193/100,0)+K193),0)</f>
        <v>0</v>
      </c>
      <c r="R193" s="304">
        <f>IF(AND(J193=0,C193&gt;=設定シート!E$101,C193&lt;=設定シート!G$101),1,0)</f>
        <v>0</v>
      </c>
    </row>
    <row r="194" spans="1:18" ht="15" customHeight="1">
      <c r="B194" s="304">
        <v>8</v>
      </c>
      <c r="C194" s="304" t="str">
        <f>'報告書（事業主控）'!AV607</f>
        <v/>
      </c>
      <c r="D194" s="304" t="str">
        <f>IF(E194&lt;&gt;"31 水力発電施設、ずい道等新設事業","",IF('報告書（事業主控）'!AX607=11,1,IF('報告書（事業主控）'!AX607=13,2,IF('報告書（事業主控）'!AX607=15,3,IF('報告書（事業主控）'!AX607=17,4,"")))))</f>
        <v/>
      </c>
      <c r="E194" s="304">
        <f>'報告書（事業主控）'!$F$611</f>
        <v>0</v>
      </c>
      <c r="F194" s="304" t="str">
        <f>'報告書（事業主控）'!AW607</f>
        <v>3</v>
      </c>
      <c r="G194" s="304" t="e">
        <f>IF(OR(LEFT(E194,2)="31",LEFT(E194,2)="34",LEFT(E194,2)="36",LEFT(E194,2)="37"),VLOOKUP(E194,労務比率2,'報告書（事業主控）'!AX607,FALSE),VLOOKUP(E194,労務比率,'報告書（事業主控）'!AX607,FALSE))</f>
        <v>#N/A</v>
      </c>
      <c r="H194" s="304" t="e">
        <f>IF(OR(LEFT(E194,2)="31",LEFT(E194,2)="34",LEFT(E194,2)="36",LEFT(E194,2)="37"),VLOOKUP(E194,労務比率2,'報告書（事業主控）'!AX607+1,FALSE),VLOOKUP(E194,労務比率,'報告書（事業主控）'!AX607+1,FALSE))</f>
        <v>#N/A</v>
      </c>
      <c r="I194" s="304">
        <f>'報告書（事業主控）'!AH608</f>
        <v>0</v>
      </c>
      <c r="J194" s="304">
        <f>'報告書（事業主控）'!AH607</f>
        <v>0</v>
      </c>
      <c r="K194" s="304">
        <f>'報告書（事業主控）'!AN607</f>
        <v>0</v>
      </c>
      <c r="L194" s="304">
        <f t="shared" si="19"/>
        <v>0</v>
      </c>
      <c r="M194" s="304">
        <f t="shared" si="20"/>
        <v>0</v>
      </c>
      <c r="N194" s="304">
        <f t="shared" ref="N194:N257" si="22">IF(R194=1,0,I194)</f>
        <v>0</v>
      </c>
      <c r="O194" s="304">
        <f t="shared" si="21"/>
        <v>0</v>
      </c>
      <c r="R194" s="304">
        <f>IF(AND(J194=0,C194&gt;=設定シート!E$101,C194&lt;=設定シート!G$101),1,0)</f>
        <v>0</v>
      </c>
    </row>
    <row r="195" spans="1:18" ht="15" customHeight="1">
      <c r="B195" s="304">
        <v>9</v>
      </c>
      <c r="C195" s="304" t="str">
        <f>'報告書（事業主控）'!AV609</f>
        <v/>
      </c>
      <c r="D195" s="304" t="str">
        <f>IF(E195&lt;&gt;"31 水力発電施設、ずい道等新設事業","",IF('報告書（事業主控）'!AX609=11,1,IF('報告書（事業主控）'!AX609=13,2,IF('報告書（事業主控）'!AX609=15,3,IF('報告書（事業主控）'!AX609=17,4,"")))))</f>
        <v/>
      </c>
      <c r="E195" s="304">
        <f>'報告書（事業主控）'!$F$611</f>
        <v>0</v>
      </c>
      <c r="F195" s="304" t="str">
        <f>'報告書（事業主控）'!AW609</f>
        <v>3</v>
      </c>
      <c r="G195" s="304" t="e">
        <f>IF(OR(LEFT(E195,2)="31",LEFT(E195,2)="34",LEFT(E195,2)="36",LEFT(E195,2)="37"),VLOOKUP(E195,労務比率2,'報告書（事業主控）'!AX609,FALSE),VLOOKUP(E195,労務比率,'報告書（事業主控）'!AX609,FALSE))</f>
        <v>#N/A</v>
      </c>
      <c r="H195" s="304" t="e">
        <f>IF(OR(LEFT(E195,2)="31",LEFT(E195,2)="34",LEFT(E195,2)="36",LEFT(E195,2)="37"),VLOOKUP(E195,労務比率2,'報告書（事業主控）'!AX609+1,FALSE),VLOOKUP(E195,労務比率,'報告書（事業主控）'!AX609+1,FALSE))</f>
        <v>#N/A</v>
      </c>
      <c r="I195" s="304">
        <f>'報告書（事業主控）'!AH610</f>
        <v>0</v>
      </c>
      <c r="J195" s="304">
        <f>'報告書（事業主控）'!AH609</f>
        <v>0</v>
      </c>
      <c r="K195" s="304">
        <f>'報告書（事業主控）'!AN609</f>
        <v>0</v>
      </c>
      <c r="L195" s="304">
        <f t="shared" si="19"/>
        <v>0</v>
      </c>
      <c r="M195" s="304">
        <f t="shared" si="20"/>
        <v>0</v>
      </c>
      <c r="N195" s="304">
        <f t="shared" si="22"/>
        <v>0</v>
      </c>
      <c r="O195" s="304">
        <f t="shared" si="21"/>
        <v>0</v>
      </c>
      <c r="R195" s="304">
        <f>IF(AND(J195=0,C195&gt;=設定シート!E$101,C195&lt;=設定シート!G$101),1,0)</f>
        <v>0</v>
      </c>
    </row>
    <row r="196" spans="1:18" ht="15" customHeight="1">
      <c r="A196" s="304">
        <v>16</v>
      </c>
      <c r="B196" s="304">
        <v>1</v>
      </c>
      <c r="C196" s="304" t="str">
        <f>'報告書（事業主控）'!AV634</f>
        <v/>
      </c>
      <c r="D196" s="304" t="str">
        <f>IF(E196&lt;&gt;"31 水力発電施設、ずい道等新設事業","",IF('報告書（事業主控）'!AX634=11,1,IF('報告書（事業主控）'!AX634=13,2,IF('報告書（事業主控）'!AX634=15,3,IF('報告書（事業主控）'!AX634=17,4,"")))))</f>
        <v/>
      </c>
      <c r="E196" s="304">
        <f>'報告書（事業主控）'!$F$652</f>
        <v>0</v>
      </c>
      <c r="F196" s="304" t="str">
        <f>'報告書（事業主控）'!AW634</f>
        <v>3</v>
      </c>
      <c r="G196" s="304" t="e">
        <f>IF(OR(LEFT(E196,2)="31",LEFT(E196,2)="34",LEFT(E196,2)="36",LEFT(E196,2)="37"),VLOOKUP(E196,労務比率2,'報告書（事業主控）'!AX634,FALSE),VLOOKUP(E196,労務比率,'報告書（事業主控）'!AX634,FALSE))</f>
        <v>#N/A</v>
      </c>
      <c r="H196" s="304" t="e">
        <f>IF(OR(LEFT(E196,2)="31",LEFT(E196,2)="34",LEFT(E196,2)="36",LEFT(E196,2)="37"),VLOOKUP(E196,労務比率2,'報告書（事業主控）'!AX634+1,FALSE),VLOOKUP(E196,労務比率,'報告書（事業主控）'!AX634+1,FALSE))</f>
        <v>#N/A</v>
      </c>
      <c r="I196" s="304">
        <f>'報告書（事業主控）'!AH635</f>
        <v>0</v>
      </c>
      <c r="J196" s="304">
        <f>'報告書（事業主控）'!AH634</f>
        <v>0</v>
      </c>
      <c r="K196" s="304">
        <f>'報告書（事業主控）'!AN634</f>
        <v>0</v>
      </c>
      <c r="L196" s="304">
        <f t="shared" si="19"/>
        <v>0</v>
      </c>
      <c r="M196" s="304">
        <f t="shared" si="20"/>
        <v>0</v>
      </c>
      <c r="N196" s="304">
        <f t="shared" si="22"/>
        <v>0</v>
      </c>
      <c r="O196" s="304">
        <f t="shared" si="21"/>
        <v>0</v>
      </c>
      <c r="P196" s="304">
        <f>INT(SUMIF(O196:O204,0,I196:I204)*105/108)</f>
        <v>0</v>
      </c>
      <c r="Q196" s="304">
        <f>INT(P196*IF(COUNTIF(R196:R204,1)=0,0,SUMIF(R196:R204,1,G196:G204)/COUNTIF(R196:R204,1))/100)</f>
        <v>0</v>
      </c>
      <c r="R196" s="304">
        <f>IF(AND(J196=0,C196&gt;=設定シート!E$101,C196&lt;=設定シート!G$101),1,0)</f>
        <v>0</v>
      </c>
    </row>
    <row r="197" spans="1:18" ht="15" customHeight="1">
      <c r="B197" s="304">
        <v>2</v>
      </c>
      <c r="C197" s="304" t="str">
        <f>'報告書（事業主控）'!AV636</f>
        <v/>
      </c>
      <c r="D197" s="304" t="str">
        <f>IF(E197&lt;&gt;"31 水力発電施設、ずい道等新設事業","",IF('報告書（事業主控）'!AX636=11,1,IF('報告書（事業主控）'!AX636=13,2,IF('報告書（事業主控）'!AX636=15,3,IF('報告書（事業主控）'!AX636=17,4,"")))))</f>
        <v/>
      </c>
      <c r="E197" s="304">
        <f>'報告書（事業主控）'!$F$652</f>
        <v>0</v>
      </c>
      <c r="F197" s="304" t="str">
        <f>'報告書（事業主控）'!AW636</f>
        <v>3</v>
      </c>
      <c r="G197" s="304" t="e">
        <f>IF(OR(LEFT(E197,2)="31",LEFT(E197,2)="34",LEFT(E197,2)="36",LEFT(E197,2)="37"),VLOOKUP(E197,労務比率2,'報告書（事業主控）'!AX636,FALSE),VLOOKUP(E197,労務比率,'報告書（事業主控）'!AX636,FALSE))</f>
        <v>#N/A</v>
      </c>
      <c r="H197" s="304" t="e">
        <f>IF(OR(LEFT(E197,2)="31",LEFT(E197,2)="34",LEFT(E197,2)="36",LEFT(E197,2)="37"),VLOOKUP(E197,労務比率2,'報告書（事業主控）'!AX636+1,FALSE),VLOOKUP(E197,労務比率,'報告書（事業主控）'!AX636+1,FALSE))</f>
        <v>#N/A</v>
      </c>
      <c r="I197" s="304">
        <f>'報告書（事業主控）'!AH637</f>
        <v>0</v>
      </c>
      <c r="J197" s="304">
        <f>'報告書（事業主控）'!AH636</f>
        <v>0</v>
      </c>
      <c r="K197" s="304">
        <f>'報告書（事業主控）'!AN636</f>
        <v>0</v>
      </c>
      <c r="L197" s="304">
        <f t="shared" si="19"/>
        <v>0</v>
      </c>
      <c r="M197" s="304">
        <f t="shared" si="20"/>
        <v>0</v>
      </c>
      <c r="N197" s="304">
        <f t="shared" si="22"/>
        <v>0</v>
      </c>
      <c r="O197" s="304">
        <f t="shared" si="21"/>
        <v>0</v>
      </c>
      <c r="R197" s="304">
        <f>IF(AND(J197=0,C197&gt;=設定シート!E$101,C197&lt;=設定シート!G$101),1,0)</f>
        <v>0</v>
      </c>
    </row>
    <row r="198" spans="1:18" ht="15" customHeight="1">
      <c r="B198" s="304">
        <v>3</v>
      </c>
      <c r="C198" s="304" t="str">
        <f>'報告書（事業主控）'!AV638</f>
        <v/>
      </c>
      <c r="D198" s="304" t="str">
        <f>IF(E198&lt;&gt;"31 水力発電施設、ずい道等新設事業","",IF('報告書（事業主控）'!AX638=11,1,IF('報告書（事業主控）'!AX638=13,2,IF('報告書（事業主控）'!AX638=15,3,IF('報告書（事業主控）'!AX638=17,4,"")))))</f>
        <v/>
      </c>
      <c r="E198" s="304">
        <f>'報告書（事業主控）'!$F$652</f>
        <v>0</v>
      </c>
      <c r="F198" s="304" t="str">
        <f>'報告書（事業主控）'!AW638</f>
        <v>3</v>
      </c>
      <c r="G198" s="304" t="e">
        <f>IF(OR(LEFT(E198,2)="31",LEFT(E198,2)="34",LEFT(E198,2)="36",LEFT(E198,2)="37"),VLOOKUP(E198,労務比率2,'報告書（事業主控）'!AX638,FALSE),VLOOKUP(E198,労務比率,'報告書（事業主控）'!AX638,FALSE))</f>
        <v>#N/A</v>
      </c>
      <c r="H198" s="304" t="e">
        <f>IF(OR(LEFT(E198,2)="31",LEFT(E198,2)="34",LEFT(E198,2)="36",LEFT(E198,2)="37"),VLOOKUP(E198,労務比率2,'報告書（事業主控）'!AX638+1,FALSE),VLOOKUP(E198,労務比率,'報告書（事業主控）'!AX638+1,FALSE))</f>
        <v>#N/A</v>
      </c>
      <c r="I198" s="304">
        <f>'報告書（事業主控）'!AH639</f>
        <v>0</v>
      </c>
      <c r="J198" s="304">
        <f>'報告書（事業主控）'!AH638</f>
        <v>0</v>
      </c>
      <c r="K198" s="304">
        <f>'報告書（事業主控）'!AN638</f>
        <v>0</v>
      </c>
      <c r="L198" s="304">
        <f t="shared" si="19"/>
        <v>0</v>
      </c>
      <c r="M198" s="304">
        <f t="shared" si="20"/>
        <v>0</v>
      </c>
      <c r="N198" s="304">
        <f t="shared" si="22"/>
        <v>0</v>
      </c>
      <c r="O198" s="304">
        <f t="shared" si="21"/>
        <v>0</v>
      </c>
      <c r="R198" s="304">
        <f>IF(AND(J198=0,C198&gt;=設定シート!E$101,C198&lt;=設定シート!G$101),1,0)</f>
        <v>0</v>
      </c>
    </row>
    <row r="199" spans="1:18" ht="15" customHeight="1">
      <c r="B199" s="304">
        <v>4</v>
      </c>
      <c r="C199" s="304" t="str">
        <f>'報告書（事業主控）'!AV640</f>
        <v/>
      </c>
      <c r="D199" s="304" t="str">
        <f>IF(E199&lt;&gt;"31 水力発電施設、ずい道等新設事業","",IF('報告書（事業主控）'!AX640=11,1,IF('報告書（事業主控）'!AX640=13,2,IF('報告書（事業主控）'!AX640=15,3,IF('報告書（事業主控）'!AX640=17,4,"")))))</f>
        <v/>
      </c>
      <c r="E199" s="304">
        <f>'報告書（事業主控）'!$F$652</f>
        <v>0</v>
      </c>
      <c r="F199" s="304" t="str">
        <f>'報告書（事業主控）'!AW640</f>
        <v>3</v>
      </c>
      <c r="G199" s="304" t="e">
        <f>IF(OR(LEFT(E199,2)="31",LEFT(E199,2)="34",LEFT(E199,2)="36",LEFT(E199,2)="37"),VLOOKUP(E199,労務比率2,'報告書（事業主控）'!AX640,FALSE),VLOOKUP(E199,労務比率,'報告書（事業主控）'!AX640,FALSE))</f>
        <v>#N/A</v>
      </c>
      <c r="H199" s="304" t="e">
        <f>IF(OR(LEFT(E199,2)="31",LEFT(E199,2)="34",LEFT(E199,2)="36",LEFT(E199,2)="37"),VLOOKUP(E199,労務比率2,'報告書（事業主控）'!AX640+1,FALSE),VLOOKUP(E199,労務比率,'報告書（事業主控）'!AX640+1,FALSE))</f>
        <v>#N/A</v>
      </c>
      <c r="I199" s="304">
        <f>'報告書（事業主控）'!AH641</f>
        <v>0</v>
      </c>
      <c r="J199" s="304">
        <f>'報告書（事業主控）'!AH640</f>
        <v>0</v>
      </c>
      <c r="K199" s="304">
        <f>'報告書（事業主控）'!AN640</f>
        <v>0</v>
      </c>
      <c r="L199" s="304">
        <f t="shared" si="19"/>
        <v>0</v>
      </c>
      <c r="M199" s="304">
        <f t="shared" si="20"/>
        <v>0</v>
      </c>
      <c r="N199" s="304">
        <f t="shared" si="22"/>
        <v>0</v>
      </c>
      <c r="O199" s="304">
        <f t="shared" si="21"/>
        <v>0</v>
      </c>
      <c r="R199" s="304">
        <f>IF(AND(J199=0,C199&gt;=設定シート!E$101,C199&lt;=設定シート!G$101),1,0)</f>
        <v>0</v>
      </c>
    </row>
    <row r="200" spans="1:18" ht="15" customHeight="1">
      <c r="B200" s="304">
        <v>5</v>
      </c>
      <c r="C200" s="304" t="str">
        <f>'報告書（事業主控）'!AV642</f>
        <v/>
      </c>
      <c r="D200" s="304" t="str">
        <f>IF(E200&lt;&gt;"31 水力発電施設、ずい道等新設事業","",IF('報告書（事業主控）'!AX642=11,1,IF('報告書（事業主控）'!AX642=13,2,IF('報告書（事業主控）'!AX642=15,3,IF('報告書（事業主控）'!AX642=17,4,"")))))</f>
        <v/>
      </c>
      <c r="E200" s="304">
        <f>'報告書（事業主控）'!$F$652</f>
        <v>0</v>
      </c>
      <c r="F200" s="304" t="str">
        <f>'報告書（事業主控）'!AW642</f>
        <v>3</v>
      </c>
      <c r="G200" s="304" t="e">
        <f>IF(OR(LEFT(E200,2)="31",LEFT(E200,2)="34",LEFT(E200,2)="36",LEFT(E200,2)="37"),VLOOKUP(E200,労務比率2,'報告書（事業主控）'!AX642,FALSE),VLOOKUP(E200,労務比率,'報告書（事業主控）'!AX642,FALSE))</f>
        <v>#N/A</v>
      </c>
      <c r="H200" s="304" t="e">
        <f>IF(OR(LEFT(E200,2)="31",LEFT(E200,2)="34",LEFT(E200,2)="36",LEFT(E200,2)="37"),VLOOKUP(E200,労務比率2,'報告書（事業主控）'!AX642+1,FALSE),VLOOKUP(E200,労務比率,'報告書（事業主控）'!AX642+1,FALSE))</f>
        <v>#N/A</v>
      </c>
      <c r="I200" s="304">
        <f>'報告書（事業主控）'!AH643</f>
        <v>0</v>
      </c>
      <c r="J200" s="304">
        <f>'報告書（事業主控）'!AH642</f>
        <v>0</v>
      </c>
      <c r="K200" s="304">
        <f>'報告書（事業主控）'!AN642</f>
        <v>0</v>
      </c>
      <c r="L200" s="304">
        <f t="shared" si="19"/>
        <v>0</v>
      </c>
      <c r="M200" s="304">
        <f t="shared" si="20"/>
        <v>0</v>
      </c>
      <c r="N200" s="304">
        <f t="shared" si="22"/>
        <v>0</v>
      </c>
      <c r="O200" s="304">
        <f t="shared" si="21"/>
        <v>0</v>
      </c>
      <c r="R200" s="304">
        <f>IF(AND(J200=0,C200&gt;=設定シート!E$101,C200&lt;=設定シート!G$101),1,0)</f>
        <v>0</v>
      </c>
    </row>
    <row r="201" spans="1:18" ht="15" customHeight="1">
      <c r="B201" s="304">
        <v>6</v>
      </c>
      <c r="C201" s="304" t="str">
        <f>'報告書（事業主控）'!AV644</f>
        <v/>
      </c>
      <c r="D201" s="304" t="str">
        <f>IF(E201&lt;&gt;"31 水力発電施設、ずい道等新設事業","",IF('報告書（事業主控）'!AX644=11,1,IF('報告書（事業主控）'!AX644=13,2,IF('報告書（事業主控）'!AX644=15,3,IF('報告書（事業主控）'!AX644=17,4,"")))))</f>
        <v/>
      </c>
      <c r="E201" s="304">
        <f>'報告書（事業主控）'!$F$652</f>
        <v>0</v>
      </c>
      <c r="F201" s="304" t="str">
        <f>'報告書（事業主控）'!AW644</f>
        <v>3</v>
      </c>
      <c r="G201" s="304" t="e">
        <f>IF(OR(LEFT(E201,2)="31",LEFT(E201,2)="34",LEFT(E201,2)="36",LEFT(E201,2)="37"),VLOOKUP(E201,労務比率2,'報告書（事業主控）'!AX644,FALSE),VLOOKUP(E201,労務比率,'報告書（事業主控）'!AX644,FALSE))</f>
        <v>#N/A</v>
      </c>
      <c r="H201" s="304" t="e">
        <f>IF(OR(LEFT(E201,2)="31",LEFT(E201,2)="34",LEFT(E201,2)="36",LEFT(E201,2)="37"),VLOOKUP(E201,労務比率2,'報告書（事業主控）'!AX644+1,FALSE),VLOOKUP(E201,労務比率,'報告書（事業主控）'!AX644+1,FALSE))</f>
        <v>#N/A</v>
      </c>
      <c r="I201" s="304">
        <f>'報告書（事業主控）'!AH645</f>
        <v>0</v>
      </c>
      <c r="J201" s="304">
        <f>'報告書（事業主控）'!AH644</f>
        <v>0</v>
      </c>
      <c r="K201" s="304">
        <f>'報告書（事業主控）'!AN644</f>
        <v>0</v>
      </c>
      <c r="L201" s="304">
        <f t="shared" si="19"/>
        <v>0</v>
      </c>
      <c r="M201" s="304">
        <f t="shared" si="20"/>
        <v>0</v>
      </c>
      <c r="N201" s="304">
        <f t="shared" si="22"/>
        <v>0</v>
      </c>
      <c r="O201" s="304">
        <f t="shared" si="21"/>
        <v>0</v>
      </c>
      <c r="R201" s="304">
        <f>IF(AND(J201=0,C201&gt;=設定シート!E$101,C201&lt;=設定シート!G$101),1,0)</f>
        <v>0</v>
      </c>
    </row>
    <row r="202" spans="1:18" ht="15" customHeight="1">
      <c r="B202" s="304">
        <v>7</v>
      </c>
      <c r="C202" s="304" t="str">
        <f>'報告書（事業主控）'!AV646</f>
        <v/>
      </c>
      <c r="D202" s="304" t="str">
        <f>IF(E202&lt;&gt;"31 水力発電施設、ずい道等新設事業","",IF('報告書（事業主控）'!AX646=11,1,IF('報告書（事業主控）'!AX646=13,2,IF('報告書（事業主控）'!AX646=15,3,IF('報告書（事業主控）'!AX646=17,4,"")))))</f>
        <v/>
      </c>
      <c r="E202" s="304">
        <f>'報告書（事業主控）'!$F$652</f>
        <v>0</v>
      </c>
      <c r="F202" s="304" t="str">
        <f>'報告書（事業主控）'!AW646</f>
        <v>3</v>
      </c>
      <c r="G202" s="304" t="e">
        <f>IF(OR(LEFT(E202,2)="31",LEFT(E202,2)="34",LEFT(E202,2)="36",LEFT(E202,2)="37"),VLOOKUP(E202,労務比率2,'報告書（事業主控）'!AX646,FALSE),VLOOKUP(E202,労務比率,'報告書（事業主控）'!AX646,FALSE))</f>
        <v>#N/A</v>
      </c>
      <c r="H202" s="304" t="e">
        <f>IF(OR(LEFT(E202,2)="31",LEFT(E202,2)="34",LEFT(E202,2)="36",LEFT(E202,2)="37"),VLOOKUP(E202,労務比率2,'報告書（事業主控）'!AX646+1,FALSE),VLOOKUP(E202,労務比率,'報告書（事業主控）'!AX646+1,FALSE))</f>
        <v>#N/A</v>
      </c>
      <c r="I202" s="304">
        <f>'報告書（事業主控）'!AH647</f>
        <v>0</v>
      </c>
      <c r="J202" s="304">
        <f>'報告書（事業主控）'!AH646</f>
        <v>0</v>
      </c>
      <c r="K202" s="304">
        <f>'報告書（事業主控）'!AN646</f>
        <v>0</v>
      </c>
      <c r="L202" s="304">
        <f t="shared" si="19"/>
        <v>0</v>
      </c>
      <c r="M202" s="304">
        <f t="shared" si="20"/>
        <v>0</v>
      </c>
      <c r="N202" s="304">
        <f t="shared" si="22"/>
        <v>0</v>
      </c>
      <c r="O202" s="304">
        <f t="shared" si="21"/>
        <v>0</v>
      </c>
      <c r="R202" s="304">
        <f>IF(AND(J202=0,C202&gt;=設定シート!E$101,C202&lt;=設定シート!G$101),1,0)</f>
        <v>0</v>
      </c>
    </row>
    <row r="203" spans="1:18" ht="15" customHeight="1">
      <c r="B203" s="304">
        <v>8</v>
      </c>
      <c r="C203" s="304" t="str">
        <f>'報告書（事業主控）'!AV648</f>
        <v/>
      </c>
      <c r="D203" s="304" t="str">
        <f>IF(E203&lt;&gt;"31 水力発電施設、ずい道等新設事業","",IF('報告書（事業主控）'!AX648=11,1,IF('報告書（事業主控）'!AX648=13,2,IF('報告書（事業主控）'!AX648=15,3,IF('報告書（事業主控）'!AX648=17,4,"")))))</f>
        <v/>
      </c>
      <c r="E203" s="304">
        <f>'報告書（事業主控）'!$F$652</f>
        <v>0</v>
      </c>
      <c r="F203" s="304" t="str">
        <f>'報告書（事業主控）'!AW648</f>
        <v>3</v>
      </c>
      <c r="G203" s="304" t="e">
        <f>IF(OR(LEFT(E203,2)="31",LEFT(E203,2)="34",LEFT(E203,2)="36",LEFT(E203,2)="37"),VLOOKUP(E203,労務比率2,'報告書（事業主控）'!AX648,FALSE),VLOOKUP(E203,労務比率,'報告書（事業主控）'!AX648,FALSE))</f>
        <v>#N/A</v>
      </c>
      <c r="H203" s="304" t="e">
        <f>IF(OR(LEFT(E203,2)="31",LEFT(E203,2)="34",LEFT(E203,2)="36",LEFT(E203,2)="37"),VLOOKUP(E203,労務比率2,'報告書（事業主控）'!AX648+1,FALSE),VLOOKUP(E203,労務比率,'報告書（事業主控）'!AX648+1,FALSE))</f>
        <v>#N/A</v>
      </c>
      <c r="I203" s="304">
        <f>'報告書（事業主控）'!AH649</f>
        <v>0</v>
      </c>
      <c r="J203" s="304">
        <f>'報告書（事業主控）'!AH648</f>
        <v>0</v>
      </c>
      <c r="K203" s="304">
        <f>'報告書（事業主控）'!AN648</f>
        <v>0</v>
      </c>
      <c r="L203" s="304">
        <f t="shared" si="19"/>
        <v>0</v>
      </c>
      <c r="M203" s="304">
        <f t="shared" si="20"/>
        <v>0</v>
      </c>
      <c r="N203" s="304">
        <f t="shared" si="22"/>
        <v>0</v>
      </c>
      <c r="O203" s="304">
        <f t="shared" si="21"/>
        <v>0</v>
      </c>
      <c r="R203" s="304">
        <f>IF(AND(J203=0,C203&gt;=設定シート!E$101,C203&lt;=設定シート!G$101),1,0)</f>
        <v>0</v>
      </c>
    </row>
    <row r="204" spans="1:18" ht="15" customHeight="1">
      <c r="B204" s="304">
        <v>9</v>
      </c>
      <c r="C204" s="304" t="str">
        <f>'報告書（事業主控）'!AV650</f>
        <v/>
      </c>
      <c r="D204" s="304" t="str">
        <f>IF(E204&lt;&gt;"31 水力発電施設、ずい道等新設事業","",IF('報告書（事業主控）'!AX650=11,1,IF('報告書（事業主控）'!AX650=13,2,IF('報告書（事業主控）'!AX650=15,3,IF('報告書（事業主控）'!AX650=17,4,"")))))</f>
        <v/>
      </c>
      <c r="E204" s="304">
        <f>'報告書（事業主控）'!$F$652</f>
        <v>0</v>
      </c>
      <c r="F204" s="304" t="str">
        <f>'報告書（事業主控）'!AW650</f>
        <v>3</v>
      </c>
      <c r="G204" s="304" t="e">
        <f>IF(OR(LEFT(E204,2)="31",LEFT(E204,2)="34",LEFT(E204,2)="36",LEFT(E204,2)="37"),VLOOKUP(E204,労務比率2,'報告書（事業主控）'!AX650,FALSE),VLOOKUP(E204,労務比率,'報告書（事業主控）'!AX650,FALSE))</f>
        <v>#N/A</v>
      </c>
      <c r="H204" s="304" t="e">
        <f>IF(OR(LEFT(E204,2)="31",LEFT(E204,2)="34",LEFT(E204,2)="36",LEFT(E204,2)="37"),VLOOKUP(E204,労務比率2,'報告書（事業主控）'!AX650+1,FALSE),VLOOKUP(E204,労務比率,'報告書（事業主控）'!AX650+1,FALSE))</f>
        <v>#N/A</v>
      </c>
      <c r="I204" s="304">
        <f>'報告書（事業主控）'!AH651</f>
        <v>0</v>
      </c>
      <c r="J204" s="304">
        <f>'報告書（事業主控）'!AH650</f>
        <v>0</v>
      </c>
      <c r="K204" s="304">
        <f>'報告書（事業主控）'!AN650</f>
        <v>0</v>
      </c>
      <c r="L204" s="304">
        <f t="shared" si="19"/>
        <v>0</v>
      </c>
      <c r="M204" s="304">
        <f t="shared" si="20"/>
        <v>0</v>
      </c>
      <c r="N204" s="304">
        <f t="shared" si="22"/>
        <v>0</v>
      </c>
      <c r="O204" s="304">
        <f t="shared" si="21"/>
        <v>0</v>
      </c>
      <c r="R204" s="304">
        <f>IF(AND(J204=0,C204&gt;=設定シート!E$101,C204&lt;=設定シート!G$101),1,0)</f>
        <v>0</v>
      </c>
    </row>
    <row r="205" spans="1:18" ht="15" customHeight="1">
      <c r="A205" s="304">
        <v>17</v>
      </c>
      <c r="B205" s="304">
        <v>1</v>
      </c>
      <c r="C205" s="304" t="str">
        <f>'報告書（事業主控）'!AV675</f>
        <v/>
      </c>
      <c r="D205" s="304" t="str">
        <f>IF(E205&lt;&gt;"31 水力発電施設、ずい道等新設事業","",IF('報告書（事業主控）'!AX675=11,1,IF('報告書（事業主控）'!AX675=13,2,IF('報告書（事業主控）'!AX675=15,3,IF('報告書（事業主控）'!AX675=17,4,"")))))</f>
        <v/>
      </c>
      <c r="E205" s="304">
        <f>'報告書（事業主控）'!$F$693</f>
        <v>0</v>
      </c>
      <c r="F205" s="304" t="str">
        <f>'報告書（事業主控）'!AW675</f>
        <v>3</v>
      </c>
      <c r="G205" s="304" t="e">
        <f>IF(OR(LEFT(E205,2)="31",LEFT(E205,2)="34",LEFT(E205,2)="36",LEFT(E205,2)="37"),VLOOKUP(E205,労務比率2,'報告書（事業主控）'!AX675,FALSE),VLOOKUP(E205,労務比率,'報告書（事業主控）'!AX675,FALSE))</f>
        <v>#N/A</v>
      </c>
      <c r="H205" s="304" t="e">
        <f>IF(OR(LEFT(E205,2)="31",LEFT(E205,2)="34",LEFT(E205,2)="36",LEFT(E205,2)="37"),VLOOKUP(E205,労務比率2,'報告書（事業主控）'!AX675+1,FALSE),VLOOKUP(E205,労務比率,'報告書（事業主控）'!AX675+1,FALSE))</f>
        <v>#N/A</v>
      </c>
      <c r="I205" s="304">
        <f>'報告書（事業主控）'!AH676</f>
        <v>0</v>
      </c>
      <c r="J205" s="304">
        <f>'報告書（事業主控）'!AH675</f>
        <v>0</v>
      </c>
      <c r="K205" s="304">
        <f>'報告書（事業主控）'!AN675</f>
        <v>0</v>
      </c>
      <c r="L205" s="304">
        <f t="shared" si="19"/>
        <v>0</v>
      </c>
      <c r="M205" s="304">
        <f t="shared" si="20"/>
        <v>0</v>
      </c>
      <c r="N205" s="304">
        <f t="shared" si="22"/>
        <v>0</v>
      </c>
      <c r="O205" s="304">
        <f t="shared" si="21"/>
        <v>0</v>
      </c>
      <c r="P205" s="304">
        <f>INT(SUMIF(O205:O213,0,I205:I213)*105/108)</f>
        <v>0</v>
      </c>
      <c r="Q205" s="304">
        <f>INT(P205*IF(COUNTIF(R205:R213,1)=0,0,SUMIF(R205:R213,1,G205:G213)/COUNTIF(R205:R213,1))/100)</f>
        <v>0</v>
      </c>
      <c r="R205" s="304">
        <f>IF(AND(J205=0,C205&gt;=設定シート!E$101,C205&lt;=設定シート!G$101),1,0)</f>
        <v>0</v>
      </c>
    </row>
    <row r="206" spans="1:18" ht="15" customHeight="1">
      <c r="B206" s="304">
        <v>2</v>
      </c>
      <c r="C206" s="304" t="str">
        <f>'報告書（事業主控）'!AV677</f>
        <v/>
      </c>
      <c r="D206" s="304" t="str">
        <f>IF(E206&lt;&gt;"31 水力発電施設、ずい道等新設事業","",IF('報告書（事業主控）'!AX677=11,1,IF('報告書（事業主控）'!AX677=13,2,IF('報告書（事業主控）'!AX677=15,3,IF('報告書（事業主控）'!AX677=17,4,"")))))</f>
        <v/>
      </c>
      <c r="E206" s="304">
        <f>'報告書（事業主控）'!$F$693</f>
        <v>0</v>
      </c>
      <c r="F206" s="304" t="str">
        <f>'報告書（事業主控）'!AW677</f>
        <v>3</v>
      </c>
      <c r="G206" s="304" t="e">
        <f>IF(OR(LEFT(E206,2)="31",LEFT(E206,2)="34",LEFT(E206,2)="36",LEFT(E206,2)="37"),VLOOKUP(E206,労務比率2,'報告書（事業主控）'!AX677,FALSE),VLOOKUP(E206,労務比率,'報告書（事業主控）'!AX677,FALSE))</f>
        <v>#N/A</v>
      </c>
      <c r="H206" s="304" t="e">
        <f>IF(OR(LEFT(E206,2)="31",LEFT(E206,2)="34",LEFT(E206,2)="36",LEFT(E206,2)="37"),VLOOKUP(E206,労務比率2,'報告書（事業主控）'!AX677+1,FALSE),VLOOKUP(E206,労務比率,'報告書（事業主控）'!AX677+1,FALSE))</f>
        <v>#N/A</v>
      </c>
      <c r="I206" s="304">
        <f>'報告書（事業主控）'!AH678</f>
        <v>0</v>
      </c>
      <c r="J206" s="304">
        <f>'報告書（事業主控）'!AH677</f>
        <v>0</v>
      </c>
      <c r="K206" s="304">
        <f>'報告書（事業主控）'!AN677</f>
        <v>0</v>
      </c>
      <c r="L206" s="304">
        <f t="shared" si="19"/>
        <v>0</v>
      </c>
      <c r="M206" s="304">
        <f t="shared" si="20"/>
        <v>0</v>
      </c>
      <c r="N206" s="304">
        <f t="shared" si="22"/>
        <v>0</v>
      </c>
      <c r="O206" s="304">
        <f t="shared" si="21"/>
        <v>0</v>
      </c>
      <c r="R206" s="304">
        <f>IF(AND(J206=0,C206&gt;=設定シート!E$101,C206&lt;=設定シート!G$101),1,0)</f>
        <v>0</v>
      </c>
    </row>
    <row r="207" spans="1:18" ht="15" customHeight="1">
      <c r="B207" s="304">
        <v>3</v>
      </c>
      <c r="C207" s="304" t="str">
        <f>'報告書（事業主控）'!AV679</f>
        <v/>
      </c>
      <c r="D207" s="304" t="str">
        <f>IF(E207&lt;&gt;"31 水力発電施設、ずい道等新設事業","",IF('報告書（事業主控）'!AX679=11,1,IF('報告書（事業主控）'!AX679=13,2,IF('報告書（事業主控）'!AX679=15,3,IF('報告書（事業主控）'!AX679=17,4,"")))))</f>
        <v/>
      </c>
      <c r="E207" s="304">
        <f>'報告書（事業主控）'!$F$693</f>
        <v>0</v>
      </c>
      <c r="F207" s="304" t="str">
        <f>'報告書（事業主控）'!AW679</f>
        <v>3</v>
      </c>
      <c r="G207" s="304" t="e">
        <f>IF(OR(LEFT(E207,2)="31",LEFT(E207,2)="34",LEFT(E207,2)="36",LEFT(E207,2)="37"),VLOOKUP(E207,労務比率2,'報告書（事業主控）'!AX679,FALSE),VLOOKUP(E207,労務比率,'報告書（事業主控）'!AX679,FALSE))</f>
        <v>#N/A</v>
      </c>
      <c r="H207" s="304" t="e">
        <f>IF(OR(LEFT(E207,2)="31",LEFT(E207,2)="34",LEFT(E207,2)="36",LEFT(E207,2)="37"),VLOOKUP(E207,労務比率2,'報告書（事業主控）'!AX679+1,FALSE),VLOOKUP(E207,労務比率,'報告書（事業主控）'!AX679+1,FALSE))</f>
        <v>#N/A</v>
      </c>
      <c r="I207" s="304">
        <f>'報告書（事業主控）'!AH680</f>
        <v>0</v>
      </c>
      <c r="J207" s="304">
        <f>'報告書（事業主控）'!AH679</f>
        <v>0</v>
      </c>
      <c r="K207" s="304">
        <f>'報告書（事業主控）'!AN679</f>
        <v>0</v>
      </c>
      <c r="L207" s="304">
        <f t="shared" si="19"/>
        <v>0</v>
      </c>
      <c r="M207" s="304">
        <f t="shared" si="20"/>
        <v>0</v>
      </c>
      <c r="N207" s="304">
        <f t="shared" si="22"/>
        <v>0</v>
      </c>
      <c r="O207" s="304">
        <f t="shared" si="21"/>
        <v>0</v>
      </c>
      <c r="R207" s="304">
        <f>IF(AND(J207=0,C207&gt;=設定シート!E$101,C207&lt;=設定シート!G$101),1,0)</f>
        <v>0</v>
      </c>
    </row>
    <row r="208" spans="1:18" ht="15" customHeight="1">
      <c r="B208" s="304">
        <v>4</v>
      </c>
      <c r="C208" s="304" t="str">
        <f>'報告書（事業主控）'!AV681</f>
        <v/>
      </c>
      <c r="D208" s="304" t="str">
        <f>IF(E208&lt;&gt;"31 水力発電施設、ずい道等新設事業","",IF('報告書（事業主控）'!AX681=11,1,IF('報告書（事業主控）'!AX681=13,2,IF('報告書（事業主控）'!AX681=15,3,IF('報告書（事業主控）'!AX681=17,4,"")))))</f>
        <v/>
      </c>
      <c r="E208" s="304">
        <f>'報告書（事業主控）'!$F$693</f>
        <v>0</v>
      </c>
      <c r="F208" s="304" t="str">
        <f>'報告書（事業主控）'!AW681</f>
        <v>3</v>
      </c>
      <c r="G208" s="304" t="e">
        <f>IF(OR(LEFT(E208,2)="31",LEFT(E208,2)="34",LEFT(E208,2)="36",LEFT(E208,2)="37"),VLOOKUP(E208,労務比率2,'報告書（事業主控）'!AX681,FALSE),VLOOKUP(E208,労務比率,'報告書（事業主控）'!AX681,FALSE))</f>
        <v>#N/A</v>
      </c>
      <c r="H208" s="304" t="e">
        <f>IF(OR(LEFT(E208,2)="31",LEFT(E208,2)="34",LEFT(E208,2)="36",LEFT(E208,2)="37"),VLOOKUP(E208,労務比率2,'報告書（事業主控）'!AX681+1,FALSE),VLOOKUP(E208,労務比率,'報告書（事業主控）'!AX681+1,FALSE))</f>
        <v>#N/A</v>
      </c>
      <c r="I208" s="304">
        <f>'報告書（事業主控）'!AH682</f>
        <v>0</v>
      </c>
      <c r="J208" s="304">
        <f>'報告書（事業主控）'!AH681</f>
        <v>0</v>
      </c>
      <c r="K208" s="304">
        <f>'報告書（事業主控）'!AN681</f>
        <v>0</v>
      </c>
      <c r="L208" s="304">
        <f t="shared" si="19"/>
        <v>0</v>
      </c>
      <c r="M208" s="304">
        <f t="shared" si="20"/>
        <v>0</v>
      </c>
      <c r="N208" s="304">
        <f t="shared" si="22"/>
        <v>0</v>
      </c>
      <c r="O208" s="304">
        <f t="shared" si="21"/>
        <v>0</v>
      </c>
      <c r="R208" s="304">
        <f>IF(AND(J208=0,C208&gt;=設定シート!E$101,C208&lt;=設定シート!G$101),1,0)</f>
        <v>0</v>
      </c>
    </row>
    <row r="209" spans="1:18" ht="15" customHeight="1">
      <c r="B209" s="304">
        <v>5</v>
      </c>
      <c r="C209" s="304" t="str">
        <f>'報告書（事業主控）'!AV683</f>
        <v/>
      </c>
      <c r="D209" s="304" t="str">
        <f>IF(E209&lt;&gt;"31 水力発電施設、ずい道等新設事業","",IF('報告書（事業主控）'!AX683=11,1,IF('報告書（事業主控）'!AX683=13,2,IF('報告書（事業主控）'!AX683=15,3,IF('報告書（事業主控）'!AX683=17,4,"")))))</f>
        <v/>
      </c>
      <c r="E209" s="304">
        <f>'報告書（事業主控）'!$F$693</f>
        <v>0</v>
      </c>
      <c r="F209" s="304" t="str">
        <f>'報告書（事業主控）'!AW683</f>
        <v>3</v>
      </c>
      <c r="G209" s="304" t="e">
        <f>IF(OR(LEFT(E209,2)="31",LEFT(E209,2)="34",LEFT(E209,2)="36",LEFT(E209,2)="37"),VLOOKUP(E209,労務比率2,'報告書（事業主控）'!AX683,FALSE),VLOOKUP(E209,労務比率,'報告書（事業主控）'!AX683,FALSE))</f>
        <v>#N/A</v>
      </c>
      <c r="H209" s="304" t="e">
        <f>IF(OR(LEFT(E209,2)="31",LEFT(E209,2)="34",LEFT(E209,2)="36",LEFT(E209,2)="37"),VLOOKUP(E209,労務比率2,'報告書（事業主控）'!AX683+1,FALSE),VLOOKUP(E209,労務比率,'報告書（事業主控）'!AX683+1,FALSE))</f>
        <v>#N/A</v>
      </c>
      <c r="I209" s="304">
        <f>'報告書（事業主控）'!AH684</f>
        <v>0</v>
      </c>
      <c r="J209" s="304">
        <f>'報告書（事業主控）'!AH683</f>
        <v>0</v>
      </c>
      <c r="K209" s="304">
        <f>'報告書（事業主控）'!AN683</f>
        <v>0</v>
      </c>
      <c r="L209" s="304">
        <f t="shared" si="19"/>
        <v>0</v>
      </c>
      <c r="M209" s="304">
        <f t="shared" si="20"/>
        <v>0</v>
      </c>
      <c r="N209" s="304">
        <f t="shared" si="22"/>
        <v>0</v>
      </c>
      <c r="O209" s="304">
        <f t="shared" si="21"/>
        <v>0</v>
      </c>
      <c r="R209" s="304">
        <f>IF(AND(J209=0,C209&gt;=設定シート!E$101,C209&lt;=設定シート!G$101),1,0)</f>
        <v>0</v>
      </c>
    </row>
    <row r="210" spans="1:18" ht="15" customHeight="1">
      <c r="B210" s="304">
        <v>6</v>
      </c>
      <c r="C210" s="304" t="str">
        <f>'報告書（事業主控）'!AV685</f>
        <v/>
      </c>
      <c r="D210" s="304" t="str">
        <f>IF(E210&lt;&gt;"31 水力発電施設、ずい道等新設事業","",IF('報告書（事業主控）'!AX685=11,1,IF('報告書（事業主控）'!AX685=13,2,IF('報告書（事業主控）'!AX685=15,3,IF('報告書（事業主控）'!AX685=17,4,"")))))</f>
        <v/>
      </c>
      <c r="E210" s="304">
        <f>'報告書（事業主控）'!$F$693</f>
        <v>0</v>
      </c>
      <c r="F210" s="304" t="str">
        <f>'報告書（事業主控）'!AW685</f>
        <v>3</v>
      </c>
      <c r="G210" s="304" t="e">
        <f>IF(OR(LEFT(E210,2)="31",LEFT(E210,2)="34",LEFT(E210,2)="36",LEFT(E210,2)="37"),VLOOKUP(E210,労務比率2,'報告書（事業主控）'!AX685,FALSE),VLOOKUP(E210,労務比率,'報告書（事業主控）'!AX685,FALSE))</f>
        <v>#N/A</v>
      </c>
      <c r="H210" s="304" t="e">
        <f>IF(OR(LEFT(E210,2)="31",LEFT(E210,2)="34",LEFT(E210,2)="36",LEFT(E210,2)="37"),VLOOKUP(E210,労務比率2,'報告書（事業主控）'!AX685+1,FALSE),VLOOKUP(E210,労務比率,'報告書（事業主控）'!AX685+1,FALSE))</f>
        <v>#N/A</v>
      </c>
      <c r="I210" s="304">
        <f>'報告書（事業主控）'!AH686</f>
        <v>0</v>
      </c>
      <c r="J210" s="304">
        <f>'報告書（事業主控）'!AH685</f>
        <v>0</v>
      </c>
      <c r="K210" s="304">
        <f>'報告書（事業主控）'!AN685</f>
        <v>0</v>
      </c>
      <c r="L210" s="304">
        <f t="shared" si="19"/>
        <v>0</v>
      </c>
      <c r="M210" s="304">
        <f t="shared" si="20"/>
        <v>0</v>
      </c>
      <c r="N210" s="304">
        <f t="shared" si="22"/>
        <v>0</v>
      </c>
      <c r="O210" s="304">
        <f t="shared" si="21"/>
        <v>0</v>
      </c>
      <c r="R210" s="304">
        <f>IF(AND(J210=0,C210&gt;=設定シート!E$101,C210&lt;=設定シート!G$101),1,0)</f>
        <v>0</v>
      </c>
    </row>
    <row r="211" spans="1:18" ht="15" customHeight="1">
      <c r="B211" s="304">
        <v>7</v>
      </c>
      <c r="C211" s="304" t="str">
        <f>'報告書（事業主控）'!AV687</f>
        <v/>
      </c>
      <c r="D211" s="304" t="str">
        <f>IF(E211&lt;&gt;"31 水力発電施設、ずい道等新設事業","",IF('報告書（事業主控）'!AX687=11,1,IF('報告書（事業主控）'!AX687=13,2,IF('報告書（事業主控）'!AX687=15,3,IF('報告書（事業主控）'!AX687=17,4,"")))))</f>
        <v/>
      </c>
      <c r="E211" s="304">
        <f>'報告書（事業主控）'!$F$693</f>
        <v>0</v>
      </c>
      <c r="F211" s="304" t="str">
        <f>'報告書（事業主控）'!AW687</f>
        <v>3</v>
      </c>
      <c r="G211" s="304" t="e">
        <f>IF(OR(LEFT(E211,2)="31",LEFT(E211,2)="34",LEFT(E211,2)="36",LEFT(E211,2)="37"),VLOOKUP(E211,労務比率2,'報告書（事業主控）'!AX687,FALSE),VLOOKUP(E211,労務比率,'報告書（事業主控）'!AX687,FALSE))</f>
        <v>#N/A</v>
      </c>
      <c r="H211" s="304" t="e">
        <f>IF(OR(LEFT(E211,2)="31",LEFT(E211,2)="34",LEFT(E211,2)="36",LEFT(E211,2)="37"),VLOOKUP(E211,労務比率2,'報告書（事業主控）'!AX687+1,FALSE),VLOOKUP(E211,労務比率,'報告書（事業主控）'!AX687+1,FALSE))</f>
        <v>#N/A</v>
      </c>
      <c r="I211" s="304">
        <f>'報告書（事業主控）'!AH688</f>
        <v>0</v>
      </c>
      <c r="J211" s="304">
        <f>'報告書（事業主控）'!AH687</f>
        <v>0</v>
      </c>
      <c r="K211" s="304">
        <f>'報告書（事業主控）'!AN687</f>
        <v>0</v>
      </c>
      <c r="L211" s="304">
        <f t="shared" si="19"/>
        <v>0</v>
      </c>
      <c r="M211" s="304">
        <f t="shared" si="20"/>
        <v>0</v>
      </c>
      <c r="N211" s="304">
        <f t="shared" si="22"/>
        <v>0</v>
      </c>
      <c r="O211" s="304">
        <f t="shared" si="21"/>
        <v>0</v>
      </c>
      <c r="R211" s="304">
        <f>IF(AND(J211=0,C211&gt;=設定シート!E$101,C211&lt;=設定シート!G$101),1,0)</f>
        <v>0</v>
      </c>
    </row>
    <row r="212" spans="1:18" ht="15" customHeight="1">
      <c r="B212" s="304">
        <v>8</v>
      </c>
      <c r="C212" s="304" t="str">
        <f>'報告書（事業主控）'!AV689</f>
        <v/>
      </c>
      <c r="D212" s="304" t="str">
        <f>IF(E212&lt;&gt;"31 水力発電施設、ずい道等新設事業","",IF('報告書（事業主控）'!AX689=11,1,IF('報告書（事業主控）'!AX689=13,2,IF('報告書（事業主控）'!AX689=15,3,IF('報告書（事業主控）'!AX689=17,4,"")))))</f>
        <v/>
      </c>
      <c r="E212" s="304">
        <f>'報告書（事業主控）'!$F$693</f>
        <v>0</v>
      </c>
      <c r="F212" s="304" t="str">
        <f>'報告書（事業主控）'!AW689</f>
        <v>3</v>
      </c>
      <c r="G212" s="304" t="e">
        <f>IF(OR(LEFT(E212,2)="31",LEFT(E212,2)="34",LEFT(E212,2)="36",LEFT(E212,2)="37"),VLOOKUP(E212,労務比率2,'報告書（事業主控）'!AX689,FALSE),VLOOKUP(E212,労務比率,'報告書（事業主控）'!AX689,FALSE))</f>
        <v>#N/A</v>
      </c>
      <c r="H212" s="304" t="e">
        <f>IF(OR(LEFT(E212,2)="31",LEFT(E212,2)="34",LEFT(E212,2)="36",LEFT(E212,2)="37"),VLOOKUP(E212,労務比率2,'報告書（事業主控）'!AX689+1,FALSE),VLOOKUP(E212,労務比率,'報告書（事業主控）'!AX689+1,FALSE))</f>
        <v>#N/A</v>
      </c>
      <c r="I212" s="304">
        <f>'報告書（事業主控）'!AH690</f>
        <v>0</v>
      </c>
      <c r="J212" s="304">
        <f>'報告書（事業主控）'!AH689</f>
        <v>0</v>
      </c>
      <c r="K212" s="304">
        <f>'報告書（事業主控）'!AN689</f>
        <v>0</v>
      </c>
      <c r="L212" s="304">
        <f t="shared" si="19"/>
        <v>0</v>
      </c>
      <c r="M212" s="304">
        <f t="shared" si="20"/>
        <v>0</v>
      </c>
      <c r="N212" s="304">
        <f t="shared" si="22"/>
        <v>0</v>
      </c>
      <c r="O212" s="304">
        <f t="shared" si="21"/>
        <v>0</v>
      </c>
      <c r="R212" s="304">
        <f>IF(AND(J212=0,C212&gt;=設定シート!E$101,C212&lt;=設定シート!G$101),1,0)</f>
        <v>0</v>
      </c>
    </row>
    <row r="213" spans="1:18" ht="15" customHeight="1">
      <c r="B213" s="304">
        <v>9</v>
      </c>
      <c r="C213" s="304" t="str">
        <f>'報告書（事業主控）'!AV691</f>
        <v/>
      </c>
      <c r="D213" s="304" t="str">
        <f>IF(E213&lt;&gt;"31 水力発電施設、ずい道等新設事業","",IF('報告書（事業主控）'!AX691=11,1,IF('報告書（事業主控）'!AX691=13,2,IF('報告書（事業主控）'!AX691=15,3,IF('報告書（事業主控）'!AX691=17,4,"")))))</f>
        <v/>
      </c>
      <c r="E213" s="304">
        <f>'報告書（事業主控）'!$F$693</f>
        <v>0</v>
      </c>
      <c r="F213" s="304" t="str">
        <f>'報告書（事業主控）'!AW691</f>
        <v>3</v>
      </c>
      <c r="G213" s="304" t="e">
        <f>IF(OR(LEFT(E213,2)="31",LEFT(E213,2)="34",LEFT(E213,2)="36",LEFT(E213,2)="37"),VLOOKUP(E213,労務比率2,'報告書（事業主控）'!AX691,FALSE),VLOOKUP(E213,労務比率,'報告書（事業主控）'!AX691,FALSE))</f>
        <v>#N/A</v>
      </c>
      <c r="H213" s="304" t="e">
        <f>IF(OR(LEFT(E213,2)="31",LEFT(E213,2)="34",LEFT(E213,2)="36",LEFT(E213,2)="37"),VLOOKUP(E213,労務比率2,'報告書（事業主控）'!AX691+1,FALSE),VLOOKUP(E213,労務比率,'報告書（事業主控）'!AX691+1,FALSE))</f>
        <v>#N/A</v>
      </c>
      <c r="I213" s="304">
        <f>'報告書（事業主控）'!AH692</f>
        <v>0</v>
      </c>
      <c r="J213" s="304">
        <f>'報告書（事業主控）'!AH691</f>
        <v>0</v>
      </c>
      <c r="K213" s="304">
        <f>'報告書（事業主控）'!AN691</f>
        <v>0</v>
      </c>
      <c r="L213" s="304">
        <f t="shared" si="19"/>
        <v>0</v>
      </c>
      <c r="M213" s="304">
        <f t="shared" si="20"/>
        <v>0</v>
      </c>
      <c r="N213" s="304">
        <f t="shared" si="22"/>
        <v>0</v>
      </c>
      <c r="O213" s="304">
        <f t="shared" si="21"/>
        <v>0</v>
      </c>
      <c r="R213" s="304">
        <f>IF(AND(J213=0,C213&gt;=設定シート!E$101,C213&lt;=設定シート!G$101),1,0)</f>
        <v>0</v>
      </c>
    </row>
    <row r="214" spans="1:18" ht="15" customHeight="1">
      <c r="A214" s="304">
        <v>18</v>
      </c>
      <c r="B214" s="304">
        <v>1</v>
      </c>
      <c r="C214" s="304" t="str">
        <f>'報告書（事業主控）'!AV716</f>
        <v/>
      </c>
      <c r="D214" s="304" t="str">
        <f>IF(E214&lt;&gt;"31 水力発電施設、ずい道等新設事業","",IF('報告書（事業主控）'!AX716=11,1,IF('報告書（事業主控）'!AX716=13,2,IF('報告書（事業主控）'!AX716=15,3,IF('報告書（事業主控）'!AX716=17,4,"")))))</f>
        <v/>
      </c>
      <c r="E214" s="304">
        <f>'報告書（事業主控）'!$F$734</f>
        <v>0</v>
      </c>
      <c r="F214" s="304" t="str">
        <f>'報告書（事業主控）'!AW716</f>
        <v>3</v>
      </c>
      <c r="G214" s="304" t="e">
        <f>IF(OR(LEFT(E214,2)="31",LEFT(E214,2)="34",LEFT(E214,2)="36",LEFT(E214,2)="37"),VLOOKUP(E214,労務比率2,'報告書（事業主控）'!AX716,FALSE),VLOOKUP(E214,労務比率,'報告書（事業主控）'!AX716,FALSE))</f>
        <v>#N/A</v>
      </c>
      <c r="H214" s="304" t="e">
        <f>IF(OR(LEFT(E214,2)="31",LEFT(E214,2)="34",LEFT(E214,2)="36",LEFT(E214,2)="37"),VLOOKUP(E214,労務比率2,'報告書（事業主控）'!AX716+1,FALSE),VLOOKUP(E214,労務比率,'報告書（事業主控）'!AX716+1,FALSE))</f>
        <v>#N/A</v>
      </c>
      <c r="I214" s="304">
        <f>'報告書（事業主控）'!AH717</f>
        <v>0</v>
      </c>
      <c r="J214" s="304">
        <f>'報告書（事業主控）'!AH716</f>
        <v>0</v>
      </c>
      <c r="K214" s="304">
        <f>'報告書（事業主控）'!AN716</f>
        <v>0</v>
      </c>
      <c r="L214" s="304">
        <f t="shared" si="19"/>
        <v>0</v>
      </c>
      <c r="M214" s="304">
        <f t="shared" si="20"/>
        <v>0</v>
      </c>
      <c r="N214" s="304">
        <f t="shared" si="22"/>
        <v>0</v>
      </c>
      <c r="O214" s="304">
        <f t="shared" si="21"/>
        <v>0</v>
      </c>
      <c r="P214" s="304">
        <f>INT(SUMIF(O214:O222,0,I214:I222)*105/108)</f>
        <v>0</v>
      </c>
      <c r="Q214" s="304">
        <f>INT(P214*IF(COUNTIF(R214:R222,1)=0,0,SUMIF(R214:R222,1,G214:G222)/COUNTIF(R214:R222,1))/100)</f>
        <v>0</v>
      </c>
      <c r="R214" s="304">
        <f>IF(AND(J214=0,C214&gt;=設定シート!E$101,C214&lt;=設定シート!G$101),1,0)</f>
        <v>0</v>
      </c>
    </row>
    <row r="215" spans="1:18" ht="15" customHeight="1">
      <c r="B215" s="304">
        <v>2</v>
      </c>
      <c r="C215" s="304" t="str">
        <f>'報告書（事業主控）'!AV718</f>
        <v/>
      </c>
      <c r="D215" s="304" t="str">
        <f>IF(E215&lt;&gt;"31 水力発電施設、ずい道等新設事業","",IF('報告書（事業主控）'!AX718=11,1,IF('報告書（事業主控）'!AX718=13,2,IF('報告書（事業主控）'!AX718=15,3,IF('報告書（事業主控）'!AX718=17,4,"")))))</f>
        <v/>
      </c>
      <c r="E215" s="304">
        <f>'報告書（事業主控）'!$F$734</f>
        <v>0</v>
      </c>
      <c r="F215" s="304" t="str">
        <f>'報告書（事業主控）'!AW718</f>
        <v>3</v>
      </c>
      <c r="G215" s="304" t="e">
        <f>IF(OR(LEFT(E215,2)="31",LEFT(E215,2)="34",LEFT(E215,2)="36",LEFT(E215,2)="37"),VLOOKUP(E215,労務比率2,'報告書（事業主控）'!AX718,FALSE),VLOOKUP(E215,労務比率,'報告書（事業主控）'!AX718,FALSE))</f>
        <v>#N/A</v>
      </c>
      <c r="H215" s="304" t="e">
        <f>IF(OR(LEFT(E215,2)="31",LEFT(E215,2)="34",LEFT(E215,2)="36",LEFT(E215,2)="37"),VLOOKUP(E215,労務比率2,'報告書（事業主控）'!AX718+1,FALSE),VLOOKUP(E215,労務比率,'報告書（事業主控）'!AX718+1,FALSE))</f>
        <v>#N/A</v>
      </c>
      <c r="I215" s="304">
        <f>'報告書（事業主控）'!AH719</f>
        <v>0</v>
      </c>
      <c r="J215" s="304">
        <f>'報告書（事業主控）'!AH718</f>
        <v>0</v>
      </c>
      <c r="K215" s="304">
        <f>'報告書（事業主控）'!AN718</f>
        <v>0</v>
      </c>
      <c r="L215" s="304">
        <f t="shared" si="19"/>
        <v>0</v>
      </c>
      <c r="M215" s="304">
        <f t="shared" si="20"/>
        <v>0</v>
      </c>
      <c r="N215" s="304">
        <f t="shared" si="22"/>
        <v>0</v>
      </c>
      <c r="O215" s="304">
        <f t="shared" si="21"/>
        <v>0</v>
      </c>
      <c r="R215" s="304">
        <f>IF(AND(J215=0,C215&gt;=設定シート!E$101,C215&lt;=設定シート!G$101),1,0)</f>
        <v>0</v>
      </c>
    </row>
    <row r="216" spans="1:18" ht="15" customHeight="1">
      <c r="B216" s="304">
        <v>3</v>
      </c>
      <c r="C216" s="304" t="str">
        <f>'報告書（事業主控）'!AV720</f>
        <v/>
      </c>
      <c r="D216" s="304" t="str">
        <f>IF(E216&lt;&gt;"31 水力発電施設、ずい道等新設事業","",IF('報告書（事業主控）'!AX720=11,1,IF('報告書（事業主控）'!AX720=13,2,IF('報告書（事業主控）'!AX720=15,3,IF('報告書（事業主控）'!AX720=17,4,"")))))</f>
        <v/>
      </c>
      <c r="E216" s="304">
        <f>'報告書（事業主控）'!$F$734</f>
        <v>0</v>
      </c>
      <c r="F216" s="304" t="str">
        <f>'報告書（事業主控）'!AW720</f>
        <v>3</v>
      </c>
      <c r="G216" s="304" t="e">
        <f>IF(OR(LEFT(E216,2)="31",LEFT(E216,2)="34",LEFT(E216,2)="36",LEFT(E216,2)="37"),VLOOKUP(E216,労務比率2,'報告書（事業主控）'!AX720,FALSE),VLOOKUP(E216,労務比率,'報告書（事業主控）'!AX720,FALSE))</f>
        <v>#N/A</v>
      </c>
      <c r="H216" s="304" t="e">
        <f>IF(OR(LEFT(E216,2)="31",LEFT(E216,2)="34",LEFT(E216,2)="36",LEFT(E216,2)="37"),VLOOKUP(E216,労務比率2,'報告書（事業主控）'!AX720+1,FALSE),VLOOKUP(E216,労務比率,'報告書（事業主控）'!AX720+1,FALSE))</f>
        <v>#N/A</v>
      </c>
      <c r="I216" s="304">
        <f>'報告書（事業主控）'!AH721</f>
        <v>0</v>
      </c>
      <c r="J216" s="304">
        <f>'報告書（事業主控）'!AH720</f>
        <v>0</v>
      </c>
      <c r="K216" s="304">
        <f>'報告書（事業主控）'!AN720</f>
        <v>0</v>
      </c>
      <c r="L216" s="304">
        <f t="shared" si="19"/>
        <v>0</v>
      </c>
      <c r="M216" s="304">
        <f t="shared" si="20"/>
        <v>0</v>
      </c>
      <c r="N216" s="304">
        <f t="shared" si="22"/>
        <v>0</v>
      </c>
      <c r="O216" s="304">
        <f t="shared" si="21"/>
        <v>0</v>
      </c>
      <c r="R216" s="304">
        <f>IF(AND(J216=0,C216&gt;=設定シート!E$101,C216&lt;=設定シート!G$101),1,0)</f>
        <v>0</v>
      </c>
    </row>
    <row r="217" spans="1:18" ht="15" customHeight="1">
      <c r="B217" s="304">
        <v>4</v>
      </c>
      <c r="C217" s="304" t="str">
        <f>'報告書（事業主控）'!AV722</f>
        <v/>
      </c>
      <c r="D217" s="304" t="str">
        <f>IF(E217&lt;&gt;"31 水力発電施設、ずい道等新設事業","",IF('報告書（事業主控）'!AX722=11,1,IF('報告書（事業主控）'!AX722=13,2,IF('報告書（事業主控）'!AX722=15,3,IF('報告書（事業主控）'!AX722=17,4,"")))))</f>
        <v/>
      </c>
      <c r="E217" s="304">
        <f>'報告書（事業主控）'!$F$734</f>
        <v>0</v>
      </c>
      <c r="F217" s="304" t="str">
        <f>'報告書（事業主控）'!AW722</f>
        <v>3</v>
      </c>
      <c r="G217" s="304" t="e">
        <f>IF(OR(LEFT(E217,2)="31",LEFT(E217,2)="34",LEFT(E217,2)="36",LEFT(E217,2)="37"),VLOOKUP(E217,労務比率2,'報告書（事業主控）'!AX722,FALSE),VLOOKUP(E217,労務比率,'報告書（事業主控）'!AX722,FALSE))</f>
        <v>#N/A</v>
      </c>
      <c r="H217" s="304" t="e">
        <f>IF(OR(LEFT(E217,2)="31",LEFT(E217,2)="34",LEFT(E217,2)="36",LEFT(E217,2)="37"),VLOOKUP(E217,労務比率2,'報告書（事業主控）'!AX722+1,FALSE),VLOOKUP(E217,労務比率,'報告書（事業主控）'!AX722+1,FALSE))</f>
        <v>#N/A</v>
      </c>
      <c r="I217" s="304">
        <f>'報告書（事業主控）'!AH723</f>
        <v>0</v>
      </c>
      <c r="J217" s="304">
        <f>'報告書（事業主控）'!AH722</f>
        <v>0</v>
      </c>
      <c r="K217" s="304">
        <f>'報告書（事業主控）'!AN722</f>
        <v>0</v>
      </c>
      <c r="L217" s="304">
        <f t="shared" si="19"/>
        <v>0</v>
      </c>
      <c r="M217" s="304">
        <f t="shared" si="20"/>
        <v>0</v>
      </c>
      <c r="N217" s="304">
        <f t="shared" si="22"/>
        <v>0</v>
      </c>
      <c r="O217" s="304">
        <f t="shared" si="21"/>
        <v>0</v>
      </c>
      <c r="R217" s="304">
        <f>IF(AND(J217=0,C217&gt;=設定シート!E$101,C217&lt;=設定シート!G$101),1,0)</f>
        <v>0</v>
      </c>
    </row>
    <row r="218" spans="1:18" ht="15" customHeight="1">
      <c r="B218" s="304">
        <v>5</v>
      </c>
      <c r="C218" s="304" t="str">
        <f>'報告書（事業主控）'!AV724</f>
        <v/>
      </c>
      <c r="D218" s="304" t="str">
        <f>IF(E218&lt;&gt;"31 水力発電施設、ずい道等新設事業","",IF('報告書（事業主控）'!AX724=11,1,IF('報告書（事業主控）'!AX724=13,2,IF('報告書（事業主控）'!AX724=15,3,IF('報告書（事業主控）'!AX724=17,4,"")))))</f>
        <v/>
      </c>
      <c r="E218" s="304">
        <f>'報告書（事業主控）'!$F$734</f>
        <v>0</v>
      </c>
      <c r="F218" s="304" t="str">
        <f>'報告書（事業主控）'!AW724</f>
        <v>3</v>
      </c>
      <c r="G218" s="304" t="e">
        <f>IF(OR(LEFT(E218,2)="31",LEFT(E218,2)="34",LEFT(E218,2)="36",LEFT(E218,2)="37"),VLOOKUP(E218,労務比率2,'報告書（事業主控）'!AX724,FALSE),VLOOKUP(E218,労務比率,'報告書（事業主控）'!AX724,FALSE))</f>
        <v>#N/A</v>
      </c>
      <c r="H218" s="304" t="e">
        <f>IF(OR(LEFT(E218,2)="31",LEFT(E218,2)="34",LEFT(E218,2)="36",LEFT(E218,2)="37"),VLOOKUP(E218,労務比率2,'報告書（事業主控）'!AX724+1,FALSE),VLOOKUP(E218,労務比率,'報告書（事業主控）'!AX724+1,FALSE))</f>
        <v>#N/A</v>
      </c>
      <c r="I218" s="304">
        <f>'報告書（事業主控）'!AH725</f>
        <v>0</v>
      </c>
      <c r="J218" s="304">
        <f>'報告書（事業主控）'!AH724</f>
        <v>0</v>
      </c>
      <c r="K218" s="304">
        <f>'報告書（事業主控）'!AN724</f>
        <v>0</v>
      </c>
      <c r="L218" s="304">
        <f t="shared" si="19"/>
        <v>0</v>
      </c>
      <c r="M218" s="304">
        <f t="shared" si="20"/>
        <v>0</v>
      </c>
      <c r="N218" s="304">
        <f t="shared" si="22"/>
        <v>0</v>
      </c>
      <c r="O218" s="304">
        <f t="shared" si="21"/>
        <v>0</v>
      </c>
      <c r="R218" s="304">
        <f>IF(AND(J218=0,C218&gt;=設定シート!E$101,C218&lt;=設定シート!G$101),1,0)</f>
        <v>0</v>
      </c>
    </row>
    <row r="219" spans="1:18" ht="15" customHeight="1">
      <c r="B219" s="304">
        <v>6</v>
      </c>
      <c r="C219" s="304" t="str">
        <f>'報告書（事業主控）'!AV726</f>
        <v/>
      </c>
      <c r="D219" s="304" t="str">
        <f>IF(E219&lt;&gt;"31 水力発電施設、ずい道等新設事業","",IF('報告書（事業主控）'!AX726=11,1,IF('報告書（事業主控）'!AX726=13,2,IF('報告書（事業主控）'!AX726=15,3,IF('報告書（事業主控）'!AX726=17,4,"")))))</f>
        <v/>
      </c>
      <c r="E219" s="304">
        <f>'報告書（事業主控）'!$F$734</f>
        <v>0</v>
      </c>
      <c r="F219" s="304" t="str">
        <f>'報告書（事業主控）'!AW726</f>
        <v>3</v>
      </c>
      <c r="G219" s="304" t="e">
        <f>IF(OR(LEFT(E219,2)="31",LEFT(E219,2)="34",LEFT(E219,2)="36",LEFT(E219,2)="37"),VLOOKUP(E219,労務比率2,'報告書（事業主控）'!AX726,FALSE),VLOOKUP(E219,労務比率,'報告書（事業主控）'!AX726,FALSE))</f>
        <v>#N/A</v>
      </c>
      <c r="H219" s="304" t="e">
        <f>IF(OR(LEFT(E219,2)="31",LEFT(E219,2)="34",LEFT(E219,2)="36",LEFT(E219,2)="37"),VLOOKUP(E219,労務比率2,'報告書（事業主控）'!AX726+1,FALSE),VLOOKUP(E219,労務比率,'報告書（事業主控）'!AX726+1,FALSE))</f>
        <v>#N/A</v>
      </c>
      <c r="I219" s="304">
        <f>'報告書（事業主控）'!AH727</f>
        <v>0</v>
      </c>
      <c r="J219" s="304">
        <f>'報告書（事業主控）'!AH726</f>
        <v>0</v>
      </c>
      <c r="K219" s="304">
        <f>'報告書（事業主控）'!AN726</f>
        <v>0</v>
      </c>
      <c r="L219" s="304">
        <f t="shared" si="19"/>
        <v>0</v>
      </c>
      <c r="M219" s="304">
        <f t="shared" si="20"/>
        <v>0</v>
      </c>
      <c r="N219" s="304">
        <f t="shared" si="22"/>
        <v>0</v>
      </c>
      <c r="O219" s="304">
        <f t="shared" si="21"/>
        <v>0</v>
      </c>
      <c r="R219" s="304">
        <f>IF(AND(J219=0,C219&gt;=設定シート!E$101,C219&lt;=設定シート!G$101),1,0)</f>
        <v>0</v>
      </c>
    </row>
    <row r="220" spans="1:18" ht="15" customHeight="1">
      <c r="B220" s="304">
        <v>7</v>
      </c>
      <c r="C220" s="304" t="str">
        <f>'報告書（事業主控）'!AV728</f>
        <v/>
      </c>
      <c r="D220" s="304" t="str">
        <f>IF(E220&lt;&gt;"31 水力発電施設、ずい道等新設事業","",IF('報告書（事業主控）'!AX728=11,1,IF('報告書（事業主控）'!AX728=13,2,IF('報告書（事業主控）'!AX728=15,3,IF('報告書（事業主控）'!AX728=17,4,"")))))</f>
        <v/>
      </c>
      <c r="E220" s="304">
        <f>'報告書（事業主控）'!$F$734</f>
        <v>0</v>
      </c>
      <c r="F220" s="304" t="str">
        <f>'報告書（事業主控）'!AW728</f>
        <v>3</v>
      </c>
      <c r="G220" s="304" t="e">
        <f>IF(OR(LEFT(E220,2)="31",LEFT(E220,2)="34",LEFT(E220,2)="36",LEFT(E220,2)="37"),VLOOKUP(E220,労務比率2,'報告書（事業主控）'!AX728,FALSE),VLOOKUP(E220,労務比率,'報告書（事業主控）'!AX728,FALSE))</f>
        <v>#N/A</v>
      </c>
      <c r="H220" s="304" t="e">
        <f>IF(OR(LEFT(E220,2)="31",LEFT(E220,2)="34",LEFT(E220,2)="36",LEFT(E220,2)="37"),VLOOKUP(E220,労務比率2,'報告書（事業主控）'!AX728+1,FALSE),VLOOKUP(E220,労務比率,'報告書（事業主控）'!AX728+1,FALSE))</f>
        <v>#N/A</v>
      </c>
      <c r="I220" s="304">
        <f>'報告書（事業主控）'!AH729</f>
        <v>0</v>
      </c>
      <c r="J220" s="304">
        <f>'報告書（事業主控）'!AH728</f>
        <v>0</v>
      </c>
      <c r="K220" s="304">
        <f>'報告書（事業主控）'!AN728</f>
        <v>0</v>
      </c>
      <c r="L220" s="304">
        <f t="shared" si="19"/>
        <v>0</v>
      </c>
      <c r="M220" s="304">
        <f t="shared" si="20"/>
        <v>0</v>
      </c>
      <c r="N220" s="304">
        <f t="shared" si="22"/>
        <v>0</v>
      </c>
      <c r="O220" s="304">
        <f t="shared" si="21"/>
        <v>0</v>
      </c>
      <c r="R220" s="304">
        <f>IF(AND(J220=0,C220&gt;=設定シート!E$101,C220&lt;=設定シート!G$101),1,0)</f>
        <v>0</v>
      </c>
    </row>
    <row r="221" spans="1:18" ht="15" customHeight="1">
      <c r="B221" s="304">
        <v>8</v>
      </c>
      <c r="C221" s="304" t="str">
        <f>'報告書（事業主控）'!AV730</f>
        <v/>
      </c>
      <c r="D221" s="304" t="str">
        <f>IF(E221&lt;&gt;"31 水力発電施設、ずい道等新設事業","",IF('報告書（事業主控）'!AX730=11,1,IF('報告書（事業主控）'!AX730=13,2,IF('報告書（事業主控）'!AX730=15,3,IF('報告書（事業主控）'!AX730=17,4,"")))))</f>
        <v/>
      </c>
      <c r="E221" s="304">
        <f>'報告書（事業主控）'!$F$734</f>
        <v>0</v>
      </c>
      <c r="F221" s="304" t="str">
        <f>'報告書（事業主控）'!AW730</f>
        <v>3</v>
      </c>
      <c r="G221" s="304" t="e">
        <f>IF(OR(LEFT(E221,2)="31",LEFT(E221,2)="34",LEFT(E221,2)="36",LEFT(E221,2)="37"),VLOOKUP(E221,労務比率2,'報告書（事業主控）'!AX730,FALSE),VLOOKUP(E221,労務比率,'報告書（事業主控）'!AX730,FALSE))</f>
        <v>#N/A</v>
      </c>
      <c r="H221" s="304" t="e">
        <f>IF(OR(LEFT(E221,2)="31",LEFT(E221,2)="34",LEFT(E221,2)="36",LEFT(E221,2)="37"),VLOOKUP(E221,労務比率2,'報告書（事業主控）'!AX730+1,FALSE),VLOOKUP(E221,労務比率,'報告書（事業主控）'!AX730+1,FALSE))</f>
        <v>#N/A</v>
      </c>
      <c r="I221" s="304">
        <f>'報告書（事業主控）'!AH731</f>
        <v>0</v>
      </c>
      <c r="J221" s="304">
        <f>'報告書（事業主控）'!AH730</f>
        <v>0</v>
      </c>
      <c r="K221" s="304">
        <f>'報告書（事業主控）'!AN730</f>
        <v>0</v>
      </c>
      <c r="L221" s="304">
        <f t="shared" si="19"/>
        <v>0</v>
      </c>
      <c r="M221" s="304">
        <f t="shared" si="20"/>
        <v>0</v>
      </c>
      <c r="N221" s="304">
        <f t="shared" si="22"/>
        <v>0</v>
      </c>
      <c r="O221" s="304">
        <f t="shared" si="21"/>
        <v>0</v>
      </c>
      <c r="R221" s="304">
        <f>IF(AND(J221=0,C221&gt;=設定シート!E$101,C221&lt;=設定シート!G$101),1,0)</f>
        <v>0</v>
      </c>
    </row>
    <row r="222" spans="1:18" ht="15" customHeight="1">
      <c r="B222" s="304">
        <v>9</v>
      </c>
      <c r="C222" s="304" t="str">
        <f>'報告書（事業主控）'!AV732</f>
        <v/>
      </c>
      <c r="D222" s="304" t="str">
        <f>IF(E222&lt;&gt;"31 水力発電施設、ずい道等新設事業","",IF('報告書（事業主控）'!AX732=11,1,IF('報告書（事業主控）'!AX732=13,2,IF('報告書（事業主控）'!AX732=15,3,IF('報告書（事業主控）'!AX732=17,4,"")))))</f>
        <v/>
      </c>
      <c r="E222" s="304">
        <f>'報告書（事業主控）'!$F$734</f>
        <v>0</v>
      </c>
      <c r="F222" s="304" t="str">
        <f>'報告書（事業主控）'!AW732</f>
        <v>3</v>
      </c>
      <c r="G222" s="304" t="e">
        <f>IF(OR(LEFT(E222,2)="31",LEFT(E222,2)="34",LEFT(E222,2)="36",LEFT(E222,2)="37"),VLOOKUP(E222,労務比率2,'報告書（事業主控）'!AX732,FALSE),VLOOKUP(E222,労務比率,'報告書（事業主控）'!AX732,FALSE))</f>
        <v>#N/A</v>
      </c>
      <c r="H222" s="304" t="e">
        <f>IF(OR(LEFT(E222,2)="31",LEFT(E222,2)="34",LEFT(E222,2)="36",LEFT(E222,2)="37"),VLOOKUP(E222,労務比率2,'報告書（事業主控）'!AX732+1,FALSE),VLOOKUP(E222,労務比率,'報告書（事業主控）'!AX732+1,FALSE))</f>
        <v>#N/A</v>
      </c>
      <c r="I222" s="304">
        <f>'報告書（事業主控）'!AH733</f>
        <v>0</v>
      </c>
      <c r="J222" s="304">
        <f>'報告書（事業主控）'!AH732</f>
        <v>0</v>
      </c>
      <c r="K222" s="304">
        <f>'報告書（事業主控）'!AN732</f>
        <v>0</v>
      </c>
      <c r="L222" s="304">
        <f t="shared" si="19"/>
        <v>0</v>
      </c>
      <c r="M222" s="304">
        <f t="shared" si="20"/>
        <v>0</v>
      </c>
      <c r="N222" s="304">
        <f t="shared" si="22"/>
        <v>0</v>
      </c>
      <c r="O222" s="304">
        <f t="shared" si="21"/>
        <v>0</v>
      </c>
      <c r="R222" s="304">
        <f>IF(AND(J222=0,C222&gt;=設定シート!E$101,C222&lt;=設定シート!G$101),1,0)</f>
        <v>0</v>
      </c>
    </row>
    <row r="223" spans="1:18" ht="15" customHeight="1">
      <c r="A223" s="304">
        <v>19</v>
      </c>
      <c r="B223" s="304">
        <v>1</v>
      </c>
      <c r="C223" s="304" t="str">
        <f>'報告書（事業主控）'!AV757</f>
        <v/>
      </c>
      <c r="D223" s="304" t="str">
        <f>IF(E223&lt;&gt;"31 水力発電施設、ずい道等新設事業","",IF('報告書（事業主控）'!AX757=11,1,IF('報告書（事業主控）'!AX757=13,2,IF('報告書（事業主控）'!AX757=15,3,IF('報告書（事業主控）'!AX757=17,4,"")))))</f>
        <v/>
      </c>
      <c r="E223" s="304">
        <f>'報告書（事業主控）'!$F$775</f>
        <v>0</v>
      </c>
      <c r="F223" s="304" t="str">
        <f>'報告書（事業主控）'!AW757</f>
        <v>3</v>
      </c>
      <c r="G223" s="304" t="e">
        <f>IF(OR(LEFT(E223,2)="31",LEFT(E223,2)="34",LEFT(E223,2)="36",LEFT(E223,2)="37"),VLOOKUP(E223,労務比率2,'報告書（事業主控）'!AX757,FALSE),VLOOKUP(E223,労務比率,'報告書（事業主控）'!AX757,FALSE))</f>
        <v>#N/A</v>
      </c>
      <c r="H223" s="304" t="e">
        <f>IF(OR(LEFT(E223,2)="31",LEFT(E223,2)="34",LEFT(E223,2)="36",LEFT(E223,2)="37"),VLOOKUP(E223,労務比率2,'報告書（事業主控）'!AX757+1,FALSE),VLOOKUP(E223,労務比率,'報告書（事業主控）'!AX757+1,FALSE))</f>
        <v>#N/A</v>
      </c>
      <c r="I223" s="304">
        <f>'報告書（事業主控）'!AH758</f>
        <v>0</v>
      </c>
      <c r="J223" s="304">
        <f>'報告書（事業主控）'!AH757</f>
        <v>0</v>
      </c>
      <c r="K223" s="304">
        <f>'報告書（事業主控）'!AN757</f>
        <v>0</v>
      </c>
      <c r="L223" s="304">
        <f t="shared" si="19"/>
        <v>0</v>
      </c>
      <c r="M223" s="304">
        <f t="shared" si="20"/>
        <v>0</v>
      </c>
      <c r="N223" s="304">
        <f t="shared" si="22"/>
        <v>0</v>
      </c>
      <c r="O223" s="304">
        <f t="shared" si="21"/>
        <v>0</v>
      </c>
      <c r="P223" s="304">
        <f>INT(SUMIF(O223:O231,0,I223:I231)*105/108)</f>
        <v>0</v>
      </c>
      <c r="Q223" s="304">
        <f>INT(P223*IF(COUNTIF(R223:R231,1)=0,0,SUMIF(R223:R231,1,G223:G231)/COUNTIF(R223:R231,1))/100)</f>
        <v>0</v>
      </c>
      <c r="R223" s="304">
        <f>IF(AND(J223=0,C223&gt;=設定シート!E$101,C223&lt;=設定シート!G$101),1,0)</f>
        <v>0</v>
      </c>
    </row>
    <row r="224" spans="1:18" ht="15" customHeight="1">
      <c r="B224" s="304">
        <v>2</v>
      </c>
      <c r="C224" s="304" t="str">
        <f>'報告書（事業主控）'!AV759</f>
        <v/>
      </c>
      <c r="D224" s="304" t="str">
        <f>IF(E224&lt;&gt;"31 水力発電施設、ずい道等新設事業","",IF('報告書（事業主控）'!AX759=11,1,IF('報告書（事業主控）'!AX759=13,2,IF('報告書（事業主控）'!AX759=15,3,IF('報告書（事業主控）'!AX759=17,4,"")))))</f>
        <v/>
      </c>
      <c r="E224" s="304">
        <f>'報告書（事業主控）'!$F$775</f>
        <v>0</v>
      </c>
      <c r="F224" s="304" t="str">
        <f>'報告書（事業主控）'!AW759</f>
        <v>3</v>
      </c>
      <c r="G224" s="304" t="e">
        <f>IF(OR(LEFT(E224,2)="31",LEFT(E224,2)="34",LEFT(E224,2)="36",LEFT(E224,2)="37"),VLOOKUP(E224,労務比率2,'報告書（事業主控）'!AX759,FALSE),VLOOKUP(E224,労務比率,'報告書（事業主控）'!AX759,FALSE))</f>
        <v>#N/A</v>
      </c>
      <c r="H224" s="304" t="e">
        <f>IF(OR(LEFT(E224,2)="31",LEFT(E224,2)="34",LEFT(E224,2)="36",LEFT(E224,2)="37"),VLOOKUP(E224,労務比率2,'報告書（事業主控）'!AX759+1,FALSE),VLOOKUP(E224,労務比率,'報告書（事業主控）'!AX759+1,FALSE))</f>
        <v>#N/A</v>
      </c>
      <c r="I224" s="304">
        <f>'報告書（事業主控）'!AH760</f>
        <v>0</v>
      </c>
      <c r="J224" s="304">
        <f>'報告書（事業主控）'!AH759</f>
        <v>0</v>
      </c>
      <c r="K224" s="304">
        <f>'報告書（事業主控）'!AN759</f>
        <v>0</v>
      </c>
      <c r="L224" s="304">
        <f t="shared" si="19"/>
        <v>0</v>
      </c>
      <c r="M224" s="304">
        <f t="shared" si="20"/>
        <v>0</v>
      </c>
      <c r="N224" s="304">
        <f t="shared" si="22"/>
        <v>0</v>
      </c>
      <c r="O224" s="304">
        <f t="shared" si="21"/>
        <v>0</v>
      </c>
      <c r="R224" s="304">
        <f>IF(AND(J224=0,C224&gt;=設定シート!E$101,C224&lt;=設定シート!G$101),1,0)</f>
        <v>0</v>
      </c>
    </row>
    <row r="225" spans="1:18" ht="15" customHeight="1">
      <c r="B225" s="304">
        <v>3</v>
      </c>
      <c r="C225" s="304" t="str">
        <f>'報告書（事業主控）'!AV761</f>
        <v/>
      </c>
      <c r="D225" s="304" t="str">
        <f>IF(E225&lt;&gt;"31 水力発電施設、ずい道等新設事業","",IF('報告書（事業主控）'!AX761=11,1,IF('報告書（事業主控）'!AX761=13,2,IF('報告書（事業主控）'!AX761=15,3,IF('報告書（事業主控）'!AX761=17,4,"")))))</f>
        <v/>
      </c>
      <c r="E225" s="304">
        <f>'報告書（事業主控）'!$F$775</f>
        <v>0</v>
      </c>
      <c r="F225" s="304" t="str">
        <f>'報告書（事業主控）'!AW761</f>
        <v>3</v>
      </c>
      <c r="G225" s="304" t="e">
        <f>IF(OR(LEFT(E225,2)="31",LEFT(E225,2)="34",LEFT(E225,2)="36",LEFT(E225,2)="37"),VLOOKUP(E225,労務比率2,'報告書（事業主控）'!AX761,FALSE),VLOOKUP(E225,労務比率,'報告書（事業主控）'!AX761,FALSE))</f>
        <v>#N/A</v>
      </c>
      <c r="H225" s="304" t="e">
        <f>IF(OR(LEFT(E225,2)="31",LEFT(E225,2)="34",LEFT(E225,2)="36",LEFT(E225,2)="37"),VLOOKUP(E225,労務比率2,'報告書（事業主控）'!AX761+1,FALSE),VLOOKUP(E225,労務比率,'報告書（事業主控）'!AX761+1,FALSE))</f>
        <v>#N/A</v>
      </c>
      <c r="I225" s="304">
        <f>'報告書（事業主控）'!AH762</f>
        <v>0</v>
      </c>
      <c r="J225" s="304">
        <f>'報告書（事業主控）'!AH761</f>
        <v>0</v>
      </c>
      <c r="K225" s="304">
        <f>'報告書（事業主控）'!AN761</f>
        <v>0</v>
      </c>
      <c r="L225" s="304">
        <f t="shared" si="19"/>
        <v>0</v>
      </c>
      <c r="M225" s="304">
        <f t="shared" si="20"/>
        <v>0</v>
      </c>
      <c r="N225" s="304">
        <f t="shared" si="22"/>
        <v>0</v>
      </c>
      <c r="O225" s="304">
        <f t="shared" si="21"/>
        <v>0</v>
      </c>
      <c r="R225" s="304">
        <f>IF(AND(J225=0,C225&gt;=設定シート!E$101,C225&lt;=設定シート!G$101),1,0)</f>
        <v>0</v>
      </c>
    </row>
    <row r="226" spans="1:18" ht="15" customHeight="1">
      <c r="B226" s="304">
        <v>4</v>
      </c>
      <c r="C226" s="304" t="str">
        <f>'報告書（事業主控）'!AV763</f>
        <v/>
      </c>
      <c r="D226" s="304" t="str">
        <f>IF(E226&lt;&gt;"31 水力発電施設、ずい道等新設事業","",IF('報告書（事業主控）'!AX763=11,1,IF('報告書（事業主控）'!AX763=13,2,IF('報告書（事業主控）'!AX763=15,3,IF('報告書（事業主控）'!AX763=17,4,"")))))</f>
        <v/>
      </c>
      <c r="E226" s="304">
        <f>'報告書（事業主控）'!$F$775</f>
        <v>0</v>
      </c>
      <c r="F226" s="304" t="str">
        <f>'報告書（事業主控）'!AW763</f>
        <v>3</v>
      </c>
      <c r="G226" s="304" t="e">
        <f>IF(OR(LEFT(E226,2)="31",LEFT(E226,2)="34",LEFT(E226,2)="36",LEFT(E226,2)="37"),VLOOKUP(E226,労務比率2,'報告書（事業主控）'!AX763,FALSE),VLOOKUP(E226,労務比率,'報告書（事業主控）'!AX763,FALSE))</f>
        <v>#N/A</v>
      </c>
      <c r="H226" s="304" t="e">
        <f>IF(OR(LEFT(E226,2)="31",LEFT(E226,2)="34",LEFT(E226,2)="36",LEFT(E226,2)="37"),VLOOKUP(E226,労務比率2,'報告書（事業主控）'!AX763+1,FALSE),VLOOKUP(E226,労務比率,'報告書（事業主控）'!AX763+1,FALSE))</f>
        <v>#N/A</v>
      </c>
      <c r="I226" s="304">
        <f>'報告書（事業主控）'!AH764</f>
        <v>0</v>
      </c>
      <c r="J226" s="304">
        <f>'報告書（事業主控）'!AH763</f>
        <v>0</v>
      </c>
      <c r="K226" s="304">
        <f>'報告書（事業主控）'!AN763</f>
        <v>0</v>
      </c>
      <c r="L226" s="304">
        <f t="shared" si="19"/>
        <v>0</v>
      </c>
      <c r="M226" s="304">
        <f t="shared" si="20"/>
        <v>0</v>
      </c>
      <c r="N226" s="304">
        <f t="shared" si="22"/>
        <v>0</v>
      </c>
      <c r="O226" s="304">
        <f t="shared" si="21"/>
        <v>0</v>
      </c>
      <c r="R226" s="304">
        <f>IF(AND(J226=0,C226&gt;=設定シート!E$101,C226&lt;=設定シート!G$101),1,0)</f>
        <v>0</v>
      </c>
    </row>
    <row r="227" spans="1:18" ht="15" customHeight="1">
      <c r="B227" s="304">
        <v>5</v>
      </c>
      <c r="C227" s="304" t="str">
        <f>'報告書（事業主控）'!AV765</f>
        <v/>
      </c>
      <c r="D227" s="304" t="str">
        <f>IF(E227&lt;&gt;"31 水力発電施設、ずい道等新設事業","",IF('報告書（事業主控）'!AX765=11,1,IF('報告書（事業主控）'!AX765=13,2,IF('報告書（事業主控）'!AX765=15,3,IF('報告書（事業主控）'!AX765=17,4,"")))))</f>
        <v/>
      </c>
      <c r="E227" s="304">
        <f>'報告書（事業主控）'!$F$775</f>
        <v>0</v>
      </c>
      <c r="F227" s="304" t="str">
        <f>'報告書（事業主控）'!AW765</f>
        <v>3</v>
      </c>
      <c r="G227" s="304" t="e">
        <f>IF(OR(LEFT(E227,2)="31",LEFT(E227,2)="34",LEFT(E227,2)="36",LEFT(E227,2)="37"),VLOOKUP(E227,労務比率2,'報告書（事業主控）'!AX765,FALSE),VLOOKUP(E227,労務比率,'報告書（事業主控）'!AX765,FALSE))</f>
        <v>#N/A</v>
      </c>
      <c r="H227" s="304" t="e">
        <f>IF(OR(LEFT(E227,2)="31",LEFT(E227,2)="34",LEFT(E227,2)="36",LEFT(E227,2)="37"),VLOOKUP(E227,労務比率2,'報告書（事業主控）'!AX765+1,FALSE),VLOOKUP(E227,労務比率,'報告書（事業主控）'!AX765+1,FALSE))</f>
        <v>#N/A</v>
      </c>
      <c r="I227" s="304">
        <f>'報告書（事業主控）'!AH766</f>
        <v>0</v>
      </c>
      <c r="J227" s="304">
        <f>'報告書（事業主控）'!AH765</f>
        <v>0</v>
      </c>
      <c r="K227" s="304">
        <f>'報告書（事業主控）'!AN765</f>
        <v>0</v>
      </c>
      <c r="L227" s="304">
        <f t="shared" si="19"/>
        <v>0</v>
      </c>
      <c r="M227" s="304">
        <f t="shared" si="20"/>
        <v>0</v>
      </c>
      <c r="N227" s="304">
        <f t="shared" si="22"/>
        <v>0</v>
      </c>
      <c r="O227" s="304">
        <f t="shared" si="21"/>
        <v>0</v>
      </c>
      <c r="R227" s="304">
        <f>IF(AND(J227=0,C227&gt;=設定シート!E$101,C227&lt;=設定シート!G$101),1,0)</f>
        <v>0</v>
      </c>
    </row>
    <row r="228" spans="1:18" ht="15" customHeight="1">
      <c r="B228" s="304">
        <v>6</v>
      </c>
      <c r="C228" s="304" t="str">
        <f>'報告書（事業主控）'!AV767</f>
        <v/>
      </c>
      <c r="D228" s="304" t="str">
        <f>IF(E228&lt;&gt;"31 水力発電施設、ずい道等新設事業","",IF('報告書（事業主控）'!AX767=11,1,IF('報告書（事業主控）'!AX767=13,2,IF('報告書（事業主控）'!AX767=15,3,IF('報告書（事業主控）'!AX767=17,4,"")))))</f>
        <v/>
      </c>
      <c r="E228" s="304">
        <f>'報告書（事業主控）'!$F$775</f>
        <v>0</v>
      </c>
      <c r="F228" s="304" t="str">
        <f>'報告書（事業主控）'!AW767</f>
        <v>3</v>
      </c>
      <c r="G228" s="304" t="e">
        <f>IF(OR(LEFT(E228,2)="31",LEFT(E228,2)="34",LEFT(E228,2)="36",LEFT(E228,2)="37"),VLOOKUP(E228,労務比率2,'報告書（事業主控）'!AX767,FALSE),VLOOKUP(E228,労務比率,'報告書（事業主控）'!AX767,FALSE))</f>
        <v>#N/A</v>
      </c>
      <c r="H228" s="304" t="e">
        <f>IF(OR(LEFT(E228,2)="31",LEFT(E228,2)="34",LEFT(E228,2)="36",LEFT(E228,2)="37"),VLOOKUP(E228,労務比率2,'報告書（事業主控）'!AX767+1,FALSE),VLOOKUP(E228,労務比率,'報告書（事業主控）'!AX767+1,FALSE))</f>
        <v>#N/A</v>
      </c>
      <c r="I228" s="304">
        <f>'報告書（事業主控）'!AH768</f>
        <v>0</v>
      </c>
      <c r="J228" s="304">
        <f>'報告書（事業主控）'!AH767</f>
        <v>0</v>
      </c>
      <c r="K228" s="304">
        <f>'報告書（事業主控）'!AN767</f>
        <v>0</v>
      </c>
      <c r="L228" s="304">
        <f t="shared" si="19"/>
        <v>0</v>
      </c>
      <c r="M228" s="304">
        <f t="shared" si="20"/>
        <v>0</v>
      </c>
      <c r="N228" s="304">
        <f t="shared" si="22"/>
        <v>0</v>
      </c>
      <c r="O228" s="304">
        <f t="shared" si="21"/>
        <v>0</v>
      </c>
      <c r="R228" s="304">
        <f>IF(AND(J228=0,C228&gt;=設定シート!E$101,C228&lt;=設定シート!G$101),1,0)</f>
        <v>0</v>
      </c>
    </row>
    <row r="229" spans="1:18" ht="15" customHeight="1">
      <c r="B229" s="304">
        <v>7</v>
      </c>
      <c r="C229" s="304" t="str">
        <f>'報告書（事業主控）'!AV769</f>
        <v/>
      </c>
      <c r="D229" s="304" t="str">
        <f>IF(E229&lt;&gt;"31 水力発電施設、ずい道等新設事業","",IF('報告書（事業主控）'!AX769=11,1,IF('報告書（事業主控）'!AX769=13,2,IF('報告書（事業主控）'!AX769=15,3,IF('報告書（事業主控）'!AX769=17,4,"")))))</f>
        <v/>
      </c>
      <c r="E229" s="304">
        <f>'報告書（事業主控）'!$F$775</f>
        <v>0</v>
      </c>
      <c r="F229" s="304" t="str">
        <f>'報告書（事業主控）'!AW769</f>
        <v>3</v>
      </c>
      <c r="G229" s="304" t="e">
        <f>IF(OR(LEFT(E229,2)="31",LEFT(E229,2)="34",LEFT(E229,2)="36",LEFT(E229,2)="37"),VLOOKUP(E229,労務比率2,'報告書（事業主控）'!AX769,FALSE),VLOOKUP(E229,労務比率,'報告書（事業主控）'!AX769,FALSE))</f>
        <v>#N/A</v>
      </c>
      <c r="H229" s="304" t="e">
        <f>IF(OR(LEFT(E229,2)="31",LEFT(E229,2)="34",LEFT(E229,2)="36",LEFT(E229,2)="37"),VLOOKUP(E229,労務比率2,'報告書（事業主控）'!AX769+1,FALSE),VLOOKUP(E229,労務比率,'報告書（事業主控）'!AX769+1,FALSE))</f>
        <v>#N/A</v>
      </c>
      <c r="I229" s="304">
        <f>'報告書（事業主控）'!AH770</f>
        <v>0</v>
      </c>
      <c r="J229" s="304">
        <f>'報告書（事業主控）'!AH769</f>
        <v>0</v>
      </c>
      <c r="K229" s="304">
        <f>'報告書（事業主控）'!AN769</f>
        <v>0</v>
      </c>
      <c r="L229" s="304">
        <f t="shared" si="19"/>
        <v>0</v>
      </c>
      <c r="M229" s="304">
        <f t="shared" si="20"/>
        <v>0</v>
      </c>
      <c r="N229" s="304">
        <f t="shared" si="22"/>
        <v>0</v>
      </c>
      <c r="O229" s="304">
        <f t="shared" si="21"/>
        <v>0</v>
      </c>
      <c r="R229" s="304">
        <f>IF(AND(J229=0,C229&gt;=設定シート!E$101,C229&lt;=設定シート!G$101),1,0)</f>
        <v>0</v>
      </c>
    </row>
    <row r="230" spans="1:18" ht="15" customHeight="1">
      <c r="B230" s="304">
        <v>8</v>
      </c>
      <c r="C230" s="304" t="str">
        <f>'報告書（事業主控）'!AV771</f>
        <v/>
      </c>
      <c r="D230" s="304" t="str">
        <f>IF(E230&lt;&gt;"31 水力発電施設、ずい道等新設事業","",IF('報告書（事業主控）'!AX771=11,1,IF('報告書（事業主控）'!AX771=13,2,IF('報告書（事業主控）'!AX771=15,3,IF('報告書（事業主控）'!AX771=17,4,"")))))</f>
        <v/>
      </c>
      <c r="E230" s="304">
        <f>'報告書（事業主控）'!$F$775</f>
        <v>0</v>
      </c>
      <c r="F230" s="304" t="str">
        <f>'報告書（事業主控）'!AW771</f>
        <v>3</v>
      </c>
      <c r="G230" s="304" t="e">
        <f>IF(OR(LEFT(E230,2)="31",LEFT(E230,2)="34",LEFT(E230,2)="36",LEFT(E230,2)="37"),VLOOKUP(E230,労務比率2,'報告書（事業主控）'!AX771,FALSE),VLOOKUP(E230,労務比率,'報告書（事業主控）'!AX771,FALSE))</f>
        <v>#N/A</v>
      </c>
      <c r="H230" s="304" t="e">
        <f>IF(OR(LEFT(E230,2)="31",LEFT(E230,2)="34",LEFT(E230,2)="36",LEFT(E230,2)="37"),VLOOKUP(E230,労務比率2,'報告書（事業主控）'!AX771+1,FALSE),VLOOKUP(E230,労務比率,'報告書（事業主控）'!AX771+1,FALSE))</f>
        <v>#N/A</v>
      </c>
      <c r="I230" s="304">
        <f>'報告書（事業主控）'!AH772</f>
        <v>0</v>
      </c>
      <c r="J230" s="304">
        <f>'報告書（事業主控）'!AH771</f>
        <v>0</v>
      </c>
      <c r="K230" s="304">
        <f>'報告書（事業主控）'!AN771</f>
        <v>0</v>
      </c>
      <c r="L230" s="304">
        <f t="shared" si="19"/>
        <v>0</v>
      </c>
      <c r="M230" s="304">
        <f t="shared" si="20"/>
        <v>0</v>
      </c>
      <c r="N230" s="304">
        <f t="shared" si="22"/>
        <v>0</v>
      </c>
      <c r="O230" s="304">
        <f t="shared" si="21"/>
        <v>0</v>
      </c>
      <c r="R230" s="304">
        <f>IF(AND(J230=0,C230&gt;=設定シート!E$101,C230&lt;=設定シート!G$101),1,0)</f>
        <v>0</v>
      </c>
    </row>
    <row r="231" spans="1:18" ht="15" customHeight="1">
      <c r="B231" s="304">
        <v>9</v>
      </c>
      <c r="C231" s="304" t="str">
        <f>'報告書（事業主控）'!AV773</f>
        <v/>
      </c>
      <c r="D231" s="304" t="str">
        <f>IF(E231&lt;&gt;"31 水力発電施設、ずい道等新設事業","",IF('報告書（事業主控）'!AX773=11,1,IF('報告書（事業主控）'!AX773=13,2,IF('報告書（事業主控）'!AX773=15,3,IF('報告書（事業主控）'!AX773=17,4,"")))))</f>
        <v/>
      </c>
      <c r="E231" s="304">
        <f>'報告書（事業主控）'!$F$775</f>
        <v>0</v>
      </c>
      <c r="F231" s="304" t="str">
        <f>'報告書（事業主控）'!AW773</f>
        <v>3</v>
      </c>
      <c r="G231" s="304" t="e">
        <f>IF(OR(LEFT(E231,2)="31",LEFT(E231,2)="34",LEFT(E231,2)="36",LEFT(E231,2)="37"),VLOOKUP(E231,労務比率2,'報告書（事業主控）'!AX773,FALSE),VLOOKUP(E231,労務比率,'報告書（事業主控）'!AX773,FALSE))</f>
        <v>#N/A</v>
      </c>
      <c r="H231" s="304" t="e">
        <f>IF(OR(LEFT(E231,2)="31",LEFT(E231,2)="34",LEFT(E231,2)="36",LEFT(E231,2)="37"),VLOOKUP(E231,労務比率2,'報告書（事業主控）'!AX773+1,FALSE),VLOOKUP(E231,労務比率,'報告書（事業主控）'!AX773+1,FALSE))</f>
        <v>#N/A</v>
      </c>
      <c r="I231" s="304">
        <f>'報告書（事業主控）'!AH774</f>
        <v>0</v>
      </c>
      <c r="J231" s="304">
        <f>'報告書（事業主控）'!AH773</f>
        <v>0</v>
      </c>
      <c r="K231" s="304">
        <f>'報告書（事業主控）'!AN773</f>
        <v>0</v>
      </c>
      <c r="L231" s="304">
        <f t="shared" si="19"/>
        <v>0</v>
      </c>
      <c r="M231" s="304">
        <f t="shared" si="20"/>
        <v>0</v>
      </c>
      <c r="N231" s="304">
        <f t="shared" si="22"/>
        <v>0</v>
      </c>
      <c r="O231" s="304">
        <f t="shared" si="21"/>
        <v>0</v>
      </c>
      <c r="R231" s="304">
        <f>IF(AND(J231=0,C231&gt;=設定シート!E$101,C231&lt;=設定シート!G$101),1,0)</f>
        <v>0</v>
      </c>
    </row>
    <row r="232" spans="1:18" ht="15" customHeight="1">
      <c r="A232" s="304">
        <v>20</v>
      </c>
      <c r="B232" s="304">
        <v>1</v>
      </c>
      <c r="C232" s="304" t="str">
        <f>'報告書（事業主控）'!AV798</f>
        <v/>
      </c>
      <c r="D232" s="304" t="str">
        <f>IF(E232&lt;&gt;"31 水力発電施設、ずい道等新設事業","",IF('報告書（事業主控）'!AX798=11,1,IF('報告書（事業主控）'!AX798=13,2,IF('報告書（事業主控）'!AX798=15,3,IF('報告書（事業主控）'!AX798=17,4,"")))))</f>
        <v/>
      </c>
      <c r="E232" s="304">
        <f>'報告書（事業主控）'!$F$816</f>
        <v>0</v>
      </c>
      <c r="F232" s="304" t="str">
        <f>'報告書（事業主控）'!AW798</f>
        <v>3</v>
      </c>
      <c r="G232" s="304" t="e">
        <f>IF(OR(LEFT(E232,2)="31",LEFT(E232,2)="34",LEFT(E232,2)="36",LEFT(E232,2)="37"),VLOOKUP(E232,労務比率2,'報告書（事業主控）'!AX798,FALSE),VLOOKUP(E232,労務比率,'報告書（事業主控）'!AX798,FALSE))</f>
        <v>#N/A</v>
      </c>
      <c r="H232" s="304" t="e">
        <f>IF(OR(LEFT(E232,2)="31",LEFT(E232,2)="34",LEFT(E232,2)="36",LEFT(E232,2)="37"),VLOOKUP(E232,労務比率2,'報告書（事業主控）'!AX798+1,FALSE),VLOOKUP(E232,労務比率,'報告書（事業主控）'!AX798+1,FALSE))</f>
        <v>#N/A</v>
      </c>
      <c r="I232" s="304">
        <f>'報告書（事業主控）'!AH799</f>
        <v>0</v>
      </c>
      <c r="J232" s="304">
        <f>'報告書（事業主控）'!AH798</f>
        <v>0</v>
      </c>
      <c r="K232" s="304">
        <f>'報告書（事業主控）'!AN798</f>
        <v>0</v>
      </c>
      <c r="L232" s="304">
        <f t="shared" si="19"/>
        <v>0</v>
      </c>
      <c r="M232" s="304">
        <f t="shared" si="20"/>
        <v>0</v>
      </c>
      <c r="N232" s="304">
        <f t="shared" si="22"/>
        <v>0</v>
      </c>
      <c r="O232" s="304">
        <f t="shared" si="21"/>
        <v>0</v>
      </c>
      <c r="P232" s="304">
        <f>INT(SUMIF(O232:O240,0,I232:I240)*105/108)</f>
        <v>0</v>
      </c>
      <c r="Q232" s="304">
        <f>INT(P232*IF(COUNTIF(R232:R240,1)=0,0,SUMIF(R232:R240,1,G232:G240)/COUNTIF(R232:R240,1))/100)</f>
        <v>0</v>
      </c>
      <c r="R232" s="304">
        <f>IF(AND(J232=0,C232&gt;=設定シート!E$101,C232&lt;=設定シート!G$101),1,0)</f>
        <v>0</v>
      </c>
    </row>
    <row r="233" spans="1:18" ht="15" customHeight="1">
      <c r="B233" s="304">
        <v>2</v>
      </c>
      <c r="C233" s="304" t="str">
        <f>'報告書（事業主控）'!AV800</f>
        <v/>
      </c>
      <c r="D233" s="304" t="str">
        <f>IF(E233&lt;&gt;"31 水力発電施設、ずい道等新設事業","",IF('報告書（事業主控）'!AX800=11,1,IF('報告書（事業主控）'!AX800=13,2,IF('報告書（事業主控）'!AX800=15,3,IF('報告書（事業主控）'!AX800=17,4,"")))))</f>
        <v/>
      </c>
      <c r="E233" s="304">
        <f>'報告書（事業主控）'!$F$816</f>
        <v>0</v>
      </c>
      <c r="F233" s="304" t="str">
        <f>'報告書（事業主控）'!AW800</f>
        <v>3</v>
      </c>
      <c r="G233" s="304" t="e">
        <f>IF(OR(LEFT(E233,2)="31",LEFT(E233,2)="34",LEFT(E233,2)="36",LEFT(E233,2)="37"),VLOOKUP(E233,労務比率2,'報告書（事業主控）'!AX800,FALSE),VLOOKUP(E233,労務比率,'報告書（事業主控）'!AX800,FALSE))</f>
        <v>#N/A</v>
      </c>
      <c r="H233" s="304" t="e">
        <f>IF(OR(LEFT(E233,2)="31",LEFT(E233,2)="34",LEFT(E233,2)="36",LEFT(E233,2)="37"),VLOOKUP(E233,労務比率2,'報告書（事業主控）'!AX800+1,FALSE),VLOOKUP(E233,労務比率,'報告書（事業主控）'!AX800+1,FALSE))</f>
        <v>#N/A</v>
      </c>
      <c r="I233" s="304">
        <f>'報告書（事業主控）'!AH801</f>
        <v>0</v>
      </c>
      <c r="J233" s="304">
        <f>'報告書（事業主控）'!AH800</f>
        <v>0</v>
      </c>
      <c r="K233" s="304">
        <f>'報告書（事業主控）'!AN800</f>
        <v>0</v>
      </c>
      <c r="L233" s="304">
        <f t="shared" si="19"/>
        <v>0</v>
      </c>
      <c r="M233" s="304">
        <f t="shared" si="20"/>
        <v>0</v>
      </c>
      <c r="N233" s="304">
        <f t="shared" si="22"/>
        <v>0</v>
      </c>
      <c r="O233" s="304">
        <f t="shared" si="21"/>
        <v>0</v>
      </c>
      <c r="R233" s="304">
        <f>IF(AND(J233=0,C233&gt;=設定シート!E$101,C233&lt;=設定シート!G$101),1,0)</f>
        <v>0</v>
      </c>
    </row>
    <row r="234" spans="1:18" ht="15" customHeight="1">
      <c r="B234" s="304">
        <v>3</v>
      </c>
      <c r="C234" s="304" t="str">
        <f>'報告書（事業主控）'!AV802</f>
        <v/>
      </c>
      <c r="D234" s="304" t="str">
        <f>IF(E234&lt;&gt;"31 水力発電施設、ずい道等新設事業","",IF('報告書（事業主控）'!AX802=11,1,IF('報告書（事業主控）'!AX802=13,2,IF('報告書（事業主控）'!AX802=15,3,IF('報告書（事業主控）'!AX802=17,4,"")))))</f>
        <v/>
      </c>
      <c r="E234" s="304">
        <f>'報告書（事業主控）'!$F$816</f>
        <v>0</v>
      </c>
      <c r="F234" s="304" t="str">
        <f>'報告書（事業主控）'!AW802</f>
        <v>3</v>
      </c>
      <c r="G234" s="304" t="e">
        <f>IF(OR(LEFT(E234,2)="31",LEFT(E234,2)="34",LEFT(E234,2)="36",LEFT(E234,2)="37"),VLOOKUP(E234,労務比率2,'報告書（事業主控）'!AX802,FALSE),VLOOKUP(E234,労務比率,'報告書（事業主控）'!AX802,FALSE))</f>
        <v>#N/A</v>
      </c>
      <c r="H234" s="304" t="e">
        <f>IF(OR(LEFT(E234,2)="31",LEFT(E234,2)="34",LEFT(E234,2)="36",LEFT(E234,2)="37"),VLOOKUP(E234,労務比率2,'報告書（事業主控）'!AX802+1,FALSE),VLOOKUP(E234,労務比率,'報告書（事業主控）'!AX802+1,FALSE))</f>
        <v>#N/A</v>
      </c>
      <c r="I234" s="304">
        <f>'報告書（事業主控）'!AH803</f>
        <v>0</v>
      </c>
      <c r="J234" s="304">
        <f>'報告書（事業主控）'!AH802</f>
        <v>0</v>
      </c>
      <c r="K234" s="304">
        <f>'報告書（事業主控）'!AN802</f>
        <v>0</v>
      </c>
      <c r="L234" s="304">
        <f t="shared" si="19"/>
        <v>0</v>
      </c>
      <c r="M234" s="304">
        <f t="shared" si="20"/>
        <v>0</v>
      </c>
      <c r="N234" s="304">
        <f t="shared" si="22"/>
        <v>0</v>
      </c>
      <c r="O234" s="304">
        <f t="shared" si="21"/>
        <v>0</v>
      </c>
      <c r="R234" s="304">
        <f>IF(AND(J234=0,C234&gt;=設定シート!E$101,C234&lt;=設定シート!G$101),1,0)</f>
        <v>0</v>
      </c>
    </row>
    <row r="235" spans="1:18" ht="15" customHeight="1">
      <c r="B235" s="304">
        <v>4</v>
      </c>
      <c r="C235" s="304" t="str">
        <f>'報告書（事業主控）'!AV804</f>
        <v/>
      </c>
      <c r="D235" s="304" t="str">
        <f>IF(E235&lt;&gt;"31 水力発電施設、ずい道等新設事業","",IF('報告書（事業主控）'!AX804=11,1,IF('報告書（事業主控）'!AX804=13,2,IF('報告書（事業主控）'!AX804=15,3,IF('報告書（事業主控）'!AX804=17,4,"")))))</f>
        <v/>
      </c>
      <c r="E235" s="304">
        <f>'報告書（事業主控）'!$F$816</f>
        <v>0</v>
      </c>
      <c r="F235" s="304" t="str">
        <f>'報告書（事業主控）'!AW804</f>
        <v>3</v>
      </c>
      <c r="G235" s="304" t="e">
        <f>IF(OR(LEFT(E235,2)="31",LEFT(E235,2)="34",LEFT(E235,2)="36",LEFT(E235,2)="37"),VLOOKUP(E235,労務比率2,'報告書（事業主控）'!AX804,FALSE),VLOOKUP(E235,労務比率,'報告書（事業主控）'!AX804,FALSE))</f>
        <v>#N/A</v>
      </c>
      <c r="H235" s="304" t="e">
        <f>IF(OR(LEFT(E235,2)="31",LEFT(E235,2)="34",LEFT(E235,2)="36",LEFT(E235,2)="37"),VLOOKUP(E235,労務比率2,'報告書（事業主控）'!AX804+1,FALSE),VLOOKUP(E235,労務比率,'報告書（事業主控）'!AX804+1,FALSE))</f>
        <v>#N/A</v>
      </c>
      <c r="I235" s="304">
        <f>'報告書（事業主控）'!AH805</f>
        <v>0</v>
      </c>
      <c r="J235" s="304">
        <f>'報告書（事業主控）'!AH804</f>
        <v>0</v>
      </c>
      <c r="K235" s="304">
        <f>'報告書（事業主控）'!AN804</f>
        <v>0</v>
      </c>
      <c r="L235" s="304">
        <f t="shared" si="19"/>
        <v>0</v>
      </c>
      <c r="M235" s="304">
        <f t="shared" si="20"/>
        <v>0</v>
      </c>
      <c r="N235" s="304">
        <f t="shared" si="22"/>
        <v>0</v>
      </c>
      <c r="O235" s="304">
        <f t="shared" si="21"/>
        <v>0</v>
      </c>
      <c r="R235" s="304">
        <f>IF(AND(J235=0,C235&gt;=設定シート!E$101,C235&lt;=設定シート!G$101),1,0)</f>
        <v>0</v>
      </c>
    </row>
    <row r="236" spans="1:18" ht="15" customHeight="1">
      <c r="B236" s="304">
        <v>5</v>
      </c>
      <c r="C236" s="304" t="str">
        <f>'報告書（事業主控）'!AV806</f>
        <v/>
      </c>
      <c r="D236" s="304" t="str">
        <f>IF(E236&lt;&gt;"31 水力発電施設、ずい道等新設事業","",IF('報告書（事業主控）'!AX806=11,1,IF('報告書（事業主控）'!AX806=13,2,IF('報告書（事業主控）'!AX806=15,3,IF('報告書（事業主控）'!AX806=17,4,"")))))</f>
        <v/>
      </c>
      <c r="E236" s="304">
        <f>'報告書（事業主控）'!$F$816</f>
        <v>0</v>
      </c>
      <c r="F236" s="304" t="str">
        <f>'報告書（事業主控）'!AW806</f>
        <v>3</v>
      </c>
      <c r="G236" s="304" t="e">
        <f>IF(OR(LEFT(E236,2)="31",LEFT(E236,2)="34",LEFT(E236,2)="36",LEFT(E236,2)="37"),VLOOKUP(E236,労務比率2,'報告書（事業主控）'!AX806,FALSE),VLOOKUP(E236,労務比率,'報告書（事業主控）'!AX806,FALSE))</f>
        <v>#N/A</v>
      </c>
      <c r="H236" s="304" t="e">
        <f>IF(OR(LEFT(E236,2)="31",LEFT(E236,2)="34",LEFT(E236,2)="36",LEFT(E236,2)="37"),VLOOKUP(E236,労務比率2,'報告書（事業主控）'!AX806+1,FALSE),VLOOKUP(E236,労務比率,'報告書（事業主控）'!AX806+1,FALSE))</f>
        <v>#N/A</v>
      </c>
      <c r="I236" s="304">
        <f>'報告書（事業主控）'!AH807</f>
        <v>0</v>
      </c>
      <c r="J236" s="304">
        <f>'報告書（事業主控）'!AH806</f>
        <v>0</v>
      </c>
      <c r="K236" s="304">
        <f>'報告書（事業主控）'!AN806</f>
        <v>0</v>
      </c>
      <c r="L236" s="304">
        <f t="shared" si="19"/>
        <v>0</v>
      </c>
      <c r="M236" s="304">
        <f t="shared" si="20"/>
        <v>0</v>
      </c>
      <c r="N236" s="304">
        <f t="shared" si="22"/>
        <v>0</v>
      </c>
      <c r="O236" s="304">
        <f t="shared" si="21"/>
        <v>0</v>
      </c>
      <c r="R236" s="304">
        <f>IF(AND(J236=0,C236&gt;=設定シート!E$101,C236&lt;=設定シート!G$101),1,0)</f>
        <v>0</v>
      </c>
    </row>
    <row r="237" spans="1:18" ht="15" customHeight="1">
      <c r="B237" s="304">
        <v>6</v>
      </c>
      <c r="C237" s="304" t="str">
        <f>'報告書（事業主控）'!AV808</f>
        <v/>
      </c>
      <c r="D237" s="304" t="str">
        <f>IF(E237&lt;&gt;"31 水力発電施設、ずい道等新設事業","",IF('報告書（事業主控）'!AX808=11,1,IF('報告書（事業主控）'!AX808=13,2,IF('報告書（事業主控）'!AX808=15,3,IF('報告書（事業主控）'!AX808=17,4,"")))))</f>
        <v/>
      </c>
      <c r="E237" s="304">
        <f>'報告書（事業主控）'!$F$816</f>
        <v>0</v>
      </c>
      <c r="F237" s="304" t="str">
        <f>'報告書（事業主控）'!AW808</f>
        <v>3</v>
      </c>
      <c r="G237" s="304" t="e">
        <f>IF(OR(LEFT(E237,2)="31",LEFT(E237,2)="34",LEFT(E237,2)="36",LEFT(E237,2)="37"),VLOOKUP(E237,労務比率2,'報告書（事業主控）'!AX808,FALSE),VLOOKUP(E237,労務比率,'報告書（事業主控）'!AX808,FALSE))</f>
        <v>#N/A</v>
      </c>
      <c r="H237" s="304" t="e">
        <f>IF(OR(LEFT(E237,2)="31",LEFT(E237,2)="34",LEFT(E237,2)="36",LEFT(E237,2)="37"),VLOOKUP(E237,労務比率2,'報告書（事業主控）'!AX808+1,FALSE),VLOOKUP(E237,労務比率,'報告書（事業主控）'!AX808+1,FALSE))</f>
        <v>#N/A</v>
      </c>
      <c r="I237" s="304">
        <f>'報告書（事業主控）'!AH809</f>
        <v>0</v>
      </c>
      <c r="J237" s="304">
        <f>'報告書（事業主控）'!AH808</f>
        <v>0</v>
      </c>
      <c r="K237" s="304">
        <f>'報告書（事業主控）'!AN808</f>
        <v>0</v>
      </c>
      <c r="L237" s="304">
        <f t="shared" si="19"/>
        <v>0</v>
      </c>
      <c r="M237" s="304">
        <f t="shared" si="20"/>
        <v>0</v>
      </c>
      <c r="N237" s="304">
        <f t="shared" si="22"/>
        <v>0</v>
      </c>
      <c r="O237" s="304">
        <f t="shared" si="21"/>
        <v>0</v>
      </c>
      <c r="R237" s="304">
        <f>IF(AND(J237=0,C237&gt;=設定シート!E$101,C237&lt;=設定シート!G$101),1,0)</f>
        <v>0</v>
      </c>
    </row>
    <row r="238" spans="1:18" ht="15" customHeight="1">
      <c r="B238" s="304">
        <v>7</v>
      </c>
      <c r="C238" s="304" t="str">
        <f>'報告書（事業主控）'!AV810</f>
        <v/>
      </c>
      <c r="D238" s="304" t="str">
        <f>IF(E238&lt;&gt;"31 水力発電施設、ずい道等新設事業","",IF('報告書（事業主控）'!AX810=11,1,IF('報告書（事業主控）'!AX810=13,2,IF('報告書（事業主控）'!AX810=15,3,IF('報告書（事業主控）'!AX810=17,4,"")))))</f>
        <v/>
      </c>
      <c r="E238" s="304">
        <f>'報告書（事業主控）'!$F$816</f>
        <v>0</v>
      </c>
      <c r="F238" s="304" t="str">
        <f>'報告書（事業主控）'!AW810</f>
        <v>3</v>
      </c>
      <c r="G238" s="304" t="e">
        <f>IF(OR(LEFT(E238,2)="31",LEFT(E238,2)="34",LEFT(E238,2)="36",LEFT(E238,2)="37"),VLOOKUP(E238,労務比率2,'報告書（事業主控）'!AX810,FALSE),VLOOKUP(E238,労務比率,'報告書（事業主控）'!AX810,FALSE))</f>
        <v>#N/A</v>
      </c>
      <c r="H238" s="304" t="e">
        <f>IF(OR(LEFT(E238,2)="31",LEFT(E238,2)="34",LEFT(E238,2)="36",LEFT(E238,2)="37"),VLOOKUP(E238,労務比率2,'報告書（事業主控）'!AX810+1,FALSE),VLOOKUP(E238,労務比率,'報告書（事業主控）'!AX810+1,FALSE))</f>
        <v>#N/A</v>
      </c>
      <c r="I238" s="304">
        <f>'報告書（事業主控）'!AH811</f>
        <v>0</v>
      </c>
      <c r="J238" s="304">
        <f>'報告書（事業主控）'!AH810</f>
        <v>0</v>
      </c>
      <c r="K238" s="304">
        <f>'報告書（事業主控）'!AN810</f>
        <v>0</v>
      </c>
      <c r="L238" s="304">
        <f t="shared" si="19"/>
        <v>0</v>
      </c>
      <c r="M238" s="304">
        <f t="shared" si="20"/>
        <v>0</v>
      </c>
      <c r="N238" s="304">
        <f t="shared" si="22"/>
        <v>0</v>
      </c>
      <c r="O238" s="304">
        <f t="shared" si="21"/>
        <v>0</v>
      </c>
      <c r="R238" s="304">
        <f>IF(AND(J238=0,C238&gt;=設定シート!E$101,C238&lt;=設定シート!G$101),1,0)</f>
        <v>0</v>
      </c>
    </row>
    <row r="239" spans="1:18" ht="15" customHeight="1">
      <c r="B239" s="304">
        <v>8</v>
      </c>
      <c r="C239" s="304" t="str">
        <f>'報告書（事業主控）'!AV812</f>
        <v/>
      </c>
      <c r="D239" s="304" t="str">
        <f>IF(E239&lt;&gt;"31 水力発電施設、ずい道等新設事業","",IF('報告書（事業主控）'!AX812=11,1,IF('報告書（事業主控）'!AX812=13,2,IF('報告書（事業主控）'!AX812=15,3,IF('報告書（事業主控）'!AX812=17,4,"")))))</f>
        <v/>
      </c>
      <c r="E239" s="304">
        <f>'報告書（事業主控）'!$F$816</f>
        <v>0</v>
      </c>
      <c r="F239" s="304" t="str">
        <f>'報告書（事業主控）'!AW812</f>
        <v>3</v>
      </c>
      <c r="G239" s="304" t="e">
        <f>IF(OR(LEFT(E239,2)="31",LEFT(E239,2)="34",LEFT(E239,2)="36",LEFT(E239,2)="37"),VLOOKUP(E239,労務比率2,'報告書（事業主控）'!AX812,FALSE),VLOOKUP(E239,労務比率,'報告書（事業主控）'!AX812,FALSE))</f>
        <v>#N/A</v>
      </c>
      <c r="H239" s="304" t="e">
        <f>IF(OR(LEFT(E239,2)="31",LEFT(E239,2)="34",LEFT(E239,2)="36",LEFT(E239,2)="37"),VLOOKUP(E239,労務比率2,'報告書（事業主控）'!AX812+1,FALSE),VLOOKUP(E239,労務比率,'報告書（事業主控）'!AX812+1,FALSE))</f>
        <v>#N/A</v>
      </c>
      <c r="I239" s="304">
        <f>'報告書（事業主控）'!AH813</f>
        <v>0</v>
      </c>
      <c r="J239" s="304">
        <f>'報告書（事業主控）'!AH812</f>
        <v>0</v>
      </c>
      <c r="K239" s="304">
        <f>'報告書（事業主控）'!AN812</f>
        <v>0</v>
      </c>
      <c r="L239" s="304">
        <f t="shared" si="19"/>
        <v>0</v>
      </c>
      <c r="M239" s="304">
        <f t="shared" si="20"/>
        <v>0</v>
      </c>
      <c r="N239" s="304">
        <f t="shared" si="22"/>
        <v>0</v>
      </c>
      <c r="O239" s="304">
        <f t="shared" si="21"/>
        <v>0</v>
      </c>
      <c r="R239" s="304">
        <f>IF(AND(J239=0,C239&gt;=設定シート!E$101,C239&lt;=設定シート!G$101),1,0)</f>
        <v>0</v>
      </c>
    </row>
    <row r="240" spans="1:18" ht="15" customHeight="1">
      <c r="B240" s="304">
        <v>9</v>
      </c>
      <c r="C240" s="304" t="str">
        <f>'報告書（事業主控）'!AV814</f>
        <v/>
      </c>
      <c r="D240" s="304" t="str">
        <f>IF(E240&lt;&gt;"31 水力発電施設、ずい道等新設事業","",IF('報告書（事業主控）'!AX814=11,1,IF('報告書（事業主控）'!AX814=13,2,IF('報告書（事業主控）'!AX814=15,3,IF('報告書（事業主控）'!AX814=17,4,"")))))</f>
        <v/>
      </c>
      <c r="E240" s="304">
        <f>'報告書（事業主控）'!$F$816</f>
        <v>0</v>
      </c>
      <c r="F240" s="304" t="str">
        <f>'報告書（事業主控）'!AW814</f>
        <v>3</v>
      </c>
      <c r="G240" s="304" t="e">
        <f>IF(OR(LEFT(E240,2)="31",LEFT(E240,2)="34",LEFT(E240,2)="36",LEFT(E240,2)="37"),VLOOKUP(E240,労務比率2,'報告書（事業主控）'!AX814,FALSE),VLOOKUP(E240,労務比率,'報告書（事業主控）'!AX814,FALSE))</f>
        <v>#N/A</v>
      </c>
      <c r="H240" s="304" t="e">
        <f>IF(OR(LEFT(E240,2)="31",LEFT(E240,2)="34",LEFT(E240,2)="36",LEFT(E240,2)="37"),VLOOKUP(E240,労務比率2,'報告書（事業主控）'!AX814+1,FALSE),VLOOKUP(E240,労務比率,'報告書（事業主控）'!AX814+1,FALSE))</f>
        <v>#N/A</v>
      </c>
      <c r="I240" s="304">
        <f>'報告書（事業主控）'!AH815</f>
        <v>0</v>
      </c>
      <c r="J240" s="304">
        <f>'報告書（事業主控）'!AH814</f>
        <v>0</v>
      </c>
      <c r="K240" s="304">
        <f>'報告書（事業主控）'!AN814</f>
        <v>0</v>
      </c>
      <c r="L240" s="304">
        <f t="shared" si="19"/>
        <v>0</v>
      </c>
      <c r="M240" s="304">
        <f t="shared" si="20"/>
        <v>0</v>
      </c>
      <c r="N240" s="304">
        <f t="shared" si="22"/>
        <v>0</v>
      </c>
      <c r="O240" s="304">
        <f t="shared" si="21"/>
        <v>0</v>
      </c>
      <c r="R240" s="304">
        <f>IF(AND(J240=0,C240&gt;=設定シート!E$101,C240&lt;=設定シート!G$101),1,0)</f>
        <v>0</v>
      </c>
    </row>
    <row r="241" spans="1:18" ht="15" customHeight="1">
      <c r="A241" s="304">
        <v>21</v>
      </c>
      <c r="B241" s="304">
        <v>1</v>
      </c>
      <c r="C241" s="304" t="str">
        <f>'報告書（事業主控）'!AV839</f>
        <v/>
      </c>
      <c r="D241" s="304" t="str">
        <f>IF(E241&lt;&gt;"31 水力発電施設、ずい道等新設事業","",IF('報告書（事業主控）'!AX839=11,1,IF('報告書（事業主控）'!AX839=13,2,IF('報告書（事業主控）'!AX839=15,3,IF('報告書（事業主控）'!AX839=17,4,"")))))</f>
        <v/>
      </c>
      <c r="E241" s="304">
        <f>'報告書（事業主控）'!$F$857</f>
        <v>0</v>
      </c>
      <c r="F241" s="304" t="str">
        <f>'報告書（事業主控）'!AW839</f>
        <v>3</v>
      </c>
      <c r="G241" s="304" t="e">
        <f>IF(OR(LEFT(E241,2)="31",LEFT(E241,2)="34",LEFT(E241,2)="36",LEFT(E241,2)="37"),VLOOKUP(E241,労務比率2,'報告書（事業主控）'!AX839,FALSE),VLOOKUP(E241,労務比率,'報告書（事業主控）'!AX839,FALSE))</f>
        <v>#N/A</v>
      </c>
      <c r="H241" s="304" t="e">
        <f>IF(OR(LEFT(E241,2)="31",LEFT(E241,2)="34",LEFT(E241,2)="36",LEFT(E241,2)="37"),VLOOKUP(E241,労務比率2,'報告書（事業主控）'!AX839+1,FALSE),VLOOKUP(E241,労務比率,'報告書（事業主控）'!AX839+1,FALSE))</f>
        <v>#N/A</v>
      </c>
      <c r="I241" s="304">
        <f>'報告書（事業主控）'!AH840</f>
        <v>0</v>
      </c>
      <c r="J241" s="304">
        <f>'報告書（事業主控）'!AH839</f>
        <v>0</v>
      </c>
      <c r="K241" s="304">
        <f>'報告書（事業主控）'!AN839</f>
        <v>0</v>
      </c>
      <c r="L241" s="304">
        <f t="shared" si="19"/>
        <v>0</v>
      </c>
      <c r="M241" s="304">
        <f t="shared" si="20"/>
        <v>0</v>
      </c>
      <c r="N241" s="304">
        <f t="shared" si="22"/>
        <v>0</v>
      </c>
      <c r="O241" s="304">
        <f t="shared" si="21"/>
        <v>0</v>
      </c>
      <c r="P241" s="304">
        <f>INT(SUMIF(O241:O249,0,I241:I249)*105/108)</f>
        <v>0</v>
      </c>
      <c r="Q241" s="304">
        <f>INT(P241*IF(COUNTIF(R241:R249,1)=0,0,SUMIF(R241:R249,1,G241:G249)/COUNTIF(R241:R249,1))/100)</f>
        <v>0</v>
      </c>
      <c r="R241" s="304">
        <f>IF(AND(J241=0,C241&gt;=設定シート!E$101,C241&lt;=設定シート!G$101),1,0)</f>
        <v>0</v>
      </c>
    </row>
    <row r="242" spans="1:18" ht="15" customHeight="1">
      <c r="B242" s="304">
        <v>2</v>
      </c>
      <c r="C242" s="304" t="str">
        <f>'報告書（事業主控）'!AV841</f>
        <v/>
      </c>
      <c r="D242" s="304" t="str">
        <f>IF(E242&lt;&gt;"31 水力発電施設、ずい道等新設事業","",IF('報告書（事業主控）'!AX841=11,1,IF('報告書（事業主控）'!AX841=13,2,IF('報告書（事業主控）'!AX841=15,3,IF('報告書（事業主控）'!AX841=17,4,"")))))</f>
        <v/>
      </c>
      <c r="E242" s="304">
        <f>'報告書（事業主控）'!$F$857</f>
        <v>0</v>
      </c>
      <c r="F242" s="304" t="str">
        <f>'報告書（事業主控）'!AW841</f>
        <v>3</v>
      </c>
      <c r="G242" s="304" t="e">
        <f>IF(OR(LEFT(E242,2)="31",LEFT(E242,2)="34",LEFT(E242,2)="36",LEFT(E242,2)="37"),VLOOKUP(E242,労務比率2,'報告書（事業主控）'!AX841,FALSE),VLOOKUP(E242,労務比率,'報告書（事業主控）'!AX841,FALSE))</f>
        <v>#N/A</v>
      </c>
      <c r="H242" s="304" t="e">
        <f>IF(OR(LEFT(E242,2)="31",LEFT(E242,2)="34",LEFT(E242,2)="36",LEFT(E242,2)="37"),VLOOKUP(E242,労務比率2,'報告書（事業主控）'!AX841+1,FALSE),VLOOKUP(E242,労務比率,'報告書（事業主控）'!AX841+1,FALSE))</f>
        <v>#N/A</v>
      </c>
      <c r="I242" s="304">
        <f>'報告書（事業主控）'!AH842</f>
        <v>0</v>
      </c>
      <c r="J242" s="304">
        <f>'報告書（事業主控）'!AH841</f>
        <v>0</v>
      </c>
      <c r="K242" s="304">
        <f>'報告書（事業主控）'!AN841</f>
        <v>0</v>
      </c>
      <c r="L242" s="304">
        <f t="shared" si="19"/>
        <v>0</v>
      </c>
      <c r="M242" s="304">
        <f t="shared" si="20"/>
        <v>0</v>
      </c>
      <c r="N242" s="304">
        <f t="shared" si="22"/>
        <v>0</v>
      </c>
      <c r="O242" s="304">
        <f t="shared" si="21"/>
        <v>0</v>
      </c>
      <c r="R242" s="304">
        <f>IF(AND(J242=0,C242&gt;=設定シート!E$101,C242&lt;=設定シート!G$101),1,0)</f>
        <v>0</v>
      </c>
    </row>
    <row r="243" spans="1:18" ht="15" customHeight="1">
      <c r="B243" s="304">
        <v>3</v>
      </c>
      <c r="C243" s="304" t="str">
        <f>'報告書（事業主控）'!AV843</f>
        <v/>
      </c>
      <c r="D243" s="304" t="str">
        <f>IF(E243&lt;&gt;"31 水力発電施設、ずい道等新設事業","",IF('報告書（事業主控）'!AX843=11,1,IF('報告書（事業主控）'!AX843=13,2,IF('報告書（事業主控）'!AX843=15,3,IF('報告書（事業主控）'!AX843=17,4,"")))))</f>
        <v/>
      </c>
      <c r="E243" s="304">
        <f>'報告書（事業主控）'!$F$857</f>
        <v>0</v>
      </c>
      <c r="F243" s="304" t="str">
        <f>'報告書（事業主控）'!AW843</f>
        <v>3</v>
      </c>
      <c r="G243" s="304" t="e">
        <f>IF(OR(LEFT(E243,2)="31",LEFT(E243,2)="34",LEFT(E243,2)="36",LEFT(E243,2)="37"),VLOOKUP(E243,労務比率2,'報告書（事業主控）'!AX843,FALSE),VLOOKUP(E243,労務比率,'報告書（事業主控）'!AX843,FALSE))</f>
        <v>#N/A</v>
      </c>
      <c r="H243" s="304" t="e">
        <f>IF(OR(LEFT(E243,2)="31",LEFT(E243,2)="34",LEFT(E243,2)="36",LEFT(E243,2)="37"),VLOOKUP(E243,労務比率2,'報告書（事業主控）'!AX843+1,FALSE),VLOOKUP(E243,労務比率,'報告書（事業主控）'!AX843+1,FALSE))</f>
        <v>#N/A</v>
      </c>
      <c r="I243" s="304">
        <f>'報告書（事業主控）'!AH844</f>
        <v>0</v>
      </c>
      <c r="J243" s="304">
        <f>'報告書（事業主控）'!AH843</f>
        <v>0</v>
      </c>
      <c r="K243" s="304">
        <f>'報告書（事業主控）'!AN843</f>
        <v>0</v>
      </c>
      <c r="L243" s="304">
        <f t="shared" si="19"/>
        <v>0</v>
      </c>
      <c r="M243" s="304">
        <f t="shared" si="20"/>
        <v>0</v>
      </c>
      <c r="N243" s="304">
        <f t="shared" si="22"/>
        <v>0</v>
      </c>
      <c r="O243" s="304">
        <f t="shared" si="21"/>
        <v>0</v>
      </c>
      <c r="R243" s="304">
        <f>IF(AND(J243=0,C243&gt;=設定シート!E$101,C243&lt;=設定シート!G$101),1,0)</f>
        <v>0</v>
      </c>
    </row>
    <row r="244" spans="1:18" ht="15" customHeight="1">
      <c r="B244" s="304">
        <v>4</v>
      </c>
      <c r="C244" s="304" t="str">
        <f>'報告書（事業主控）'!AV845</f>
        <v/>
      </c>
      <c r="D244" s="304" t="str">
        <f>IF(E244&lt;&gt;"31 水力発電施設、ずい道等新設事業","",IF('報告書（事業主控）'!AX845=11,1,IF('報告書（事業主控）'!AX845=13,2,IF('報告書（事業主控）'!AX845=15,3,IF('報告書（事業主控）'!AX845=17,4,"")))))</f>
        <v/>
      </c>
      <c r="E244" s="304">
        <f>'報告書（事業主控）'!$F$857</f>
        <v>0</v>
      </c>
      <c r="F244" s="304" t="str">
        <f>'報告書（事業主控）'!AW845</f>
        <v>3</v>
      </c>
      <c r="G244" s="304" t="e">
        <f>IF(OR(LEFT(E244,2)="31",LEFT(E244,2)="34",LEFT(E244,2)="36",LEFT(E244,2)="37"),VLOOKUP(E244,労務比率2,'報告書（事業主控）'!AX845,FALSE),VLOOKUP(E244,労務比率,'報告書（事業主控）'!AX845,FALSE))</f>
        <v>#N/A</v>
      </c>
      <c r="H244" s="304" t="e">
        <f>IF(OR(LEFT(E244,2)="31",LEFT(E244,2)="34",LEFT(E244,2)="36",LEFT(E244,2)="37"),VLOOKUP(E244,労務比率2,'報告書（事業主控）'!AX845+1,FALSE),VLOOKUP(E244,労務比率,'報告書（事業主控）'!AX845+1,FALSE))</f>
        <v>#N/A</v>
      </c>
      <c r="I244" s="304">
        <f>'報告書（事業主控）'!AH846</f>
        <v>0</v>
      </c>
      <c r="J244" s="304">
        <f>'報告書（事業主控）'!AH845</f>
        <v>0</v>
      </c>
      <c r="K244" s="304">
        <f>'報告書（事業主控）'!AN845</f>
        <v>0</v>
      </c>
      <c r="L244" s="304">
        <f t="shared" si="19"/>
        <v>0</v>
      </c>
      <c r="M244" s="304">
        <f t="shared" si="20"/>
        <v>0</v>
      </c>
      <c r="N244" s="304">
        <f t="shared" si="22"/>
        <v>0</v>
      </c>
      <c r="O244" s="304">
        <f t="shared" si="21"/>
        <v>0</v>
      </c>
      <c r="R244" s="304">
        <f>IF(AND(J244=0,C244&gt;=設定シート!E$101,C244&lt;=設定シート!G$101),1,0)</f>
        <v>0</v>
      </c>
    </row>
    <row r="245" spans="1:18" ht="15" customHeight="1">
      <c r="B245" s="304">
        <v>5</v>
      </c>
      <c r="C245" s="304" t="str">
        <f>'報告書（事業主控）'!AV847</f>
        <v/>
      </c>
      <c r="D245" s="304" t="str">
        <f>IF(E245&lt;&gt;"31 水力発電施設、ずい道等新設事業","",IF('報告書（事業主控）'!AX847=11,1,IF('報告書（事業主控）'!AX847=13,2,IF('報告書（事業主控）'!AX847=15,3,IF('報告書（事業主控）'!AX847=17,4,"")))))</f>
        <v/>
      </c>
      <c r="E245" s="304">
        <f>'報告書（事業主控）'!$F$857</f>
        <v>0</v>
      </c>
      <c r="F245" s="304" t="str">
        <f>'報告書（事業主控）'!AW847</f>
        <v>3</v>
      </c>
      <c r="G245" s="304" t="e">
        <f>IF(OR(LEFT(E245,2)="31",LEFT(E245,2)="34",LEFT(E245,2)="36",LEFT(E245,2)="37"),VLOOKUP(E245,労務比率2,'報告書（事業主控）'!AX847,FALSE),VLOOKUP(E245,労務比率,'報告書（事業主控）'!AX847,FALSE))</f>
        <v>#N/A</v>
      </c>
      <c r="H245" s="304" t="e">
        <f>IF(OR(LEFT(E245,2)="31",LEFT(E245,2)="34",LEFT(E245,2)="36",LEFT(E245,2)="37"),VLOOKUP(E245,労務比率2,'報告書（事業主控）'!AX847+1,FALSE),VLOOKUP(E245,労務比率,'報告書（事業主控）'!AX847+1,FALSE))</f>
        <v>#N/A</v>
      </c>
      <c r="I245" s="304">
        <f>'報告書（事業主控）'!AH848</f>
        <v>0</v>
      </c>
      <c r="J245" s="304">
        <f>'報告書（事業主控）'!AH847</f>
        <v>0</v>
      </c>
      <c r="K245" s="304">
        <f>'報告書（事業主控）'!AN847</f>
        <v>0</v>
      </c>
      <c r="L245" s="304">
        <f t="shared" si="19"/>
        <v>0</v>
      </c>
      <c r="M245" s="304">
        <f t="shared" si="20"/>
        <v>0</v>
      </c>
      <c r="N245" s="304">
        <f t="shared" si="22"/>
        <v>0</v>
      </c>
      <c r="O245" s="304">
        <f t="shared" si="21"/>
        <v>0</v>
      </c>
      <c r="R245" s="304">
        <f>IF(AND(J245=0,C245&gt;=設定シート!E$101,C245&lt;=設定シート!G$101),1,0)</f>
        <v>0</v>
      </c>
    </row>
    <row r="246" spans="1:18" ht="15" customHeight="1">
      <c r="B246" s="304">
        <v>6</v>
      </c>
      <c r="C246" s="304" t="str">
        <f>'報告書（事業主控）'!AV849</f>
        <v/>
      </c>
      <c r="D246" s="304" t="str">
        <f>IF(E246&lt;&gt;"31 水力発電施設、ずい道等新設事業","",IF('報告書（事業主控）'!AX849=11,1,IF('報告書（事業主控）'!AX849=13,2,IF('報告書（事業主控）'!AX849=15,3,IF('報告書（事業主控）'!AX849=17,4,"")))))</f>
        <v/>
      </c>
      <c r="E246" s="304">
        <f>'報告書（事業主控）'!$F$857</f>
        <v>0</v>
      </c>
      <c r="F246" s="304" t="str">
        <f>'報告書（事業主控）'!AW849</f>
        <v>3</v>
      </c>
      <c r="G246" s="304" t="e">
        <f>IF(OR(LEFT(E246,2)="31",LEFT(E246,2)="34",LEFT(E246,2)="36",LEFT(E246,2)="37"),VLOOKUP(E246,労務比率2,'報告書（事業主控）'!AX849,FALSE),VLOOKUP(E246,労務比率,'報告書（事業主控）'!AX849,FALSE))</f>
        <v>#N/A</v>
      </c>
      <c r="H246" s="304" t="e">
        <f>IF(OR(LEFT(E246,2)="31",LEFT(E246,2)="34",LEFT(E246,2)="36",LEFT(E246,2)="37"),VLOOKUP(E246,労務比率2,'報告書（事業主控）'!AX849+1,FALSE),VLOOKUP(E246,労務比率,'報告書（事業主控）'!AX849+1,FALSE))</f>
        <v>#N/A</v>
      </c>
      <c r="I246" s="304">
        <f>'報告書（事業主控）'!AH850</f>
        <v>0</v>
      </c>
      <c r="J246" s="304">
        <f>'報告書（事業主控）'!AH849</f>
        <v>0</v>
      </c>
      <c r="K246" s="304">
        <f>'報告書（事業主控）'!AN849</f>
        <v>0</v>
      </c>
      <c r="L246" s="304">
        <f t="shared" si="19"/>
        <v>0</v>
      </c>
      <c r="M246" s="304">
        <f t="shared" si="20"/>
        <v>0</v>
      </c>
      <c r="N246" s="304">
        <f t="shared" si="22"/>
        <v>0</v>
      </c>
      <c r="O246" s="304">
        <f t="shared" si="21"/>
        <v>0</v>
      </c>
      <c r="R246" s="304">
        <f>IF(AND(J246=0,C246&gt;=設定シート!E$101,C246&lt;=設定シート!G$101),1,0)</f>
        <v>0</v>
      </c>
    </row>
    <row r="247" spans="1:18" ht="15" customHeight="1">
      <c r="B247" s="304">
        <v>7</v>
      </c>
      <c r="C247" s="304" t="str">
        <f>'報告書（事業主控）'!AV851</f>
        <v/>
      </c>
      <c r="D247" s="304" t="str">
        <f>IF(E247&lt;&gt;"31 水力発電施設、ずい道等新設事業","",IF('報告書（事業主控）'!AX851=11,1,IF('報告書（事業主控）'!AX851=13,2,IF('報告書（事業主控）'!AX851=15,3,IF('報告書（事業主控）'!AX851=17,4,"")))))</f>
        <v/>
      </c>
      <c r="E247" s="304">
        <f>'報告書（事業主控）'!$F$857</f>
        <v>0</v>
      </c>
      <c r="F247" s="304" t="str">
        <f>'報告書（事業主控）'!AW851</f>
        <v>3</v>
      </c>
      <c r="G247" s="304" t="e">
        <f>IF(OR(LEFT(E247,2)="31",LEFT(E247,2)="34",LEFT(E247,2)="36",LEFT(E247,2)="37"),VLOOKUP(E247,労務比率2,'報告書（事業主控）'!AX851,FALSE),VLOOKUP(E247,労務比率,'報告書（事業主控）'!AX851,FALSE))</f>
        <v>#N/A</v>
      </c>
      <c r="H247" s="304" t="e">
        <f>IF(OR(LEFT(E247,2)="31",LEFT(E247,2)="34",LEFT(E247,2)="36",LEFT(E247,2)="37"),VLOOKUP(E247,労務比率2,'報告書（事業主控）'!AX851+1,FALSE),VLOOKUP(E247,労務比率,'報告書（事業主控）'!AX851+1,FALSE))</f>
        <v>#N/A</v>
      </c>
      <c r="I247" s="304">
        <f>'報告書（事業主控）'!AH852</f>
        <v>0</v>
      </c>
      <c r="J247" s="304">
        <f>'報告書（事業主控）'!AH851</f>
        <v>0</v>
      </c>
      <c r="K247" s="304">
        <f>'報告書（事業主控）'!AN851</f>
        <v>0</v>
      </c>
      <c r="L247" s="304">
        <f t="shared" si="19"/>
        <v>0</v>
      </c>
      <c r="M247" s="304">
        <f t="shared" si="20"/>
        <v>0</v>
      </c>
      <c r="N247" s="304">
        <f t="shared" si="22"/>
        <v>0</v>
      </c>
      <c r="O247" s="304">
        <f t="shared" si="21"/>
        <v>0</v>
      </c>
      <c r="R247" s="304">
        <f>IF(AND(J247=0,C247&gt;=設定シート!E$101,C247&lt;=設定シート!G$101),1,0)</f>
        <v>0</v>
      </c>
    </row>
    <row r="248" spans="1:18" ht="15" customHeight="1">
      <c r="B248" s="304">
        <v>8</v>
      </c>
      <c r="C248" s="304" t="str">
        <f>'報告書（事業主控）'!AV853</f>
        <v/>
      </c>
      <c r="D248" s="304" t="str">
        <f>IF(E248&lt;&gt;"31 水力発電施設、ずい道等新設事業","",IF('報告書（事業主控）'!AX853=11,1,IF('報告書（事業主控）'!AX853=13,2,IF('報告書（事業主控）'!AX853=15,3,IF('報告書（事業主控）'!AX853=17,4,"")))))</f>
        <v/>
      </c>
      <c r="E248" s="304">
        <f>'報告書（事業主控）'!$F$857</f>
        <v>0</v>
      </c>
      <c r="F248" s="304" t="str">
        <f>'報告書（事業主控）'!AW853</f>
        <v>3</v>
      </c>
      <c r="G248" s="304" t="e">
        <f>IF(OR(LEFT(E248,2)="31",LEFT(E248,2)="34",LEFT(E248,2)="36",LEFT(E248,2)="37"),VLOOKUP(E248,労務比率2,'報告書（事業主控）'!AX853,FALSE),VLOOKUP(E248,労務比率,'報告書（事業主控）'!AX853,FALSE))</f>
        <v>#N/A</v>
      </c>
      <c r="H248" s="304" t="e">
        <f>IF(OR(LEFT(E248,2)="31",LEFT(E248,2)="34",LEFT(E248,2)="36",LEFT(E248,2)="37"),VLOOKUP(E248,労務比率2,'報告書（事業主控）'!AX853+1,FALSE),VLOOKUP(E248,労務比率,'報告書（事業主控）'!AX853+1,FALSE))</f>
        <v>#N/A</v>
      </c>
      <c r="I248" s="304">
        <f>'報告書（事業主控）'!AH854</f>
        <v>0</v>
      </c>
      <c r="J248" s="304">
        <f>'報告書（事業主控）'!AH853</f>
        <v>0</v>
      </c>
      <c r="K248" s="304">
        <f>'報告書（事業主控）'!AN853</f>
        <v>0</v>
      </c>
      <c r="L248" s="304">
        <f t="shared" si="19"/>
        <v>0</v>
      </c>
      <c r="M248" s="304">
        <f t="shared" si="20"/>
        <v>0</v>
      </c>
      <c r="N248" s="304">
        <f t="shared" si="22"/>
        <v>0</v>
      </c>
      <c r="O248" s="304">
        <f t="shared" si="21"/>
        <v>0</v>
      </c>
      <c r="R248" s="304">
        <f>IF(AND(J248=0,C248&gt;=設定シート!E$101,C248&lt;=設定シート!G$101),1,0)</f>
        <v>0</v>
      </c>
    </row>
    <row r="249" spans="1:18" ht="15" customHeight="1">
      <c r="B249" s="304">
        <v>9</v>
      </c>
      <c r="C249" s="304" t="str">
        <f>'報告書（事業主控）'!AV855</f>
        <v/>
      </c>
      <c r="D249" s="304" t="str">
        <f>IF(E249&lt;&gt;"31 水力発電施設、ずい道等新設事業","",IF('報告書（事業主控）'!AX855=11,1,IF('報告書（事業主控）'!AX855=13,2,IF('報告書（事業主控）'!AX855=15,3,IF('報告書（事業主控）'!AX855=17,4,"")))))</f>
        <v/>
      </c>
      <c r="E249" s="304">
        <f>'報告書（事業主控）'!$F$857</f>
        <v>0</v>
      </c>
      <c r="F249" s="304" t="str">
        <f>'報告書（事業主控）'!AW855</f>
        <v>3</v>
      </c>
      <c r="G249" s="304" t="e">
        <f>IF(OR(LEFT(E249,2)="31",LEFT(E249,2)="34",LEFT(E249,2)="36",LEFT(E249,2)="37"),VLOOKUP(E249,労務比率2,'報告書（事業主控）'!AX855,FALSE),VLOOKUP(E249,労務比率,'報告書（事業主控）'!AX855,FALSE))</f>
        <v>#N/A</v>
      </c>
      <c r="H249" s="304" t="e">
        <f>IF(OR(LEFT(E249,2)="31",LEFT(E249,2)="34",LEFT(E249,2)="36",LEFT(E249,2)="37"),VLOOKUP(E249,労務比率2,'報告書（事業主控）'!AX855+1,FALSE),VLOOKUP(E249,労務比率,'報告書（事業主控）'!AX855+1,FALSE))</f>
        <v>#N/A</v>
      </c>
      <c r="I249" s="304">
        <f>'報告書（事業主控）'!AH856</f>
        <v>0</v>
      </c>
      <c r="J249" s="304">
        <f>'報告書（事業主控）'!AH855</f>
        <v>0</v>
      </c>
      <c r="K249" s="304">
        <f>'報告書（事業主控）'!AN855</f>
        <v>0</v>
      </c>
      <c r="L249" s="304">
        <f t="shared" si="19"/>
        <v>0</v>
      </c>
      <c r="M249" s="304">
        <f t="shared" si="20"/>
        <v>0</v>
      </c>
      <c r="N249" s="304">
        <f t="shared" si="22"/>
        <v>0</v>
      </c>
      <c r="O249" s="304">
        <f t="shared" si="21"/>
        <v>0</v>
      </c>
      <c r="R249" s="304">
        <f>IF(AND(J249=0,C249&gt;=設定シート!E$101,C249&lt;=設定シート!G$101),1,0)</f>
        <v>0</v>
      </c>
    </row>
    <row r="250" spans="1:18" ht="15" customHeight="1">
      <c r="A250" s="304">
        <v>22</v>
      </c>
      <c r="B250" s="304">
        <v>1</v>
      </c>
      <c r="C250" s="304" t="str">
        <f>'報告書（事業主控）'!AV880</f>
        <v/>
      </c>
      <c r="D250" s="304" t="str">
        <f>IF(E250&lt;&gt;"31 水力発電施設、ずい道等新設事業","",IF('報告書（事業主控）'!AX880=11,1,IF('報告書（事業主控）'!AX880=13,2,IF('報告書（事業主控）'!AX880=15,3,IF('報告書（事業主控）'!AX880=17,4,"")))))</f>
        <v/>
      </c>
      <c r="E250" s="304">
        <f>'報告書（事業主控）'!$F$898</f>
        <v>0</v>
      </c>
      <c r="F250" s="304" t="str">
        <f>'報告書（事業主控）'!AW880</f>
        <v>3</v>
      </c>
      <c r="G250" s="304" t="e">
        <f>IF(OR(LEFT(E250,2)="31",LEFT(E250,2)="34",LEFT(E250,2)="36",LEFT(E250,2)="37"),VLOOKUP(E250,労務比率2,'報告書（事業主控）'!AX880,FALSE),VLOOKUP(E250,労務比率,'報告書（事業主控）'!AX880,FALSE))</f>
        <v>#N/A</v>
      </c>
      <c r="H250" s="304" t="e">
        <f>IF(OR(LEFT(E250,2)="31",LEFT(E250,2)="34",LEFT(E250,2)="36",LEFT(E250,2)="37"),VLOOKUP(E250,労務比率2,'報告書（事業主控）'!AX880+1,FALSE),VLOOKUP(E250,労務比率,'報告書（事業主控）'!AX880+1,FALSE))</f>
        <v>#N/A</v>
      </c>
      <c r="I250" s="304">
        <f>'報告書（事業主控）'!AH881</f>
        <v>0</v>
      </c>
      <c r="J250" s="304">
        <f>'報告書（事業主控）'!AH880</f>
        <v>0</v>
      </c>
      <c r="K250" s="304">
        <f>'報告書（事業主控）'!AN880</f>
        <v>0</v>
      </c>
      <c r="L250" s="304">
        <f t="shared" si="19"/>
        <v>0</v>
      </c>
      <c r="M250" s="304">
        <f t="shared" si="20"/>
        <v>0</v>
      </c>
      <c r="N250" s="304">
        <f t="shared" si="22"/>
        <v>0</v>
      </c>
      <c r="O250" s="304">
        <f t="shared" si="21"/>
        <v>0</v>
      </c>
      <c r="P250" s="304">
        <f>INT(SUMIF(O250:O258,0,I250:I258)*105/108)</f>
        <v>0</v>
      </c>
      <c r="Q250" s="304">
        <f>INT(P250*IF(COUNTIF(R250:R258,1)=0,0,SUMIF(R250:R258,1,G250:G258)/COUNTIF(R250:R258,1))/100)</f>
        <v>0</v>
      </c>
      <c r="R250" s="304">
        <f>IF(AND(J250=0,C250&gt;=設定シート!E$101,C250&lt;=設定シート!G$101),1,0)</f>
        <v>0</v>
      </c>
    </row>
    <row r="251" spans="1:18" ht="15" customHeight="1">
      <c r="B251" s="304">
        <v>2</v>
      </c>
      <c r="C251" s="304" t="str">
        <f>'報告書（事業主控）'!AV882</f>
        <v/>
      </c>
      <c r="D251" s="304" t="str">
        <f>IF(E251&lt;&gt;"31 水力発電施設、ずい道等新設事業","",IF('報告書（事業主控）'!AX882=11,1,IF('報告書（事業主控）'!AX882=13,2,IF('報告書（事業主控）'!AX882=15,3,IF('報告書（事業主控）'!AX882=17,4,"")))))</f>
        <v/>
      </c>
      <c r="E251" s="304">
        <f>'報告書（事業主控）'!$F$898</f>
        <v>0</v>
      </c>
      <c r="F251" s="304" t="str">
        <f>'報告書（事業主控）'!AW882</f>
        <v>3</v>
      </c>
      <c r="G251" s="304" t="e">
        <f>IF(OR(LEFT(E251,2)="31",LEFT(E251,2)="34",LEFT(E251,2)="36",LEFT(E251,2)="37"),VLOOKUP(E251,労務比率2,'報告書（事業主控）'!AX882,FALSE),VLOOKUP(E251,労務比率,'報告書（事業主控）'!AX882,FALSE))</f>
        <v>#N/A</v>
      </c>
      <c r="H251" s="304" t="e">
        <f>IF(OR(LEFT(E251,2)="31",LEFT(E251,2)="34",LEFT(E251,2)="36",LEFT(E251,2)="37"),VLOOKUP(E251,労務比率2,'報告書（事業主控）'!AX882+1,FALSE),VLOOKUP(E251,労務比率,'報告書（事業主控）'!AX882+1,FALSE))</f>
        <v>#N/A</v>
      </c>
      <c r="I251" s="304">
        <f>'報告書（事業主控）'!AH883</f>
        <v>0</v>
      </c>
      <c r="J251" s="304">
        <f>'報告書（事業主控）'!AH882</f>
        <v>0</v>
      </c>
      <c r="K251" s="304">
        <f>'報告書（事業主控）'!AN882</f>
        <v>0</v>
      </c>
      <c r="L251" s="304">
        <f t="shared" si="19"/>
        <v>0</v>
      </c>
      <c r="M251" s="304">
        <f t="shared" si="20"/>
        <v>0</v>
      </c>
      <c r="N251" s="304">
        <f t="shared" si="22"/>
        <v>0</v>
      </c>
      <c r="O251" s="304">
        <f t="shared" si="21"/>
        <v>0</v>
      </c>
      <c r="R251" s="304">
        <f>IF(AND(J251=0,C251&gt;=設定シート!E$101,C251&lt;=設定シート!G$101),1,0)</f>
        <v>0</v>
      </c>
    </row>
    <row r="252" spans="1:18" ht="15" customHeight="1">
      <c r="B252" s="304">
        <v>3</v>
      </c>
      <c r="C252" s="304" t="str">
        <f>'報告書（事業主控）'!AV884</f>
        <v/>
      </c>
      <c r="D252" s="304" t="str">
        <f>IF(E252&lt;&gt;"31 水力発電施設、ずい道等新設事業","",IF('報告書（事業主控）'!AX884=11,1,IF('報告書（事業主控）'!AX884=13,2,IF('報告書（事業主控）'!AX884=15,3,IF('報告書（事業主控）'!AX884=17,4,"")))))</f>
        <v/>
      </c>
      <c r="E252" s="304">
        <f>'報告書（事業主控）'!$F$898</f>
        <v>0</v>
      </c>
      <c r="F252" s="304" t="str">
        <f>'報告書（事業主控）'!AW884</f>
        <v>3</v>
      </c>
      <c r="G252" s="304" t="e">
        <f>IF(OR(LEFT(E252,2)="31",LEFT(E252,2)="34",LEFT(E252,2)="36",LEFT(E252,2)="37"),VLOOKUP(E252,労務比率2,'報告書（事業主控）'!AX884,FALSE),VLOOKUP(E252,労務比率,'報告書（事業主控）'!AX884,FALSE))</f>
        <v>#N/A</v>
      </c>
      <c r="H252" s="304" t="e">
        <f>IF(OR(LEFT(E252,2)="31",LEFT(E252,2)="34",LEFT(E252,2)="36",LEFT(E252,2)="37"),VLOOKUP(E252,労務比率2,'報告書（事業主控）'!AX884+1,FALSE),VLOOKUP(E252,労務比率,'報告書（事業主控）'!AX884+1,FALSE))</f>
        <v>#N/A</v>
      </c>
      <c r="I252" s="304">
        <f>'報告書（事業主控）'!AH885</f>
        <v>0</v>
      </c>
      <c r="J252" s="304">
        <f>'報告書（事業主控）'!AH884</f>
        <v>0</v>
      </c>
      <c r="K252" s="304">
        <f>'報告書（事業主控）'!AN884</f>
        <v>0</v>
      </c>
      <c r="L252" s="304">
        <f t="shared" si="19"/>
        <v>0</v>
      </c>
      <c r="M252" s="304">
        <f t="shared" si="20"/>
        <v>0</v>
      </c>
      <c r="N252" s="304">
        <f t="shared" si="22"/>
        <v>0</v>
      </c>
      <c r="O252" s="304">
        <f t="shared" si="21"/>
        <v>0</v>
      </c>
      <c r="R252" s="304">
        <f>IF(AND(J252=0,C252&gt;=設定シート!E$101,C252&lt;=設定シート!G$101),1,0)</f>
        <v>0</v>
      </c>
    </row>
    <row r="253" spans="1:18" ht="15" customHeight="1">
      <c r="B253" s="304">
        <v>4</v>
      </c>
      <c r="C253" s="304" t="str">
        <f>'報告書（事業主控）'!AV886</f>
        <v/>
      </c>
      <c r="D253" s="304" t="str">
        <f>IF(E253&lt;&gt;"31 水力発電施設、ずい道等新設事業","",IF('報告書（事業主控）'!AX886=11,1,IF('報告書（事業主控）'!AX886=13,2,IF('報告書（事業主控）'!AX886=15,3,IF('報告書（事業主控）'!AX886=17,4,"")))))</f>
        <v/>
      </c>
      <c r="E253" s="304">
        <f>'報告書（事業主控）'!$F$898</f>
        <v>0</v>
      </c>
      <c r="F253" s="304" t="str">
        <f>'報告書（事業主控）'!AW886</f>
        <v>3</v>
      </c>
      <c r="G253" s="304" t="e">
        <f>IF(OR(LEFT(E253,2)="31",LEFT(E253,2)="34",LEFT(E253,2)="36",LEFT(E253,2)="37"),VLOOKUP(E253,労務比率2,'報告書（事業主控）'!AX886,FALSE),VLOOKUP(E253,労務比率,'報告書（事業主控）'!AX886,FALSE))</f>
        <v>#N/A</v>
      </c>
      <c r="H253" s="304" t="e">
        <f>IF(OR(LEFT(E253,2)="31",LEFT(E253,2)="34",LEFT(E253,2)="36",LEFT(E253,2)="37"),VLOOKUP(E253,労務比率2,'報告書（事業主控）'!AX886+1,FALSE),VLOOKUP(E253,労務比率,'報告書（事業主控）'!AX886+1,FALSE))</f>
        <v>#N/A</v>
      </c>
      <c r="I253" s="304">
        <f>'報告書（事業主控）'!AH887</f>
        <v>0</v>
      </c>
      <c r="J253" s="304">
        <f>'報告書（事業主控）'!AH886</f>
        <v>0</v>
      </c>
      <c r="K253" s="304">
        <f>'報告書（事業主控）'!AN886</f>
        <v>0</v>
      </c>
      <c r="L253" s="304">
        <f t="shared" si="19"/>
        <v>0</v>
      </c>
      <c r="M253" s="304">
        <f t="shared" si="20"/>
        <v>0</v>
      </c>
      <c r="N253" s="304">
        <f t="shared" si="22"/>
        <v>0</v>
      </c>
      <c r="O253" s="304">
        <f t="shared" si="21"/>
        <v>0</v>
      </c>
      <c r="R253" s="304">
        <f>IF(AND(J253=0,C253&gt;=設定シート!E$101,C253&lt;=設定シート!G$101),1,0)</f>
        <v>0</v>
      </c>
    </row>
    <row r="254" spans="1:18" ht="15" customHeight="1">
      <c r="B254" s="304">
        <v>5</v>
      </c>
      <c r="C254" s="304" t="str">
        <f>'報告書（事業主控）'!AV888</f>
        <v/>
      </c>
      <c r="D254" s="304" t="str">
        <f>IF(E254&lt;&gt;"31 水力発電施設、ずい道等新設事業","",IF('報告書（事業主控）'!AX888=11,1,IF('報告書（事業主控）'!AX888=13,2,IF('報告書（事業主控）'!AX888=15,3,IF('報告書（事業主控）'!AX888=17,4,"")))))</f>
        <v/>
      </c>
      <c r="E254" s="304">
        <f>'報告書（事業主控）'!$F$898</f>
        <v>0</v>
      </c>
      <c r="F254" s="304" t="str">
        <f>'報告書（事業主控）'!AW888</f>
        <v>3</v>
      </c>
      <c r="G254" s="304" t="e">
        <f>IF(OR(LEFT(E254,2)="31",LEFT(E254,2)="34",LEFT(E254,2)="36",LEFT(E254,2)="37"),VLOOKUP(E254,労務比率2,'報告書（事業主控）'!AX888,FALSE),VLOOKUP(E254,労務比率,'報告書（事業主控）'!AX888,FALSE))</f>
        <v>#N/A</v>
      </c>
      <c r="H254" s="304" t="e">
        <f>IF(OR(LEFT(E254,2)="31",LEFT(E254,2)="34",LEFT(E254,2)="36",LEFT(E254,2)="37"),VLOOKUP(E254,労務比率2,'報告書（事業主控）'!AX888+1,FALSE),VLOOKUP(E254,労務比率,'報告書（事業主控）'!AX888+1,FALSE))</f>
        <v>#N/A</v>
      </c>
      <c r="I254" s="304">
        <f>'報告書（事業主控）'!AH889</f>
        <v>0</v>
      </c>
      <c r="J254" s="304">
        <f>'報告書（事業主控）'!AH888</f>
        <v>0</v>
      </c>
      <c r="K254" s="304">
        <f>'報告書（事業主控）'!AN888</f>
        <v>0</v>
      </c>
      <c r="L254" s="304">
        <f t="shared" si="19"/>
        <v>0</v>
      </c>
      <c r="M254" s="304">
        <f t="shared" si="20"/>
        <v>0</v>
      </c>
      <c r="N254" s="304">
        <f t="shared" si="22"/>
        <v>0</v>
      </c>
      <c r="O254" s="304">
        <f t="shared" si="21"/>
        <v>0</v>
      </c>
      <c r="R254" s="304">
        <f>IF(AND(J254=0,C254&gt;=設定シート!E$101,C254&lt;=設定シート!G$101),1,0)</f>
        <v>0</v>
      </c>
    </row>
    <row r="255" spans="1:18" ht="15" customHeight="1">
      <c r="B255" s="304">
        <v>6</v>
      </c>
      <c r="C255" s="304" t="str">
        <f>'報告書（事業主控）'!AV890</f>
        <v/>
      </c>
      <c r="D255" s="304" t="str">
        <f>IF(E255&lt;&gt;"31 水力発電施設、ずい道等新設事業","",IF('報告書（事業主控）'!AX890=11,1,IF('報告書（事業主控）'!AX890=13,2,IF('報告書（事業主控）'!AX890=15,3,IF('報告書（事業主控）'!AX890=17,4,"")))))</f>
        <v/>
      </c>
      <c r="E255" s="304">
        <f>'報告書（事業主控）'!$F$898</f>
        <v>0</v>
      </c>
      <c r="F255" s="304" t="str">
        <f>'報告書（事業主控）'!AW890</f>
        <v>3</v>
      </c>
      <c r="G255" s="304" t="e">
        <f>IF(OR(LEFT(E255,2)="31",LEFT(E255,2)="34",LEFT(E255,2)="36",LEFT(E255,2)="37"),VLOOKUP(E255,労務比率2,'報告書（事業主控）'!AX890,FALSE),VLOOKUP(E255,労務比率,'報告書（事業主控）'!AX890,FALSE))</f>
        <v>#N/A</v>
      </c>
      <c r="H255" s="304" t="e">
        <f>IF(OR(LEFT(E255,2)="31",LEFT(E255,2)="34",LEFT(E255,2)="36",LEFT(E255,2)="37"),VLOOKUP(E255,労務比率2,'報告書（事業主控）'!AX890+1,FALSE),VLOOKUP(E255,労務比率,'報告書（事業主控）'!AX890+1,FALSE))</f>
        <v>#N/A</v>
      </c>
      <c r="I255" s="304">
        <f>'報告書（事業主控）'!AH891</f>
        <v>0</v>
      </c>
      <c r="J255" s="304">
        <f>'報告書（事業主控）'!AH890</f>
        <v>0</v>
      </c>
      <c r="K255" s="304">
        <f>'報告書（事業主控）'!AN890</f>
        <v>0</v>
      </c>
      <c r="L255" s="304">
        <f t="shared" si="19"/>
        <v>0</v>
      </c>
      <c r="M255" s="304">
        <f t="shared" si="20"/>
        <v>0</v>
      </c>
      <c r="N255" s="304">
        <f t="shared" si="22"/>
        <v>0</v>
      </c>
      <c r="O255" s="304">
        <f t="shared" si="21"/>
        <v>0</v>
      </c>
      <c r="R255" s="304">
        <f>IF(AND(J255=0,C255&gt;=設定シート!E$101,C255&lt;=設定シート!G$101),1,0)</f>
        <v>0</v>
      </c>
    </row>
    <row r="256" spans="1:18" ht="15" customHeight="1">
      <c r="B256" s="304">
        <v>7</v>
      </c>
      <c r="C256" s="304" t="str">
        <f>'報告書（事業主控）'!AV892</f>
        <v/>
      </c>
      <c r="D256" s="304" t="str">
        <f>IF(E256&lt;&gt;"31 水力発電施設、ずい道等新設事業","",IF('報告書（事業主控）'!AX892=11,1,IF('報告書（事業主控）'!AX892=13,2,IF('報告書（事業主控）'!AX892=15,3,IF('報告書（事業主控）'!AX892=17,4,"")))))</f>
        <v/>
      </c>
      <c r="E256" s="304">
        <f>'報告書（事業主控）'!$F$898</f>
        <v>0</v>
      </c>
      <c r="F256" s="304" t="str">
        <f>'報告書（事業主控）'!AW892</f>
        <v>3</v>
      </c>
      <c r="G256" s="304" t="e">
        <f>IF(OR(LEFT(E256,2)="31",LEFT(E256,2)="34",LEFT(E256,2)="36",LEFT(E256,2)="37"),VLOOKUP(E256,労務比率2,'報告書（事業主控）'!AX892,FALSE),VLOOKUP(E256,労務比率,'報告書（事業主控）'!AX892,FALSE))</f>
        <v>#N/A</v>
      </c>
      <c r="H256" s="304" t="e">
        <f>IF(OR(LEFT(E256,2)="31",LEFT(E256,2)="34",LEFT(E256,2)="36",LEFT(E256,2)="37"),VLOOKUP(E256,労務比率2,'報告書（事業主控）'!AX892+1,FALSE),VLOOKUP(E256,労務比率,'報告書（事業主控）'!AX892+1,FALSE))</f>
        <v>#N/A</v>
      </c>
      <c r="I256" s="304">
        <f>'報告書（事業主控）'!AH893</f>
        <v>0</v>
      </c>
      <c r="J256" s="304">
        <f>'報告書（事業主控）'!AH892</f>
        <v>0</v>
      </c>
      <c r="K256" s="304">
        <f>'報告書（事業主控）'!AN892</f>
        <v>0</v>
      </c>
      <c r="L256" s="304">
        <f t="shared" si="19"/>
        <v>0</v>
      </c>
      <c r="M256" s="304">
        <f t="shared" si="20"/>
        <v>0</v>
      </c>
      <c r="N256" s="304">
        <f t="shared" si="22"/>
        <v>0</v>
      </c>
      <c r="O256" s="304">
        <f t="shared" si="21"/>
        <v>0</v>
      </c>
      <c r="R256" s="304">
        <f>IF(AND(J256=0,C256&gt;=設定シート!E$101,C256&lt;=設定シート!G$101),1,0)</f>
        <v>0</v>
      </c>
    </row>
    <row r="257" spans="1:18" ht="15" customHeight="1">
      <c r="B257" s="304">
        <v>8</v>
      </c>
      <c r="C257" s="304" t="str">
        <f>'報告書（事業主控）'!AV894</f>
        <v/>
      </c>
      <c r="D257" s="304" t="str">
        <f>IF(E257&lt;&gt;"31 水力発電施設、ずい道等新設事業","",IF('報告書（事業主控）'!AX894=11,1,IF('報告書（事業主控）'!AX894=13,2,IF('報告書（事業主控）'!AX894=15,3,IF('報告書（事業主控）'!AX894=17,4,"")))))</f>
        <v/>
      </c>
      <c r="E257" s="304">
        <f>'報告書（事業主控）'!$F$898</f>
        <v>0</v>
      </c>
      <c r="F257" s="304" t="str">
        <f>'報告書（事業主控）'!AW894</f>
        <v>3</v>
      </c>
      <c r="G257" s="304" t="e">
        <f>IF(OR(LEFT(E257,2)="31",LEFT(E257,2)="34",LEFT(E257,2)="36",LEFT(E257,2)="37"),VLOOKUP(E257,労務比率2,'報告書（事業主控）'!AX894,FALSE),VLOOKUP(E257,労務比率,'報告書（事業主控）'!AX894,FALSE))</f>
        <v>#N/A</v>
      </c>
      <c r="H257" s="304" t="e">
        <f>IF(OR(LEFT(E257,2)="31",LEFT(E257,2)="34",LEFT(E257,2)="36",LEFT(E257,2)="37"),VLOOKUP(E257,労務比率2,'報告書（事業主控）'!AX894+1,FALSE),VLOOKUP(E257,労務比率,'報告書（事業主控）'!AX894+1,FALSE))</f>
        <v>#N/A</v>
      </c>
      <c r="I257" s="304">
        <f>'報告書（事業主控）'!AH895</f>
        <v>0</v>
      </c>
      <c r="J257" s="304">
        <f>'報告書（事業主控）'!AH894</f>
        <v>0</v>
      </c>
      <c r="K257" s="304">
        <f>'報告書（事業主控）'!AN894</f>
        <v>0</v>
      </c>
      <c r="L257" s="304">
        <f t="shared" ref="L257:L320" si="23">IF(ISERROR(INT((ROUNDDOWN(I257*G257/100,0)+K257)/1000)),0,INT((ROUNDDOWN(I257*G257/100,0)+K257)/1000))</f>
        <v>0</v>
      </c>
      <c r="M257" s="304">
        <f t="shared" ref="M257:M320" si="24">IF(ISERROR(L257*H257),0,L257*H257)</f>
        <v>0</v>
      </c>
      <c r="N257" s="304">
        <f t="shared" si="22"/>
        <v>0</v>
      </c>
      <c r="O257" s="304">
        <f t="shared" ref="O257:O320" si="25">IF(I257=N257,IF(ISERROR(ROUNDDOWN(I257*G257/100,0)+K257),0,ROUNDDOWN(I257*G257/100,0)+K257),0)</f>
        <v>0</v>
      </c>
      <c r="R257" s="304">
        <f>IF(AND(J257=0,C257&gt;=設定シート!E$101,C257&lt;=設定シート!G$101),1,0)</f>
        <v>0</v>
      </c>
    </row>
    <row r="258" spans="1:18" ht="15" customHeight="1">
      <c r="B258" s="304">
        <v>9</v>
      </c>
      <c r="C258" s="304" t="str">
        <f>'報告書（事業主控）'!AV896</f>
        <v/>
      </c>
      <c r="D258" s="304" t="str">
        <f>IF(E258&lt;&gt;"31 水力発電施設、ずい道等新設事業","",IF('報告書（事業主控）'!AX896=11,1,IF('報告書（事業主控）'!AX896=13,2,IF('報告書（事業主控）'!AX896=15,3,IF('報告書（事業主控）'!AX896=17,4,"")))))</f>
        <v/>
      </c>
      <c r="E258" s="304">
        <f>'報告書（事業主控）'!$F$898</f>
        <v>0</v>
      </c>
      <c r="F258" s="304" t="str">
        <f>'報告書（事業主控）'!AW896</f>
        <v>3</v>
      </c>
      <c r="G258" s="304" t="e">
        <f>IF(OR(LEFT(E258,2)="31",LEFT(E258,2)="34",LEFT(E258,2)="36",LEFT(E258,2)="37"),VLOOKUP(E258,労務比率2,'報告書（事業主控）'!AX896,FALSE),VLOOKUP(E258,労務比率,'報告書（事業主控）'!AX896,FALSE))</f>
        <v>#N/A</v>
      </c>
      <c r="H258" s="304" t="e">
        <f>IF(OR(LEFT(E258,2)="31",LEFT(E258,2)="34",LEFT(E258,2)="36",LEFT(E258,2)="37"),VLOOKUP(E258,労務比率2,'報告書（事業主控）'!AX896+1,FALSE),VLOOKUP(E258,労務比率,'報告書（事業主控）'!AX896+1,FALSE))</f>
        <v>#N/A</v>
      </c>
      <c r="I258" s="304">
        <f>'報告書（事業主控）'!AH897</f>
        <v>0</v>
      </c>
      <c r="J258" s="304">
        <f>'報告書（事業主控）'!AH896</f>
        <v>0</v>
      </c>
      <c r="K258" s="304">
        <f>'報告書（事業主控）'!AN896</f>
        <v>0</v>
      </c>
      <c r="L258" s="304">
        <f t="shared" si="23"/>
        <v>0</v>
      </c>
      <c r="M258" s="304">
        <f t="shared" si="24"/>
        <v>0</v>
      </c>
      <c r="N258" s="304">
        <f t="shared" ref="N258:N321" si="26">IF(R258=1,0,I258)</f>
        <v>0</v>
      </c>
      <c r="O258" s="304">
        <f t="shared" si="25"/>
        <v>0</v>
      </c>
      <c r="R258" s="304">
        <f>IF(AND(J258=0,C258&gt;=設定シート!E$101,C258&lt;=設定シート!G$101),1,0)</f>
        <v>0</v>
      </c>
    </row>
    <row r="259" spans="1:18" ht="15" customHeight="1">
      <c r="A259" s="304">
        <v>23</v>
      </c>
      <c r="B259" s="304">
        <v>1</v>
      </c>
      <c r="C259" s="304" t="str">
        <f>'報告書（事業主控）'!AV921</f>
        <v/>
      </c>
      <c r="D259" s="304" t="str">
        <f>IF(E259&lt;&gt;"31 水力発電施設、ずい道等新設事業","",IF('報告書（事業主控）'!AX921=11,1,IF('報告書（事業主控）'!AX921=13,2,IF('報告書（事業主控）'!AX921=15,3,IF('報告書（事業主控）'!AX921=17,4,"")))))</f>
        <v/>
      </c>
      <c r="E259" s="304">
        <f>'報告書（事業主控）'!$F$939</f>
        <v>0</v>
      </c>
      <c r="F259" s="304" t="str">
        <f>'報告書（事業主控）'!AW921</f>
        <v>3</v>
      </c>
      <c r="G259" s="304" t="e">
        <f>IF(OR(LEFT(E259,2)="31",LEFT(E259,2)="34",LEFT(E259,2)="36",LEFT(E259,2)="37"),VLOOKUP(E259,労務比率2,'報告書（事業主控）'!AX921,FALSE),VLOOKUP(E259,労務比率,'報告書（事業主控）'!AX921,FALSE))</f>
        <v>#N/A</v>
      </c>
      <c r="H259" s="304" t="e">
        <f>IF(OR(LEFT(E259,2)="31",LEFT(E259,2)="34",LEFT(E259,2)="36",LEFT(E259,2)="37"),VLOOKUP(E259,労務比率2,'報告書（事業主控）'!AX921+1,FALSE),VLOOKUP(E259,労務比率,'報告書（事業主控）'!AX921+1,FALSE))</f>
        <v>#N/A</v>
      </c>
      <c r="I259" s="304">
        <f>'報告書（事業主控）'!AH922</f>
        <v>0</v>
      </c>
      <c r="J259" s="304">
        <f>'報告書（事業主控）'!AH921</f>
        <v>0</v>
      </c>
      <c r="K259" s="304">
        <f>'報告書（事業主控）'!AN921</f>
        <v>0</v>
      </c>
      <c r="L259" s="304">
        <f t="shared" si="23"/>
        <v>0</v>
      </c>
      <c r="M259" s="304">
        <f t="shared" si="24"/>
        <v>0</v>
      </c>
      <c r="N259" s="304">
        <f t="shared" si="26"/>
        <v>0</v>
      </c>
      <c r="O259" s="304">
        <f t="shared" si="25"/>
        <v>0</v>
      </c>
      <c r="P259" s="304">
        <f>INT(SUMIF(O259:O267,0,I259:I267)*105/108)</f>
        <v>0</v>
      </c>
      <c r="Q259" s="304">
        <f>INT(P259*IF(COUNTIF(R259:R267,1)=0,0,SUMIF(R259:R267,1,G259:G267)/COUNTIF(R259:R267,1))/100)</f>
        <v>0</v>
      </c>
      <c r="R259" s="304">
        <f>IF(AND(J259=0,C259&gt;=設定シート!E$101,C259&lt;=設定シート!G$101),1,0)</f>
        <v>0</v>
      </c>
    </row>
    <row r="260" spans="1:18" ht="15" customHeight="1">
      <c r="B260" s="304">
        <v>2</v>
      </c>
      <c r="C260" s="304" t="str">
        <f>'報告書（事業主控）'!AV923</f>
        <v/>
      </c>
      <c r="D260" s="304" t="str">
        <f>IF(E260&lt;&gt;"31 水力発電施設、ずい道等新設事業","",IF('報告書（事業主控）'!AX923=11,1,IF('報告書（事業主控）'!AX923=13,2,IF('報告書（事業主控）'!AX923=15,3,IF('報告書（事業主控）'!AX923=17,4,"")))))</f>
        <v/>
      </c>
      <c r="E260" s="304">
        <f>'報告書（事業主控）'!$F$939</f>
        <v>0</v>
      </c>
      <c r="F260" s="304" t="str">
        <f>'報告書（事業主控）'!AW923</f>
        <v>3</v>
      </c>
      <c r="G260" s="304" t="e">
        <f>IF(OR(LEFT(E260,2)="31",LEFT(E260,2)="34",LEFT(E260,2)="36",LEFT(E260,2)="37"),VLOOKUP(E260,労務比率2,'報告書（事業主控）'!AX923,FALSE),VLOOKUP(E260,労務比率,'報告書（事業主控）'!AX923,FALSE))</f>
        <v>#N/A</v>
      </c>
      <c r="H260" s="304" t="e">
        <f>IF(OR(LEFT(E260,2)="31",LEFT(E260,2)="34",LEFT(E260,2)="36",LEFT(E260,2)="37"),VLOOKUP(E260,労務比率2,'報告書（事業主控）'!AX923+1,FALSE),VLOOKUP(E260,労務比率,'報告書（事業主控）'!AX923+1,FALSE))</f>
        <v>#N/A</v>
      </c>
      <c r="I260" s="304">
        <f>'報告書（事業主控）'!AH924</f>
        <v>0</v>
      </c>
      <c r="J260" s="304">
        <f>'報告書（事業主控）'!AH923</f>
        <v>0</v>
      </c>
      <c r="K260" s="304">
        <f>'報告書（事業主控）'!AN923</f>
        <v>0</v>
      </c>
      <c r="L260" s="304">
        <f t="shared" si="23"/>
        <v>0</v>
      </c>
      <c r="M260" s="304">
        <f t="shared" si="24"/>
        <v>0</v>
      </c>
      <c r="N260" s="304">
        <f t="shared" si="26"/>
        <v>0</v>
      </c>
      <c r="O260" s="304">
        <f t="shared" si="25"/>
        <v>0</v>
      </c>
      <c r="R260" s="304">
        <f>IF(AND(J260=0,C260&gt;=設定シート!E$101,C260&lt;=設定シート!G$101),1,0)</f>
        <v>0</v>
      </c>
    </row>
    <row r="261" spans="1:18" ht="15" customHeight="1">
      <c r="B261" s="304">
        <v>3</v>
      </c>
      <c r="C261" s="304" t="str">
        <f>'報告書（事業主控）'!AV925</f>
        <v/>
      </c>
      <c r="D261" s="304" t="str">
        <f>IF(E261&lt;&gt;"31 水力発電施設、ずい道等新設事業","",IF('報告書（事業主控）'!AX925=11,1,IF('報告書（事業主控）'!AX925=13,2,IF('報告書（事業主控）'!AX925=15,3,IF('報告書（事業主控）'!AX925=17,4,"")))))</f>
        <v/>
      </c>
      <c r="E261" s="304">
        <f>'報告書（事業主控）'!$F$939</f>
        <v>0</v>
      </c>
      <c r="F261" s="304" t="str">
        <f>'報告書（事業主控）'!AW925</f>
        <v>3</v>
      </c>
      <c r="G261" s="304" t="e">
        <f>IF(OR(LEFT(E261,2)="31",LEFT(E261,2)="34",LEFT(E261,2)="36",LEFT(E261,2)="37"),VLOOKUP(E261,労務比率2,'報告書（事業主控）'!AX925,FALSE),VLOOKUP(E261,労務比率,'報告書（事業主控）'!AX925,FALSE))</f>
        <v>#N/A</v>
      </c>
      <c r="H261" s="304" t="e">
        <f>IF(OR(LEFT(E261,2)="31",LEFT(E261,2)="34",LEFT(E261,2)="36",LEFT(E261,2)="37"),VLOOKUP(E261,労務比率2,'報告書（事業主控）'!AX925+1,FALSE),VLOOKUP(E261,労務比率,'報告書（事業主控）'!AX925+1,FALSE))</f>
        <v>#N/A</v>
      </c>
      <c r="I261" s="304">
        <f>'報告書（事業主控）'!AH926</f>
        <v>0</v>
      </c>
      <c r="J261" s="304">
        <f>'報告書（事業主控）'!AH925</f>
        <v>0</v>
      </c>
      <c r="K261" s="304">
        <f>'報告書（事業主控）'!AN925</f>
        <v>0</v>
      </c>
      <c r="L261" s="304">
        <f t="shared" si="23"/>
        <v>0</v>
      </c>
      <c r="M261" s="304">
        <f t="shared" si="24"/>
        <v>0</v>
      </c>
      <c r="N261" s="304">
        <f t="shared" si="26"/>
        <v>0</v>
      </c>
      <c r="O261" s="304">
        <f t="shared" si="25"/>
        <v>0</v>
      </c>
      <c r="R261" s="304">
        <f>IF(AND(J261=0,C261&gt;=設定シート!E$101,C261&lt;=設定シート!G$101),1,0)</f>
        <v>0</v>
      </c>
    </row>
    <row r="262" spans="1:18" ht="15" customHeight="1">
      <c r="B262" s="304">
        <v>4</v>
      </c>
      <c r="C262" s="304" t="str">
        <f>'報告書（事業主控）'!AV927</f>
        <v/>
      </c>
      <c r="D262" s="304" t="str">
        <f>IF(E262&lt;&gt;"31 水力発電施設、ずい道等新設事業","",IF('報告書（事業主控）'!AX927=11,1,IF('報告書（事業主控）'!AX927=13,2,IF('報告書（事業主控）'!AX927=15,3,IF('報告書（事業主控）'!AX927=17,4,"")))))</f>
        <v/>
      </c>
      <c r="E262" s="304">
        <f>'報告書（事業主控）'!$F$939</f>
        <v>0</v>
      </c>
      <c r="F262" s="304" t="str">
        <f>'報告書（事業主控）'!AW927</f>
        <v>3</v>
      </c>
      <c r="G262" s="304" t="e">
        <f>IF(OR(LEFT(E262,2)="31",LEFT(E262,2)="34",LEFT(E262,2)="36",LEFT(E262,2)="37"),VLOOKUP(E262,労務比率2,'報告書（事業主控）'!AX927,FALSE),VLOOKUP(E262,労務比率,'報告書（事業主控）'!AX927,FALSE))</f>
        <v>#N/A</v>
      </c>
      <c r="H262" s="304" t="e">
        <f>IF(OR(LEFT(E262,2)="31",LEFT(E262,2)="34",LEFT(E262,2)="36",LEFT(E262,2)="37"),VLOOKUP(E262,労務比率2,'報告書（事業主控）'!AX927+1,FALSE),VLOOKUP(E262,労務比率,'報告書（事業主控）'!AX927+1,FALSE))</f>
        <v>#N/A</v>
      </c>
      <c r="I262" s="304">
        <f>'報告書（事業主控）'!AH928</f>
        <v>0</v>
      </c>
      <c r="J262" s="304">
        <f>'報告書（事業主控）'!AH927</f>
        <v>0</v>
      </c>
      <c r="K262" s="304">
        <f>'報告書（事業主控）'!AN927</f>
        <v>0</v>
      </c>
      <c r="L262" s="304">
        <f t="shared" si="23"/>
        <v>0</v>
      </c>
      <c r="M262" s="304">
        <f t="shared" si="24"/>
        <v>0</v>
      </c>
      <c r="N262" s="304">
        <f t="shared" si="26"/>
        <v>0</v>
      </c>
      <c r="O262" s="304">
        <f t="shared" si="25"/>
        <v>0</v>
      </c>
      <c r="R262" s="304">
        <f>IF(AND(J262=0,C262&gt;=設定シート!E$101,C262&lt;=設定シート!G$101),1,0)</f>
        <v>0</v>
      </c>
    </row>
    <row r="263" spans="1:18" ht="15" customHeight="1">
      <c r="B263" s="304">
        <v>5</v>
      </c>
      <c r="C263" s="304" t="str">
        <f>'報告書（事業主控）'!AV929</f>
        <v/>
      </c>
      <c r="D263" s="304" t="str">
        <f>IF(E263&lt;&gt;"31 水力発電施設、ずい道等新設事業","",IF('報告書（事業主控）'!AX929=11,1,IF('報告書（事業主控）'!AX929=13,2,IF('報告書（事業主控）'!AX929=15,3,IF('報告書（事業主控）'!AX929=17,4,"")))))</f>
        <v/>
      </c>
      <c r="E263" s="304">
        <f>'報告書（事業主控）'!$F$939</f>
        <v>0</v>
      </c>
      <c r="F263" s="304" t="str">
        <f>'報告書（事業主控）'!AW929</f>
        <v>3</v>
      </c>
      <c r="G263" s="304" t="e">
        <f>IF(OR(LEFT(E263,2)="31",LEFT(E263,2)="34",LEFT(E263,2)="36",LEFT(E263,2)="37"),VLOOKUP(E263,労務比率2,'報告書（事業主控）'!AX929,FALSE),VLOOKUP(E263,労務比率,'報告書（事業主控）'!AX929,FALSE))</f>
        <v>#N/A</v>
      </c>
      <c r="H263" s="304" t="e">
        <f>IF(OR(LEFT(E263,2)="31",LEFT(E263,2)="34",LEFT(E263,2)="36",LEFT(E263,2)="37"),VLOOKUP(E263,労務比率2,'報告書（事業主控）'!AX929+1,FALSE),VLOOKUP(E263,労務比率,'報告書（事業主控）'!AX929+1,FALSE))</f>
        <v>#N/A</v>
      </c>
      <c r="I263" s="304">
        <f>'報告書（事業主控）'!AH930</f>
        <v>0</v>
      </c>
      <c r="J263" s="304">
        <f>'報告書（事業主控）'!AH929</f>
        <v>0</v>
      </c>
      <c r="K263" s="304">
        <f>'報告書（事業主控）'!AN929</f>
        <v>0</v>
      </c>
      <c r="L263" s="304">
        <f t="shared" si="23"/>
        <v>0</v>
      </c>
      <c r="M263" s="304">
        <f t="shared" si="24"/>
        <v>0</v>
      </c>
      <c r="N263" s="304">
        <f t="shared" si="26"/>
        <v>0</v>
      </c>
      <c r="O263" s="304">
        <f t="shared" si="25"/>
        <v>0</v>
      </c>
      <c r="R263" s="304">
        <f>IF(AND(J263=0,C263&gt;=設定シート!E$101,C263&lt;=設定シート!G$101),1,0)</f>
        <v>0</v>
      </c>
    </row>
    <row r="264" spans="1:18" ht="15" customHeight="1">
      <c r="B264" s="304">
        <v>6</v>
      </c>
      <c r="C264" s="304" t="str">
        <f>'報告書（事業主控）'!AV931</f>
        <v/>
      </c>
      <c r="D264" s="304" t="str">
        <f>IF(E264&lt;&gt;"31 水力発電施設、ずい道等新設事業","",IF('報告書（事業主控）'!AX931=11,1,IF('報告書（事業主控）'!AX931=13,2,IF('報告書（事業主控）'!AX931=15,3,IF('報告書（事業主控）'!AX931=17,4,"")))))</f>
        <v/>
      </c>
      <c r="E264" s="304">
        <f>'報告書（事業主控）'!$F$939</f>
        <v>0</v>
      </c>
      <c r="F264" s="304" t="str">
        <f>'報告書（事業主控）'!AW931</f>
        <v>3</v>
      </c>
      <c r="G264" s="304" t="e">
        <f>IF(OR(LEFT(E264,2)="31",LEFT(E264,2)="34",LEFT(E264,2)="36",LEFT(E264,2)="37"),VLOOKUP(E264,労務比率2,'報告書（事業主控）'!AX931,FALSE),VLOOKUP(E264,労務比率,'報告書（事業主控）'!AX931,FALSE))</f>
        <v>#N/A</v>
      </c>
      <c r="H264" s="304" t="e">
        <f>IF(OR(LEFT(E264,2)="31",LEFT(E264,2)="34",LEFT(E264,2)="36",LEFT(E264,2)="37"),VLOOKUP(E264,労務比率2,'報告書（事業主控）'!AX931+1,FALSE),VLOOKUP(E264,労務比率,'報告書（事業主控）'!AX931+1,FALSE))</f>
        <v>#N/A</v>
      </c>
      <c r="I264" s="304">
        <f>'報告書（事業主控）'!AH932</f>
        <v>0</v>
      </c>
      <c r="J264" s="304">
        <f>'報告書（事業主控）'!AH931</f>
        <v>0</v>
      </c>
      <c r="K264" s="304">
        <f>'報告書（事業主控）'!AN931</f>
        <v>0</v>
      </c>
      <c r="L264" s="304">
        <f t="shared" si="23"/>
        <v>0</v>
      </c>
      <c r="M264" s="304">
        <f t="shared" si="24"/>
        <v>0</v>
      </c>
      <c r="N264" s="304">
        <f t="shared" si="26"/>
        <v>0</v>
      </c>
      <c r="O264" s="304">
        <f t="shared" si="25"/>
        <v>0</v>
      </c>
      <c r="R264" s="304">
        <f>IF(AND(J264=0,C264&gt;=設定シート!E$101,C264&lt;=設定シート!G$101),1,0)</f>
        <v>0</v>
      </c>
    </row>
    <row r="265" spans="1:18" ht="15" customHeight="1">
      <c r="B265" s="304">
        <v>7</v>
      </c>
      <c r="C265" s="304" t="str">
        <f>'報告書（事業主控）'!AV933</f>
        <v/>
      </c>
      <c r="D265" s="304" t="str">
        <f>IF(E265&lt;&gt;"31 水力発電施設、ずい道等新設事業","",IF('報告書（事業主控）'!AX933=11,1,IF('報告書（事業主控）'!AX933=13,2,IF('報告書（事業主控）'!AX933=15,3,IF('報告書（事業主控）'!AX933=17,4,"")))))</f>
        <v/>
      </c>
      <c r="E265" s="304">
        <f>'報告書（事業主控）'!$F$939</f>
        <v>0</v>
      </c>
      <c r="F265" s="304" t="str">
        <f>'報告書（事業主控）'!AW933</f>
        <v>3</v>
      </c>
      <c r="G265" s="304" t="e">
        <f>IF(OR(LEFT(E265,2)="31",LEFT(E265,2)="34",LEFT(E265,2)="36",LEFT(E265,2)="37"),VLOOKUP(E265,労務比率2,'報告書（事業主控）'!AX933,FALSE),VLOOKUP(E265,労務比率,'報告書（事業主控）'!AX933,FALSE))</f>
        <v>#N/A</v>
      </c>
      <c r="H265" s="304" t="e">
        <f>IF(OR(LEFT(E265,2)="31",LEFT(E265,2)="34",LEFT(E265,2)="36",LEFT(E265,2)="37"),VLOOKUP(E265,労務比率2,'報告書（事業主控）'!AX933+1,FALSE),VLOOKUP(E265,労務比率,'報告書（事業主控）'!AX933+1,FALSE))</f>
        <v>#N/A</v>
      </c>
      <c r="I265" s="304">
        <f>'報告書（事業主控）'!AH934</f>
        <v>0</v>
      </c>
      <c r="J265" s="304">
        <f>'報告書（事業主控）'!AH933</f>
        <v>0</v>
      </c>
      <c r="K265" s="304">
        <f>'報告書（事業主控）'!AN933</f>
        <v>0</v>
      </c>
      <c r="L265" s="304">
        <f t="shared" si="23"/>
        <v>0</v>
      </c>
      <c r="M265" s="304">
        <f t="shared" si="24"/>
        <v>0</v>
      </c>
      <c r="N265" s="304">
        <f t="shared" si="26"/>
        <v>0</v>
      </c>
      <c r="O265" s="304">
        <f t="shared" si="25"/>
        <v>0</v>
      </c>
      <c r="R265" s="304">
        <f>IF(AND(J265=0,C265&gt;=設定シート!E$101,C265&lt;=設定シート!G$101),1,0)</f>
        <v>0</v>
      </c>
    </row>
    <row r="266" spans="1:18" ht="15" customHeight="1">
      <c r="B266" s="304">
        <v>8</v>
      </c>
      <c r="C266" s="304" t="str">
        <f>'報告書（事業主控）'!AV935</f>
        <v/>
      </c>
      <c r="D266" s="304" t="str">
        <f>IF(E266&lt;&gt;"31 水力発電施設、ずい道等新設事業","",IF('報告書（事業主控）'!AX935=11,1,IF('報告書（事業主控）'!AX935=13,2,IF('報告書（事業主控）'!AX935=15,3,IF('報告書（事業主控）'!AX935=17,4,"")))))</f>
        <v/>
      </c>
      <c r="E266" s="304">
        <f>'報告書（事業主控）'!$F$939</f>
        <v>0</v>
      </c>
      <c r="F266" s="304" t="str">
        <f>'報告書（事業主控）'!AW935</f>
        <v>3</v>
      </c>
      <c r="G266" s="304" t="e">
        <f>IF(OR(LEFT(E266,2)="31",LEFT(E266,2)="34",LEFT(E266,2)="36",LEFT(E266,2)="37"),VLOOKUP(E266,労務比率2,'報告書（事業主控）'!AX935,FALSE),VLOOKUP(E266,労務比率,'報告書（事業主控）'!AX935,FALSE))</f>
        <v>#N/A</v>
      </c>
      <c r="H266" s="304" t="e">
        <f>IF(OR(LEFT(E266,2)="31",LEFT(E266,2)="34",LEFT(E266,2)="36",LEFT(E266,2)="37"),VLOOKUP(E266,労務比率2,'報告書（事業主控）'!AX935+1,FALSE),VLOOKUP(E266,労務比率,'報告書（事業主控）'!AX935+1,FALSE))</f>
        <v>#N/A</v>
      </c>
      <c r="I266" s="304">
        <f>'報告書（事業主控）'!AH936</f>
        <v>0</v>
      </c>
      <c r="J266" s="304">
        <f>'報告書（事業主控）'!AH935</f>
        <v>0</v>
      </c>
      <c r="K266" s="304">
        <f>'報告書（事業主控）'!AN935</f>
        <v>0</v>
      </c>
      <c r="L266" s="304">
        <f t="shared" si="23"/>
        <v>0</v>
      </c>
      <c r="M266" s="304">
        <f t="shared" si="24"/>
        <v>0</v>
      </c>
      <c r="N266" s="304">
        <f t="shared" si="26"/>
        <v>0</v>
      </c>
      <c r="O266" s="304">
        <f t="shared" si="25"/>
        <v>0</v>
      </c>
      <c r="R266" s="304">
        <f>IF(AND(J266=0,C266&gt;=設定シート!E$101,C266&lt;=設定シート!G$101),1,0)</f>
        <v>0</v>
      </c>
    </row>
    <row r="267" spans="1:18" ht="15" customHeight="1">
      <c r="B267" s="304">
        <v>9</v>
      </c>
      <c r="C267" s="304" t="str">
        <f>'報告書（事業主控）'!AV937</f>
        <v/>
      </c>
      <c r="D267" s="304" t="str">
        <f>IF(E267&lt;&gt;"31 水力発電施設、ずい道等新設事業","",IF('報告書（事業主控）'!AX937=11,1,IF('報告書（事業主控）'!AX937=13,2,IF('報告書（事業主控）'!AX937=15,3,IF('報告書（事業主控）'!AX937=17,4,"")))))</f>
        <v/>
      </c>
      <c r="E267" s="304">
        <f>'報告書（事業主控）'!$F$939</f>
        <v>0</v>
      </c>
      <c r="F267" s="304" t="str">
        <f>'報告書（事業主控）'!AW937</f>
        <v>3</v>
      </c>
      <c r="G267" s="304" t="e">
        <f>IF(OR(LEFT(E267,2)="31",LEFT(E267,2)="34",LEFT(E267,2)="36",LEFT(E267,2)="37"),VLOOKUP(E267,労務比率2,'報告書（事業主控）'!AX937,FALSE),VLOOKUP(E267,労務比率,'報告書（事業主控）'!AX937,FALSE))</f>
        <v>#N/A</v>
      </c>
      <c r="H267" s="304" t="e">
        <f>IF(OR(LEFT(E267,2)="31",LEFT(E267,2)="34",LEFT(E267,2)="36",LEFT(E267,2)="37"),VLOOKUP(E267,労務比率2,'報告書（事業主控）'!AX937+1,FALSE),VLOOKUP(E267,労務比率,'報告書（事業主控）'!AX937+1,FALSE))</f>
        <v>#N/A</v>
      </c>
      <c r="I267" s="304">
        <f>'報告書（事業主控）'!AH938</f>
        <v>0</v>
      </c>
      <c r="J267" s="304">
        <f>'報告書（事業主控）'!AH937</f>
        <v>0</v>
      </c>
      <c r="K267" s="304">
        <f>'報告書（事業主控）'!AN937</f>
        <v>0</v>
      </c>
      <c r="L267" s="304">
        <f t="shared" si="23"/>
        <v>0</v>
      </c>
      <c r="M267" s="304">
        <f t="shared" si="24"/>
        <v>0</v>
      </c>
      <c r="N267" s="304">
        <f t="shared" si="26"/>
        <v>0</v>
      </c>
      <c r="O267" s="304">
        <f t="shared" si="25"/>
        <v>0</v>
      </c>
      <c r="R267" s="304">
        <f>IF(AND(J267=0,C267&gt;=設定シート!E$101,C267&lt;=設定シート!G$101),1,0)</f>
        <v>0</v>
      </c>
    </row>
    <row r="268" spans="1:18" ht="15" customHeight="1">
      <c r="A268" s="304">
        <v>24</v>
      </c>
      <c r="B268" s="304">
        <v>1</v>
      </c>
      <c r="C268" s="304" t="str">
        <f>'報告書（事業主控）'!AV962</f>
        <v/>
      </c>
      <c r="D268" s="304" t="str">
        <f>IF(E268&lt;&gt;"31 水力発電施設、ずい道等新設事業","",IF('報告書（事業主控）'!AX962=11,1,IF('報告書（事業主控）'!AX962=13,2,IF('報告書（事業主控）'!AX962=15,3,IF('報告書（事業主控）'!AX962=17,4,"")))))</f>
        <v/>
      </c>
      <c r="E268" s="304">
        <f>'報告書（事業主控）'!$F$980</f>
        <v>0</v>
      </c>
      <c r="F268" s="304" t="str">
        <f>'報告書（事業主控）'!AW962</f>
        <v>3</v>
      </c>
      <c r="G268" s="304" t="e">
        <f>IF(OR(LEFT(E268,2)="31",LEFT(E268,2)="34",LEFT(E268,2)="36",LEFT(E268,2)="37"),VLOOKUP(E268,労務比率2,'報告書（事業主控）'!AX962,FALSE),VLOOKUP(E268,労務比率,'報告書（事業主控）'!AX962,FALSE))</f>
        <v>#N/A</v>
      </c>
      <c r="H268" s="304" t="e">
        <f>IF(OR(LEFT(E268,2)="31",LEFT(E268,2)="34",LEFT(E268,2)="36",LEFT(E268,2)="37"),VLOOKUP(E268,労務比率2,'報告書（事業主控）'!AX962+1,FALSE),VLOOKUP(E268,労務比率,'報告書（事業主控）'!AX962+1,FALSE))</f>
        <v>#N/A</v>
      </c>
      <c r="I268" s="304">
        <f>'報告書（事業主控）'!AH963</f>
        <v>0</v>
      </c>
      <c r="J268" s="304">
        <f>'報告書（事業主控）'!AH962</f>
        <v>0</v>
      </c>
      <c r="K268" s="304">
        <f>'報告書（事業主控）'!AN962</f>
        <v>0</v>
      </c>
      <c r="L268" s="304">
        <f t="shared" si="23"/>
        <v>0</v>
      </c>
      <c r="M268" s="304">
        <f t="shared" si="24"/>
        <v>0</v>
      </c>
      <c r="N268" s="304">
        <f t="shared" si="26"/>
        <v>0</v>
      </c>
      <c r="O268" s="304">
        <f t="shared" si="25"/>
        <v>0</v>
      </c>
      <c r="P268" s="304">
        <f>INT(SUMIF(O268:O276,0,I268:I276)*105/108)</f>
        <v>0</v>
      </c>
      <c r="Q268" s="304">
        <f>INT(P268*IF(COUNTIF(R268:R276,1)=0,0,SUMIF(R268:R276,1,G268:G276)/COUNTIF(R268:R276,1))/100)</f>
        <v>0</v>
      </c>
      <c r="R268" s="304">
        <f>IF(AND(J268=0,C268&gt;=設定シート!E$101,C268&lt;=設定シート!G$101),1,0)</f>
        <v>0</v>
      </c>
    </row>
    <row r="269" spans="1:18" ht="15" customHeight="1">
      <c r="B269" s="304">
        <v>2</v>
      </c>
      <c r="C269" s="304" t="str">
        <f>'報告書（事業主控）'!AV964</f>
        <v/>
      </c>
      <c r="D269" s="304" t="str">
        <f>IF(E269&lt;&gt;"31 水力発電施設、ずい道等新設事業","",IF('報告書（事業主控）'!AX964=11,1,IF('報告書（事業主控）'!AX964=13,2,IF('報告書（事業主控）'!AX964=15,3,IF('報告書（事業主控）'!AX964=17,4,"")))))</f>
        <v/>
      </c>
      <c r="E269" s="304">
        <f>'報告書（事業主控）'!$F$980</f>
        <v>0</v>
      </c>
      <c r="F269" s="304" t="str">
        <f>'報告書（事業主控）'!AW964</f>
        <v>3</v>
      </c>
      <c r="G269" s="304" t="e">
        <f>IF(OR(LEFT(E269,2)="31",LEFT(E269,2)="34",LEFT(E269,2)="36",LEFT(E269,2)="37"),VLOOKUP(E269,労務比率2,'報告書（事業主控）'!AX964,FALSE),VLOOKUP(E269,労務比率,'報告書（事業主控）'!AX964,FALSE))</f>
        <v>#N/A</v>
      </c>
      <c r="H269" s="304" t="e">
        <f>IF(OR(LEFT(E269,2)="31",LEFT(E269,2)="34",LEFT(E269,2)="36",LEFT(E269,2)="37"),VLOOKUP(E269,労務比率2,'報告書（事業主控）'!AX964+1,FALSE),VLOOKUP(E269,労務比率,'報告書（事業主控）'!AX964+1,FALSE))</f>
        <v>#N/A</v>
      </c>
      <c r="I269" s="304">
        <f>'報告書（事業主控）'!AH965</f>
        <v>0</v>
      </c>
      <c r="J269" s="304">
        <f>'報告書（事業主控）'!AH964</f>
        <v>0</v>
      </c>
      <c r="K269" s="304">
        <f>'報告書（事業主控）'!AN964</f>
        <v>0</v>
      </c>
      <c r="L269" s="304">
        <f t="shared" si="23"/>
        <v>0</v>
      </c>
      <c r="M269" s="304">
        <f t="shared" si="24"/>
        <v>0</v>
      </c>
      <c r="N269" s="304">
        <f t="shared" si="26"/>
        <v>0</v>
      </c>
      <c r="O269" s="304">
        <f t="shared" si="25"/>
        <v>0</v>
      </c>
      <c r="R269" s="304">
        <f>IF(AND(J269=0,C269&gt;=設定シート!E$101,C269&lt;=設定シート!G$101),1,0)</f>
        <v>0</v>
      </c>
    </row>
    <row r="270" spans="1:18" ht="15" customHeight="1">
      <c r="B270" s="304">
        <v>3</v>
      </c>
      <c r="C270" s="304" t="str">
        <f>'報告書（事業主控）'!AV966</f>
        <v/>
      </c>
      <c r="D270" s="304" t="str">
        <f>IF(E270&lt;&gt;"31 水力発電施設、ずい道等新設事業","",IF('報告書（事業主控）'!AX966=11,1,IF('報告書（事業主控）'!AX966=13,2,IF('報告書（事業主控）'!AX966=15,3,IF('報告書（事業主控）'!AX966=17,4,"")))))</f>
        <v/>
      </c>
      <c r="E270" s="304">
        <f>'報告書（事業主控）'!$F$980</f>
        <v>0</v>
      </c>
      <c r="F270" s="304" t="str">
        <f>'報告書（事業主控）'!AW966</f>
        <v>3</v>
      </c>
      <c r="G270" s="304" t="e">
        <f>IF(OR(LEFT(E270,2)="31",LEFT(E270,2)="34",LEFT(E270,2)="36",LEFT(E270,2)="37"),VLOOKUP(E270,労務比率2,'報告書（事業主控）'!AX966,FALSE),VLOOKUP(E270,労務比率,'報告書（事業主控）'!AX966,FALSE))</f>
        <v>#N/A</v>
      </c>
      <c r="H270" s="304" t="e">
        <f>IF(OR(LEFT(E270,2)="31",LEFT(E270,2)="34",LEFT(E270,2)="36",LEFT(E270,2)="37"),VLOOKUP(E270,労務比率2,'報告書（事業主控）'!AX966+1,FALSE),VLOOKUP(E270,労務比率,'報告書（事業主控）'!AX966+1,FALSE))</f>
        <v>#N/A</v>
      </c>
      <c r="I270" s="304">
        <f>'報告書（事業主控）'!AH967</f>
        <v>0</v>
      </c>
      <c r="J270" s="304">
        <f>'報告書（事業主控）'!AH966</f>
        <v>0</v>
      </c>
      <c r="K270" s="304">
        <f>'報告書（事業主控）'!AN966</f>
        <v>0</v>
      </c>
      <c r="L270" s="304">
        <f t="shared" si="23"/>
        <v>0</v>
      </c>
      <c r="M270" s="304">
        <f t="shared" si="24"/>
        <v>0</v>
      </c>
      <c r="N270" s="304">
        <f t="shared" si="26"/>
        <v>0</v>
      </c>
      <c r="O270" s="304">
        <f t="shared" si="25"/>
        <v>0</v>
      </c>
      <c r="R270" s="304">
        <f>IF(AND(J270=0,C270&gt;=設定シート!E$101,C270&lt;=設定シート!G$101),1,0)</f>
        <v>0</v>
      </c>
    </row>
    <row r="271" spans="1:18" ht="15" customHeight="1">
      <c r="B271" s="304">
        <v>4</v>
      </c>
      <c r="C271" s="304" t="str">
        <f>'報告書（事業主控）'!AV968</f>
        <v/>
      </c>
      <c r="D271" s="304" t="str">
        <f>IF(E271&lt;&gt;"31 水力発電施設、ずい道等新設事業","",IF('報告書（事業主控）'!AX968=11,1,IF('報告書（事業主控）'!AX968=13,2,IF('報告書（事業主控）'!AX968=15,3,IF('報告書（事業主控）'!AX968=17,4,"")))))</f>
        <v/>
      </c>
      <c r="E271" s="304">
        <f>'報告書（事業主控）'!$F$980</f>
        <v>0</v>
      </c>
      <c r="F271" s="304" t="str">
        <f>'報告書（事業主控）'!AW968</f>
        <v>3</v>
      </c>
      <c r="G271" s="304" t="e">
        <f>IF(OR(LEFT(E271,2)="31",LEFT(E271,2)="34",LEFT(E271,2)="36",LEFT(E271,2)="37"),VLOOKUP(E271,労務比率2,'報告書（事業主控）'!AX968,FALSE),VLOOKUP(E271,労務比率,'報告書（事業主控）'!AX968,FALSE))</f>
        <v>#N/A</v>
      </c>
      <c r="H271" s="304" t="e">
        <f>IF(OR(LEFT(E271,2)="31",LEFT(E271,2)="34",LEFT(E271,2)="36",LEFT(E271,2)="37"),VLOOKUP(E271,労務比率2,'報告書（事業主控）'!AX968+1,FALSE),VLOOKUP(E271,労務比率,'報告書（事業主控）'!AX968+1,FALSE))</f>
        <v>#N/A</v>
      </c>
      <c r="I271" s="304">
        <f>'報告書（事業主控）'!AH969</f>
        <v>0</v>
      </c>
      <c r="J271" s="304">
        <f>'報告書（事業主控）'!AH968</f>
        <v>0</v>
      </c>
      <c r="K271" s="304">
        <f>'報告書（事業主控）'!AN968</f>
        <v>0</v>
      </c>
      <c r="L271" s="304">
        <f t="shared" si="23"/>
        <v>0</v>
      </c>
      <c r="M271" s="304">
        <f t="shared" si="24"/>
        <v>0</v>
      </c>
      <c r="N271" s="304">
        <f t="shared" si="26"/>
        <v>0</v>
      </c>
      <c r="O271" s="304">
        <f t="shared" si="25"/>
        <v>0</v>
      </c>
      <c r="R271" s="304">
        <f>IF(AND(J271=0,C271&gt;=設定シート!E$101,C271&lt;=設定シート!G$101),1,0)</f>
        <v>0</v>
      </c>
    </row>
    <row r="272" spans="1:18" ht="15" customHeight="1">
      <c r="B272" s="304">
        <v>5</v>
      </c>
      <c r="C272" s="304" t="str">
        <f>'報告書（事業主控）'!AV970</f>
        <v/>
      </c>
      <c r="D272" s="304" t="str">
        <f>IF(E272&lt;&gt;"31 水力発電施設、ずい道等新設事業","",IF('報告書（事業主控）'!AX970=11,1,IF('報告書（事業主控）'!AX970=13,2,IF('報告書（事業主控）'!AX970=15,3,IF('報告書（事業主控）'!AX970=17,4,"")))))</f>
        <v/>
      </c>
      <c r="E272" s="304">
        <f>'報告書（事業主控）'!$F$980</f>
        <v>0</v>
      </c>
      <c r="F272" s="304" t="str">
        <f>'報告書（事業主控）'!AW970</f>
        <v>3</v>
      </c>
      <c r="G272" s="304" t="e">
        <f>IF(OR(LEFT(E272,2)="31",LEFT(E272,2)="34",LEFT(E272,2)="36",LEFT(E272,2)="37"),VLOOKUP(E272,労務比率2,'報告書（事業主控）'!AX970,FALSE),VLOOKUP(E272,労務比率,'報告書（事業主控）'!AX970,FALSE))</f>
        <v>#N/A</v>
      </c>
      <c r="H272" s="304" t="e">
        <f>IF(OR(LEFT(E272,2)="31",LEFT(E272,2)="34",LEFT(E272,2)="36",LEFT(E272,2)="37"),VLOOKUP(E272,労務比率2,'報告書（事業主控）'!AX970+1,FALSE),VLOOKUP(E272,労務比率,'報告書（事業主控）'!AX970+1,FALSE))</f>
        <v>#N/A</v>
      </c>
      <c r="I272" s="304">
        <f>'報告書（事業主控）'!AH971</f>
        <v>0</v>
      </c>
      <c r="J272" s="304">
        <f>'報告書（事業主控）'!AH970</f>
        <v>0</v>
      </c>
      <c r="K272" s="304">
        <f>'報告書（事業主控）'!AN970</f>
        <v>0</v>
      </c>
      <c r="L272" s="304">
        <f t="shared" si="23"/>
        <v>0</v>
      </c>
      <c r="M272" s="304">
        <f t="shared" si="24"/>
        <v>0</v>
      </c>
      <c r="N272" s="304">
        <f t="shared" si="26"/>
        <v>0</v>
      </c>
      <c r="O272" s="304">
        <f t="shared" si="25"/>
        <v>0</v>
      </c>
      <c r="R272" s="304">
        <f>IF(AND(J272=0,C272&gt;=設定シート!E$101,C272&lt;=設定シート!G$101),1,0)</f>
        <v>0</v>
      </c>
    </row>
    <row r="273" spans="1:18" ht="15" customHeight="1">
      <c r="B273" s="304">
        <v>6</v>
      </c>
      <c r="C273" s="304" t="str">
        <f>'報告書（事業主控）'!AV972</f>
        <v/>
      </c>
      <c r="D273" s="304" t="str">
        <f>IF(E273&lt;&gt;"31 水力発電施設、ずい道等新設事業","",IF('報告書（事業主控）'!AX972=11,1,IF('報告書（事業主控）'!AX972=13,2,IF('報告書（事業主控）'!AX972=15,3,IF('報告書（事業主控）'!AX972=17,4,"")))))</f>
        <v/>
      </c>
      <c r="E273" s="304">
        <f>'報告書（事業主控）'!$F$980</f>
        <v>0</v>
      </c>
      <c r="F273" s="304" t="str">
        <f>'報告書（事業主控）'!AW972</f>
        <v>3</v>
      </c>
      <c r="G273" s="304" t="e">
        <f>IF(OR(LEFT(E273,2)="31",LEFT(E273,2)="34",LEFT(E273,2)="36",LEFT(E273,2)="37"),VLOOKUP(E273,労務比率2,'報告書（事業主控）'!AX972,FALSE),VLOOKUP(E273,労務比率,'報告書（事業主控）'!AX972,FALSE))</f>
        <v>#N/A</v>
      </c>
      <c r="H273" s="304" t="e">
        <f>IF(OR(LEFT(E273,2)="31",LEFT(E273,2)="34",LEFT(E273,2)="36",LEFT(E273,2)="37"),VLOOKUP(E273,労務比率2,'報告書（事業主控）'!AX972+1,FALSE),VLOOKUP(E273,労務比率,'報告書（事業主控）'!AX972+1,FALSE))</f>
        <v>#N/A</v>
      </c>
      <c r="I273" s="304">
        <f>'報告書（事業主控）'!AH973</f>
        <v>0</v>
      </c>
      <c r="J273" s="304">
        <f>'報告書（事業主控）'!AH972</f>
        <v>0</v>
      </c>
      <c r="K273" s="304">
        <f>'報告書（事業主控）'!AN972</f>
        <v>0</v>
      </c>
      <c r="L273" s="304">
        <f t="shared" si="23"/>
        <v>0</v>
      </c>
      <c r="M273" s="304">
        <f t="shared" si="24"/>
        <v>0</v>
      </c>
      <c r="N273" s="304">
        <f t="shared" si="26"/>
        <v>0</v>
      </c>
      <c r="O273" s="304">
        <f t="shared" si="25"/>
        <v>0</v>
      </c>
      <c r="R273" s="304">
        <f>IF(AND(J273=0,C273&gt;=設定シート!E$101,C273&lt;=設定シート!G$101),1,0)</f>
        <v>0</v>
      </c>
    </row>
    <row r="274" spans="1:18" ht="15" customHeight="1">
      <c r="B274" s="304">
        <v>7</v>
      </c>
      <c r="C274" s="304" t="str">
        <f>'報告書（事業主控）'!AV974</f>
        <v/>
      </c>
      <c r="D274" s="304" t="str">
        <f>IF(E274&lt;&gt;"31 水力発電施設、ずい道等新設事業","",IF('報告書（事業主控）'!AX974=11,1,IF('報告書（事業主控）'!AX974=13,2,IF('報告書（事業主控）'!AX974=15,3,IF('報告書（事業主控）'!AX974=17,4,"")))))</f>
        <v/>
      </c>
      <c r="E274" s="304">
        <f>'報告書（事業主控）'!$F$980</f>
        <v>0</v>
      </c>
      <c r="F274" s="304" t="str">
        <f>'報告書（事業主控）'!AW974</f>
        <v>3</v>
      </c>
      <c r="G274" s="304" t="e">
        <f>IF(OR(LEFT(E274,2)="31",LEFT(E274,2)="34",LEFT(E274,2)="36",LEFT(E274,2)="37"),VLOOKUP(E274,労務比率2,'報告書（事業主控）'!AX974,FALSE),VLOOKUP(E274,労務比率,'報告書（事業主控）'!AX974,FALSE))</f>
        <v>#N/A</v>
      </c>
      <c r="H274" s="304" t="e">
        <f>IF(OR(LEFT(E274,2)="31",LEFT(E274,2)="34",LEFT(E274,2)="36",LEFT(E274,2)="37"),VLOOKUP(E274,労務比率2,'報告書（事業主控）'!AX974+1,FALSE),VLOOKUP(E274,労務比率,'報告書（事業主控）'!AX974+1,FALSE))</f>
        <v>#N/A</v>
      </c>
      <c r="I274" s="304">
        <f>'報告書（事業主控）'!AH975</f>
        <v>0</v>
      </c>
      <c r="J274" s="304">
        <f>'報告書（事業主控）'!AH974</f>
        <v>0</v>
      </c>
      <c r="K274" s="304">
        <f>'報告書（事業主控）'!AN974</f>
        <v>0</v>
      </c>
      <c r="L274" s="304">
        <f t="shared" si="23"/>
        <v>0</v>
      </c>
      <c r="M274" s="304">
        <f t="shared" si="24"/>
        <v>0</v>
      </c>
      <c r="N274" s="304">
        <f t="shared" si="26"/>
        <v>0</v>
      </c>
      <c r="O274" s="304">
        <f t="shared" si="25"/>
        <v>0</v>
      </c>
      <c r="R274" s="304">
        <f>IF(AND(J274=0,C274&gt;=設定シート!E$101,C274&lt;=設定シート!G$101),1,0)</f>
        <v>0</v>
      </c>
    </row>
    <row r="275" spans="1:18" ht="15" customHeight="1">
      <c r="B275" s="304">
        <v>8</v>
      </c>
      <c r="C275" s="304" t="str">
        <f>'報告書（事業主控）'!AV976</f>
        <v/>
      </c>
      <c r="D275" s="304" t="str">
        <f>IF(E275&lt;&gt;"31 水力発電施設、ずい道等新設事業","",IF('報告書（事業主控）'!AX976=11,1,IF('報告書（事業主控）'!AX976=13,2,IF('報告書（事業主控）'!AX976=15,3,IF('報告書（事業主控）'!AX976=17,4,"")))))</f>
        <v/>
      </c>
      <c r="E275" s="304">
        <f>'報告書（事業主控）'!$F$980</f>
        <v>0</v>
      </c>
      <c r="F275" s="304" t="str">
        <f>'報告書（事業主控）'!AW976</f>
        <v>3</v>
      </c>
      <c r="G275" s="304" t="e">
        <f>IF(OR(LEFT(E275,2)="31",LEFT(E275,2)="34",LEFT(E275,2)="36",LEFT(E275,2)="37"),VLOOKUP(E275,労務比率2,'報告書（事業主控）'!AX976,FALSE),VLOOKUP(E275,労務比率,'報告書（事業主控）'!AX976,FALSE))</f>
        <v>#N/A</v>
      </c>
      <c r="H275" s="304" t="e">
        <f>IF(OR(LEFT(E275,2)="31",LEFT(E275,2)="34",LEFT(E275,2)="36",LEFT(E275,2)="37"),VLOOKUP(E275,労務比率2,'報告書（事業主控）'!AX976+1,FALSE),VLOOKUP(E275,労務比率,'報告書（事業主控）'!AX976+1,FALSE))</f>
        <v>#N/A</v>
      </c>
      <c r="I275" s="304">
        <f>'報告書（事業主控）'!AH977</f>
        <v>0</v>
      </c>
      <c r="J275" s="304">
        <f>'報告書（事業主控）'!AH976</f>
        <v>0</v>
      </c>
      <c r="K275" s="304">
        <f>'報告書（事業主控）'!AN976</f>
        <v>0</v>
      </c>
      <c r="L275" s="304">
        <f t="shared" si="23"/>
        <v>0</v>
      </c>
      <c r="M275" s="304">
        <f t="shared" si="24"/>
        <v>0</v>
      </c>
      <c r="N275" s="304">
        <f t="shared" si="26"/>
        <v>0</v>
      </c>
      <c r="O275" s="304">
        <f t="shared" si="25"/>
        <v>0</v>
      </c>
      <c r="R275" s="304">
        <f>IF(AND(J275=0,C275&gt;=設定シート!E$101,C275&lt;=設定シート!G$101),1,0)</f>
        <v>0</v>
      </c>
    </row>
    <row r="276" spans="1:18" ht="15" customHeight="1">
      <c r="B276" s="304">
        <v>9</v>
      </c>
      <c r="C276" s="304" t="str">
        <f>'報告書（事業主控）'!AV978</f>
        <v/>
      </c>
      <c r="D276" s="304" t="str">
        <f>IF(E276&lt;&gt;"31 水力発電施設、ずい道等新設事業","",IF('報告書（事業主控）'!AX978=11,1,IF('報告書（事業主控）'!AX978=13,2,IF('報告書（事業主控）'!AX978=15,3,IF('報告書（事業主控）'!AX978=17,4,"")))))</f>
        <v/>
      </c>
      <c r="E276" s="304">
        <f>'報告書（事業主控）'!$F$980</f>
        <v>0</v>
      </c>
      <c r="F276" s="304" t="str">
        <f>'報告書（事業主控）'!AW978</f>
        <v>3</v>
      </c>
      <c r="G276" s="304" t="e">
        <f>IF(OR(LEFT(E276,2)="31",LEFT(E276,2)="34",LEFT(E276,2)="36",LEFT(E276,2)="37"),VLOOKUP(E276,労務比率2,'報告書（事業主控）'!AX978,FALSE),VLOOKUP(E276,労務比率,'報告書（事業主控）'!AX978,FALSE))</f>
        <v>#N/A</v>
      </c>
      <c r="H276" s="304" t="e">
        <f>IF(OR(LEFT(E276,2)="31",LEFT(E276,2)="34",LEFT(E276,2)="36",LEFT(E276,2)="37"),VLOOKUP(E276,労務比率2,'報告書（事業主控）'!AX978+1,FALSE),VLOOKUP(E276,労務比率,'報告書（事業主控）'!AX978+1,FALSE))</f>
        <v>#N/A</v>
      </c>
      <c r="I276" s="304">
        <f>'報告書（事業主控）'!AH979</f>
        <v>0</v>
      </c>
      <c r="J276" s="304">
        <f>'報告書（事業主控）'!AH978</f>
        <v>0</v>
      </c>
      <c r="K276" s="304">
        <f>'報告書（事業主控）'!AN978</f>
        <v>0</v>
      </c>
      <c r="L276" s="304">
        <f t="shared" si="23"/>
        <v>0</v>
      </c>
      <c r="M276" s="304">
        <f t="shared" si="24"/>
        <v>0</v>
      </c>
      <c r="N276" s="304">
        <f t="shared" si="26"/>
        <v>0</v>
      </c>
      <c r="O276" s="304">
        <f t="shared" si="25"/>
        <v>0</v>
      </c>
      <c r="R276" s="304">
        <f>IF(AND(J276=0,C276&gt;=設定シート!E$101,C276&lt;=設定シート!G$101),1,0)</f>
        <v>0</v>
      </c>
    </row>
    <row r="277" spans="1:18" ht="15" customHeight="1">
      <c r="A277" s="304">
        <v>25</v>
      </c>
      <c r="B277" s="304">
        <v>1</v>
      </c>
      <c r="C277" s="304" t="str">
        <f>'報告書（事業主控）'!AV1003</f>
        <v/>
      </c>
      <c r="D277" s="304" t="str">
        <f>IF(E277&lt;&gt;"31 水力発電施設、ずい道等新設事業","",IF('報告書（事業主控）'!AX1003=11,1,IF('報告書（事業主控）'!AX1003=13,2,IF('報告書（事業主控）'!AX1003=15,3,IF('報告書（事業主控）'!AX1003=17,4,"")))))</f>
        <v/>
      </c>
      <c r="E277" s="304">
        <f>'報告書（事業主控）'!$F$1021</f>
        <v>0</v>
      </c>
      <c r="F277" s="304" t="str">
        <f>'報告書（事業主控）'!AW1003</f>
        <v>3</v>
      </c>
      <c r="G277" s="304" t="e">
        <f>IF(OR(LEFT(E277,2)="31",LEFT(E277,2)="34",LEFT(E277,2)="36",LEFT(E277,2)="37"),VLOOKUP(E277,労務比率2,'報告書（事業主控）'!AX1003,FALSE),VLOOKUP(E277,労務比率,'報告書（事業主控）'!AX1003,FALSE))</f>
        <v>#N/A</v>
      </c>
      <c r="H277" s="304" t="e">
        <f>IF(OR(LEFT(E277,2)="31",LEFT(E277,2)="34",LEFT(E277,2)="36",LEFT(E277,2)="37"),VLOOKUP(E277,労務比率2,'報告書（事業主控）'!AX1003+1,FALSE),VLOOKUP(E277,労務比率,'報告書（事業主控）'!AX1003+1,FALSE))</f>
        <v>#N/A</v>
      </c>
      <c r="I277" s="304">
        <f>'報告書（事業主控）'!AH1004</f>
        <v>0</v>
      </c>
      <c r="J277" s="304">
        <f>'報告書（事業主控）'!AH1003</f>
        <v>0</v>
      </c>
      <c r="K277" s="304">
        <f>'報告書（事業主控）'!AN1003</f>
        <v>0</v>
      </c>
      <c r="L277" s="304">
        <f t="shared" si="23"/>
        <v>0</v>
      </c>
      <c r="M277" s="304">
        <f t="shared" si="24"/>
        <v>0</v>
      </c>
      <c r="N277" s="304">
        <f t="shared" si="26"/>
        <v>0</v>
      </c>
      <c r="O277" s="304">
        <f t="shared" si="25"/>
        <v>0</v>
      </c>
      <c r="P277" s="304">
        <f>INT(SUMIF(O277:O285,0,I277:I285)*105/108)</f>
        <v>0</v>
      </c>
      <c r="Q277" s="304">
        <f>INT(P277*IF(COUNTIF(R277:R285,1)=0,0,SUMIF(R277:R285,1,G277:G285)/COUNTIF(R277:R285,1))/100)</f>
        <v>0</v>
      </c>
      <c r="R277" s="304">
        <f>IF(AND(J277=0,C277&gt;=設定シート!E$101,C277&lt;=設定シート!G$101),1,0)</f>
        <v>0</v>
      </c>
    </row>
    <row r="278" spans="1:18" ht="15" customHeight="1">
      <c r="B278" s="304">
        <v>2</v>
      </c>
      <c r="C278" s="304" t="str">
        <f>'報告書（事業主控）'!AV1005</f>
        <v/>
      </c>
      <c r="D278" s="304" t="str">
        <f>IF(E278&lt;&gt;"31 水力発電施設、ずい道等新設事業","",IF('報告書（事業主控）'!AX1005=11,1,IF('報告書（事業主控）'!AX1005=13,2,IF('報告書（事業主控）'!AX1005=15,3,IF('報告書（事業主控）'!AX1005=17,4,"")))))</f>
        <v/>
      </c>
      <c r="E278" s="304">
        <f>'報告書（事業主控）'!$F$1021</f>
        <v>0</v>
      </c>
      <c r="F278" s="304" t="str">
        <f>'報告書（事業主控）'!AW1005</f>
        <v>3</v>
      </c>
      <c r="G278" s="304" t="e">
        <f>IF(OR(LEFT(E278,2)="31",LEFT(E278,2)="34",LEFT(E278,2)="36",LEFT(E278,2)="37"),VLOOKUP(E278,労務比率2,'報告書（事業主控）'!AX1005,FALSE),VLOOKUP(E278,労務比率,'報告書（事業主控）'!AX1005,FALSE))</f>
        <v>#N/A</v>
      </c>
      <c r="H278" s="304" t="e">
        <f>IF(OR(LEFT(E278,2)="31",LEFT(E278,2)="34",LEFT(E278,2)="36",LEFT(E278,2)="37"),VLOOKUP(E278,労務比率2,'報告書（事業主控）'!AX1005+1,FALSE),VLOOKUP(E278,労務比率,'報告書（事業主控）'!AX1005+1,FALSE))</f>
        <v>#N/A</v>
      </c>
      <c r="I278" s="304">
        <f>'報告書（事業主控）'!AH1006</f>
        <v>0</v>
      </c>
      <c r="J278" s="304">
        <f>'報告書（事業主控）'!AH1005</f>
        <v>0</v>
      </c>
      <c r="K278" s="304">
        <f>'報告書（事業主控）'!AN1005</f>
        <v>0</v>
      </c>
      <c r="L278" s="304">
        <f t="shared" si="23"/>
        <v>0</v>
      </c>
      <c r="M278" s="304">
        <f t="shared" si="24"/>
        <v>0</v>
      </c>
      <c r="N278" s="304">
        <f t="shared" si="26"/>
        <v>0</v>
      </c>
      <c r="O278" s="304">
        <f t="shared" si="25"/>
        <v>0</v>
      </c>
      <c r="R278" s="304">
        <f>IF(AND(J278=0,C278&gt;=設定シート!E$101,C278&lt;=設定シート!G$101),1,0)</f>
        <v>0</v>
      </c>
    </row>
    <row r="279" spans="1:18" ht="15" customHeight="1">
      <c r="B279" s="304">
        <v>3</v>
      </c>
      <c r="C279" s="304" t="str">
        <f>'報告書（事業主控）'!AV1007</f>
        <v/>
      </c>
      <c r="D279" s="304" t="str">
        <f>IF(E279&lt;&gt;"31 水力発電施設、ずい道等新設事業","",IF('報告書（事業主控）'!AX1007=11,1,IF('報告書（事業主控）'!AX1007=13,2,IF('報告書（事業主控）'!AX1007=15,3,IF('報告書（事業主控）'!AX1007=17,4,"")))))</f>
        <v/>
      </c>
      <c r="E279" s="304">
        <f>'報告書（事業主控）'!$F$1021</f>
        <v>0</v>
      </c>
      <c r="F279" s="304" t="str">
        <f>'報告書（事業主控）'!AW1007</f>
        <v>3</v>
      </c>
      <c r="G279" s="304" t="e">
        <f>IF(OR(LEFT(E279,2)="31",LEFT(E279,2)="34",LEFT(E279,2)="36",LEFT(E279,2)="37"),VLOOKUP(E279,労務比率2,'報告書（事業主控）'!AX1007,FALSE),VLOOKUP(E279,労務比率,'報告書（事業主控）'!AX1007,FALSE))</f>
        <v>#N/A</v>
      </c>
      <c r="H279" s="304" t="e">
        <f>IF(OR(LEFT(E279,2)="31",LEFT(E279,2)="34",LEFT(E279,2)="36",LEFT(E279,2)="37"),VLOOKUP(E279,労務比率2,'報告書（事業主控）'!AX1007+1,FALSE),VLOOKUP(E279,労務比率,'報告書（事業主控）'!AX1007+1,FALSE))</f>
        <v>#N/A</v>
      </c>
      <c r="I279" s="304">
        <f>'報告書（事業主控）'!AH1008</f>
        <v>0</v>
      </c>
      <c r="J279" s="304">
        <f>'報告書（事業主控）'!AH1007</f>
        <v>0</v>
      </c>
      <c r="K279" s="304">
        <f>'報告書（事業主控）'!AN1007</f>
        <v>0</v>
      </c>
      <c r="L279" s="304">
        <f t="shared" si="23"/>
        <v>0</v>
      </c>
      <c r="M279" s="304">
        <f t="shared" si="24"/>
        <v>0</v>
      </c>
      <c r="N279" s="304">
        <f t="shared" si="26"/>
        <v>0</v>
      </c>
      <c r="O279" s="304">
        <f t="shared" si="25"/>
        <v>0</v>
      </c>
      <c r="R279" s="304">
        <f>IF(AND(J279=0,C279&gt;=設定シート!E$101,C279&lt;=設定シート!G$101),1,0)</f>
        <v>0</v>
      </c>
    </row>
    <row r="280" spans="1:18" ht="15" customHeight="1">
      <c r="B280" s="304">
        <v>4</v>
      </c>
      <c r="C280" s="304" t="str">
        <f>'報告書（事業主控）'!AV1009</f>
        <v/>
      </c>
      <c r="D280" s="304" t="str">
        <f>IF(E280&lt;&gt;"31 水力発電施設、ずい道等新設事業","",IF('報告書（事業主控）'!AX1009=11,1,IF('報告書（事業主控）'!AX1009=13,2,IF('報告書（事業主控）'!AX1009=15,3,IF('報告書（事業主控）'!AX1009=17,4,"")))))</f>
        <v/>
      </c>
      <c r="E280" s="304">
        <f>'報告書（事業主控）'!$F$1021</f>
        <v>0</v>
      </c>
      <c r="F280" s="304" t="str">
        <f>'報告書（事業主控）'!AW1009</f>
        <v>3</v>
      </c>
      <c r="G280" s="304" t="e">
        <f>IF(OR(LEFT(E280,2)="31",LEFT(E280,2)="34",LEFT(E280,2)="36",LEFT(E280,2)="37"),VLOOKUP(E280,労務比率2,'報告書（事業主控）'!AX1009,FALSE),VLOOKUP(E280,労務比率,'報告書（事業主控）'!AX1009,FALSE))</f>
        <v>#N/A</v>
      </c>
      <c r="H280" s="304" t="e">
        <f>IF(OR(LEFT(E280,2)="31",LEFT(E280,2)="34",LEFT(E280,2)="36",LEFT(E280,2)="37"),VLOOKUP(E280,労務比率2,'報告書（事業主控）'!AX1009+1,FALSE),VLOOKUP(E280,労務比率,'報告書（事業主控）'!AX1009+1,FALSE))</f>
        <v>#N/A</v>
      </c>
      <c r="I280" s="304">
        <f>'報告書（事業主控）'!AH1010</f>
        <v>0</v>
      </c>
      <c r="J280" s="304">
        <f>'報告書（事業主控）'!AH1009</f>
        <v>0</v>
      </c>
      <c r="K280" s="304">
        <f>'報告書（事業主控）'!AN1009</f>
        <v>0</v>
      </c>
      <c r="L280" s="304">
        <f t="shared" si="23"/>
        <v>0</v>
      </c>
      <c r="M280" s="304">
        <f t="shared" si="24"/>
        <v>0</v>
      </c>
      <c r="N280" s="304">
        <f t="shared" si="26"/>
        <v>0</v>
      </c>
      <c r="O280" s="304">
        <f t="shared" si="25"/>
        <v>0</v>
      </c>
      <c r="R280" s="304">
        <f>IF(AND(J280=0,C280&gt;=設定シート!E$101,C280&lt;=設定シート!G$101),1,0)</f>
        <v>0</v>
      </c>
    </row>
    <row r="281" spans="1:18" ht="15" customHeight="1">
      <c r="B281" s="304">
        <v>5</v>
      </c>
      <c r="C281" s="304" t="str">
        <f>'報告書（事業主控）'!AV1011</f>
        <v/>
      </c>
      <c r="D281" s="304" t="str">
        <f>IF(E281&lt;&gt;"31 水力発電施設、ずい道等新設事業","",IF('報告書（事業主控）'!AX1011=11,1,IF('報告書（事業主控）'!AX1011=13,2,IF('報告書（事業主控）'!AX1011=15,3,IF('報告書（事業主控）'!AX1011=17,4,"")))))</f>
        <v/>
      </c>
      <c r="E281" s="304">
        <f>'報告書（事業主控）'!$F$1021</f>
        <v>0</v>
      </c>
      <c r="F281" s="304" t="str">
        <f>'報告書（事業主控）'!AW1011</f>
        <v>3</v>
      </c>
      <c r="G281" s="304" t="e">
        <f>IF(OR(LEFT(E281,2)="31",LEFT(E281,2)="34",LEFT(E281,2)="36",LEFT(E281,2)="37"),VLOOKUP(E281,労務比率2,'報告書（事業主控）'!AX1011,FALSE),VLOOKUP(E281,労務比率,'報告書（事業主控）'!AX1011,FALSE))</f>
        <v>#N/A</v>
      </c>
      <c r="H281" s="304" t="e">
        <f>IF(OR(LEFT(E281,2)="31",LEFT(E281,2)="34",LEFT(E281,2)="36",LEFT(E281,2)="37"),VLOOKUP(E281,労務比率2,'報告書（事業主控）'!AX1011+1,FALSE),VLOOKUP(E281,労務比率,'報告書（事業主控）'!AX1011+1,FALSE))</f>
        <v>#N/A</v>
      </c>
      <c r="I281" s="304">
        <f>'報告書（事業主控）'!AH1012</f>
        <v>0</v>
      </c>
      <c r="J281" s="304">
        <f>'報告書（事業主控）'!AH1011</f>
        <v>0</v>
      </c>
      <c r="K281" s="304">
        <f>'報告書（事業主控）'!AN1011</f>
        <v>0</v>
      </c>
      <c r="L281" s="304">
        <f t="shared" si="23"/>
        <v>0</v>
      </c>
      <c r="M281" s="304">
        <f t="shared" si="24"/>
        <v>0</v>
      </c>
      <c r="N281" s="304">
        <f t="shared" si="26"/>
        <v>0</v>
      </c>
      <c r="O281" s="304">
        <f t="shared" si="25"/>
        <v>0</v>
      </c>
      <c r="R281" s="304">
        <f>IF(AND(J281=0,C281&gt;=設定シート!E$101,C281&lt;=設定シート!G$101),1,0)</f>
        <v>0</v>
      </c>
    </row>
    <row r="282" spans="1:18" ht="15" customHeight="1">
      <c r="B282" s="304">
        <v>6</v>
      </c>
      <c r="C282" s="304" t="str">
        <f>'報告書（事業主控）'!AV1013</f>
        <v/>
      </c>
      <c r="D282" s="304" t="str">
        <f>IF(E282&lt;&gt;"31 水力発電施設、ずい道等新設事業","",IF('報告書（事業主控）'!AX1013=11,1,IF('報告書（事業主控）'!AX1013=13,2,IF('報告書（事業主控）'!AX1013=15,3,IF('報告書（事業主控）'!AX1013=17,4,"")))))</f>
        <v/>
      </c>
      <c r="E282" s="304">
        <f>'報告書（事業主控）'!$F$1021</f>
        <v>0</v>
      </c>
      <c r="F282" s="304" t="str">
        <f>'報告書（事業主控）'!AW1013</f>
        <v>3</v>
      </c>
      <c r="G282" s="304" t="e">
        <f>IF(OR(LEFT(E282,2)="31",LEFT(E282,2)="34",LEFT(E282,2)="36",LEFT(E282,2)="37"),VLOOKUP(E282,労務比率2,'報告書（事業主控）'!AX1013,FALSE),VLOOKUP(E282,労務比率,'報告書（事業主控）'!AX1013,FALSE))</f>
        <v>#N/A</v>
      </c>
      <c r="H282" s="304" t="e">
        <f>IF(OR(LEFT(E282,2)="31",LEFT(E282,2)="34",LEFT(E282,2)="36",LEFT(E282,2)="37"),VLOOKUP(E282,労務比率2,'報告書（事業主控）'!AX1013+1,FALSE),VLOOKUP(E282,労務比率,'報告書（事業主控）'!AX1013+1,FALSE))</f>
        <v>#N/A</v>
      </c>
      <c r="I282" s="304">
        <f>'報告書（事業主控）'!AH1014</f>
        <v>0</v>
      </c>
      <c r="J282" s="304">
        <f>'報告書（事業主控）'!AH1013</f>
        <v>0</v>
      </c>
      <c r="K282" s="304">
        <f>'報告書（事業主控）'!AN1013</f>
        <v>0</v>
      </c>
      <c r="L282" s="304">
        <f t="shared" si="23"/>
        <v>0</v>
      </c>
      <c r="M282" s="304">
        <f t="shared" si="24"/>
        <v>0</v>
      </c>
      <c r="N282" s="304">
        <f t="shared" si="26"/>
        <v>0</v>
      </c>
      <c r="O282" s="304">
        <f t="shared" si="25"/>
        <v>0</v>
      </c>
      <c r="R282" s="304">
        <f>IF(AND(J282=0,C282&gt;=設定シート!E$101,C282&lt;=設定シート!G$101),1,0)</f>
        <v>0</v>
      </c>
    </row>
    <row r="283" spans="1:18" ht="15" customHeight="1">
      <c r="B283" s="304">
        <v>7</v>
      </c>
      <c r="C283" s="304" t="str">
        <f>'報告書（事業主控）'!AV1015</f>
        <v/>
      </c>
      <c r="D283" s="304" t="str">
        <f>IF(E283&lt;&gt;"31 水力発電施設、ずい道等新設事業","",IF('報告書（事業主控）'!AX1015=11,1,IF('報告書（事業主控）'!AX1015=13,2,IF('報告書（事業主控）'!AX1015=15,3,IF('報告書（事業主控）'!AX1015=17,4,"")))))</f>
        <v/>
      </c>
      <c r="E283" s="304">
        <f>'報告書（事業主控）'!$F$1021</f>
        <v>0</v>
      </c>
      <c r="F283" s="304" t="str">
        <f>'報告書（事業主控）'!AW1015</f>
        <v>3</v>
      </c>
      <c r="G283" s="304" t="e">
        <f>IF(OR(LEFT(E283,2)="31",LEFT(E283,2)="34",LEFT(E283,2)="36",LEFT(E283,2)="37"),VLOOKUP(E283,労務比率2,'報告書（事業主控）'!AX1015,FALSE),VLOOKUP(E283,労務比率,'報告書（事業主控）'!AX1015,FALSE))</f>
        <v>#N/A</v>
      </c>
      <c r="H283" s="304" t="e">
        <f>IF(OR(LEFT(E283,2)="31",LEFT(E283,2)="34",LEFT(E283,2)="36",LEFT(E283,2)="37"),VLOOKUP(E283,労務比率2,'報告書（事業主控）'!AX1015+1,FALSE),VLOOKUP(E283,労務比率,'報告書（事業主控）'!AX1015+1,FALSE))</f>
        <v>#N/A</v>
      </c>
      <c r="I283" s="304">
        <f>'報告書（事業主控）'!AH1016</f>
        <v>0</v>
      </c>
      <c r="J283" s="304">
        <f>'報告書（事業主控）'!AH1015</f>
        <v>0</v>
      </c>
      <c r="K283" s="304">
        <f>'報告書（事業主控）'!AN1015</f>
        <v>0</v>
      </c>
      <c r="L283" s="304">
        <f t="shared" si="23"/>
        <v>0</v>
      </c>
      <c r="M283" s="304">
        <f t="shared" si="24"/>
        <v>0</v>
      </c>
      <c r="N283" s="304">
        <f t="shared" si="26"/>
        <v>0</v>
      </c>
      <c r="O283" s="304">
        <f t="shared" si="25"/>
        <v>0</v>
      </c>
      <c r="R283" s="304">
        <f>IF(AND(J283=0,C283&gt;=設定シート!E$101,C283&lt;=設定シート!G$101),1,0)</f>
        <v>0</v>
      </c>
    </row>
    <row r="284" spans="1:18" ht="15" customHeight="1">
      <c r="B284" s="304">
        <v>8</v>
      </c>
      <c r="C284" s="304" t="str">
        <f>'報告書（事業主控）'!AV1017</f>
        <v/>
      </c>
      <c r="D284" s="304" t="str">
        <f>IF(E284&lt;&gt;"31 水力発電施設、ずい道等新設事業","",IF('報告書（事業主控）'!AX1017=11,1,IF('報告書（事業主控）'!AX1017=13,2,IF('報告書（事業主控）'!AX1017=15,3,IF('報告書（事業主控）'!AX1017=17,4,"")))))</f>
        <v/>
      </c>
      <c r="E284" s="304">
        <f>'報告書（事業主控）'!$F$1021</f>
        <v>0</v>
      </c>
      <c r="F284" s="304" t="str">
        <f>'報告書（事業主控）'!AW1017</f>
        <v>3</v>
      </c>
      <c r="G284" s="304" t="e">
        <f>IF(OR(LEFT(E284,2)="31",LEFT(E284,2)="34",LEFT(E284,2)="36",LEFT(E284,2)="37"),VLOOKUP(E284,労務比率2,'報告書（事業主控）'!AX1017,FALSE),VLOOKUP(E284,労務比率,'報告書（事業主控）'!AX1017,FALSE))</f>
        <v>#N/A</v>
      </c>
      <c r="H284" s="304" t="e">
        <f>IF(OR(LEFT(E284,2)="31",LEFT(E284,2)="34",LEFT(E284,2)="36",LEFT(E284,2)="37"),VLOOKUP(E284,労務比率2,'報告書（事業主控）'!AX1017+1,FALSE),VLOOKUP(E284,労務比率,'報告書（事業主控）'!AX1017+1,FALSE))</f>
        <v>#N/A</v>
      </c>
      <c r="I284" s="304">
        <f>'報告書（事業主控）'!AH1018</f>
        <v>0</v>
      </c>
      <c r="J284" s="304">
        <f>'報告書（事業主控）'!AH1017</f>
        <v>0</v>
      </c>
      <c r="K284" s="304">
        <f>'報告書（事業主控）'!AN1017</f>
        <v>0</v>
      </c>
      <c r="L284" s="304">
        <f t="shared" si="23"/>
        <v>0</v>
      </c>
      <c r="M284" s="304">
        <f t="shared" si="24"/>
        <v>0</v>
      </c>
      <c r="N284" s="304">
        <f t="shared" si="26"/>
        <v>0</v>
      </c>
      <c r="O284" s="304">
        <f t="shared" si="25"/>
        <v>0</v>
      </c>
      <c r="R284" s="304">
        <f>IF(AND(J284=0,C284&gt;=設定シート!E$101,C284&lt;=設定シート!G$101),1,0)</f>
        <v>0</v>
      </c>
    </row>
    <row r="285" spans="1:18" ht="15" customHeight="1">
      <c r="B285" s="304">
        <v>9</v>
      </c>
      <c r="C285" s="304" t="str">
        <f>'報告書（事業主控）'!AV1019</f>
        <v/>
      </c>
      <c r="D285" s="304" t="str">
        <f>IF(E285&lt;&gt;"31 水力発電施設、ずい道等新設事業","",IF('報告書（事業主控）'!AX1019=11,1,IF('報告書（事業主控）'!AX1019=13,2,IF('報告書（事業主控）'!AX1019=15,3,IF('報告書（事業主控）'!AX1019=17,4,"")))))</f>
        <v/>
      </c>
      <c r="E285" s="304">
        <f>'報告書（事業主控）'!$F$1021</f>
        <v>0</v>
      </c>
      <c r="F285" s="304" t="str">
        <f>'報告書（事業主控）'!AW1019</f>
        <v>3</v>
      </c>
      <c r="G285" s="304" t="e">
        <f>IF(OR(LEFT(E285,2)="31",LEFT(E285,2)="34",LEFT(E285,2)="36",LEFT(E285,2)="37"),VLOOKUP(E285,労務比率2,'報告書（事業主控）'!AX1019,FALSE),VLOOKUP(E285,労務比率,'報告書（事業主控）'!AX1019,FALSE))</f>
        <v>#N/A</v>
      </c>
      <c r="H285" s="304" t="e">
        <f>IF(OR(LEFT(E285,2)="31",LEFT(E285,2)="34",LEFT(E285,2)="36",LEFT(E285,2)="37"),VLOOKUP(E285,労務比率2,'報告書（事業主控）'!AX1019+1,FALSE),VLOOKUP(E285,労務比率,'報告書（事業主控）'!AX1019+1,FALSE))</f>
        <v>#N/A</v>
      </c>
      <c r="I285" s="304">
        <f>'報告書（事業主控）'!AH1020</f>
        <v>0</v>
      </c>
      <c r="J285" s="304">
        <f>'報告書（事業主控）'!AH1019</f>
        <v>0</v>
      </c>
      <c r="K285" s="304">
        <f>'報告書（事業主控）'!AN1019</f>
        <v>0</v>
      </c>
      <c r="L285" s="304">
        <f t="shared" si="23"/>
        <v>0</v>
      </c>
      <c r="M285" s="304">
        <f t="shared" si="24"/>
        <v>0</v>
      </c>
      <c r="N285" s="304">
        <f t="shared" si="26"/>
        <v>0</v>
      </c>
      <c r="O285" s="304">
        <f t="shared" si="25"/>
        <v>0</v>
      </c>
      <c r="R285" s="304">
        <f>IF(AND(J285=0,C285&gt;=設定シート!E$101,C285&lt;=設定シート!G$101),1,0)</f>
        <v>0</v>
      </c>
    </row>
    <row r="286" spans="1:18" ht="15" customHeight="1">
      <c r="A286" s="304">
        <v>26</v>
      </c>
      <c r="B286" s="304">
        <v>1</v>
      </c>
      <c r="C286" s="304" t="str">
        <f>'報告書（事業主控）'!AV1044</f>
        <v/>
      </c>
      <c r="D286" s="304" t="str">
        <f>IF(E286&lt;&gt;"31 水力発電施設、ずい道等新設事業","",IF('報告書（事業主控）'!AX1044=11,1,IF('報告書（事業主控）'!AX1044=13,2,IF('報告書（事業主控）'!AX1044=15,3,IF('報告書（事業主控）'!AX1044=17,4,"")))))</f>
        <v/>
      </c>
      <c r="E286" s="304">
        <f>'報告書（事業主控）'!$F$1062</f>
        <v>0</v>
      </c>
      <c r="F286" s="304" t="str">
        <f>'報告書（事業主控）'!AW1044</f>
        <v>3</v>
      </c>
      <c r="G286" s="304" t="e">
        <f>IF(OR(LEFT(E286,2)="31",LEFT(E286,2)="34",LEFT(E286,2)="36",LEFT(E286,2)="37"),VLOOKUP(E286,労務比率2,'報告書（事業主控）'!AX1044,FALSE),VLOOKUP(E286,労務比率,'報告書（事業主控）'!AX1044,FALSE))</f>
        <v>#N/A</v>
      </c>
      <c r="H286" s="304" t="e">
        <f>IF(OR(LEFT(E286,2)="31",LEFT(E286,2)="34",LEFT(E286,2)="36",LEFT(E286,2)="37"),VLOOKUP(E286,労務比率2,'報告書（事業主控）'!AX1044+1,FALSE),VLOOKUP(E286,労務比率,'報告書（事業主控）'!AX1044+1,FALSE))</f>
        <v>#N/A</v>
      </c>
      <c r="I286" s="304">
        <f>'報告書（事業主控）'!AH1045</f>
        <v>0</v>
      </c>
      <c r="J286" s="304">
        <f>'報告書（事業主控）'!AH1044</f>
        <v>0</v>
      </c>
      <c r="K286" s="304">
        <f>'報告書（事業主控）'!AN1044</f>
        <v>0</v>
      </c>
      <c r="L286" s="304">
        <f t="shared" si="23"/>
        <v>0</v>
      </c>
      <c r="M286" s="304">
        <f t="shared" si="24"/>
        <v>0</v>
      </c>
      <c r="N286" s="304">
        <f t="shared" si="26"/>
        <v>0</v>
      </c>
      <c r="O286" s="304">
        <f t="shared" si="25"/>
        <v>0</v>
      </c>
      <c r="P286" s="304">
        <f>INT(SUMIF(O286:O294,0,I286:I294)*105/108)</f>
        <v>0</v>
      </c>
      <c r="Q286" s="304">
        <f>INT(P286*IF(COUNTIF(R286:R294,1)=0,0,SUMIF(R286:R294,1,G286:G294)/COUNTIF(R286:R294,1))/100)</f>
        <v>0</v>
      </c>
      <c r="R286" s="304">
        <f>IF(AND(J286=0,C286&gt;=設定シート!E$101,C286&lt;=設定シート!G$101),1,0)</f>
        <v>0</v>
      </c>
    </row>
    <row r="287" spans="1:18" ht="15" customHeight="1">
      <c r="B287" s="304">
        <v>2</v>
      </c>
      <c r="C287" s="304" t="str">
        <f>'報告書（事業主控）'!AV1046</f>
        <v/>
      </c>
      <c r="D287" s="304" t="str">
        <f>IF(E287&lt;&gt;"31 水力発電施設、ずい道等新設事業","",IF('報告書（事業主控）'!AX1046=11,1,IF('報告書（事業主控）'!AX1046=13,2,IF('報告書（事業主控）'!AX1046=15,3,IF('報告書（事業主控）'!AX1046=17,4,"")))))</f>
        <v/>
      </c>
      <c r="E287" s="304">
        <f>'報告書（事業主控）'!$F$1062</f>
        <v>0</v>
      </c>
      <c r="F287" s="304" t="str">
        <f>'報告書（事業主控）'!AW1046</f>
        <v>3</v>
      </c>
      <c r="G287" s="304" t="e">
        <f>IF(OR(LEFT(E287,2)="31",LEFT(E287,2)="34",LEFT(E287,2)="36",LEFT(E287,2)="37"),VLOOKUP(E287,労務比率2,'報告書（事業主控）'!AX1046,FALSE),VLOOKUP(E287,労務比率,'報告書（事業主控）'!AX1046,FALSE))</f>
        <v>#N/A</v>
      </c>
      <c r="H287" s="304" t="e">
        <f>IF(OR(LEFT(E287,2)="31",LEFT(E287,2)="34",LEFT(E287,2)="36",LEFT(E287,2)="37"),VLOOKUP(E287,労務比率2,'報告書（事業主控）'!AX1046+1,FALSE),VLOOKUP(E287,労務比率,'報告書（事業主控）'!AX1046+1,FALSE))</f>
        <v>#N/A</v>
      </c>
      <c r="I287" s="304">
        <f>'報告書（事業主控）'!AH1047</f>
        <v>0</v>
      </c>
      <c r="J287" s="304">
        <f>'報告書（事業主控）'!AH1046</f>
        <v>0</v>
      </c>
      <c r="K287" s="304">
        <f>'報告書（事業主控）'!AN1046</f>
        <v>0</v>
      </c>
      <c r="L287" s="304">
        <f t="shared" si="23"/>
        <v>0</v>
      </c>
      <c r="M287" s="304">
        <f t="shared" si="24"/>
        <v>0</v>
      </c>
      <c r="N287" s="304">
        <f t="shared" si="26"/>
        <v>0</v>
      </c>
      <c r="O287" s="304">
        <f t="shared" si="25"/>
        <v>0</v>
      </c>
      <c r="R287" s="304">
        <f>IF(AND(J287=0,C287&gt;=設定シート!E$101,C287&lt;=設定シート!G$101),1,0)</f>
        <v>0</v>
      </c>
    </row>
    <row r="288" spans="1:18" ht="15" customHeight="1">
      <c r="B288" s="304">
        <v>3</v>
      </c>
      <c r="C288" s="304" t="str">
        <f>'報告書（事業主控）'!AV1048</f>
        <v/>
      </c>
      <c r="D288" s="304" t="str">
        <f>IF(E288&lt;&gt;"31 水力発電施設、ずい道等新設事業","",IF('報告書（事業主控）'!AX1048=11,1,IF('報告書（事業主控）'!AX1048=13,2,IF('報告書（事業主控）'!AX1048=15,3,IF('報告書（事業主控）'!AX1048=17,4,"")))))</f>
        <v/>
      </c>
      <c r="E288" s="304">
        <f>'報告書（事業主控）'!$F$1062</f>
        <v>0</v>
      </c>
      <c r="F288" s="304" t="str">
        <f>'報告書（事業主控）'!AW1048</f>
        <v>3</v>
      </c>
      <c r="G288" s="304" t="e">
        <f>IF(OR(LEFT(E288,2)="31",LEFT(E288,2)="34",LEFT(E288,2)="36",LEFT(E288,2)="37"),VLOOKUP(E288,労務比率2,'報告書（事業主控）'!AX1048,FALSE),VLOOKUP(E288,労務比率,'報告書（事業主控）'!AX1048,FALSE))</f>
        <v>#N/A</v>
      </c>
      <c r="H288" s="304" t="e">
        <f>IF(OR(LEFT(E288,2)="31",LEFT(E288,2)="34",LEFT(E288,2)="36",LEFT(E288,2)="37"),VLOOKUP(E288,労務比率2,'報告書（事業主控）'!AX1048+1,FALSE),VLOOKUP(E288,労務比率,'報告書（事業主控）'!AX1048+1,FALSE))</f>
        <v>#N/A</v>
      </c>
      <c r="I288" s="304">
        <f>'報告書（事業主控）'!AH1049</f>
        <v>0</v>
      </c>
      <c r="J288" s="304">
        <f>'報告書（事業主控）'!AH1048</f>
        <v>0</v>
      </c>
      <c r="K288" s="304">
        <f>'報告書（事業主控）'!AN1048</f>
        <v>0</v>
      </c>
      <c r="L288" s="304">
        <f t="shared" si="23"/>
        <v>0</v>
      </c>
      <c r="M288" s="304">
        <f t="shared" si="24"/>
        <v>0</v>
      </c>
      <c r="N288" s="304">
        <f t="shared" si="26"/>
        <v>0</v>
      </c>
      <c r="O288" s="304">
        <f t="shared" si="25"/>
        <v>0</v>
      </c>
      <c r="R288" s="304">
        <f>IF(AND(J288=0,C288&gt;=設定シート!E$101,C288&lt;=設定シート!G$101),1,0)</f>
        <v>0</v>
      </c>
    </row>
    <row r="289" spans="1:18" ht="15" customHeight="1">
      <c r="B289" s="304">
        <v>4</v>
      </c>
      <c r="C289" s="304" t="str">
        <f>'報告書（事業主控）'!AV1050</f>
        <v/>
      </c>
      <c r="D289" s="304" t="str">
        <f>IF(E289&lt;&gt;"31 水力発電施設、ずい道等新設事業","",IF('報告書（事業主控）'!AX1050=11,1,IF('報告書（事業主控）'!AX1050=13,2,IF('報告書（事業主控）'!AX1050=15,3,IF('報告書（事業主控）'!AX1050=17,4,"")))))</f>
        <v/>
      </c>
      <c r="E289" s="304">
        <f>'報告書（事業主控）'!$F$1062</f>
        <v>0</v>
      </c>
      <c r="F289" s="304" t="str">
        <f>'報告書（事業主控）'!AW1050</f>
        <v>3</v>
      </c>
      <c r="G289" s="304" t="e">
        <f>IF(OR(LEFT(E289,2)="31",LEFT(E289,2)="34",LEFT(E289,2)="36",LEFT(E289,2)="37"),VLOOKUP(E289,労務比率2,'報告書（事業主控）'!AX1050,FALSE),VLOOKUP(E289,労務比率,'報告書（事業主控）'!AX1050,FALSE))</f>
        <v>#N/A</v>
      </c>
      <c r="H289" s="304" t="e">
        <f>IF(OR(LEFT(E289,2)="31",LEFT(E289,2)="34",LEFT(E289,2)="36",LEFT(E289,2)="37"),VLOOKUP(E289,労務比率2,'報告書（事業主控）'!AX1050+1,FALSE),VLOOKUP(E289,労務比率,'報告書（事業主控）'!AX1050+1,FALSE))</f>
        <v>#N/A</v>
      </c>
      <c r="I289" s="304">
        <f>'報告書（事業主控）'!AH1051</f>
        <v>0</v>
      </c>
      <c r="J289" s="304">
        <f>'報告書（事業主控）'!AH1050</f>
        <v>0</v>
      </c>
      <c r="K289" s="304">
        <f>'報告書（事業主控）'!AN1050</f>
        <v>0</v>
      </c>
      <c r="L289" s="304">
        <f t="shared" si="23"/>
        <v>0</v>
      </c>
      <c r="M289" s="304">
        <f t="shared" si="24"/>
        <v>0</v>
      </c>
      <c r="N289" s="304">
        <f t="shared" si="26"/>
        <v>0</v>
      </c>
      <c r="O289" s="304">
        <f t="shared" si="25"/>
        <v>0</v>
      </c>
      <c r="R289" s="304">
        <f>IF(AND(J289=0,C289&gt;=設定シート!E$101,C289&lt;=設定シート!G$101),1,0)</f>
        <v>0</v>
      </c>
    </row>
    <row r="290" spans="1:18" ht="15" customHeight="1">
      <c r="B290" s="304">
        <v>5</v>
      </c>
      <c r="C290" s="304" t="str">
        <f>'報告書（事業主控）'!AV1052</f>
        <v/>
      </c>
      <c r="D290" s="304" t="str">
        <f>IF(E290&lt;&gt;"31 水力発電施設、ずい道等新設事業","",IF('報告書（事業主控）'!AX1052=11,1,IF('報告書（事業主控）'!AX1052=13,2,IF('報告書（事業主控）'!AX1052=15,3,IF('報告書（事業主控）'!AX1052=17,4,"")))))</f>
        <v/>
      </c>
      <c r="E290" s="304">
        <f>'報告書（事業主控）'!$F$1062</f>
        <v>0</v>
      </c>
      <c r="F290" s="304" t="str">
        <f>'報告書（事業主控）'!AW1052</f>
        <v>3</v>
      </c>
      <c r="G290" s="304" t="e">
        <f>IF(OR(LEFT(E290,2)="31",LEFT(E290,2)="34",LEFT(E290,2)="36",LEFT(E290,2)="37"),VLOOKUP(E290,労務比率2,'報告書（事業主控）'!AX1052,FALSE),VLOOKUP(E290,労務比率,'報告書（事業主控）'!AX1052,FALSE))</f>
        <v>#N/A</v>
      </c>
      <c r="H290" s="304" t="e">
        <f>IF(OR(LEFT(E290,2)="31",LEFT(E290,2)="34",LEFT(E290,2)="36",LEFT(E290,2)="37"),VLOOKUP(E290,労務比率2,'報告書（事業主控）'!AX1052+1,FALSE),VLOOKUP(E290,労務比率,'報告書（事業主控）'!AX1052+1,FALSE))</f>
        <v>#N/A</v>
      </c>
      <c r="I290" s="304">
        <f>'報告書（事業主控）'!AH1053</f>
        <v>0</v>
      </c>
      <c r="J290" s="304">
        <f>'報告書（事業主控）'!AH1052</f>
        <v>0</v>
      </c>
      <c r="K290" s="304">
        <f>'報告書（事業主控）'!AN1052</f>
        <v>0</v>
      </c>
      <c r="L290" s="304">
        <f t="shared" si="23"/>
        <v>0</v>
      </c>
      <c r="M290" s="304">
        <f t="shared" si="24"/>
        <v>0</v>
      </c>
      <c r="N290" s="304">
        <f t="shared" si="26"/>
        <v>0</v>
      </c>
      <c r="O290" s="304">
        <f t="shared" si="25"/>
        <v>0</v>
      </c>
      <c r="R290" s="304">
        <f>IF(AND(J290=0,C290&gt;=設定シート!E$101,C290&lt;=設定シート!G$101),1,0)</f>
        <v>0</v>
      </c>
    </row>
    <row r="291" spans="1:18" ht="15" customHeight="1">
      <c r="B291" s="304">
        <v>6</v>
      </c>
      <c r="C291" s="304" t="str">
        <f>'報告書（事業主控）'!AV1054</f>
        <v/>
      </c>
      <c r="D291" s="304" t="str">
        <f>IF(E291&lt;&gt;"31 水力発電施設、ずい道等新設事業","",IF('報告書（事業主控）'!AX1054=11,1,IF('報告書（事業主控）'!AX1054=13,2,IF('報告書（事業主控）'!AX1054=15,3,IF('報告書（事業主控）'!AX1054=17,4,"")))))</f>
        <v/>
      </c>
      <c r="E291" s="304">
        <f>'報告書（事業主控）'!$F$1062</f>
        <v>0</v>
      </c>
      <c r="F291" s="304" t="str">
        <f>'報告書（事業主控）'!AW1054</f>
        <v>3</v>
      </c>
      <c r="G291" s="304" t="e">
        <f>IF(OR(LEFT(E291,2)="31",LEFT(E291,2)="34",LEFT(E291,2)="36",LEFT(E291,2)="37"),VLOOKUP(E291,労務比率2,'報告書（事業主控）'!AX1054,FALSE),VLOOKUP(E291,労務比率,'報告書（事業主控）'!AX1054,FALSE))</f>
        <v>#N/A</v>
      </c>
      <c r="H291" s="304" t="e">
        <f>IF(OR(LEFT(E291,2)="31",LEFT(E291,2)="34",LEFT(E291,2)="36",LEFT(E291,2)="37"),VLOOKUP(E291,労務比率2,'報告書（事業主控）'!AX1054+1,FALSE),VLOOKUP(E291,労務比率,'報告書（事業主控）'!AX1054+1,FALSE))</f>
        <v>#N/A</v>
      </c>
      <c r="I291" s="304">
        <f>'報告書（事業主控）'!AH1055</f>
        <v>0</v>
      </c>
      <c r="J291" s="304">
        <f>'報告書（事業主控）'!AH1054</f>
        <v>0</v>
      </c>
      <c r="K291" s="304">
        <f>'報告書（事業主控）'!AN1054</f>
        <v>0</v>
      </c>
      <c r="L291" s="304">
        <f t="shared" si="23"/>
        <v>0</v>
      </c>
      <c r="M291" s="304">
        <f t="shared" si="24"/>
        <v>0</v>
      </c>
      <c r="N291" s="304">
        <f t="shared" si="26"/>
        <v>0</v>
      </c>
      <c r="O291" s="304">
        <f t="shared" si="25"/>
        <v>0</v>
      </c>
      <c r="R291" s="304">
        <f>IF(AND(J291=0,C291&gt;=設定シート!E$101,C291&lt;=設定シート!G$101),1,0)</f>
        <v>0</v>
      </c>
    </row>
    <row r="292" spans="1:18" ht="15" customHeight="1">
      <c r="B292" s="304">
        <v>7</v>
      </c>
      <c r="C292" s="304" t="str">
        <f>'報告書（事業主控）'!AV1056</f>
        <v/>
      </c>
      <c r="D292" s="304" t="str">
        <f>IF(E292&lt;&gt;"31 水力発電施設、ずい道等新設事業","",IF('報告書（事業主控）'!AX1056=11,1,IF('報告書（事業主控）'!AX1056=13,2,IF('報告書（事業主控）'!AX1056=15,3,IF('報告書（事業主控）'!AX1056=17,4,"")))))</f>
        <v/>
      </c>
      <c r="E292" s="304">
        <f>'報告書（事業主控）'!$F$1062</f>
        <v>0</v>
      </c>
      <c r="F292" s="304" t="str">
        <f>'報告書（事業主控）'!AW1056</f>
        <v>3</v>
      </c>
      <c r="G292" s="304" t="e">
        <f>IF(OR(LEFT(E292,2)="31",LEFT(E292,2)="34",LEFT(E292,2)="36",LEFT(E292,2)="37"),VLOOKUP(E292,労務比率2,'報告書（事業主控）'!AX1056,FALSE),VLOOKUP(E292,労務比率,'報告書（事業主控）'!AX1056,FALSE))</f>
        <v>#N/A</v>
      </c>
      <c r="H292" s="304" t="e">
        <f>IF(OR(LEFT(E292,2)="31",LEFT(E292,2)="34",LEFT(E292,2)="36",LEFT(E292,2)="37"),VLOOKUP(E292,労務比率2,'報告書（事業主控）'!AX1056+1,FALSE),VLOOKUP(E292,労務比率,'報告書（事業主控）'!AX1056+1,FALSE))</f>
        <v>#N/A</v>
      </c>
      <c r="I292" s="304">
        <f>'報告書（事業主控）'!AH1057</f>
        <v>0</v>
      </c>
      <c r="J292" s="304">
        <f>'報告書（事業主控）'!AH1056</f>
        <v>0</v>
      </c>
      <c r="K292" s="304">
        <f>'報告書（事業主控）'!AN1056</f>
        <v>0</v>
      </c>
      <c r="L292" s="304">
        <f t="shared" si="23"/>
        <v>0</v>
      </c>
      <c r="M292" s="304">
        <f t="shared" si="24"/>
        <v>0</v>
      </c>
      <c r="N292" s="304">
        <f t="shared" si="26"/>
        <v>0</v>
      </c>
      <c r="O292" s="304">
        <f t="shared" si="25"/>
        <v>0</v>
      </c>
      <c r="R292" s="304">
        <f>IF(AND(J292=0,C292&gt;=設定シート!E$101,C292&lt;=設定シート!G$101),1,0)</f>
        <v>0</v>
      </c>
    </row>
    <row r="293" spans="1:18" ht="15" customHeight="1">
      <c r="B293" s="304">
        <v>8</v>
      </c>
      <c r="C293" s="304" t="str">
        <f>'報告書（事業主控）'!AV1058</f>
        <v/>
      </c>
      <c r="D293" s="304" t="str">
        <f>IF(E293&lt;&gt;"31 水力発電施設、ずい道等新設事業","",IF('報告書（事業主控）'!AX1058=11,1,IF('報告書（事業主控）'!AX1058=13,2,IF('報告書（事業主控）'!AX1058=15,3,IF('報告書（事業主控）'!AX1058=17,4,"")))))</f>
        <v/>
      </c>
      <c r="E293" s="304">
        <f>'報告書（事業主控）'!$F$1062</f>
        <v>0</v>
      </c>
      <c r="F293" s="304" t="str">
        <f>'報告書（事業主控）'!AW1058</f>
        <v>3</v>
      </c>
      <c r="G293" s="304" t="e">
        <f>IF(OR(LEFT(E293,2)="31",LEFT(E293,2)="34",LEFT(E293,2)="36",LEFT(E293,2)="37"),VLOOKUP(E293,労務比率2,'報告書（事業主控）'!AX1058,FALSE),VLOOKUP(E293,労務比率,'報告書（事業主控）'!AX1058,FALSE))</f>
        <v>#N/A</v>
      </c>
      <c r="H293" s="304" t="e">
        <f>IF(OR(LEFT(E293,2)="31",LEFT(E293,2)="34",LEFT(E293,2)="36",LEFT(E293,2)="37"),VLOOKUP(E293,労務比率2,'報告書（事業主控）'!AX1058+1,FALSE),VLOOKUP(E293,労務比率,'報告書（事業主控）'!AX1058+1,FALSE))</f>
        <v>#N/A</v>
      </c>
      <c r="I293" s="304">
        <f>'報告書（事業主控）'!AH1059</f>
        <v>0</v>
      </c>
      <c r="J293" s="304">
        <f>'報告書（事業主控）'!AH1058</f>
        <v>0</v>
      </c>
      <c r="K293" s="304">
        <f>'報告書（事業主控）'!AN1058</f>
        <v>0</v>
      </c>
      <c r="L293" s="304">
        <f t="shared" si="23"/>
        <v>0</v>
      </c>
      <c r="M293" s="304">
        <f t="shared" si="24"/>
        <v>0</v>
      </c>
      <c r="N293" s="304">
        <f t="shared" si="26"/>
        <v>0</v>
      </c>
      <c r="O293" s="304">
        <f t="shared" si="25"/>
        <v>0</v>
      </c>
      <c r="R293" s="304">
        <f>IF(AND(J293=0,C293&gt;=設定シート!E$101,C293&lt;=設定シート!G$101),1,0)</f>
        <v>0</v>
      </c>
    </row>
    <row r="294" spans="1:18" ht="15" customHeight="1">
      <c r="B294" s="304">
        <v>9</v>
      </c>
      <c r="C294" s="304" t="str">
        <f>'報告書（事業主控）'!AV1060</f>
        <v/>
      </c>
      <c r="D294" s="304" t="str">
        <f>IF(E294&lt;&gt;"31 水力発電施設、ずい道等新設事業","",IF('報告書（事業主控）'!AX1060=11,1,IF('報告書（事業主控）'!AX1060=13,2,IF('報告書（事業主控）'!AX1060=15,3,IF('報告書（事業主控）'!AX1060=17,4,"")))))</f>
        <v/>
      </c>
      <c r="E294" s="304">
        <f>'報告書（事業主控）'!$F$1062</f>
        <v>0</v>
      </c>
      <c r="F294" s="304" t="str">
        <f>'報告書（事業主控）'!AW1060</f>
        <v>3</v>
      </c>
      <c r="G294" s="304" t="e">
        <f>IF(OR(LEFT(E294,2)="31",LEFT(E294,2)="34",LEFT(E294,2)="36",LEFT(E294,2)="37"),VLOOKUP(E294,労務比率2,'報告書（事業主控）'!AX1060,FALSE),VLOOKUP(E294,労務比率,'報告書（事業主控）'!AX1060,FALSE))</f>
        <v>#N/A</v>
      </c>
      <c r="H294" s="304" t="e">
        <f>IF(OR(LEFT(E294,2)="31",LEFT(E294,2)="34",LEFT(E294,2)="36",LEFT(E294,2)="37"),VLOOKUP(E294,労務比率2,'報告書（事業主控）'!AX1060+1,FALSE),VLOOKUP(E294,労務比率,'報告書（事業主控）'!AX1060+1,FALSE))</f>
        <v>#N/A</v>
      </c>
      <c r="I294" s="304">
        <f>'報告書（事業主控）'!AH1061</f>
        <v>0</v>
      </c>
      <c r="J294" s="304">
        <f>'報告書（事業主控）'!AH1060</f>
        <v>0</v>
      </c>
      <c r="K294" s="304">
        <f>'報告書（事業主控）'!AN1060</f>
        <v>0</v>
      </c>
      <c r="L294" s="304">
        <f t="shared" si="23"/>
        <v>0</v>
      </c>
      <c r="M294" s="304">
        <f t="shared" si="24"/>
        <v>0</v>
      </c>
      <c r="N294" s="304">
        <f t="shared" si="26"/>
        <v>0</v>
      </c>
      <c r="O294" s="304">
        <f t="shared" si="25"/>
        <v>0</v>
      </c>
      <c r="R294" s="304">
        <f>IF(AND(J294=0,C294&gt;=設定シート!E$101,C294&lt;=設定シート!G$101),1,0)</f>
        <v>0</v>
      </c>
    </row>
    <row r="295" spans="1:18" ht="15" customHeight="1">
      <c r="A295" s="304">
        <v>27</v>
      </c>
      <c r="B295" s="304">
        <v>1</v>
      </c>
      <c r="C295" s="304" t="str">
        <f>'報告書（事業主控）'!AV1085</f>
        <v/>
      </c>
      <c r="D295" s="304" t="str">
        <f>IF(E295&lt;&gt;"31 水力発電施設、ずい道等新設事業","",IF('報告書（事業主控）'!AX1085=11,1,IF('報告書（事業主控）'!AX1085=13,2,IF('報告書（事業主控）'!AX1085=15,3,IF('報告書（事業主控）'!AX1085=17,4,"")))))</f>
        <v/>
      </c>
      <c r="E295" s="304">
        <f>'報告書（事業主控）'!$F$1103</f>
        <v>0</v>
      </c>
      <c r="F295" s="304" t="str">
        <f>'報告書（事業主控）'!AW1085</f>
        <v>3</v>
      </c>
      <c r="G295" s="304" t="e">
        <f>IF(OR(LEFT(E295,2)="31",LEFT(E295,2)="34",LEFT(E295,2)="36",LEFT(E295,2)="37"),VLOOKUP(E295,労務比率2,'報告書（事業主控）'!AX1085,FALSE),VLOOKUP(E295,労務比率,'報告書（事業主控）'!AX1085,FALSE))</f>
        <v>#N/A</v>
      </c>
      <c r="H295" s="304" t="e">
        <f>IF(OR(LEFT(E295,2)="31",LEFT(E295,2)="34",LEFT(E295,2)="36",LEFT(E295,2)="37"),VLOOKUP(E295,労務比率2,'報告書（事業主控）'!AX1085+1,FALSE),VLOOKUP(E295,労務比率,'報告書（事業主控）'!AX1085+1,FALSE))</f>
        <v>#N/A</v>
      </c>
      <c r="I295" s="304">
        <f>'報告書（事業主控）'!AH1086</f>
        <v>0</v>
      </c>
      <c r="J295" s="304">
        <f>'報告書（事業主控）'!AH1085</f>
        <v>0</v>
      </c>
      <c r="K295" s="304">
        <f>'報告書（事業主控）'!AN1085</f>
        <v>0</v>
      </c>
      <c r="L295" s="304">
        <f t="shared" si="23"/>
        <v>0</v>
      </c>
      <c r="M295" s="304">
        <f t="shared" si="24"/>
        <v>0</v>
      </c>
      <c r="N295" s="304">
        <f t="shared" si="26"/>
        <v>0</v>
      </c>
      <c r="O295" s="304">
        <f t="shared" si="25"/>
        <v>0</v>
      </c>
      <c r="P295" s="304">
        <f>INT(SUMIF(O295:O303,0,I295:I303)*105/108)</f>
        <v>0</v>
      </c>
      <c r="Q295" s="304">
        <f>INT(P295*IF(COUNTIF(R295:R303,1)=0,0,SUMIF(R295:R303,1,G295:G303)/COUNTIF(R295:R303,1))/100)</f>
        <v>0</v>
      </c>
      <c r="R295" s="304">
        <f>IF(AND(J295=0,C295&gt;=設定シート!E$101,C295&lt;=設定シート!G$101),1,0)</f>
        <v>0</v>
      </c>
    </row>
    <row r="296" spans="1:18" ht="15" customHeight="1">
      <c r="B296" s="304">
        <v>2</v>
      </c>
      <c r="C296" s="304" t="str">
        <f>'報告書（事業主控）'!AV1087</f>
        <v/>
      </c>
      <c r="D296" s="304" t="str">
        <f>IF(E296&lt;&gt;"31 水力発電施設、ずい道等新設事業","",IF('報告書（事業主控）'!AX1087=11,1,IF('報告書（事業主控）'!AX1087=13,2,IF('報告書（事業主控）'!AX1087=15,3,IF('報告書（事業主控）'!AX1087=17,4,"")))))</f>
        <v/>
      </c>
      <c r="E296" s="304">
        <f>'報告書（事業主控）'!$F$1103</f>
        <v>0</v>
      </c>
      <c r="F296" s="304" t="str">
        <f>'報告書（事業主控）'!AW1087</f>
        <v>3</v>
      </c>
      <c r="G296" s="304" t="e">
        <f>IF(OR(LEFT(E296,2)="31",LEFT(E296,2)="34",LEFT(E296,2)="36",LEFT(E296,2)="37"),VLOOKUP(E296,労務比率2,'報告書（事業主控）'!AX1087,FALSE),VLOOKUP(E296,労務比率,'報告書（事業主控）'!AX1087,FALSE))</f>
        <v>#N/A</v>
      </c>
      <c r="H296" s="304" t="e">
        <f>IF(OR(LEFT(E296,2)="31",LEFT(E296,2)="34",LEFT(E296,2)="36",LEFT(E296,2)="37"),VLOOKUP(E296,労務比率2,'報告書（事業主控）'!AX1087+1,FALSE),VLOOKUP(E296,労務比率,'報告書（事業主控）'!AX1087+1,FALSE))</f>
        <v>#N/A</v>
      </c>
      <c r="I296" s="304">
        <f>'報告書（事業主控）'!AH1088</f>
        <v>0</v>
      </c>
      <c r="J296" s="304">
        <f>'報告書（事業主控）'!AH1087</f>
        <v>0</v>
      </c>
      <c r="K296" s="304">
        <f>'報告書（事業主控）'!AN1087</f>
        <v>0</v>
      </c>
      <c r="L296" s="304">
        <f t="shared" si="23"/>
        <v>0</v>
      </c>
      <c r="M296" s="304">
        <f t="shared" si="24"/>
        <v>0</v>
      </c>
      <c r="N296" s="304">
        <f t="shared" si="26"/>
        <v>0</v>
      </c>
      <c r="O296" s="304">
        <f t="shared" si="25"/>
        <v>0</v>
      </c>
      <c r="R296" s="304">
        <f>IF(AND(J296=0,C296&gt;=設定シート!E$101,C296&lt;=設定シート!G$101),1,0)</f>
        <v>0</v>
      </c>
    </row>
    <row r="297" spans="1:18" ht="15" customHeight="1">
      <c r="B297" s="304">
        <v>3</v>
      </c>
      <c r="C297" s="304" t="str">
        <f>'報告書（事業主控）'!AV1089</f>
        <v/>
      </c>
      <c r="D297" s="304" t="str">
        <f>IF(E297&lt;&gt;"31 水力発電施設、ずい道等新設事業","",IF('報告書（事業主控）'!AX1089=11,1,IF('報告書（事業主控）'!AX1089=13,2,IF('報告書（事業主控）'!AX1089=15,3,IF('報告書（事業主控）'!AX1089=17,4,"")))))</f>
        <v/>
      </c>
      <c r="E297" s="304">
        <f>'報告書（事業主控）'!$F$1103</f>
        <v>0</v>
      </c>
      <c r="F297" s="304" t="str">
        <f>'報告書（事業主控）'!AW1089</f>
        <v>3</v>
      </c>
      <c r="G297" s="304" t="e">
        <f>IF(OR(LEFT(E297,2)="31",LEFT(E297,2)="34",LEFT(E297,2)="36",LEFT(E297,2)="37"),VLOOKUP(E297,労務比率2,'報告書（事業主控）'!AX1089,FALSE),VLOOKUP(E297,労務比率,'報告書（事業主控）'!AX1089,FALSE))</f>
        <v>#N/A</v>
      </c>
      <c r="H297" s="304" t="e">
        <f>IF(OR(LEFT(E297,2)="31",LEFT(E297,2)="34",LEFT(E297,2)="36",LEFT(E297,2)="37"),VLOOKUP(E297,労務比率2,'報告書（事業主控）'!AX1089+1,FALSE),VLOOKUP(E297,労務比率,'報告書（事業主控）'!AX1089+1,FALSE))</f>
        <v>#N/A</v>
      </c>
      <c r="I297" s="304">
        <f>'報告書（事業主控）'!AH1090</f>
        <v>0</v>
      </c>
      <c r="J297" s="304">
        <f>'報告書（事業主控）'!AH1089</f>
        <v>0</v>
      </c>
      <c r="K297" s="304">
        <f>'報告書（事業主控）'!AN1089</f>
        <v>0</v>
      </c>
      <c r="L297" s="304">
        <f t="shared" si="23"/>
        <v>0</v>
      </c>
      <c r="M297" s="304">
        <f t="shared" si="24"/>
        <v>0</v>
      </c>
      <c r="N297" s="304">
        <f t="shared" si="26"/>
        <v>0</v>
      </c>
      <c r="O297" s="304">
        <f t="shared" si="25"/>
        <v>0</v>
      </c>
      <c r="R297" s="304">
        <f>IF(AND(J297=0,C297&gt;=設定シート!E$101,C297&lt;=設定シート!G$101),1,0)</f>
        <v>0</v>
      </c>
    </row>
    <row r="298" spans="1:18" ht="15" customHeight="1">
      <c r="B298" s="304">
        <v>4</v>
      </c>
      <c r="C298" s="304" t="str">
        <f>'報告書（事業主控）'!AV1091</f>
        <v/>
      </c>
      <c r="D298" s="304" t="str">
        <f>IF(E298&lt;&gt;"31 水力発電施設、ずい道等新設事業","",IF('報告書（事業主控）'!AX1091=11,1,IF('報告書（事業主控）'!AX1091=13,2,IF('報告書（事業主控）'!AX1091=15,3,IF('報告書（事業主控）'!AX1091=17,4,"")))))</f>
        <v/>
      </c>
      <c r="E298" s="304">
        <f>'報告書（事業主控）'!$F$1103</f>
        <v>0</v>
      </c>
      <c r="F298" s="304" t="str">
        <f>'報告書（事業主控）'!AW1091</f>
        <v>3</v>
      </c>
      <c r="G298" s="304" t="e">
        <f>IF(OR(LEFT(E298,2)="31",LEFT(E298,2)="34",LEFT(E298,2)="36",LEFT(E298,2)="37"),VLOOKUP(E298,労務比率2,'報告書（事業主控）'!AX1091,FALSE),VLOOKUP(E298,労務比率,'報告書（事業主控）'!AX1091,FALSE))</f>
        <v>#N/A</v>
      </c>
      <c r="H298" s="304" t="e">
        <f>IF(OR(LEFT(E298,2)="31",LEFT(E298,2)="34",LEFT(E298,2)="36",LEFT(E298,2)="37"),VLOOKUP(E298,労務比率2,'報告書（事業主控）'!AX1091+1,FALSE),VLOOKUP(E298,労務比率,'報告書（事業主控）'!AX1091+1,FALSE))</f>
        <v>#N/A</v>
      </c>
      <c r="I298" s="304">
        <f>'報告書（事業主控）'!AH1092</f>
        <v>0</v>
      </c>
      <c r="J298" s="304">
        <f>'報告書（事業主控）'!AH1091</f>
        <v>0</v>
      </c>
      <c r="K298" s="304">
        <f>'報告書（事業主控）'!AN1091</f>
        <v>0</v>
      </c>
      <c r="L298" s="304">
        <f t="shared" si="23"/>
        <v>0</v>
      </c>
      <c r="M298" s="304">
        <f t="shared" si="24"/>
        <v>0</v>
      </c>
      <c r="N298" s="304">
        <f t="shared" si="26"/>
        <v>0</v>
      </c>
      <c r="O298" s="304">
        <f t="shared" si="25"/>
        <v>0</v>
      </c>
      <c r="R298" s="304">
        <f>IF(AND(J298=0,C298&gt;=設定シート!E$101,C298&lt;=設定シート!G$101),1,0)</f>
        <v>0</v>
      </c>
    </row>
    <row r="299" spans="1:18" ht="15" customHeight="1">
      <c r="B299" s="304">
        <v>5</v>
      </c>
      <c r="C299" s="304" t="str">
        <f>'報告書（事業主控）'!AV1093</f>
        <v/>
      </c>
      <c r="D299" s="304" t="str">
        <f>IF(E299&lt;&gt;"31 水力発電施設、ずい道等新設事業","",IF('報告書（事業主控）'!AX1093=11,1,IF('報告書（事業主控）'!AX1093=13,2,IF('報告書（事業主控）'!AX1093=15,3,IF('報告書（事業主控）'!AX1093=17,4,"")))))</f>
        <v/>
      </c>
      <c r="E299" s="304">
        <f>'報告書（事業主控）'!$F$1103</f>
        <v>0</v>
      </c>
      <c r="F299" s="304" t="str">
        <f>'報告書（事業主控）'!AW1093</f>
        <v>3</v>
      </c>
      <c r="G299" s="304" t="e">
        <f>IF(OR(LEFT(E299,2)="31",LEFT(E299,2)="34",LEFT(E299,2)="36",LEFT(E299,2)="37"),VLOOKUP(E299,労務比率2,'報告書（事業主控）'!AX1093,FALSE),VLOOKUP(E299,労務比率,'報告書（事業主控）'!AX1093,FALSE))</f>
        <v>#N/A</v>
      </c>
      <c r="H299" s="304" t="e">
        <f>IF(OR(LEFT(E299,2)="31",LEFT(E299,2)="34",LEFT(E299,2)="36",LEFT(E299,2)="37"),VLOOKUP(E299,労務比率2,'報告書（事業主控）'!AX1093+1,FALSE),VLOOKUP(E299,労務比率,'報告書（事業主控）'!AX1093+1,FALSE))</f>
        <v>#N/A</v>
      </c>
      <c r="I299" s="304">
        <f>'報告書（事業主控）'!AH1094</f>
        <v>0</v>
      </c>
      <c r="J299" s="304">
        <f>'報告書（事業主控）'!AH1093</f>
        <v>0</v>
      </c>
      <c r="K299" s="304">
        <f>'報告書（事業主控）'!AN1093</f>
        <v>0</v>
      </c>
      <c r="L299" s="304">
        <f t="shared" si="23"/>
        <v>0</v>
      </c>
      <c r="M299" s="304">
        <f t="shared" si="24"/>
        <v>0</v>
      </c>
      <c r="N299" s="304">
        <f t="shared" si="26"/>
        <v>0</v>
      </c>
      <c r="O299" s="304">
        <f t="shared" si="25"/>
        <v>0</v>
      </c>
      <c r="R299" s="304">
        <f>IF(AND(J299=0,C299&gt;=設定シート!E$101,C299&lt;=設定シート!G$101),1,0)</f>
        <v>0</v>
      </c>
    </row>
    <row r="300" spans="1:18" ht="15" customHeight="1">
      <c r="B300" s="304">
        <v>6</v>
      </c>
      <c r="C300" s="304" t="str">
        <f>'報告書（事業主控）'!AV1095</f>
        <v/>
      </c>
      <c r="D300" s="304" t="str">
        <f>IF(E300&lt;&gt;"31 水力発電施設、ずい道等新設事業","",IF('報告書（事業主控）'!AX1095=11,1,IF('報告書（事業主控）'!AX1095=13,2,IF('報告書（事業主控）'!AX1095=15,3,IF('報告書（事業主控）'!AX1095=17,4,"")))))</f>
        <v/>
      </c>
      <c r="E300" s="304">
        <f>'報告書（事業主控）'!$F$1103</f>
        <v>0</v>
      </c>
      <c r="F300" s="304" t="str">
        <f>'報告書（事業主控）'!AW1095</f>
        <v>3</v>
      </c>
      <c r="G300" s="304" t="e">
        <f>IF(OR(LEFT(E300,2)="31",LEFT(E300,2)="34",LEFT(E300,2)="36",LEFT(E300,2)="37"),VLOOKUP(E300,労務比率2,'報告書（事業主控）'!AX1095,FALSE),VLOOKUP(E300,労務比率,'報告書（事業主控）'!AX1095,FALSE))</f>
        <v>#N/A</v>
      </c>
      <c r="H300" s="304" t="e">
        <f>IF(OR(LEFT(E300,2)="31",LEFT(E300,2)="34",LEFT(E300,2)="36",LEFT(E300,2)="37"),VLOOKUP(E300,労務比率2,'報告書（事業主控）'!AX1095+1,FALSE),VLOOKUP(E300,労務比率,'報告書（事業主控）'!AX1095+1,FALSE))</f>
        <v>#N/A</v>
      </c>
      <c r="I300" s="304">
        <f>'報告書（事業主控）'!AH1096</f>
        <v>0</v>
      </c>
      <c r="J300" s="304">
        <f>'報告書（事業主控）'!AH1095</f>
        <v>0</v>
      </c>
      <c r="K300" s="304">
        <f>'報告書（事業主控）'!AN1095</f>
        <v>0</v>
      </c>
      <c r="L300" s="304">
        <f t="shared" si="23"/>
        <v>0</v>
      </c>
      <c r="M300" s="304">
        <f t="shared" si="24"/>
        <v>0</v>
      </c>
      <c r="N300" s="304">
        <f t="shared" si="26"/>
        <v>0</v>
      </c>
      <c r="O300" s="304">
        <f t="shared" si="25"/>
        <v>0</v>
      </c>
      <c r="R300" s="304">
        <f>IF(AND(J300=0,C300&gt;=設定シート!E$101,C300&lt;=設定シート!G$101),1,0)</f>
        <v>0</v>
      </c>
    </row>
    <row r="301" spans="1:18" ht="15" customHeight="1">
      <c r="B301" s="304">
        <v>7</v>
      </c>
      <c r="C301" s="304" t="str">
        <f>'報告書（事業主控）'!AV1097</f>
        <v/>
      </c>
      <c r="D301" s="304" t="str">
        <f>IF(E301&lt;&gt;"31 水力発電施設、ずい道等新設事業","",IF('報告書（事業主控）'!AX1097=11,1,IF('報告書（事業主控）'!AX1097=13,2,IF('報告書（事業主控）'!AX1097=15,3,IF('報告書（事業主控）'!AX1097=17,4,"")))))</f>
        <v/>
      </c>
      <c r="E301" s="304">
        <f>'報告書（事業主控）'!$F$1103</f>
        <v>0</v>
      </c>
      <c r="F301" s="304" t="str">
        <f>'報告書（事業主控）'!AW1097</f>
        <v>3</v>
      </c>
      <c r="G301" s="304" t="e">
        <f>IF(OR(LEFT(E301,2)="31",LEFT(E301,2)="34",LEFT(E301,2)="36",LEFT(E301,2)="37"),VLOOKUP(E301,労務比率2,'報告書（事業主控）'!AX1097,FALSE),VLOOKUP(E301,労務比率,'報告書（事業主控）'!AX1097,FALSE))</f>
        <v>#N/A</v>
      </c>
      <c r="H301" s="304" t="e">
        <f>IF(OR(LEFT(E301,2)="31",LEFT(E301,2)="34",LEFT(E301,2)="36",LEFT(E301,2)="37"),VLOOKUP(E301,労務比率2,'報告書（事業主控）'!AX1097+1,FALSE),VLOOKUP(E301,労務比率,'報告書（事業主控）'!AX1097+1,FALSE))</f>
        <v>#N/A</v>
      </c>
      <c r="I301" s="304">
        <f>'報告書（事業主控）'!AH1098</f>
        <v>0</v>
      </c>
      <c r="J301" s="304">
        <f>'報告書（事業主控）'!AH1097</f>
        <v>0</v>
      </c>
      <c r="K301" s="304">
        <f>'報告書（事業主控）'!AN1097</f>
        <v>0</v>
      </c>
      <c r="L301" s="304">
        <f t="shared" si="23"/>
        <v>0</v>
      </c>
      <c r="M301" s="304">
        <f t="shared" si="24"/>
        <v>0</v>
      </c>
      <c r="N301" s="304">
        <f t="shared" si="26"/>
        <v>0</v>
      </c>
      <c r="O301" s="304">
        <f t="shared" si="25"/>
        <v>0</v>
      </c>
      <c r="R301" s="304">
        <f>IF(AND(J301=0,C301&gt;=設定シート!E$101,C301&lt;=設定シート!G$101),1,0)</f>
        <v>0</v>
      </c>
    </row>
    <row r="302" spans="1:18" ht="15" customHeight="1">
      <c r="B302" s="304">
        <v>8</v>
      </c>
      <c r="C302" s="304" t="str">
        <f>'報告書（事業主控）'!AV1099</f>
        <v/>
      </c>
      <c r="D302" s="304" t="str">
        <f>IF(E302&lt;&gt;"31 水力発電施設、ずい道等新設事業","",IF('報告書（事業主控）'!AX1099=11,1,IF('報告書（事業主控）'!AX1099=13,2,IF('報告書（事業主控）'!AX1099=15,3,IF('報告書（事業主控）'!AX1099=17,4,"")))))</f>
        <v/>
      </c>
      <c r="E302" s="304">
        <f>'報告書（事業主控）'!$F$1103</f>
        <v>0</v>
      </c>
      <c r="F302" s="304" t="str">
        <f>'報告書（事業主控）'!AW1099</f>
        <v>3</v>
      </c>
      <c r="G302" s="304" t="e">
        <f>IF(OR(LEFT(E302,2)="31",LEFT(E302,2)="34",LEFT(E302,2)="36",LEFT(E302,2)="37"),VLOOKUP(E302,労務比率2,'報告書（事業主控）'!AX1099,FALSE),VLOOKUP(E302,労務比率,'報告書（事業主控）'!AX1099,FALSE))</f>
        <v>#N/A</v>
      </c>
      <c r="H302" s="304" t="e">
        <f>IF(OR(LEFT(E302,2)="31",LEFT(E302,2)="34",LEFT(E302,2)="36",LEFT(E302,2)="37"),VLOOKUP(E302,労務比率2,'報告書（事業主控）'!AX1099+1,FALSE),VLOOKUP(E302,労務比率,'報告書（事業主控）'!AX1099+1,FALSE))</f>
        <v>#N/A</v>
      </c>
      <c r="I302" s="304">
        <f>'報告書（事業主控）'!AH1100</f>
        <v>0</v>
      </c>
      <c r="J302" s="304">
        <f>'報告書（事業主控）'!AH1099</f>
        <v>0</v>
      </c>
      <c r="K302" s="304">
        <f>'報告書（事業主控）'!AN1099</f>
        <v>0</v>
      </c>
      <c r="L302" s="304">
        <f t="shared" si="23"/>
        <v>0</v>
      </c>
      <c r="M302" s="304">
        <f t="shared" si="24"/>
        <v>0</v>
      </c>
      <c r="N302" s="304">
        <f t="shared" si="26"/>
        <v>0</v>
      </c>
      <c r="O302" s="304">
        <f t="shared" si="25"/>
        <v>0</v>
      </c>
      <c r="R302" s="304">
        <f>IF(AND(J302=0,C302&gt;=設定シート!E$101,C302&lt;=設定シート!G$101),1,0)</f>
        <v>0</v>
      </c>
    </row>
    <row r="303" spans="1:18" ht="15" customHeight="1">
      <c r="B303" s="304">
        <v>9</v>
      </c>
      <c r="C303" s="304" t="str">
        <f>'報告書（事業主控）'!AV1101</f>
        <v/>
      </c>
      <c r="D303" s="304" t="str">
        <f>IF(E303&lt;&gt;"31 水力発電施設、ずい道等新設事業","",IF('報告書（事業主控）'!AX1101=11,1,IF('報告書（事業主控）'!AX1101=13,2,IF('報告書（事業主控）'!AX1101=15,3,IF('報告書（事業主控）'!AX1101=17,4,"")))))</f>
        <v/>
      </c>
      <c r="E303" s="304">
        <f>'報告書（事業主控）'!$F$1103</f>
        <v>0</v>
      </c>
      <c r="F303" s="304" t="str">
        <f>'報告書（事業主控）'!AW1101</f>
        <v>3</v>
      </c>
      <c r="G303" s="304" t="e">
        <f>IF(OR(LEFT(E303,2)="31",LEFT(E303,2)="34",LEFT(E303,2)="36",LEFT(E303,2)="37"),VLOOKUP(E303,労務比率2,'報告書（事業主控）'!AX1101,FALSE),VLOOKUP(E303,労務比率,'報告書（事業主控）'!AX1101,FALSE))</f>
        <v>#N/A</v>
      </c>
      <c r="H303" s="304" t="e">
        <f>IF(OR(LEFT(E303,2)="31",LEFT(E303,2)="34",LEFT(E303,2)="36",LEFT(E303,2)="37"),VLOOKUP(E303,労務比率2,'報告書（事業主控）'!AX1101+1,FALSE),VLOOKUP(E303,労務比率,'報告書（事業主控）'!AX1101+1,FALSE))</f>
        <v>#N/A</v>
      </c>
      <c r="I303" s="304">
        <f>'報告書（事業主控）'!AH1102</f>
        <v>0</v>
      </c>
      <c r="J303" s="304">
        <f>'報告書（事業主控）'!AH1101</f>
        <v>0</v>
      </c>
      <c r="K303" s="304">
        <f>'報告書（事業主控）'!AN1101</f>
        <v>0</v>
      </c>
      <c r="L303" s="304">
        <f t="shared" si="23"/>
        <v>0</v>
      </c>
      <c r="M303" s="304">
        <f t="shared" si="24"/>
        <v>0</v>
      </c>
      <c r="N303" s="304">
        <f t="shared" si="26"/>
        <v>0</v>
      </c>
      <c r="O303" s="304">
        <f t="shared" si="25"/>
        <v>0</v>
      </c>
      <c r="R303" s="304">
        <f>IF(AND(J303=0,C303&gt;=設定シート!E$101,C303&lt;=設定シート!G$101),1,0)</f>
        <v>0</v>
      </c>
    </row>
    <row r="304" spans="1:18" ht="15" customHeight="1">
      <c r="A304" s="304">
        <v>28</v>
      </c>
      <c r="B304" s="304">
        <v>1</v>
      </c>
      <c r="C304" s="304" t="str">
        <f>'報告書（事業主控）'!AV1126</f>
        <v/>
      </c>
      <c r="D304" s="304" t="str">
        <f>IF(E304&lt;&gt;"31 水力発電施設、ずい道等新設事業","",IF('報告書（事業主控）'!AX1126=11,1,IF('報告書（事業主控）'!AX1126=13,2,IF('報告書（事業主控）'!AX1126=15,3,IF('報告書（事業主控）'!AX1126=17,4,"")))))</f>
        <v/>
      </c>
      <c r="E304" s="304">
        <f>'報告書（事業主控）'!$F$1144</f>
        <v>0</v>
      </c>
      <c r="F304" s="304" t="str">
        <f>'報告書（事業主控）'!AW1126</f>
        <v>3</v>
      </c>
      <c r="G304" s="304" t="e">
        <f>IF(OR(LEFT(E304,2)="31",LEFT(E304,2)="34",LEFT(E304,2)="36",LEFT(E304,2)="37"),VLOOKUP(E304,労務比率2,'報告書（事業主控）'!AX1126,FALSE),VLOOKUP(E304,労務比率,'報告書（事業主控）'!AX1126,FALSE))</f>
        <v>#N/A</v>
      </c>
      <c r="H304" s="304" t="e">
        <f>IF(OR(LEFT(E304,2)="31",LEFT(E304,2)="34",LEFT(E304,2)="36",LEFT(E304,2)="37"),VLOOKUP(E304,労務比率2,'報告書（事業主控）'!AX1126+1,FALSE),VLOOKUP(E304,労務比率,'報告書（事業主控）'!AX1126+1,FALSE))</f>
        <v>#N/A</v>
      </c>
      <c r="I304" s="304">
        <f>'報告書（事業主控）'!AH1127</f>
        <v>0</v>
      </c>
      <c r="J304" s="304">
        <f>'報告書（事業主控）'!AH1126</f>
        <v>0</v>
      </c>
      <c r="K304" s="304">
        <f>'報告書（事業主控）'!AN1126</f>
        <v>0</v>
      </c>
      <c r="L304" s="304">
        <f t="shared" si="23"/>
        <v>0</v>
      </c>
      <c r="M304" s="304">
        <f t="shared" si="24"/>
        <v>0</v>
      </c>
      <c r="N304" s="304">
        <f t="shared" si="26"/>
        <v>0</v>
      </c>
      <c r="O304" s="304">
        <f t="shared" si="25"/>
        <v>0</v>
      </c>
      <c r="P304" s="304">
        <f>INT(SUMIF(O304:O312,0,I304:I312)*105/108)</f>
        <v>0</v>
      </c>
      <c r="Q304" s="304">
        <f>INT(P304*IF(COUNTIF(R304:R312,1)=0,0,SUMIF(R304:R312,1,G304:G312)/COUNTIF(R304:R312,1))/100)</f>
        <v>0</v>
      </c>
      <c r="R304" s="304">
        <f>IF(AND(J304=0,C304&gt;=設定シート!E$101,C304&lt;=設定シート!G$101),1,0)</f>
        <v>0</v>
      </c>
    </row>
    <row r="305" spans="1:18" ht="15" customHeight="1">
      <c r="B305" s="304">
        <v>2</v>
      </c>
      <c r="C305" s="304" t="str">
        <f>'報告書（事業主控）'!AV1128</f>
        <v/>
      </c>
      <c r="D305" s="304" t="str">
        <f>IF(E305&lt;&gt;"31 水力発電施設、ずい道等新設事業","",IF('報告書（事業主控）'!AX1128=11,1,IF('報告書（事業主控）'!AX1128=13,2,IF('報告書（事業主控）'!AX1128=15,3,IF('報告書（事業主控）'!AX1128=17,4,"")))))</f>
        <v/>
      </c>
      <c r="E305" s="304">
        <f>'報告書（事業主控）'!$F$1144</f>
        <v>0</v>
      </c>
      <c r="F305" s="304" t="str">
        <f>'報告書（事業主控）'!AW1128</f>
        <v>3</v>
      </c>
      <c r="G305" s="304" t="e">
        <f>IF(OR(LEFT(E305,2)="31",LEFT(E305,2)="34",LEFT(E305,2)="36",LEFT(E305,2)="37"),VLOOKUP(E305,労務比率2,'報告書（事業主控）'!AX1128,FALSE),VLOOKUP(E305,労務比率,'報告書（事業主控）'!AX1128,FALSE))</f>
        <v>#N/A</v>
      </c>
      <c r="H305" s="304" t="e">
        <f>IF(OR(LEFT(E305,2)="31",LEFT(E305,2)="34",LEFT(E305,2)="36",LEFT(E305,2)="37"),VLOOKUP(E305,労務比率2,'報告書（事業主控）'!AX1128+1,FALSE),VLOOKUP(E305,労務比率,'報告書（事業主控）'!AX1128+1,FALSE))</f>
        <v>#N/A</v>
      </c>
      <c r="I305" s="304">
        <f>'報告書（事業主控）'!AH1129</f>
        <v>0</v>
      </c>
      <c r="J305" s="304">
        <f>'報告書（事業主控）'!AH1128</f>
        <v>0</v>
      </c>
      <c r="K305" s="304">
        <f>'報告書（事業主控）'!AN1128</f>
        <v>0</v>
      </c>
      <c r="L305" s="304">
        <f t="shared" si="23"/>
        <v>0</v>
      </c>
      <c r="M305" s="304">
        <f t="shared" si="24"/>
        <v>0</v>
      </c>
      <c r="N305" s="304">
        <f t="shared" si="26"/>
        <v>0</v>
      </c>
      <c r="O305" s="304">
        <f t="shared" si="25"/>
        <v>0</v>
      </c>
      <c r="R305" s="304">
        <f>IF(AND(J305=0,C305&gt;=設定シート!E$101,C305&lt;=設定シート!G$101),1,0)</f>
        <v>0</v>
      </c>
    </row>
    <row r="306" spans="1:18" ht="15" customHeight="1">
      <c r="B306" s="304">
        <v>3</v>
      </c>
      <c r="C306" s="304" t="str">
        <f>'報告書（事業主控）'!AV1130</f>
        <v/>
      </c>
      <c r="D306" s="304" t="str">
        <f>IF(E306&lt;&gt;"31 水力発電施設、ずい道等新設事業","",IF('報告書（事業主控）'!AX1130=11,1,IF('報告書（事業主控）'!AX1130=13,2,IF('報告書（事業主控）'!AX1130=15,3,IF('報告書（事業主控）'!AX1130=17,4,"")))))</f>
        <v/>
      </c>
      <c r="E306" s="304">
        <f>'報告書（事業主控）'!$F$1144</f>
        <v>0</v>
      </c>
      <c r="F306" s="304" t="str">
        <f>'報告書（事業主控）'!AW1130</f>
        <v>3</v>
      </c>
      <c r="G306" s="304" t="e">
        <f>IF(OR(LEFT(E306,2)="31",LEFT(E306,2)="34",LEFT(E306,2)="36",LEFT(E306,2)="37"),VLOOKUP(E306,労務比率2,'報告書（事業主控）'!AX1130,FALSE),VLOOKUP(E306,労務比率,'報告書（事業主控）'!AX1130,FALSE))</f>
        <v>#N/A</v>
      </c>
      <c r="H306" s="304" t="e">
        <f>IF(OR(LEFT(E306,2)="31",LEFT(E306,2)="34",LEFT(E306,2)="36",LEFT(E306,2)="37"),VLOOKUP(E306,労務比率2,'報告書（事業主控）'!AX1130+1,FALSE),VLOOKUP(E306,労務比率,'報告書（事業主控）'!AX1130+1,FALSE))</f>
        <v>#N/A</v>
      </c>
      <c r="I306" s="304">
        <f>'報告書（事業主控）'!AH1131</f>
        <v>0</v>
      </c>
      <c r="J306" s="304">
        <f>'報告書（事業主控）'!AH1130</f>
        <v>0</v>
      </c>
      <c r="K306" s="304">
        <f>'報告書（事業主控）'!AN1130</f>
        <v>0</v>
      </c>
      <c r="L306" s="304">
        <f t="shared" si="23"/>
        <v>0</v>
      </c>
      <c r="M306" s="304">
        <f t="shared" si="24"/>
        <v>0</v>
      </c>
      <c r="N306" s="304">
        <f t="shared" si="26"/>
        <v>0</v>
      </c>
      <c r="O306" s="304">
        <f t="shared" si="25"/>
        <v>0</v>
      </c>
      <c r="R306" s="304">
        <f>IF(AND(J306=0,C306&gt;=設定シート!E$101,C306&lt;=設定シート!G$101),1,0)</f>
        <v>0</v>
      </c>
    </row>
    <row r="307" spans="1:18" ht="15" customHeight="1">
      <c r="B307" s="304">
        <v>4</v>
      </c>
      <c r="C307" s="304" t="str">
        <f>'報告書（事業主控）'!AV1132</f>
        <v/>
      </c>
      <c r="D307" s="304" t="str">
        <f>IF(E307&lt;&gt;"31 水力発電施設、ずい道等新設事業","",IF('報告書（事業主控）'!AX1132=11,1,IF('報告書（事業主控）'!AX1132=13,2,IF('報告書（事業主控）'!AX1132=15,3,IF('報告書（事業主控）'!AX1132=17,4,"")))))</f>
        <v/>
      </c>
      <c r="E307" s="304">
        <f>'報告書（事業主控）'!$F$1144</f>
        <v>0</v>
      </c>
      <c r="F307" s="304" t="str">
        <f>'報告書（事業主控）'!AW1132</f>
        <v>3</v>
      </c>
      <c r="G307" s="304" t="e">
        <f>IF(OR(LEFT(E307,2)="31",LEFT(E307,2)="34",LEFT(E307,2)="36",LEFT(E307,2)="37"),VLOOKUP(E307,労務比率2,'報告書（事業主控）'!AX1132,FALSE),VLOOKUP(E307,労務比率,'報告書（事業主控）'!AX1132,FALSE))</f>
        <v>#N/A</v>
      </c>
      <c r="H307" s="304" t="e">
        <f>IF(OR(LEFT(E307,2)="31",LEFT(E307,2)="34",LEFT(E307,2)="36",LEFT(E307,2)="37"),VLOOKUP(E307,労務比率2,'報告書（事業主控）'!AX1132+1,FALSE),VLOOKUP(E307,労務比率,'報告書（事業主控）'!AX1132+1,FALSE))</f>
        <v>#N/A</v>
      </c>
      <c r="I307" s="304">
        <f>'報告書（事業主控）'!AH1133</f>
        <v>0</v>
      </c>
      <c r="J307" s="304">
        <f>'報告書（事業主控）'!AH1132</f>
        <v>0</v>
      </c>
      <c r="K307" s="304">
        <f>'報告書（事業主控）'!AN1132</f>
        <v>0</v>
      </c>
      <c r="L307" s="304">
        <f t="shared" si="23"/>
        <v>0</v>
      </c>
      <c r="M307" s="304">
        <f t="shared" si="24"/>
        <v>0</v>
      </c>
      <c r="N307" s="304">
        <f t="shared" si="26"/>
        <v>0</v>
      </c>
      <c r="O307" s="304">
        <f t="shared" si="25"/>
        <v>0</v>
      </c>
      <c r="R307" s="304">
        <f>IF(AND(J307=0,C307&gt;=設定シート!E$101,C307&lt;=設定シート!G$101),1,0)</f>
        <v>0</v>
      </c>
    </row>
    <row r="308" spans="1:18" ht="15" customHeight="1">
      <c r="B308" s="304">
        <v>5</v>
      </c>
      <c r="C308" s="304" t="str">
        <f>'報告書（事業主控）'!AV1134</f>
        <v/>
      </c>
      <c r="D308" s="304" t="str">
        <f>IF(E308&lt;&gt;"31 水力発電施設、ずい道等新設事業","",IF('報告書（事業主控）'!AX1134=11,1,IF('報告書（事業主控）'!AX1134=13,2,IF('報告書（事業主控）'!AX1134=15,3,IF('報告書（事業主控）'!AX1134=17,4,"")))))</f>
        <v/>
      </c>
      <c r="E308" s="304">
        <f>'報告書（事業主控）'!$F$1144</f>
        <v>0</v>
      </c>
      <c r="F308" s="304" t="str">
        <f>'報告書（事業主控）'!AW1134</f>
        <v>3</v>
      </c>
      <c r="G308" s="304" t="e">
        <f>IF(OR(LEFT(E308,2)="31",LEFT(E308,2)="34",LEFT(E308,2)="36",LEFT(E308,2)="37"),VLOOKUP(E308,労務比率2,'報告書（事業主控）'!AX1134,FALSE),VLOOKUP(E308,労務比率,'報告書（事業主控）'!AX1134,FALSE))</f>
        <v>#N/A</v>
      </c>
      <c r="H308" s="304" t="e">
        <f>IF(OR(LEFT(E308,2)="31",LEFT(E308,2)="34",LEFT(E308,2)="36",LEFT(E308,2)="37"),VLOOKUP(E308,労務比率2,'報告書（事業主控）'!AX1134+1,FALSE),VLOOKUP(E308,労務比率,'報告書（事業主控）'!AX1134+1,FALSE))</f>
        <v>#N/A</v>
      </c>
      <c r="I308" s="304">
        <f>'報告書（事業主控）'!AH1135</f>
        <v>0</v>
      </c>
      <c r="J308" s="304">
        <f>'報告書（事業主控）'!AH1134</f>
        <v>0</v>
      </c>
      <c r="K308" s="304">
        <f>'報告書（事業主控）'!AN1134</f>
        <v>0</v>
      </c>
      <c r="L308" s="304">
        <f t="shared" si="23"/>
        <v>0</v>
      </c>
      <c r="M308" s="304">
        <f t="shared" si="24"/>
        <v>0</v>
      </c>
      <c r="N308" s="304">
        <f t="shared" si="26"/>
        <v>0</v>
      </c>
      <c r="O308" s="304">
        <f t="shared" si="25"/>
        <v>0</v>
      </c>
      <c r="R308" s="304">
        <f>IF(AND(J308=0,C308&gt;=設定シート!E$101,C308&lt;=設定シート!G$101),1,0)</f>
        <v>0</v>
      </c>
    </row>
    <row r="309" spans="1:18" ht="15" customHeight="1">
      <c r="B309" s="304">
        <v>6</v>
      </c>
      <c r="C309" s="304" t="str">
        <f>'報告書（事業主控）'!AV1136</f>
        <v/>
      </c>
      <c r="D309" s="304" t="str">
        <f>IF(E309&lt;&gt;"31 水力発電施設、ずい道等新設事業","",IF('報告書（事業主控）'!AX1136=11,1,IF('報告書（事業主控）'!AX1136=13,2,IF('報告書（事業主控）'!AX1136=15,3,IF('報告書（事業主控）'!AX1136=17,4,"")))))</f>
        <v/>
      </c>
      <c r="E309" s="304">
        <f>'報告書（事業主控）'!$F$1144</f>
        <v>0</v>
      </c>
      <c r="F309" s="304" t="str">
        <f>'報告書（事業主控）'!AW1136</f>
        <v>3</v>
      </c>
      <c r="G309" s="304" t="e">
        <f>IF(OR(LEFT(E309,2)="31",LEFT(E309,2)="34",LEFT(E309,2)="36",LEFT(E309,2)="37"),VLOOKUP(E309,労務比率2,'報告書（事業主控）'!AX1136,FALSE),VLOOKUP(E309,労務比率,'報告書（事業主控）'!AX1136,FALSE))</f>
        <v>#N/A</v>
      </c>
      <c r="H309" s="304" t="e">
        <f>IF(OR(LEFT(E309,2)="31",LEFT(E309,2)="34",LEFT(E309,2)="36",LEFT(E309,2)="37"),VLOOKUP(E309,労務比率2,'報告書（事業主控）'!AX1136+1,FALSE),VLOOKUP(E309,労務比率,'報告書（事業主控）'!AX1136+1,FALSE))</f>
        <v>#N/A</v>
      </c>
      <c r="I309" s="304">
        <f>'報告書（事業主控）'!AH1137</f>
        <v>0</v>
      </c>
      <c r="J309" s="304">
        <f>'報告書（事業主控）'!AH1136</f>
        <v>0</v>
      </c>
      <c r="K309" s="304">
        <f>'報告書（事業主控）'!AN1136</f>
        <v>0</v>
      </c>
      <c r="L309" s="304">
        <f t="shared" si="23"/>
        <v>0</v>
      </c>
      <c r="M309" s="304">
        <f t="shared" si="24"/>
        <v>0</v>
      </c>
      <c r="N309" s="304">
        <f t="shared" si="26"/>
        <v>0</v>
      </c>
      <c r="O309" s="304">
        <f t="shared" si="25"/>
        <v>0</v>
      </c>
      <c r="R309" s="304">
        <f>IF(AND(J309=0,C309&gt;=設定シート!E$101,C309&lt;=設定シート!G$101),1,0)</f>
        <v>0</v>
      </c>
    </row>
    <row r="310" spans="1:18" ht="15" customHeight="1">
      <c r="B310" s="304">
        <v>7</v>
      </c>
      <c r="C310" s="304" t="str">
        <f>'報告書（事業主控）'!AV1138</f>
        <v/>
      </c>
      <c r="D310" s="304" t="str">
        <f>IF(E310&lt;&gt;"31 水力発電施設、ずい道等新設事業","",IF('報告書（事業主控）'!AX1138=11,1,IF('報告書（事業主控）'!AX1138=13,2,IF('報告書（事業主控）'!AX1138=15,3,IF('報告書（事業主控）'!AX1138=17,4,"")))))</f>
        <v/>
      </c>
      <c r="E310" s="304">
        <f>'報告書（事業主控）'!$F$1144</f>
        <v>0</v>
      </c>
      <c r="F310" s="304" t="str">
        <f>'報告書（事業主控）'!AW1138</f>
        <v>3</v>
      </c>
      <c r="G310" s="304" t="e">
        <f>IF(OR(LEFT(E310,2)="31",LEFT(E310,2)="34",LEFT(E310,2)="36",LEFT(E310,2)="37"),VLOOKUP(E310,労務比率2,'報告書（事業主控）'!AX1138,FALSE),VLOOKUP(E310,労務比率,'報告書（事業主控）'!AX1138,FALSE))</f>
        <v>#N/A</v>
      </c>
      <c r="H310" s="304" t="e">
        <f>IF(OR(LEFT(E310,2)="31",LEFT(E310,2)="34",LEFT(E310,2)="36",LEFT(E310,2)="37"),VLOOKUP(E310,労務比率2,'報告書（事業主控）'!AX1138+1,FALSE),VLOOKUP(E310,労務比率,'報告書（事業主控）'!AX1138+1,FALSE))</f>
        <v>#N/A</v>
      </c>
      <c r="I310" s="304">
        <f>'報告書（事業主控）'!AH1139</f>
        <v>0</v>
      </c>
      <c r="J310" s="304">
        <f>'報告書（事業主控）'!AH1138</f>
        <v>0</v>
      </c>
      <c r="K310" s="304">
        <f>'報告書（事業主控）'!AN1138</f>
        <v>0</v>
      </c>
      <c r="L310" s="304">
        <f t="shared" si="23"/>
        <v>0</v>
      </c>
      <c r="M310" s="304">
        <f t="shared" si="24"/>
        <v>0</v>
      </c>
      <c r="N310" s="304">
        <f t="shared" si="26"/>
        <v>0</v>
      </c>
      <c r="O310" s="304">
        <f t="shared" si="25"/>
        <v>0</v>
      </c>
      <c r="R310" s="304">
        <f>IF(AND(J310=0,C310&gt;=設定シート!E$101,C310&lt;=設定シート!G$101),1,0)</f>
        <v>0</v>
      </c>
    </row>
    <row r="311" spans="1:18" ht="15" customHeight="1">
      <c r="B311" s="304">
        <v>8</v>
      </c>
      <c r="C311" s="304" t="str">
        <f>'報告書（事業主控）'!AV1140</f>
        <v/>
      </c>
      <c r="D311" s="304" t="str">
        <f>IF(E311&lt;&gt;"31 水力発電施設、ずい道等新設事業","",IF('報告書（事業主控）'!AX1140=11,1,IF('報告書（事業主控）'!AX1140=13,2,IF('報告書（事業主控）'!AX1140=15,3,IF('報告書（事業主控）'!AX1140=17,4,"")))))</f>
        <v/>
      </c>
      <c r="E311" s="304">
        <f>'報告書（事業主控）'!$F$1144</f>
        <v>0</v>
      </c>
      <c r="F311" s="304" t="str">
        <f>'報告書（事業主控）'!AW1140</f>
        <v>3</v>
      </c>
      <c r="G311" s="304" t="e">
        <f>IF(OR(LEFT(E311,2)="31",LEFT(E311,2)="34",LEFT(E311,2)="36",LEFT(E311,2)="37"),VLOOKUP(E311,労務比率2,'報告書（事業主控）'!AX1140,FALSE),VLOOKUP(E311,労務比率,'報告書（事業主控）'!AX1140,FALSE))</f>
        <v>#N/A</v>
      </c>
      <c r="H311" s="304" t="e">
        <f>IF(OR(LEFT(E311,2)="31",LEFT(E311,2)="34",LEFT(E311,2)="36",LEFT(E311,2)="37"),VLOOKUP(E311,労務比率2,'報告書（事業主控）'!AX1140+1,FALSE),VLOOKUP(E311,労務比率,'報告書（事業主控）'!AX1140+1,FALSE))</f>
        <v>#N/A</v>
      </c>
      <c r="I311" s="304">
        <f>'報告書（事業主控）'!AH1141</f>
        <v>0</v>
      </c>
      <c r="J311" s="304">
        <f>'報告書（事業主控）'!AH1140</f>
        <v>0</v>
      </c>
      <c r="K311" s="304">
        <f>'報告書（事業主控）'!AN1140</f>
        <v>0</v>
      </c>
      <c r="L311" s="304">
        <f t="shared" si="23"/>
        <v>0</v>
      </c>
      <c r="M311" s="304">
        <f t="shared" si="24"/>
        <v>0</v>
      </c>
      <c r="N311" s="304">
        <f t="shared" si="26"/>
        <v>0</v>
      </c>
      <c r="O311" s="304">
        <f t="shared" si="25"/>
        <v>0</v>
      </c>
      <c r="R311" s="304">
        <f>IF(AND(J311=0,C311&gt;=設定シート!E$101,C311&lt;=設定シート!G$101),1,0)</f>
        <v>0</v>
      </c>
    </row>
    <row r="312" spans="1:18" ht="15" customHeight="1">
      <c r="B312" s="304">
        <v>9</v>
      </c>
      <c r="C312" s="304" t="str">
        <f>'報告書（事業主控）'!AV1142</f>
        <v/>
      </c>
      <c r="D312" s="304" t="str">
        <f>IF(E312&lt;&gt;"31 水力発電施設、ずい道等新設事業","",IF('報告書（事業主控）'!AX1142=11,1,IF('報告書（事業主控）'!AX1142=13,2,IF('報告書（事業主控）'!AX1142=15,3,IF('報告書（事業主控）'!AX1142=17,4,"")))))</f>
        <v/>
      </c>
      <c r="E312" s="304">
        <f>'報告書（事業主控）'!$F$1144</f>
        <v>0</v>
      </c>
      <c r="F312" s="304" t="str">
        <f>'報告書（事業主控）'!AW1142</f>
        <v>3</v>
      </c>
      <c r="G312" s="304" t="e">
        <f>IF(OR(LEFT(E312,2)="31",LEFT(E312,2)="34",LEFT(E312,2)="36",LEFT(E312,2)="37"),VLOOKUP(E312,労務比率2,'報告書（事業主控）'!AX1142,FALSE),VLOOKUP(E312,労務比率,'報告書（事業主控）'!AX1142,FALSE))</f>
        <v>#N/A</v>
      </c>
      <c r="H312" s="304" t="e">
        <f>IF(OR(LEFT(E312,2)="31",LEFT(E312,2)="34",LEFT(E312,2)="36",LEFT(E312,2)="37"),VLOOKUP(E312,労務比率2,'報告書（事業主控）'!AX1142+1,FALSE),VLOOKUP(E312,労務比率,'報告書（事業主控）'!AX1142+1,FALSE))</f>
        <v>#N/A</v>
      </c>
      <c r="I312" s="304">
        <f>'報告書（事業主控）'!AH1143</f>
        <v>0</v>
      </c>
      <c r="J312" s="304">
        <f>'報告書（事業主控）'!AH1142</f>
        <v>0</v>
      </c>
      <c r="K312" s="304">
        <f>'報告書（事業主控）'!AN1142</f>
        <v>0</v>
      </c>
      <c r="L312" s="304">
        <f t="shared" si="23"/>
        <v>0</v>
      </c>
      <c r="M312" s="304">
        <f t="shared" si="24"/>
        <v>0</v>
      </c>
      <c r="N312" s="304">
        <f t="shared" si="26"/>
        <v>0</v>
      </c>
      <c r="O312" s="304">
        <f t="shared" si="25"/>
        <v>0</v>
      </c>
      <c r="R312" s="304">
        <f>IF(AND(J312=0,C312&gt;=設定シート!E$101,C312&lt;=設定シート!G$101),1,0)</f>
        <v>0</v>
      </c>
    </row>
    <row r="313" spans="1:18" ht="15" customHeight="1">
      <c r="A313" s="304">
        <v>29</v>
      </c>
      <c r="B313" s="304">
        <v>1</v>
      </c>
      <c r="C313" s="304" t="str">
        <f>'報告書（事業主控）'!AV1167</f>
        <v/>
      </c>
      <c r="D313" s="304" t="str">
        <f>IF(E313&lt;&gt;"31 水力発電施設、ずい道等新設事業","",IF('報告書（事業主控）'!AX1167=11,1,IF('報告書（事業主控）'!AX1167=13,2,IF('報告書（事業主控）'!AX1167=15,3,IF('報告書（事業主控）'!AX1167=17,4,"")))))</f>
        <v/>
      </c>
      <c r="E313" s="304">
        <f>'報告書（事業主控）'!$F$1185</f>
        <v>0</v>
      </c>
      <c r="F313" s="304" t="str">
        <f>'報告書（事業主控）'!AW1167</f>
        <v>3</v>
      </c>
      <c r="G313" s="304" t="e">
        <f>IF(OR(LEFT(E313,2)="31",LEFT(E313,2)="34",LEFT(E313,2)="36",LEFT(E313,2)="37"),VLOOKUP(E313,労務比率2,'報告書（事業主控）'!AX1167,FALSE),VLOOKUP(E313,労務比率,'報告書（事業主控）'!AX1167,FALSE))</f>
        <v>#N/A</v>
      </c>
      <c r="H313" s="304" t="e">
        <f>IF(OR(LEFT(E313,2)="31",LEFT(E313,2)="34",LEFT(E313,2)="36",LEFT(E313,2)="37"),VLOOKUP(E313,労務比率2,'報告書（事業主控）'!AX1167+1,FALSE),VLOOKUP(E313,労務比率,'報告書（事業主控）'!AX1167+1,FALSE))</f>
        <v>#N/A</v>
      </c>
      <c r="I313" s="304">
        <f>'報告書（事業主控）'!AH1168</f>
        <v>0</v>
      </c>
      <c r="J313" s="304">
        <f>'報告書（事業主控）'!AH1167</f>
        <v>0</v>
      </c>
      <c r="K313" s="304">
        <f>'報告書（事業主控）'!AN1167</f>
        <v>0</v>
      </c>
      <c r="L313" s="304">
        <f t="shared" si="23"/>
        <v>0</v>
      </c>
      <c r="M313" s="304">
        <f t="shared" si="24"/>
        <v>0</v>
      </c>
      <c r="N313" s="304">
        <f t="shared" si="26"/>
        <v>0</v>
      </c>
      <c r="O313" s="304">
        <f t="shared" si="25"/>
        <v>0</v>
      </c>
      <c r="P313" s="304">
        <f>INT(SUMIF(O313:O321,0,I313:I321)*105/108)</f>
        <v>0</v>
      </c>
      <c r="Q313" s="304">
        <f>INT(P313*IF(COUNTIF(R313:R321,1)=0,0,SUMIF(R313:R321,1,G313:G321)/COUNTIF(R313:R321,1))/100)</f>
        <v>0</v>
      </c>
      <c r="R313" s="304">
        <f>IF(AND(J313=0,C313&gt;=設定シート!E$101,C313&lt;=設定シート!G$101),1,0)</f>
        <v>0</v>
      </c>
    </row>
    <row r="314" spans="1:18" ht="15" customHeight="1">
      <c r="B314" s="304">
        <v>2</v>
      </c>
      <c r="C314" s="304" t="str">
        <f>'報告書（事業主控）'!AV1169</f>
        <v/>
      </c>
      <c r="D314" s="304" t="str">
        <f>IF(E314&lt;&gt;"31 水力発電施設、ずい道等新設事業","",IF('報告書（事業主控）'!AX1169=11,1,IF('報告書（事業主控）'!AX1169=13,2,IF('報告書（事業主控）'!AX1169=15,3,IF('報告書（事業主控）'!AX1169=17,4,"")))))</f>
        <v/>
      </c>
      <c r="E314" s="304">
        <f>'報告書（事業主控）'!$F$1185</f>
        <v>0</v>
      </c>
      <c r="F314" s="304" t="str">
        <f>'報告書（事業主控）'!AW1169</f>
        <v>3</v>
      </c>
      <c r="G314" s="304" t="e">
        <f>IF(OR(LEFT(E314,2)="31",LEFT(E314,2)="34",LEFT(E314,2)="36",LEFT(E314,2)="37"),VLOOKUP(E314,労務比率2,'報告書（事業主控）'!AX1169,FALSE),VLOOKUP(E314,労務比率,'報告書（事業主控）'!AX1169,FALSE))</f>
        <v>#N/A</v>
      </c>
      <c r="H314" s="304" t="e">
        <f>IF(OR(LEFT(E314,2)="31",LEFT(E314,2)="34",LEFT(E314,2)="36",LEFT(E314,2)="37"),VLOOKUP(E314,労務比率2,'報告書（事業主控）'!AX1169+1,FALSE),VLOOKUP(E314,労務比率,'報告書（事業主控）'!AX1169+1,FALSE))</f>
        <v>#N/A</v>
      </c>
      <c r="I314" s="304">
        <f>'報告書（事業主控）'!AH1170</f>
        <v>0</v>
      </c>
      <c r="J314" s="304">
        <f>'報告書（事業主控）'!AH1169</f>
        <v>0</v>
      </c>
      <c r="K314" s="304">
        <f>'報告書（事業主控）'!AN1169</f>
        <v>0</v>
      </c>
      <c r="L314" s="304">
        <f t="shared" si="23"/>
        <v>0</v>
      </c>
      <c r="M314" s="304">
        <f t="shared" si="24"/>
        <v>0</v>
      </c>
      <c r="N314" s="304">
        <f t="shared" si="26"/>
        <v>0</v>
      </c>
      <c r="O314" s="304">
        <f t="shared" si="25"/>
        <v>0</v>
      </c>
      <c r="R314" s="304">
        <f>IF(AND(J314=0,C314&gt;=設定シート!E$101,C314&lt;=設定シート!G$101),1,0)</f>
        <v>0</v>
      </c>
    </row>
    <row r="315" spans="1:18" ht="15" customHeight="1">
      <c r="B315" s="304">
        <v>3</v>
      </c>
      <c r="C315" s="304" t="str">
        <f>'報告書（事業主控）'!AV1171</f>
        <v/>
      </c>
      <c r="D315" s="304" t="str">
        <f>IF(E315&lt;&gt;"31 水力発電施設、ずい道等新設事業","",IF('報告書（事業主控）'!AX1171=11,1,IF('報告書（事業主控）'!AX1171=13,2,IF('報告書（事業主控）'!AX1171=15,3,IF('報告書（事業主控）'!AX1171=17,4,"")))))</f>
        <v/>
      </c>
      <c r="E315" s="304">
        <f>'報告書（事業主控）'!$F$1185</f>
        <v>0</v>
      </c>
      <c r="F315" s="304" t="str">
        <f>'報告書（事業主控）'!AW1171</f>
        <v>3</v>
      </c>
      <c r="G315" s="304" t="e">
        <f>IF(OR(LEFT(E315,2)="31",LEFT(E315,2)="34",LEFT(E315,2)="36",LEFT(E315,2)="37"),VLOOKUP(E315,労務比率2,'報告書（事業主控）'!AX1171,FALSE),VLOOKUP(E315,労務比率,'報告書（事業主控）'!AX1171,FALSE))</f>
        <v>#N/A</v>
      </c>
      <c r="H315" s="304" t="e">
        <f>IF(OR(LEFT(E315,2)="31",LEFT(E315,2)="34",LEFT(E315,2)="36",LEFT(E315,2)="37"),VLOOKUP(E315,労務比率2,'報告書（事業主控）'!AX1171+1,FALSE),VLOOKUP(E315,労務比率,'報告書（事業主控）'!AX1171+1,FALSE))</f>
        <v>#N/A</v>
      </c>
      <c r="I315" s="304">
        <f>'報告書（事業主控）'!AH1172</f>
        <v>0</v>
      </c>
      <c r="J315" s="304">
        <f>'報告書（事業主控）'!AH1171</f>
        <v>0</v>
      </c>
      <c r="K315" s="304">
        <f>'報告書（事業主控）'!AN1171</f>
        <v>0</v>
      </c>
      <c r="L315" s="304">
        <f t="shared" si="23"/>
        <v>0</v>
      </c>
      <c r="M315" s="304">
        <f t="shared" si="24"/>
        <v>0</v>
      </c>
      <c r="N315" s="304">
        <f t="shared" si="26"/>
        <v>0</v>
      </c>
      <c r="O315" s="304">
        <f t="shared" si="25"/>
        <v>0</v>
      </c>
      <c r="R315" s="304">
        <f>IF(AND(J315=0,C315&gt;=設定シート!E$101,C315&lt;=設定シート!G$101),1,0)</f>
        <v>0</v>
      </c>
    </row>
    <row r="316" spans="1:18" ht="15" customHeight="1">
      <c r="B316" s="304">
        <v>4</v>
      </c>
      <c r="C316" s="304" t="str">
        <f>'報告書（事業主控）'!AV1173</f>
        <v/>
      </c>
      <c r="D316" s="304" t="str">
        <f>IF(E316&lt;&gt;"31 水力発電施設、ずい道等新設事業","",IF('報告書（事業主控）'!AX1173=11,1,IF('報告書（事業主控）'!AX1173=13,2,IF('報告書（事業主控）'!AX1173=15,3,IF('報告書（事業主控）'!AX1173=17,4,"")))))</f>
        <v/>
      </c>
      <c r="E316" s="304">
        <f>'報告書（事業主控）'!$F$1185</f>
        <v>0</v>
      </c>
      <c r="F316" s="304" t="str">
        <f>'報告書（事業主控）'!AW1173</f>
        <v>3</v>
      </c>
      <c r="G316" s="304" t="e">
        <f>IF(OR(LEFT(E316,2)="31",LEFT(E316,2)="34",LEFT(E316,2)="36",LEFT(E316,2)="37"),VLOOKUP(E316,労務比率2,'報告書（事業主控）'!AX1173,FALSE),VLOOKUP(E316,労務比率,'報告書（事業主控）'!AX1173,FALSE))</f>
        <v>#N/A</v>
      </c>
      <c r="H316" s="304" t="e">
        <f>IF(OR(LEFT(E316,2)="31",LEFT(E316,2)="34",LEFT(E316,2)="36",LEFT(E316,2)="37"),VLOOKUP(E316,労務比率2,'報告書（事業主控）'!AX1173+1,FALSE),VLOOKUP(E316,労務比率,'報告書（事業主控）'!AX1173+1,FALSE))</f>
        <v>#N/A</v>
      </c>
      <c r="I316" s="304">
        <f>'報告書（事業主控）'!AH1174</f>
        <v>0</v>
      </c>
      <c r="J316" s="304">
        <f>'報告書（事業主控）'!AH1173</f>
        <v>0</v>
      </c>
      <c r="K316" s="304">
        <f>'報告書（事業主控）'!AN1173</f>
        <v>0</v>
      </c>
      <c r="L316" s="304">
        <f t="shared" si="23"/>
        <v>0</v>
      </c>
      <c r="M316" s="304">
        <f t="shared" si="24"/>
        <v>0</v>
      </c>
      <c r="N316" s="304">
        <f t="shared" si="26"/>
        <v>0</v>
      </c>
      <c r="O316" s="304">
        <f t="shared" si="25"/>
        <v>0</v>
      </c>
      <c r="R316" s="304">
        <f>IF(AND(J316=0,C316&gt;=設定シート!E$101,C316&lt;=設定シート!G$101),1,0)</f>
        <v>0</v>
      </c>
    </row>
    <row r="317" spans="1:18" ht="15" customHeight="1">
      <c r="B317" s="304">
        <v>5</v>
      </c>
      <c r="C317" s="304" t="str">
        <f>'報告書（事業主控）'!AV1175</f>
        <v/>
      </c>
      <c r="D317" s="304" t="str">
        <f>IF(E317&lt;&gt;"31 水力発電施設、ずい道等新設事業","",IF('報告書（事業主控）'!AX1175=11,1,IF('報告書（事業主控）'!AX1175=13,2,IF('報告書（事業主控）'!AX1175=15,3,IF('報告書（事業主控）'!AX1175=17,4,"")))))</f>
        <v/>
      </c>
      <c r="E317" s="304">
        <f>'報告書（事業主控）'!$F$1185</f>
        <v>0</v>
      </c>
      <c r="F317" s="304" t="str">
        <f>'報告書（事業主控）'!AW1175</f>
        <v>3</v>
      </c>
      <c r="G317" s="304" t="e">
        <f>IF(OR(LEFT(E317,2)="31",LEFT(E317,2)="34",LEFT(E317,2)="36",LEFT(E317,2)="37"),VLOOKUP(E317,労務比率2,'報告書（事業主控）'!AX1175,FALSE),VLOOKUP(E317,労務比率,'報告書（事業主控）'!AX1175,FALSE))</f>
        <v>#N/A</v>
      </c>
      <c r="H317" s="304" t="e">
        <f>IF(OR(LEFT(E317,2)="31",LEFT(E317,2)="34",LEFT(E317,2)="36",LEFT(E317,2)="37"),VLOOKUP(E317,労務比率2,'報告書（事業主控）'!AX1175+1,FALSE),VLOOKUP(E317,労務比率,'報告書（事業主控）'!AX1175+1,FALSE))</f>
        <v>#N/A</v>
      </c>
      <c r="I317" s="304">
        <f>'報告書（事業主控）'!AH1176</f>
        <v>0</v>
      </c>
      <c r="J317" s="304">
        <f>'報告書（事業主控）'!AH1175</f>
        <v>0</v>
      </c>
      <c r="K317" s="304">
        <f>'報告書（事業主控）'!AN1175</f>
        <v>0</v>
      </c>
      <c r="L317" s="304">
        <f t="shared" si="23"/>
        <v>0</v>
      </c>
      <c r="M317" s="304">
        <f t="shared" si="24"/>
        <v>0</v>
      </c>
      <c r="N317" s="304">
        <f t="shared" si="26"/>
        <v>0</v>
      </c>
      <c r="O317" s="304">
        <f t="shared" si="25"/>
        <v>0</v>
      </c>
      <c r="R317" s="304">
        <f>IF(AND(J317=0,C317&gt;=設定シート!E$101,C317&lt;=設定シート!G$101),1,0)</f>
        <v>0</v>
      </c>
    </row>
    <row r="318" spans="1:18" ht="15" customHeight="1">
      <c r="B318" s="304">
        <v>6</v>
      </c>
      <c r="C318" s="304" t="str">
        <f>'報告書（事業主控）'!AV1177</f>
        <v/>
      </c>
      <c r="D318" s="304" t="str">
        <f>IF(E318&lt;&gt;"31 水力発電施設、ずい道等新設事業","",IF('報告書（事業主控）'!AX1177=11,1,IF('報告書（事業主控）'!AX1177=13,2,IF('報告書（事業主控）'!AX1177=15,3,IF('報告書（事業主控）'!AX1177=17,4,"")))))</f>
        <v/>
      </c>
      <c r="E318" s="304">
        <f>'報告書（事業主控）'!$F$1185</f>
        <v>0</v>
      </c>
      <c r="F318" s="304" t="str">
        <f>'報告書（事業主控）'!AW1177</f>
        <v>3</v>
      </c>
      <c r="G318" s="304" t="e">
        <f>IF(OR(LEFT(E318,2)="31",LEFT(E318,2)="34",LEFT(E318,2)="36",LEFT(E318,2)="37"),VLOOKUP(E318,労務比率2,'報告書（事業主控）'!AX1177,FALSE),VLOOKUP(E318,労務比率,'報告書（事業主控）'!AX1177,FALSE))</f>
        <v>#N/A</v>
      </c>
      <c r="H318" s="304" t="e">
        <f>IF(OR(LEFT(E318,2)="31",LEFT(E318,2)="34",LEFT(E318,2)="36",LEFT(E318,2)="37"),VLOOKUP(E318,労務比率2,'報告書（事業主控）'!AX1177+1,FALSE),VLOOKUP(E318,労務比率,'報告書（事業主控）'!AX1177+1,FALSE))</f>
        <v>#N/A</v>
      </c>
      <c r="I318" s="304">
        <f>'報告書（事業主控）'!AH1178</f>
        <v>0</v>
      </c>
      <c r="J318" s="304">
        <f>'報告書（事業主控）'!AH1177</f>
        <v>0</v>
      </c>
      <c r="K318" s="304">
        <f>'報告書（事業主控）'!AN1177</f>
        <v>0</v>
      </c>
      <c r="L318" s="304">
        <f t="shared" si="23"/>
        <v>0</v>
      </c>
      <c r="M318" s="304">
        <f t="shared" si="24"/>
        <v>0</v>
      </c>
      <c r="N318" s="304">
        <f t="shared" si="26"/>
        <v>0</v>
      </c>
      <c r="O318" s="304">
        <f t="shared" si="25"/>
        <v>0</v>
      </c>
      <c r="R318" s="304">
        <f>IF(AND(J318=0,C318&gt;=設定シート!E$101,C318&lt;=設定シート!G$101),1,0)</f>
        <v>0</v>
      </c>
    </row>
    <row r="319" spans="1:18" ht="15" customHeight="1">
      <c r="B319" s="304">
        <v>7</v>
      </c>
      <c r="C319" s="304" t="str">
        <f>'報告書（事業主控）'!AV1179</f>
        <v/>
      </c>
      <c r="D319" s="304" t="str">
        <f>IF(E319&lt;&gt;"31 水力発電施設、ずい道等新設事業","",IF('報告書（事業主控）'!AX1179=11,1,IF('報告書（事業主控）'!AX1179=13,2,IF('報告書（事業主控）'!AX1179=15,3,IF('報告書（事業主控）'!AX1179=17,4,"")))))</f>
        <v/>
      </c>
      <c r="E319" s="304">
        <f>'報告書（事業主控）'!$F$1185</f>
        <v>0</v>
      </c>
      <c r="F319" s="304" t="str">
        <f>'報告書（事業主控）'!AW1179</f>
        <v>3</v>
      </c>
      <c r="G319" s="304" t="e">
        <f>IF(OR(LEFT(E319,2)="31",LEFT(E319,2)="34",LEFT(E319,2)="36",LEFT(E319,2)="37"),VLOOKUP(E319,労務比率2,'報告書（事業主控）'!AX1179,FALSE),VLOOKUP(E319,労務比率,'報告書（事業主控）'!AX1179,FALSE))</f>
        <v>#N/A</v>
      </c>
      <c r="H319" s="304" t="e">
        <f>IF(OR(LEFT(E319,2)="31",LEFT(E319,2)="34",LEFT(E319,2)="36",LEFT(E319,2)="37"),VLOOKUP(E319,労務比率2,'報告書（事業主控）'!AX1179+1,FALSE),VLOOKUP(E319,労務比率,'報告書（事業主控）'!AX1179+1,FALSE))</f>
        <v>#N/A</v>
      </c>
      <c r="I319" s="304">
        <f>'報告書（事業主控）'!AH1180</f>
        <v>0</v>
      </c>
      <c r="J319" s="304">
        <f>'報告書（事業主控）'!AH1179</f>
        <v>0</v>
      </c>
      <c r="K319" s="304">
        <f>'報告書（事業主控）'!AN1179</f>
        <v>0</v>
      </c>
      <c r="L319" s="304">
        <f t="shared" si="23"/>
        <v>0</v>
      </c>
      <c r="M319" s="304">
        <f t="shared" si="24"/>
        <v>0</v>
      </c>
      <c r="N319" s="304">
        <f t="shared" si="26"/>
        <v>0</v>
      </c>
      <c r="O319" s="304">
        <f t="shared" si="25"/>
        <v>0</v>
      </c>
      <c r="R319" s="304">
        <f>IF(AND(J319=0,C319&gt;=設定シート!E$101,C319&lt;=設定シート!G$101),1,0)</f>
        <v>0</v>
      </c>
    </row>
    <row r="320" spans="1:18" ht="15" customHeight="1">
      <c r="B320" s="304">
        <v>8</v>
      </c>
      <c r="C320" s="304" t="str">
        <f>'報告書（事業主控）'!AV1181</f>
        <v/>
      </c>
      <c r="D320" s="304" t="str">
        <f>IF(E320&lt;&gt;"31 水力発電施設、ずい道等新設事業","",IF('報告書（事業主控）'!AX1181=11,1,IF('報告書（事業主控）'!AX1181=13,2,IF('報告書（事業主控）'!AX1181=15,3,IF('報告書（事業主控）'!AX1181=17,4,"")))))</f>
        <v/>
      </c>
      <c r="E320" s="304">
        <f>'報告書（事業主控）'!$F$1185</f>
        <v>0</v>
      </c>
      <c r="F320" s="304" t="str">
        <f>'報告書（事業主控）'!AW1181</f>
        <v>3</v>
      </c>
      <c r="G320" s="304" t="e">
        <f>IF(OR(LEFT(E320,2)="31",LEFT(E320,2)="34",LEFT(E320,2)="36",LEFT(E320,2)="37"),VLOOKUP(E320,労務比率2,'報告書（事業主控）'!AX1181,FALSE),VLOOKUP(E320,労務比率,'報告書（事業主控）'!AX1181,FALSE))</f>
        <v>#N/A</v>
      </c>
      <c r="H320" s="304" t="e">
        <f>IF(OR(LEFT(E320,2)="31",LEFT(E320,2)="34",LEFT(E320,2)="36",LEFT(E320,2)="37"),VLOOKUP(E320,労務比率2,'報告書（事業主控）'!AX1181+1,FALSE),VLOOKUP(E320,労務比率,'報告書（事業主控）'!AX1181+1,FALSE))</f>
        <v>#N/A</v>
      </c>
      <c r="I320" s="304">
        <f>'報告書（事業主控）'!AH1182</f>
        <v>0</v>
      </c>
      <c r="J320" s="304">
        <f>'報告書（事業主控）'!AH1181</f>
        <v>0</v>
      </c>
      <c r="K320" s="304">
        <f>'報告書（事業主控）'!AN1181</f>
        <v>0</v>
      </c>
      <c r="L320" s="304">
        <f t="shared" si="23"/>
        <v>0</v>
      </c>
      <c r="M320" s="304">
        <f t="shared" si="24"/>
        <v>0</v>
      </c>
      <c r="N320" s="304">
        <f t="shared" si="26"/>
        <v>0</v>
      </c>
      <c r="O320" s="304">
        <f t="shared" si="25"/>
        <v>0</v>
      </c>
      <c r="R320" s="304">
        <f>IF(AND(J320=0,C320&gt;=設定シート!E$101,C320&lt;=設定シート!G$101),1,0)</f>
        <v>0</v>
      </c>
    </row>
    <row r="321" spans="1:18" ht="15" customHeight="1">
      <c r="B321" s="304">
        <v>9</v>
      </c>
      <c r="C321" s="304" t="str">
        <f>'報告書（事業主控）'!AV1183</f>
        <v/>
      </c>
      <c r="D321" s="304" t="str">
        <f>IF(E321&lt;&gt;"31 水力発電施設、ずい道等新設事業","",IF('報告書（事業主控）'!AX1183=11,1,IF('報告書（事業主控）'!AX1183=13,2,IF('報告書（事業主控）'!AX1183=15,3,IF('報告書（事業主控）'!AX1183=17,4,"")))))</f>
        <v/>
      </c>
      <c r="E321" s="304">
        <f>'報告書（事業主控）'!$F$1185</f>
        <v>0</v>
      </c>
      <c r="F321" s="304" t="str">
        <f>'報告書（事業主控）'!AW1183</f>
        <v>3</v>
      </c>
      <c r="G321" s="304" t="e">
        <f>IF(OR(LEFT(E321,2)="31",LEFT(E321,2)="34",LEFT(E321,2)="36",LEFT(E321,2)="37"),VLOOKUP(E321,労務比率2,'報告書（事業主控）'!AX1183,FALSE),VLOOKUP(E321,労務比率,'報告書（事業主控）'!AX1183,FALSE))</f>
        <v>#N/A</v>
      </c>
      <c r="H321" s="304" t="e">
        <f>IF(OR(LEFT(E321,2)="31",LEFT(E321,2)="34",LEFT(E321,2)="36",LEFT(E321,2)="37"),VLOOKUP(E321,労務比率2,'報告書（事業主控）'!AX1183+1,FALSE),VLOOKUP(E321,労務比率,'報告書（事業主控）'!AX1183+1,FALSE))</f>
        <v>#N/A</v>
      </c>
      <c r="I321" s="304">
        <f>'報告書（事業主控）'!AH1184</f>
        <v>0</v>
      </c>
      <c r="J321" s="304">
        <f>'報告書（事業主控）'!AH1183</f>
        <v>0</v>
      </c>
      <c r="K321" s="304">
        <f>'報告書（事業主控）'!AN1183</f>
        <v>0</v>
      </c>
      <c r="L321" s="304">
        <f t="shared" ref="L321:L330" si="27">IF(ISERROR(INT((ROUNDDOWN(I321*G321/100,0)+K321)/1000)),0,INT((ROUNDDOWN(I321*G321/100,0)+K321)/1000))</f>
        <v>0</v>
      </c>
      <c r="M321" s="304">
        <f t="shared" ref="M321:M330" si="28">IF(ISERROR(L321*H321),0,L321*H321)</f>
        <v>0</v>
      </c>
      <c r="N321" s="304">
        <f t="shared" si="26"/>
        <v>0</v>
      </c>
      <c r="O321" s="304">
        <f t="shared" ref="O321:O330" si="29">IF(I321=N321,IF(ISERROR(ROUNDDOWN(I321*G321/100,0)+K321),0,ROUNDDOWN(I321*G321/100,0)+K321),0)</f>
        <v>0</v>
      </c>
      <c r="R321" s="304">
        <f>IF(AND(J321=0,C321&gt;=設定シート!E$101,C321&lt;=設定シート!G$101),1,0)</f>
        <v>0</v>
      </c>
    </row>
    <row r="322" spans="1:18" ht="15" customHeight="1">
      <c r="A322" s="304">
        <v>30</v>
      </c>
      <c r="B322" s="304">
        <v>1</v>
      </c>
      <c r="C322" s="304" t="str">
        <f>'報告書（事業主控）'!AV1208</f>
        <v/>
      </c>
      <c r="D322" s="304" t="str">
        <f>IF(E322&lt;&gt;"31 水力発電施設、ずい道等新設事業","",IF('報告書（事業主控）'!AX1208=11,1,IF('報告書（事業主控）'!AX1208=13,2,IF('報告書（事業主控）'!AX1208=15,3,IF('報告書（事業主控）'!AX1208=17,4,"")))))</f>
        <v/>
      </c>
      <c r="E322" s="304">
        <f>'報告書（事業主控）'!$F$1226</f>
        <v>0</v>
      </c>
      <c r="F322" s="304" t="str">
        <f>'報告書（事業主控）'!AW1208</f>
        <v>3</v>
      </c>
      <c r="G322" s="304" t="e">
        <f>IF(OR(LEFT(E322,2)="31",LEFT(E322,2)="34",LEFT(E322,2)="36",LEFT(E322,2)="37"),VLOOKUP(E322,労務比率2,'報告書（事業主控）'!AX1208,FALSE),VLOOKUP(E322,労務比率,'報告書（事業主控）'!AX1208,FALSE))</f>
        <v>#N/A</v>
      </c>
      <c r="H322" s="304" t="e">
        <f>IF(OR(LEFT(E322,2)="31",LEFT(E322,2)="34",LEFT(E322,2)="36",LEFT(E322,2)="37"),VLOOKUP(E322,労務比率2,'報告書（事業主控）'!AX1208+1,FALSE),VLOOKUP(E322,労務比率,'報告書（事業主控）'!AX1208+1,FALSE))</f>
        <v>#N/A</v>
      </c>
      <c r="I322" s="304">
        <f>'報告書（事業主控）'!AH1209</f>
        <v>0</v>
      </c>
      <c r="J322" s="304">
        <f>'報告書（事業主控）'!AH1208</f>
        <v>0</v>
      </c>
      <c r="K322" s="304">
        <f>'報告書（事業主控）'!AN1208</f>
        <v>0</v>
      </c>
      <c r="L322" s="304">
        <f t="shared" si="27"/>
        <v>0</v>
      </c>
      <c r="M322" s="304">
        <f t="shared" si="28"/>
        <v>0</v>
      </c>
      <c r="N322" s="304">
        <f t="shared" ref="N322:N330" si="30">IF(R322=1,0,I322)</f>
        <v>0</v>
      </c>
      <c r="O322" s="304">
        <f t="shared" si="29"/>
        <v>0</v>
      </c>
      <c r="P322" s="304">
        <f>INT(SUMIF(O322:O330,0,I322:I330)*105/108)</f>
        <v>0</v>
      </c>
      <c r="Q322" s="304">
        <f>INT(P322*IF(COUNTIF(R322:R330,1)=0,0,SUMIF(R322:R330,1,G322:G330)/COUNTIF(R322:R330,1))/100)</f>
        <v>0</v>
      </c>
      <c r="R322" s="304">
        <f>IF(AND(J322=0,C322&gt;=設定シート!E$101,C322&lt;=設定シート!G$101),1,0)</f>
        <v>0</v>
      </c>
    </row>
    <row r="323" spans="1:18" ht="15" customHeight="1">
      <c r="B323" s="304">
        <v>2</v>
      </c>
      <c r="C323" s="304" t="str">
        <f>'報告書（事業主控）'!AV1210</f>
        <v/>
      </c>
      <c r="D323" s="304" t="str">
        <f>IF(E323&lt;&gt;"31 水力発電施設、ずい道等新設事業","",IF('報告書（事業主控）'!AX1210=11,1,IF('報告書（事業主控）'!AX1210=13,2,IF('報告書（事業主控）'!AX1210=15,3,IF('報告書（事業主控）'!AX1210=17,4,"")))))</f>
        <v/>
      </c>
      <c r="E323" s="304">
        <f>'報告書（事業主控）'!$F$1226</f>
        <v>0</v>
      </c>
      <c r="F323" s="304" t="str">
        <f>'報告書（事業主控）'!AW1210</f>
        <v>3</v>
      </c>
      <c r="G323" s="304" t="e">
        <f>IF(OR(LEFT(E323,2)="31",LEFT(E323,2)="34",LEFT(E323,2)="36",LEFT(E323,2)="37"),VLOOKUP(E323,労務比率2,'報告書（事業主控）'!AX1210,FALSE),VLOOKUP(E323,労務比率,'報告書（事業主控）'!AX1210,FALSE))</f>
        <v>#N/A</v>
      </c>
      <c r="H323" s="304" t="e">
        <f>IF(OR(LEFT(E323,2)="31",LEFT(E323,2)="34",LEFT(E323,2)="36",LEFT(E323,2)="37"),VLOOKUP(E323,労務比率2,'報告書（事業主控）'!AX1210+1,FALSE),VLOOKUP(E323,労務比率,'報告書（事業主控）'!AX1210+1,FALSE))</f>
        <v>#N/A</v>
      </c>
      <c r="I323" s="304">
        <f>'報告書（事業主控）'!AH1211</f>
        <v>0</v>
      </c>
      <c r="J323" s="304">
        <f>'報告書（事業主控）'!AH1210</f>
        <v>0</v>
      </c>
      <c r="K323" s="304">
        <f>'報告書（事業主控）'!AN1210</f>
        <v>0</v>
      </c>
      <c r="L323" s="304">
        <f t="shared" si="27"/>
        <v>0</v>
      </c>
      <c r="M323" s="304">
        <f t="shared" si="28"/>
        <v>0</v>
      </c>
      <c r="N323" s="304">
        <f t="shared" si="30"/>
        <v>0</v>
      </c>
      <c r="O323" s="304">
        <f t="shared" si="29"/>
        <v>0</v>
      </c>
      <c r="R323" s="304">
        <f>IF(AND(J323=0,C323&gt;=設定シート!E$101,C323&lt;=設定シート!G$101),1,0)</f>
        <v>0</v>
      </c>
    </row>
    <row r="324" spans="1:18" ht="15" customHeight="1">
      <c r="B324" s="304">
        <v>3</v>
      </c>
      <c r="C324" s="304" t="str">
        <f>'報告書（事業主控）'!AV1212</f>
        <v/>
      </c>
      <c r="D324" s="304" t="str">
        <f>IF(E324&lt;&gt;"31 水力発電施設、ずい道等新設事業","",IF('報告書（事業主控）'!AX1212=11,1,IF('報告書（事業主控）'!AX1212=13,2,IF('報告書（事業主控）'!AX1212=15,3,IF('報告書（事業主控）'!AX1212=17,4,"")))))</f>
        <v/>
      </c>
      <c r="E324" s="304">
        <f>'報告書（事業主控）'!$F$1226</f>
        <v>0</v>
      </c>
      <c r="F324" s="304" t="str">
        <f>'報告書（事業主控）'!AW1212</f>
        <v>3</v>
      </c>
      <c r="G324" s="304" t="e">
        <f>IF(OR(LEFT(E324,2)="31",LEFT(E324,2)="34",LEFT(E324,2)="36",LEFT(E324,2)="37"),VLOOKUP(E324,労務比率2,'報告書（事業主控）'!AX1212,FALSE),VLOOKUP(E324,労務比率,'報告書（事業主控）'!AX1212,FALSE))</f>
        <v>#N/A</v>
      </c>
      <c r="H324" s="304" t="e">
        <f>IF(OR(LEFT(E324,2)="31",LEFT(E324,2)="34",LEFT(E324,2)="36",LEFT(E324,2)="37"),VLOOKUP(E324,労務比率2,'報告書（事業主控）'!AX1212+1,FALSE),VLOOKUP(E324,労務比率,'報告書（事業主控）'!AX1212+1,FALSE))</f>
        <v>#N/A</v>
      </c>
      <c r="I324" s="304">
        <f>'報告書（事業主控）'!AH1213</f>
        <v>0</v>
      </c>
      <c r="J324" s="304">
        <f>'報告書（事業主控）'!AH1212</f>
        <v>0</v>
      </c>
      <c r="K324" s="304">
        <f>'報告書（事業主控）'!AN1212</f>
        <v>0</v>
      </c>
      <c r="L324" s="304">
        <f t="shared" si="27"/>
        <v>0</v>
      </c>
      <c r="M324" s="304">
        <f t="shared" si="28"/>
        <v>0</v>
      </c>
      <c r="N324" s="304">
        <f t="shared" si="30"/>
        <v>0</v>
      </c>
      <c r="O324" s="304">
        <f t="shared" si="29"/>
        <v>0</v>
      </c>
      <c r="R324" s="304">
        <f>IF(AND(J324=0,C324&gt;=設定シート!E$101,C324&lt;=設定シート!G$101),1,0)</f>
        <v>0</v>
      </c>
    </row>
    <row r="325" spans="1:18" ht="15" customHeight="1">
      <c r="B325" s="304">
        <v>4</v>
      </c>
      <c r="C325" s="304" t="str">
        <f>'報告書（事業主控）'!AV1214</f>
        <v/>
      </c>
      <c r="D325" s="304" t="str">
        <f>IF(E325&lt;&gt;"31 水力発電施設、ずい道等新設事業","",IF('報告書（事業主控）'!AX1214=11,1,IF('報告書（事業主控）'!AX1214=13,2,IF('報告書（事業主控）'!AX1214=15,3,IF('報告書（事業主控）'!AX1214=17,4,"")))))</f>
        <v/>
      </c>
      <c r="E325" s="304">
        <f>'報告書（事業主控）'!$F$1226</f>
        <v>0</v>
      </c>
      <c r="F325" s="304" t="str">
        <f>'報告書（事業主控）'!AW1214</f>
        <v>3</v>
      </c>
      <c r="G325" s="304" t="e">
        <f>IF(OR(LEFT(E325,2)="31",LEFT(E325,2)="34",LEFT(E325,2)="36",LEFT(E325,2)="37"),VLOOKUP(E325,労務比率2,'報告書（事業主控）'!AX1214,FALSE),VLOOKUP(E325,労務比率,'報告書（事業主控）'!AX1214,FALSE))</f>
        <v>#N/A</v>
      </c>
      <c r="H325" s="304" t="e">
        <f>IF(OR(LEFT(E325,2)="31",LEFT(E325,2)="34",LEFT(E325,2)="36",LEFT(E325,2)="37"),VLOOKUP(E325,労務比率2,'報告書（事業主控）'!AX1214+1,FALSE),VLOOKUP(E325,労務比率,'報告書（事業主控）'!AX1214+1,FALSE))</f>
        <v>#N/A</v>
      </c>
      <c r="I325" s="304">
        <f>'報告書（事業主控）'!AH1215</f>
        <v>0</v>
      </c>
      <c r="J325" s="304">
        <f>'報告書（事業主控）'!AH1214</f>
        <v>0</v>
      </c>
      <c r="K325" s="304">
        <f>'報告書（事業主控）'!AN1214</f>
        <v>0</v>
      </c>
      <c r="L325" s="304">
        <f t="shared" si="27"/>
        <v>0</v>
      </c>
      <c r="M325" s="304">
        <f t="shared" si="28"/>
        <v>0</v>
      </c>
      <c r="N325" s="304">
        <f t="shared" si="30"/>
        <v>0</v>
      </c>
      <c r="O325" s="304">
        <f t="shared" si="29"/>
        <v>0</v>
      </c>
      <c r="R325" s="304">
        <f>IF(AND(J325=0,C325&gt;=設定シート!E$101,C325&lt;=設定シート!G$101),1,0)</f>
        <v>0</v>
      </c>
    </row>
    <row r="326" spans="1:18" ht="15" customHeight="1">
      <c r="B326" s="304">
        <v>5</v>
      </c>
      <c r="C326" s="304" t="str">
        <f>'報告書（事業主控）'!AV1216</f>
        <v/>
      </c>
      <c r="D326" s="304" t="str">
        <f>IF(E326&lt;&gt;"31 水力発電施設、ずい道等新設事業","",IF('報告書（事業主控）'!AX1216=11,1,IF('報告書（事業主控）'!AX1216=13,2,IF('報告書（事業主控）'!AX1216=15,3,IF('報告書（事業主控）'!AX1216=17,4,"")))))</f>
        <v/>
      </c>
      <c r="E326" s="304">
        <f>'報告書（事業主控）'!$F$1226</f>
        <v>0</v>
      </c>
      <c r="F326" s="304" t="str">
        <f>'報告書（事業主控）'!AW1216</f>
        <v>3</v>
      </c>
      <c r="G326" s="304" t="e">
        <f>IF(OR(LEFT(E326,2)="31",LEFT(E326,2)="34",LEFT(E326,2)="36",LEFT(E326,2)="37"),VLOOKUP(E326,労務比率2,'報告書（事業主控）'!AX1216,FALSE),VLOOKUP(E326,労務比率,'報告書（事業主控）'!AX1216,FALSE))</f>
        <v>#N/A</v>
      </c>
      <c r="H326" s="304" t="e">
        <f>IF(OR(LEFT(E326,2)="31",LEFT(E326,2)="34",LEFT(E326,2)="36",LEFT(E326,2)="37"),VLOOKUP(E326,労務比率2,'報告書（事業主控）'!AX1216+1,FALSE),VLOOKUP(E326,労務比率,'報告書（事業主控）'!AX1216+1,FALSE))</f>
        <v>#N/A</v>
      </c>
      <c r="I326" s="304">
        <f>'報告書（事業主控）'!AH1217</f>
        <v>0</v>
      </c>
      <c r="J326" s="304">
        <f>'報告書（事業主控）'!AH1216</f>
        <v>0</v>
      </c>
      <c r="K326" s="304">
        <f>'報告書（事業主控）'!AN1216</f>
        <v>0</v>
      </c>
      <c r="L326" s="304">
        <f t="shared" si="27"/>
        <v>0</v>
      </c>
      <c r="M326" s="304">
        <f t="shared" si="28"/>
        <v>0</v>
      </c>
      <c r="N326" s="304">
        <f t="shared" si="30"/>
        <v>0</v>
      </c>
      <c r="O326" s="304">
        <f t="shared" si="29"/>
        <v>0</v>
      </c>
      <c r="R326" s="304">
        <f>IF(AND(J326=0,C326&gt;=設定シート!E$101,C326&lt;=設定シート!G$101),1,0)</f>
        <v>0</v>
      </c>
    </row>
    <row r="327" spans="1:18" ht="15" customHeight="1">
      <c r="B327" s="304">
        <v>6</v>
      </c>
      <c r="C327" s="304" t="str">
        <f>'報告書（事業主控）'!AV1218</f>
        <v/>
      </c>
      <c r="D327" s="304" t="str">
        <f>IF(E327&lt;&gt;"31 水力発電施設、ずい道等新設事業","",IF('報告書（事業主控）'!AX1218=11,1,IF('報告書（事業主控）'!AX1218=13,2,IF('報告書（事業主控）'!AX1218=15,3,IF('報告書（事業主控）'!AX1218=17,4,"")))))</f>
        <v/>
      </c>
      <c r="E327" s="304">
        <f>'報告書（事業主控）'!$F$1226</f>
        <v>0</v>
      </c>
      <c r="F327" s="304" t="str">
        <f>'報告書（事業主控）'!AW1218</f>
        <v>3</v>
      </c>
      <c r="G327" s="304" t="e">
        <f>IF(OR(LEFT(E327,2)="31",LEFT(E327,2)="34",LEFT(E327,2)="36",LEFT(E327,2)="37"),VLOOKUP(E327,労務比率2,'報告書（事業主控）'!AX1218,FALSE),VLOOKUP(E327,労務比率,'報告書（事業主控）'!AX1218,FALSE))</f>
        <v>#N/A</v>
      </c>
      <c r="H327" s="304" t="e">
        <f>IF(OR(LEFT(E327,2)="31",LEFT(E327,2)="34",LEFT(E327,2)="36",LEFT(E327,2)="37"),VLOOKUP(E327,労務比率2,'報告書（事業主控）'!AX1218+1,FALSE),VLOOKUP(E327,労務比率,'報告書（事業主控）'!AX1218+1,FALSE))</f>
        <v>#N/A</v>
      </c>
      <c r="I327" s="304">
        <f>'報告書（事業主控）'!AH1219</f>
        <v>0</v>
      </c>
      <c r="J327" s="304">
        <f>'報告書（事業主控）'!AH1218</f>
        <v>0</v>
      </c>
      <c r="K327" s="304">
        <f>'報告書（事業主控）'!AN1218</f>
        <v>0</v>
      </c>
      <c r="L327" s="304">
        <f t="shared" si="27"/>
        <v>0</v>
      </c>
      <c r="M327" s="304">
        <f t="shared" si="28"/>
        <v>0</v>
      </c>
      <c r="N327" s="304">
        <f t="shared" si="30"/>
        <v>0</v>
      </c>
      <c r="O327" s="304">
        <f t="shared" si="29"/>
        <v>0</v>
      </c>
      <c r="R327" s="304">
        <f>IF(AND(J327=0,C327&gt;=設定シート!E$101,C327&lt;=設定シート!G$101),1,0)</f>
        <v>0</v>
      </c>
    </row>
    <row r="328" spans="1:18" ht="15" customHeight="1">
      <c r="B328" s="304">
        <v>7</v>
      </c>
      <c r="C328" s="304" t="str">
        <f>'報告書（事業主控）'!AV1220</f>
        <v/>
      </c>
      <c r="D328" s="304" t="str">
        <f>IF(E328&lt;&gt;"31 水力発電施設、ずい道等新設事業","",IF('報告書（事業主控）'!AX1220=11,1,IF('報告書（事業主控）'!AX1220=13,2,IF('報告書（事業主控）'!AX1220=15,3,IF('報告書（事業主控）'!AX1220=17,4,"")))))</f>
        <v/>
      </c>
      <c r="E328" s="304">
        <f>'報告書（事業主控）'!$F$1226</f>
        <v>0</v>
      </c>
      <c r="F328" s="304" t="str">
        <f>'報告書（事業主控）'!AW1220</f>
        <v>3</v>
      </c>
      <c r="G328" s="304" t="e">
        <f>IF(OR(LEFT(E328,2)="31",LEFT(E328,2)="34",LEFT(E328,2)="36",LEFT(E328,2)="37"),VLOOKUP(E328,労務比率2,'報告書（事業主控）'!AX1220,FALSE),VLOOKUP(E328,労務比率,'報告書（事業主控）'!AX1220,FALSE))</f>
        <v>#N/A</v>
      </c>
      <c r="H328" s="304" t="e">
        <f>IF(OR(LEFT(E328,2)="31",LEFT(E328,2)="34",LEFT(E328,2)="36",LEFT(E328,2)="37"),VLOOKUP(E328,労務比率2,'報告書（事業主控）'!AX1220+1,FALSE),VLOOKUP(E328,労務比率,'報告書（事業主控）'!AX1220+1,FALSE))</f>
        <v>#N/A</v>
      </c>
      <c r="I328" s="304">
        <f>'報告書（事業主控）'!AH1221</f>
        <v>0</v>
      </c>
      <c r="J328" s="304">
        <f>'報告書（事業主控）'!AH1220</f>
        <v>0</v>
      </c>
      <c r="K328" s="304">
        <f>'報告書（事業主控）'!AN1220</f>
        <v>0</v>
      </c>
      <c r="L328" s="304">
        <f t="shared" si="27"/>
        <v>0</v>
      </c>
      <c r="M328" s="304">
        <f t="shared" si="28"/>
        <v>0</v>
      </c>
      <c r="N328" s="304">
        <f t="shared" si="30"/>
        <v>0</v>
      </c>
      <c r="O328" s="304">
        <f t="shared" si="29"/>
        <v>0</v>
      </c>
      <c r="R328" s="304">
        <f>IF(AND(J328=0,C328&gt;=設定シート!E$101,C328&lt;=設定シート!G$101),1,0)</f>
        <v>0</v>
      </c>
    </row>
    <row r="329" spans="1:18" ht="15" customHeight="1">
      <c r="B329" s="304">
        <v>8</v>
      </c>
      <c r="C329" s="304" t="str">
        <f>'報告書（事業主控）'!AV1222</f>
        <v/>
      </c>
      <c r="D329" s="304" t="str">
        <f>IF(E329&lt;&gt;"31 水力発電施設、ずい道等新設事業","",IF('報告書（事業主控）'!AX1222=11,1,IF('報告書（事業主控）'!AX1222=13,2,IF('報告書（事業主控）'!AX1222=15,3,IF('報告書（事業主控）'!AX1222=17,4,"")))))</f>
        <v/>
      </c>
      <c r="E329" s="304">
        <f>'報告書（事業主控）'!$F$1226</f>
        <v>0</v>
      </c>
      <c r="F329" s="304" t="str">
        <f>'報告書（事業主控）'!AW1222</f>
        <v>3</v>
      </c>
      <c r="G329" s="304" t="e">
        <f>IF(OR(LEFT(E329,2)="31",LEFT(E329,2)="34",LEFT(E329,2)="36",LEFT(E329,2)="37"),VLOOKUP(E329,労務比率2,'報告書（事業主控）'!AX1222,FALSE),VLOOKUP(E329,労務比率,'報告書（事業主控）'!AX1222,FALSE))</f>
        <v>#N/A</v>
      </c>
      <c r="H329" s="304" t="e">
        <f>IF(OR(LEFT(E329,2)="31",LEFT(E329,2)="34",LEFT(E329,2)="36",LEFT(E329,2)="37"),VLOOKUP(E329,労務比率2,'報告書（事業主控）'!AX1222+1,FALSE),VLOOKUP(E329,労務比率,'報告書（事業主控）'!AX1222+1,FALSE))</f>
        <v>#N/A</v>
      </c>
      <c r="I329" s="304">
        <f>'報告書（事業主控）'!AH1223</f>
        <v>0</v>
      </c>
      <c r="J329" s="304">
        <f>'報告書（事業主控）'!AH1222</f>
        <v>0</v>
      </c>
      <c r="K329" s="304">
        <f>'報告書（事業主控）'!AN1222</f>
        <v>0</v>
      </c>
      <c r="L329" s="304">
        <f t="shared" si="27"/>
        <v>0</v>
      </c>
      <c r="M329" s="304">
        <f t="shared" si="28"/>
        <v>0</v>
      </c>
      <c r="N329" s="304">
        <f t="shared" si="30"/>
        <v>0</v>
      </c>
      <c r="O329" s="304">
        <f t="shared" si="29"/>
        <v>0</v>
      </c>
      <c r="R329" s="304">
        <f>IF(AND(J329=0,C329&gt;=設定シート!E$101,C329&lt;=設定シート!G$101),1,0)</f>
        <v>0</v>
      </c>
    </row>
    <row r="330" spans="1:18" ht="15" customHeight="1">
      <c r="B330" s="304">
        <v>9</v>
      </c>
      <c r="C330" s="304" t="str">
        <f>'報告書（事業主控）'!AV1224</f>
        <v/>
      </c>
      <c r="D330" s="304" t="str">
        <f>IF(E330&lt;&gt;"31 水力発電施設、ずい道等新設事業","",IF('報告書（事業主控）'!AX1224=11,1,IF('報告書（事業主控）'!AX1224=13,2,IF('報告書（事業主控）'!AX1224=15,3,IF('報告書（事業主控）'!AX1224=17,4,"")))))</f>
        <v/>
      </c>
      <c r="E330" s="304">
        <f>'報告書（事業主控）'!$F$1226</f>
        <v>0</v>
      </c>
      <c r="F330" s="304" t="str">
        <f>'報告書（事業主控）'!AW1224</f>
        <v>3</v>
      </c>
      <c r="G330" s="304" t="e">
        <f>IF(OR(LEFT(E330,2)="31",LEFT(E330,2)="34",LEFT(E330,2)="36",LEFT(E330,2)="37"),VLOOKUP(E330,労務比率2,'報告書（事業主控）'!AX1224,FALSE),VLOOKUP(E330,労務比率,'報告書（事業主控）'!AX1224,FALSE))</f>
        <v>#N/A</v>
      </c>
      <c r="H330" s="304" t="e">
        <f>IF(OR(LEFT(E330,2)="31",LEFT(E330,2)="34",LEFT(E330,2)="36",LEFT(E330,2)="37"),VLOOKUP(E330,労務比率2,'報告書（事業主控）'!AX1224+1,FALSE),VLOOKUP(E330,労務比率,'報告書（事業主控）'!AX1224+1,FALSE))</f>
        <v>#N/A</v>
      </c>
      <c r="I330" s="304">
        <f>'報告書（事業主控）'!AH1225</f>
        <v>0</v>
      </c>
      <c r="J330" s="304">
        <f>'報告書（事業主控）'!AH1224</f>
        <v>0</v>
      </c>
      <c r="K330" s="304">
        <f>'報告書（事業主控）'!AN1224</f>
        <v>0</v>
      </c>
      <c r="L330" s="304">
        <f t="shared" si="27"/>
        <v>0</v>
      </c>
      <c r="M330" s="304">
        <f t="shared" si="28"/>
        <v>0</v>
      </c>
      <c r="N330" s="304">
        <f t="shared" si="30"/>
        <v>0</v>
      </c>
      <c r="O330" s="304">
        <f t="shared" si="29"/>
        <v>0</v>
      </c>
      <c r="R330" s="304">
        <f>IF(AND(J330=0,C330&gt;=設定シート!E$101,C330&lt;=設定シート!G$101),1,0)</f>
        <v>0</v>
      </c>
    </row>
  </sheetData>
  <sheetProtection selectLockedCells="1"/>
  <mergeCells count="6">
    <mergeCell ref="T47:T50"/>
    <mergeCell ref="T4:T7"/>
    <mergeCell ref="T10:T13"/>
    <mergeCell ref="T18:T21"/>
    <mergeCell ref="T25:T28"/>
    <mergeCell ref="T40:T43"/>
  </mergeCells>
  <phoneticPr fontId="2"/>
  <conditionalFormatting sqref="AD10:AJ10">
    <cfRule type="expression" dxfId="5" priority="6">
      <formula>$AK$10</formula>
    </cfRule>
  </conditionalFormatting>
  <conditionalFormatting sqref="AD18:AJ18">
    <cfRule type="expression" dxfId="4" priority="5">
      <formula>$AK$18</formula>
    </cfRule>
  </conditionalFormatting>
  <conditionalFormatting sqref="AD25:AJ25">
    <cfRule type="expression" dxfId="3" priority="4">
      <formula>$AK$25</formula>
    </cfRule>
  </conditionalFormatting>
  <conditionalFormatting sqref="AD32:AJ32">
    <cfRule type="expression" dxfId="2" priority="3">
      <formula>$AK$32</formula>
    </cfRule>
  </conditionalFormatting>
  <conditionalFormatting sqref="AD40:AJ40">
    <cfRule type="expression" dxfId="1" priority="2">
      <formula>$AK$40</formula>
    </cfRule>
  </conditionalFormatting>
  <conditionalFormatting sqref="AD47:AJ47">
    <cfRule type="expression" dxfId="0" priority="1">
      <formula>$AK$47</formula>
    </cfRule>
  </conditionalFormatting>
  <pageMargins left="0.78700000000000003" right="0.78700000000000003" top="0.98399999999999999" bottom="0.98399999999999999" header="0.51200000000000001" footer="0.51200000000000001"/>
  <pageSetup paperSize="9" orientation="portrait" verticalDpi="300"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indexed="10"/>
    <pageSetUpPr fitToPage="1"/>
  </sheetPr>
  <dimension ref="A1:DQ73"/>
  <sheetViews>
    <sheetView showGridLines="0" zoomScaleNormal="100" workbookViewId="0"/>
  </sheetViews>
  <sheetFormatPr defaultColWidth="1.21875" defaultRowHeight="0" customHeight="1" zeroHeight="1"/>
  <cols>
    <col min="1" max="114" width="1.21875" style="78" customWidth="1"/>
    <col min="115" max="115" width="1.21875" style="72" customWidth="1"/>
    <col min="116" max="117" width="19.109375" style="72" customWidth="1"/>
    <col min="118" max="16384" width="1.21875" style="72"/>
  </cols>
  <sheetData>
    <row r="1" spans="3:117" s="72" customFormat="1" ht="9" customHeight="1" thickBot="1">
      <c r="C1" s="73"/>
      <c r="D1" s="73"/>
      <c r="E1" s="73"/>
      <c r="F1" s="73"/>
      <c r="G1" s="73"/>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row>
    <row r="2" spans="3:117" s="72" customFormat="1" ht="27" customHeight="1" thickBot="1">
      <c r="C2" s="73"/>
      <c r="D2" s="2711" t="s">
        <v>315</v>
      </c>
      <c r="E2" s="2711"/>
      <c r="F2" s="2711"/>
      <c r="G2" s="2711"/>
      <c r="H2" s="2711"/>
      <c r="I2" s="2711"/>
      <c r="J2" s="2711"/>
      <c r="K2" s="2711"/>
      <c r="L2" s="2712"/>
      <c r="M2" s="2713"/>
      <c r="N2" s="2713"/>
      <c r="O2" s="2713"/>
      <c r="P2" s="2714"/>
      <c r="Q2" s="75" t="s">
        <v>316</v>
      </c>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row>
    <row r="3" spans="3:117" s="72" customFormat="1" ht="12" customHeight="1" thickBot="1">
      <c r="C3" s="75"/>
      <c r="D3" s="75"/>
      <c r="E3" s="75"/>
      <c r="F3" s="73"/>
      <c r="G3" s="76"/>
      <c r="H3" s="75"/>
      <c r="I3" s="74"/>
      <c r="J3" s="74"/>
      <c r="K3" s="75"/>
      <c r="L3" s="75"/>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row>
    <row r="4" spans="3:117" s="72" customFormat="1" ht="27" customHeight="1" thickBot="1">
      <c r="C4" s="75"/>
      <c r="D4" s="75" t="s">
        <v>317</v>
      </c>
      <c r="E4" s="75"/>
      <c r="F4" s="75"/>
      <c r="G4" s="75"/>
      <c r="H4" s="74"/>
      <c r="I4" s="74"/>
      <c r="J4" s="74"/>
      <c r="K4" s="74"/>
      <c r="L4" s="74"/>
      <c r="M4" s="74"/>
      <c r="N4" s="74"/>
      <c r="O4" s="74"/>
      <c r="P4" s="74"/>
      <c r="Q4" s="74"/>
      <c r="R4" s="74"/>
      <c r="S4" s="74"/>
      <c r="T4" s="74"/>
      <c r="U4" s="74"/>
      <c r="V4" s="74"/>
      <c r="W4" s="2715"/>
      <c r="X4" s="2716"/>
      <c r="Y4" s="2716"/>
      <c r="Z4" s="2716"/>
      <c r="AA4" s="2716"/>
      <c r="AB4" s="2716"/>
      <c r="AC4" s="2716"/>
      <c r="AD4" s="2716"/>
      <c r="AE4" s="2716"/>
      <c r="AF4" s="2717"/>
      <c r="AG4" s="74"/>
      <c r="AH4" s="77" t="s">
        <v>99</v>
      </c>
      <c r="AI4" s="435" t="str">
        <f>IF(W4="行わない","（概算保険料額から充当を行います。）","（還付請求書を別途作成する必要があります。）")</f>
        <v>（還付請求書を別途作成する必要があります。）</v>
      </c>
      <c r="AJ4" s="74"/>
      <c r="AK4" s="74"/>
      <c r="AL4" s="74"/>
      <c r="AM4" s="74"/>
      <c r="AN4" s="74"/>
      <c r="AO4" s="74"/>
      <c r="AP4" s="74"/>
      <c r="AQ4" s="74"/>
      <c r="AR4" s="74"/>
      <c r="AS4" s="74"/>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5"/>
      <c r="CI4" s="75"/>
      <c r="CJ4" s="75"/>
      <c r="CK4" s="75"/>
      <c r="CL4" s="75"/>
      <c r="CM4" s="75"/>
      <c r="CN4" s="75"/>
      <c r="CO4" s="75"/>
      <c r="CP4" s="75"/>
      <c r="CQ4" s="75"/>
      <c r="CR4" s="75"/>
      <c r="CS4" s="75"/>
      <c r="CT4" s="75"/>
      <c r="CU4" s="75"/>
      <c r="CV4" s="75"/>
      <c r="CW4" s="75"/>
    </row>
    <row r="5" spans="3:117" s="72" customFormat="1" ht="12" customHeight="1">
      <c r="C5" s="75"/>
      <c r="D5" s="75"/>
      <c r="E5" s="75"/>
      <c r="F5" s="75"/>
      <c r="G5" s="75"/>
      <c r="H5" s="74"/>
      <c r="I5" s="74"/>
      <c r="J5" s="74"/>
      <c r="K5" s="74"/>
      <c r="L5" s="74"/>
      <c r="M5" s="74"/>
      <c r="N5" s="74"/>
      <c r="O5" s="74"/>
      <c r="P5" s="74"/>
      <c r="Q5" s="74"/>
      <c r="R5" s="74"/>
      <c r="S5" s="74"/>
      <c r="T5" s="74"/>
      <c r="U5" s="74"/>
      <c r="V5" s="74"/>
      <c r="W5" s="425"/>
      <c r="X5" s="300"/>
      <c r="Y5" s="300"/>
      <c r="Z5" s="300"/>
      <c r="AA5" s="300"/>
      <c r="AB5" s="300"/>
      <c r="AC5" s="300"/>
      <c r="AD5" s="300"/>
      <c r="AE5" s="300"/>
      <c r="AF5" s="300"/>
      <c r="AG5" s="74"/>
      <c r="AH5" s="77"/>
      <c r="AJ5" s="74"/>
      <c r="AK5" s="74"/>
      <c r="AL5" s="74"/>
      <c r="AM5" s="74"/>
      <c r="AN5" s="74"/>
      <c r="AO5" s="74"/>
      <c r="AP5" s="74"/>
      <c r="AQ5" s="74"/>
      <c r="AR5" s="74"/>
      <c r="AS5" s="74"/>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c r="CG5" s="75"/>
      <c r="CH5" s="75"/>
      <c r="CI5" s="75"/>
      <c r="CJ5" s="75"/>
      <c r="CK5" s="75"/>
      <c r="CL5" s="75"/>
      <c r="CM5" s="75"/>
      <c r="CN5" s="75"/>
      <c r="CO5" s="75"/>
      <c r="CP5" s="75"/>
      <c r="CQ5" s="75"/>
      <c r="CR5" s="75"/>
      <c r="CS5" s="75"/>
      <c r="CT5" s="75"/>
      <c r="CU5" s="75"/>
      <c r="CV5" s="75"/>
      <c r="CW5" s="75"/>
      <c r="DL5" s="2718" t="s">
        <v>318</v>
      </c>
      <c r="DM5" s="2719"/>
    </row>
    <row r="6" spans="3:117" s="72" customFormat="1" ht="27" customHeight="1">
      <c r="C6" s="73"/>
      <c r="D6" s="434" t="s">
        <v>319</v>
      </c>
      <c r="E6" s="75"/>
      <c r="F6" s="75"/>
      <c r="G6" s="75"/>
      <c r="H6" s="75"/>
      <c r="I6" s="75"/>
      <c r="J6" s="75"/>
      <c r="K6" s="75"/>
      <c r="L6" s="289"/>
      <c r="M6" s="289"/>
      <c r="N6" s="289"/>
      <c r="O6" s="289"/>
      <c r="P6" s="289"/>
      <c r="Q6" s="75"/>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L6" s="372" t="s">
        <v>716</v>
      </c>
      <c r="DM6" s="372" t="s">
        <v>717</v>
      </c>
    </row>
    <row r="7" spans="3:117" s="72" customFormat="1" ht="27" customHeight="1">
      <c r="C7" s="73"/>
      <c r="D7" s="75" t="s">
        <v>320</v>
      </c>
      <c r="E7" s="75"/>
      <c r="F7" s="75"/>
      <c r="G7" s="75"/>
      <c r="H7" s="75"/>
      <c r="I7" s="75"/>
      <c r="J7" s="75"/>
      <c r="K7" s="75"/>
      <c r="L7" s="289"/>
      <c r="M7" s="289"/>
      <c r="N7" s="289"/>
      <c r="O7" s="289"/>
      <c r="P7" s="289"/>
      <c r="Q7" s="75"/>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L7" s="322">
        <v>1</v>
      </c>
      <c r="DM7" s="373"/>
    </row>
    <row r="8" spans="3:117" s="72" customFormat="1" ht="15" customHeight="1">
      <c r="C8" s="73"/>
      <c r="D8" s="73"/>
      <c r="E8" s="73"/>
      <c r="F8" s="73"/>
      <c r="G8" s="73"/>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DL8" s="322">
        <v>2</v>
      </c>
    </row>
    <row r="9" spans="3:117" ht="8.25" customHeight="1" thickBot="1">
      <c r="F9" s="1541" t="s">
        <v>321</v>
      </c>
      <c r="G9" s="1541"/>
      <c r="H9" s="1541"/>
      <c r="I9" s="1541" t="s">
        <v>322</v>
      </c>
      <c r="J9" s="1541"/>
      <c r="K9" s="1541"/>
      <c r="L9" s="79"/>
      <c r="AA9" s="80"/>
      <c r="AB9" s="80"/>
      <c r="AC9" s="1621" t="s">
        <v>323</v>
      </c>
      <c r="AD9" s="1621"/>
      <c r="AE9" s="1621"/>
      <c r="AF9" s="1621"/>
      <c r="AG9" s="1621"/>
      <c r="AH9" s="1621"/>
      <c r="AI9" s="1621"/>
      <c r="AJ9" s="1621"/>
      <c r="AK9" s="1621"/>
      <c r="AL9" s="1621"/>
      <c r="AM9" s="1621"/>
      <c r="AN9" s="1621"/>
      <c r="AO9" s="80"/>
      <c r="AP9" s="80"/>
      <c r="AQ9" s="1621" t="s">
        <v>324</v>
      </c>
      <c r="AR9" s="1621"/>
      <c r="AS9" s="1621"/>
      <c r="AT9" s="1621"/>
      <c r="AU9" s="1621"/>
      <c r="AV9" s="1621"/>
      <c r="AW9" s="1621"/>
      <c r="AX9" s="1621"/>
      <c r="AY9" s="1621"/>
      <c r="AZ9" s="1621"/>
      <c r="BA9" s="1621"/>
      <c r="BB9" s="1621"/>
      <c r="BC9" s="1621"/>
      <c r="DL9" s="322">
        <v>3</v>
      </c>
    </row>
    <row r="10" spans="3:117" ht="8.25" customHeight="1">
      <c r="F10" s="1542"/>
      <c r="G10" s="1542"/>
      <c r="H10" s="1542"/>
      <c r="I10" s="1541"/>
      <c r="J10" s="1541"/>
      <c r="K10" s="1541"/>
      <c r="L10" s="81"/>
      <c r="AA10" s="80"/>
      <c r="AB10" s="80"/>
      <c r="AC10" s="1621"/>
      <c r="AD10" s="1621"/>
      <c r="AE10" s="1621"/>
      <c r="AF10" s="1621"/>
      <c r="AG10" s="1621"/>
      <c r="AH10" s="1621"/>
      <c r="AI10" s="1621"/>
      <c r="AJ10" s="1621"/>
      <c r="AK10" s="1621"/>
      <c r="AL10" s="1621"/>
      <c r="AM10" s="1621"/>
      <c r="AN10" s="1621"/>
      <c r="AO10" s="80"/>
      <c r="AP10" s="80"/>
      <c r="AQ10" s="1621"/>
      <c r="AR10" s="1621"/>
      <c r="AS10" s="1621"/>
      <c r="AT10" s="1621"/>
      <c r="AU10" s="1621"/>
      <c r="AV10" s="1621"/>
      <c r="AW10" s="1621"/>
      <c r="AX10" s="1621"/>
      <c r="AY10" s="1621"/>
      <c r="AZ10" s="1621"/>
      <c r="BA10" s="1621"/>
      <c r="BB10" s="1621"/>
      <c r="BC10" s="1621"/>
      <c r="CG10" s="1622" t="s">
        <v>325</v>
      </c>
      <c r="CH10" s="1623"/>
      <c r="CI10" s="1623"/>
      <c r="CJ10" s="1623"/>
      <c r="CK10" s="1623"/>
      <c r="CL10" s="1623"/>
      <c r="CM10" s="1623"/>
      <c r="CN10" s="1623"/>
      <c r="CO10" s="1623"/>
      <c r="CP10" s="1623"/>
      <c r="CQ10" s="1623"/>
      <c r="CR10" s="1623"/>
      <c r="CS10" s="1623"/>
      <c r="CT10" s="1623"/>
      <c r="CU10" s="1623"/>
      <c r="CV10" s="1623"/>
      <c r="CW10" s="1623"/>
      <c r="CX10" s="1623"/>
      <c r="CY10" s="1623"/>
      <c r="CZ10" s="1623"/>
      <c r="DA10" s="1623"/>
      <c r="DB10" s="1623"/>
      <c r="DC10" s="1624"/>
    </row>
    <row r="11" spans="3:117" ht="8.25" customHeight="1">
      <c r="F11" s="1628">
        <v>3</v>
      </c>
      <c r="G11" s="1629"/>
      <c r="H11" s="1630"/>
      <c r="J11" s="1628">
        <v>2</v>
      </c>
      <c r="K11" s="1629"/>
      <c r="L11" s="1630"/>
      <c r="N11" s="1628">
        <v>7</v>
      </c>
      <c r="O11" s="1629"/>
      <c r="P11" s="1630"/>
      <c r="R11" s="1628">
        <v>0</v>
      </c>
      <c r="S11" s="1629"/>
      <c r="T11" s="1630"/>
      <c r="V11" s="1628">
        <v>1</v>
      </c>
      <c r="W11" s="1629"/>
      <c r="X11" s="1630"/>
      <c r="AC11" s="1637"/>
      <c r="AD11" s="1638"/>
      <c r="AE11" s="1639"/>
      <c r="AG11" s="1637"/>
      <c r="AH11" s="1649"/>
      <c r="AI11" s="1650"/>
      <c r="AQ11" s="1637"/>
      <c r="AR11" s="1638"/>
      <c r="AS11" s="1639"/>
      <c r="AT11" s="1646"/>
      <c r="AU11" s="1537"/>
      <c r="CG11" s="1625"/>
      <c r="CH11" s="1626"/>
      <c r="CI11" s="1626"/>
      <c r="CJ11" s="1626"/>
      <c r="CK11" s="1626"/>
      <c r="CL11" s="1626"/>
      <c r="CM11" s="1626"/>
      <c r="CN11" s="1626"/>
      <c r="CO11" s="1626"/>
      <c r="CP11" s="1626"/>
      <c r="CQ11" s="1626"/>
      <c r="CR11" s="1626"/>
      <c r="CS11" s="1626"/>
      <c r="CT11" s="1626"/>
      <c r="CU11" s="1626"/>
      <c r="CV11" s="1626"/>
      <c r="CW11" s="1626"/>
      <c r="CX11" s="1626"/>
      <c r="CY11" s="1626"/>
      <c r="CZ11" s="1626"/>
      <c r="DA11" s="1626"/>
      <c r="DB11" s="1626"/>
      <c r="DC11" s="1627"/>
    </row>
    <row r="12" spans="3:117" ht="8.25" customHeight="1">
      <c r="F12" s="1631"/>
      <c r="G12" s="1632"/>
      <c r="H12" s="1633"/>
      <c r="J12" s="1631"/>
      <c r="K12" s="1632"/>
      <c r="L12" s="1633"/>
      <c r="N12" s="1631"/>
      <c r="O12" s="1632"/>
      <c r="P12" s="1633"/>
      <c r="R12" s="1631"/>
      <c r="S12" s="1632"/>
      <c r="T12" s="1633"/>
      <c r="V12" s="1631"/>
      <c r="W12" s="1632"/>
      <c r="X12" s="1633"/>
      <c r="AC12" s="1640"/>
      <c r="AD12" s="1641"/>
      <c r="AE12" s="1642"/>
      <c r="AG12" s="1651"/>
      <c r="AH12" s="1652"/>
      <c r="AI12" s="1653"/>
      <c r="AQ12" s="1640"/>
      <c r="AR12" s="1641"/>
      <c r="AS12" s="1642"/>
      <c r="AT12" s="1646"/>
      <c r="AU12" s="1537"/>
      <c r="CD12" s="22"/>
      <c r="CE12" s="82"/>
      <c r="CF12" s="82"/>
      <c r="CG12" s="1625"/>
      <c r="CH12" s="1626"/>
      <c r="CI12" s="1626"/>
      <c r="CJ12" s="1626"/>
      <c r="CK12" s="1626"/>
      <c r="CL12" s="1626"/>
      <c r="CM12" s="1626"/>
      <c r="CN12" s="1626"/>
      <c r="CO12" s="1626"/>
      <c r="CP12" s="1626"/>
      <c r="CQ12" s="1626"/>
      <c r="CR12" s="1626"/>
      <c r="CS12" s="1626"/>
      <c r="CT12" s="1626"/>
      <c r="CU12" s="1626"/>
      <c r="CV12" s="1626"/>
      <c r="CW12" s="1626"/>
      <c r="CX12" s="1626"/>
      <c r="CY12" s="1626"/>
      <c r="CZ12" s="1626"/>
      <c r="DA12" s="1626"/>
      <c r="DB12" s="1626"/>
      <c r="DC12" s="1627"/>
    </row>
    <row r="13" spans="3:117" ht="8.25" customHeight="1">
      <c r="F13" s="1631"/>
      <c r="G13" s="1632"/>
      <c r="H13" s="1633"/>
      <c r="J13" s="1631"/>
      <c r="K13" s="1632"/>
      <c r="L13" s="1633"/>
      <c r="N13" s="1631"/>
      <c r="O13" s="1632"/>
      <c r="P13" s="1633"/>
      <c r="R13" s="1631"/>
      <c r="S13" s="1632"/>
      <c r="T13" s="1633"/>
      <c r="V13" s="1631"/>
      <c r="W13" s="1632"/>
      <c r="X13" s="1633"/>
      <c r="AC13" s="1640"/>
      <c r="AD13" s="1641"/>
      <c r="AE13" s="1642"/>
      <c r="AG13" s="1651"/>
      <c r="AH13" s="1652"/>
      <c r="AI13" s="1653"/>
      <c r="AQ13" s="1640"/>
      <c r="AR13" s="1641"/>
      <c r="AS13" s="1642"/>
      <c r="AT13" s="1646"/>
      <c r="AU13" s="1537"/>
      <c r="CD13" s="22"/>
      <c r="CE13" s="82"/>
      <c r="CF13" s="82"/>
      <c r="CG13" s="1625"/>
      <c r="CH13" s="1626"/>
      <c r="CI13" s="1626"/>
      <c r="CJ13" s="1626"/>
      <c r="CK13" s="1626"/>
      <c r="CL13" s="1626"/>
      <c r="CM13" s="1626"/>
      <c r="CN13" s="1626"/>
      <c r="CO13" s="1626"/>
      <c r="CP13" s="1626"/>
      <c r="CQ13" s="1626"/>
      <c r="CR13" s="1626"/>
      <c r="CS13" s="1626"/>
      <c r="CT13" s="1626"/>
      <c r="CU13" s="1626"/>
      <c r="CV13" s="1626"/>
      <c r="CW13" s="1626"/>
      <c r="CX13" s="1626"/>
      <c r="CY13" s="1626"/>
      <c r="CZ13" s="1626"/>
      <c r="DA13" s="1626"/>
      <c r="DB13" s="1626"/>
      <c r="DC13" s="1627"/>
    </row>
    <row r="14" spans="3:117" ht="8.25" customHeight="1">
      <c r="F14" s="1634"/>
      <c r="G14" s="1635"/>
      <c r="H14" s="1636"/>
      <c r="J14" s="1634"/>
      <c r="K14" s="1635"/>
      <c r="L14" s="1636"/>
      <c r="N14" s="1634"/>
      <c r="O14" s="1635"/>
      <c r="P14" s="1636"/>
      <c r="R14" s="1634"/>
      <c r="S14" s="1635"/>
      <c r="T14" s="1636"/>
      <c r="V14" s="1634"/>
      <c r="W14" s="1635"/>
      <c r="X14" s="1636"/>
      <c r="AC14" s="1643"/>
      <c r="AD14" s="1644"/>
      <c r="AE14" s="1645"/>
      <c r="AG14" s="1654"/>
      <c r="AH14" s="1655"/>
      <c r="AI14" s="1656"/>
      <c r="AQ14" s="1643"/>
      <c r="AR14" s="1644"/>
      <c r="AS14" s="1645"/>
      <c r="AT14" s="1646"/>
      <c r="AU14" s="1537"/>
      <c r="BD14" s="83"/>
      <c r="BE14" s="84"/>
      <c r="BF14" s="84"/>
      <c r="BG14" s="84"/>
      <c r="BH14" s="84"/>
      <c r="BI14" s="1647" t="s">
        <v>326</v>
      </c>
      <c r="BJ14" s="1647"/>
      <c r="BK14" s="1647"/>
      <c r="BL14" s="1647"/>
      <c r="BM14" s="1647"/>
      <c r="BN14" s="1647"/>
      <c r="BO14" s="1647"/>
      <c r="BP14" s="1647"/>
      <c r="BQ14" s="1647"/>
      <c r="BR14" s="1647"/>
      <c r="BS14" s="1647"/>
      <c r="BT14" s="1647"/>
      <c r="BU14" s="1647"/>
      <c r="BV14" s="84"/>
      <c r="BW14" s="84"/>
      <c r="BX14" s="84"/>
      <c r="BY14" s="84"/>
      <c r="BZ14" s="85"/>
      <c r="CG14" s="1625"/>
      <c r="CH14" s="1626"/>
      <c r="CI14" s="1626"/>
      <c r="CJ14" s="1626"/>
      <c r="CK14" s="1626"/>
      <c r="CL14" s="1626"/>
      <c r="CM14" s="1626"/>
      <c r="CN14" s="1626"/>
      <c r="CO14" s="1626"/>
      <c r="CP14" s="1626"/>
      <c r="CQ14" s="1626"/>
      <c r="CR14" s="1626"/>
      <c r="CS14" s="1626"/>
      <c r="CT14" s="1626"/>
      <c r="CU14" s="1626"/>
      <c r="CV14" s="1626"/>
      <c r="CW14" s="1626"/>
      <c r="CX14" s="1626"/>
      <c r="CY14" s="1626"/>
      <c r="CZ14" s="1626"/>
      <c r="DA14" s="1626"/>
      <c r="DB14" s="1626"/>
      <c r="DC14" s="1627"/>
    </row>
    <row r="15" spans="3:117" ht="8.25" customHeight="1">
      <c r="BD15" s="86"/>
      <c r="BE15" s="87"/>
      <c r="BF15" s="87"/>
      <c r="BG15" s="87"/>
      <c r="BH15" s="87"/>
      <c r="BI15" s="1648"/>
      <c r="BJ15" s="1648"/>
      <c r="BK15" s="1648"/>
      <c r="BL15" s="1648"/>
      <c r="BM15" s="1648"/>
      <c r="BN15" s="1648"/>
      <c r="BO15" s="1648"/>
      <c r="BP15" s="1648"/>
      <c r="BQ15" s="1648"/>
      <c r="BR15" s="1648"/>
      <c r="BS15" s="1648"/>
      <c r="BT15" s="1648"/>
      <c r="BU15" s="1648"/>
      <c r="BV15" s="87"/>
      <c r="BW15" s="87"/>
      <c r="BX15" s="87"/>
      <c r="BY15" s="87"/>
      <c r="BZ15" s="88"/>
      <c r="CF15" s="89"/>
      <c r="CG15" s="1625"/>
      <c r="CH15" s="1626"/>
      <c r="CI15" s="1626"/>
      <c r="CJ15" s="1626"/>
      <c r="CK15" s="1626"/>
      <c r="CL15" s="1626"/>
      <c r="CM15" s="1626"/>
      <c r="CN15" s="1626"/>
      <c r="CO15" s="1626"/>
      <c r="CP15" s="1626"/>
      <c r="CQ15" s="1626"/>
      <c r="CR15" s="1626"/>
      <c r="CS15" s="1626"/>
      <c r="CT15" s="1626"/>
      <c r="CU15" s="1626"/>
      <c r="CV15" s="1626"/>
      <c r="CW15" s="1626"/>
      <c r="CX15" s="1626"/>
      <c r="CY15" s="1626"/>
      <c r="CZ15" s="1626"/>
      <c r="DA15" s="1626"/>
      <c r="DB15" s="1626"/>
      <c r="DC15" s="1627"/>
    </row>
    <row r="16" spans="3:117" ht="8.25" customHeight="1">
      <c r="C16" s="1657" t="s">
        <v>327</v>
      </c>
      <c r="D16" s="1658"/>
      <c r="E16" s="1659"/>
      <c r="F16" s="1619" t="s">
        <v>328</v>
      </c>
      <c r="G16" s="1620"/>
      <c r="H16" s="1620"/>
      <c r="I16" s="1620"/>
      <c r="J16" s="1620"/>
      <c r="K16" s="1620"/>
      <c r="L16" s="1663"/>
      <c r="M16" s="1667" t="s">
        <v>329</v>
      </c>
      <c r="N16" s="1667"/>
      <c r="O16" s="1667"/>
      <c r="P16" s="1669" t="s">
        <v>330</v>
      </c>
      <c r="Q16" s="1669"/>
      <c r="R16" s="1669"/>
      <c r="S16" s="1669"/>
      <c r="T16" s="1669"/>
      <c r="U16" s="1669"/>
      <c r="V16" s="1671" t="s">
        <v>331</v>
      </c>
      <c r="W16" s="1671"/>
      <c r="X16" s="1671"/>
      <c r="Y16" s="1671"/>
      <c r="Z16" s="1671"/>
      <c r="AA16" s="1671"/>
      <c r="AB16" s="1671"/>
      <c r="AC16" s="1671"/>
      <c r="AD16" s="1671"/>
      <c r="AE16" s="1671"/>
      <c r="AF16" s="1671"/>
      <c r="AG16" s="1671"/>
      <c r="AH16" s="1671"/>
      <c r="AI16" s="1671"/>
      <c r="AJ16" s="1671"/>
      <c r="AK16" s="1671"/>
      <c r="AL16" s="1671"/>
      <c r="AM16" s="1671"/>
      <c r="AN16" s="1671" t="s">
        <v>332</v>
      </c>
      <c r="AO16" s="1671"/>
      <c r="AP16" s="1671"/>
      <c r="AQ16" s="1671"/>
      <c r="AR16" s="1671"/>
      <c r="AS16" s="1671"/>
      <c r="AT16" s="1671"/>
      <c r="AU16" s="1671"/>
      <c r="AV16" s="1671"/>
      <c r="AW16" s="1671"/>
      <c r="AX16" s="1671"/>
      <c r="AY16" s="1673"/>
      <c r="AZ16" s="90"/>
      <c r="BD16" s="1564" t="s">
        <v>333</v>
      </c>
      <c r="BE16" s="1564"/>
      <c r="BF16" s="1564"/>
      <c r="BG16" s="1564"/>
      <c r="BH16" s="1564"/>
      <c r="BI16" s="1564" t="s">
        <v>334</v>
      </c>
      <c r="BJ16" s="1564"/>
      <c r="BK16" s="1564"/>
      <c r="BL16" s="1564"/>
      <c r="BM16" s="1564"/>
      <c r="BN16" s="1564"/>
      <c r="BO16" s="1565" t="s">
        <v>335</v>
      </c>
      <c r="BP16" s="1566"/>
      <c r="BQ16" s="1566"/>
      <c r="BR16" s="1566"/>
      <c r="BS16" s="1566"/>
      <c r="BT16" s="1566"/>
      <c r="BU16" s="1567"/>
      <c r="BV16" s="1571" t="s">
        <v>336</v>
      </c>
      <c r="BW16" s="1572"/>
      <c r="BX16" s="1572"/>
      <c r="BY16" s="1572"/>
      <c r="BZ16" s="1573"/>
      <c r="CG16" s="1577" t="s">
        <v>337</v>
      </c>
      <c r="CH16" s="1578"/>
      <c r="CI16" s="1578"/>
      <c r="CJ16" s="1578"/>
      <c r="CK16" s="1578"/>
      <c r="CL16" s="1578"/>
      <c r="CM16" s="1578"/>
      <c r="CN16" s="1578"/>
      <c r="CO16" s="1578"/>
      <c r="CP16" s="1578"/>
      <c r="CQ16" s="1578"/>
      <c r="CR16" s="1578"/>
      <c r="CS16" s="1578"/>
      <c r="CT16" s="1578"/>
      <c r="CU16" s="1578"/>
      <c r="CV16" s="1578"/>
      <c r="CW16" s="1578"/>
      <c r="CX16" s="1578"/>
      <c r="CY16" s="1578"/>
      <c r="CZ16" s="1578"/>
      <c r="DA16" s="1578"/>
      <c r="DB16" s="1578"/>
      <c r="DC16" s="1579"/>
    </row>
    <row r="17" spans="3:107" ht="8.25" customHeight="1">
      <c r="C17" s="1660"/>
      <c r="D17" s="1661"/>
      <c r="E17" s="1662"/>
      <c r="F17" s="1664"/>
      <c r="G17" s="1665"/>
      <c r="H17" s="1665"/>
      <c r="I17" s="1665"/>
      <c r="J17" s="1665"/>
      <c r="K17" s="1665"/>
      <c r="L17" s="1666"/>
      <c r="M17" s="1668"/>
      <c r="N17" s="1668"/>
      <c r="O17" s="1668"/>
      <c r="P17" s="1670"/>
      <c r="Q17" s="1670"/>
      <c r="R17" s="1670"/>
      <c r="S17" s="1670"/>
      <c r="T17" s="1670"/>
      <c r="U17" s="1670"/>
      <c r="V17" s="1672"/>
      <c r="W17" s="1672"/>
      <c r="X17" s="1672"/>
      <c r="Y17" s="1672"/>
      <c r="Z17" s="1672"/>
      <c r="AA17" s="1672"/>
      <c r="AB17" s="1672"/>
      <c r="AC17" s="1672"/>
      <c r="AD17" s="1672"/>
      <c r="AE17" s="1672"/>
      <c r="AF17" s="1672"/>
      <c r="AG17" s="1672"/>
      <c r="AH17" s="1672"/>
      <c r="AI17" s="1672"/>
      <c r="AJ17" s="1672"/>
      <c r="AK17" s="1672"/>
      <c r="AL17" s="1672"/>
      <c r="AM17" s="1672"/>
      <c r="AN17" s="1672"/>
      <c r="AO17" s="1672"/>
      <c r="AP17" s="1672"/>
      <c r="AQ17" s="1672"/>
      <c r="AR17" s="1672"/>
      <c r="AS17" s="1672"/>
      <c r="AT17" s="1672"/>
      <c r="AU17" s="1672"/>
      <c r="AV17" s="1672"/>
      <c r="AW17" s="1672"/>
      <c r="AX17" s="1672"/>
      <c r="AY17" s="1674"/>
      <c r="AZ17" s="93"/>
      <c r="BD17" s="1564"/>
      <c r="BE17" s="1564"/>
      <c r="BF17" s="1564"/>
      <c r="BG17" s="1564"/>
      <c r="BH17" s="1564"/>
      <c r="BI17" s="1564"/>
      <c r="BJ17" s="1564"/>
      <c r="BK17" s="1564"/>
      <c r="BL17" s="1564"/>
      <c r="BM17" s="1564"/>
      <c r="BN17" s="1564"/>
      <c r="BO17" s="1568"/>
      <c r="BP17" s="1569"/>
      <c r="BQ17" s="1569"/>
      <c r="BR17" s="1569"/>
      <c r="BS17" s="1569"/>
      <c r="BT17" s="1569"/>
      <c r="BU17" s="1570"/>
      <c r="BV17" s="1574"/>
      <c r="BW17" s="1575"/>
      <c r="BX17" s="1575"/>
      <c r="BY17" s="1575"/>
      <c r="BZ17" s="1576"/>
      <c r="CF17" s="22"/>
      <c r="CG17" s="1580"/>
      <c r="CH17" s="1578"/>
      <c r="CI17" s="1578"/>
      <c r="CJ17" s="1578"/>
      <c r="CK17" s="1578"/>
      <c r="CL17" s="1578"/>
      <c r="CM17" s="1578"/>
      <c r="CN17" s="1578"/>
      <c r="CO17" s="1578"/>
      <c r="CP17" s="1578"/>
      <c r="CQ17" s="1578"/>
      <c r="CR17" s="1578"/>
      <c r="CS17" s="1578"/>
      <c r="CT17" s="1578"/>
      <c r="CU17" s="1578"/>
      <c r="CV17" s="1578"/>
      <c r="CW17" s="1578"/>
      <c r="CX17" s="1578"/>
      <c r="CY17" s="1578"/>
      <c r="CZ17" s="1578"/>
      <c r="DA17" s="1578"/>
      <c r="DB17" s="1578"/>
      <c r="DC17" s="1579"/>
    </row>
    <row r="18" spans="3:107" ht="2.25" customHeight="1">
      <c r="C18" s="1660"/>
      <c r="D18" s="1661"/>
      <c r="E18" s="1662"/>
      <c r="F18" s="94"/>
      <c r="G18" s="95"/>
      <c r="H18" s="95"/>
      <c r="I18" s="95"/>
      <c r="J18" s="95"/>
      <c r="K18" s="95"/>
      <c r="L18" s="95"/>
      <c r="M18" s="95"/>
      <c r="N18" s="95"/>
      <c r="O18" s="95"/>
      <c r="P18" s="96"/>
      <c r="Q18" s="96"/>
      <c r="R18" s="96"/>
      <c r="S18" s="96"/>
      <c r="T18" s="96"/>
      <c r="U18" s="96"/>
      <c r="V18" s="97"/>
      <c r="W18" s="97"/>
      <c r="X18" s="97"/>
      <c r="Y18" s="97"/>
      <c r="Z18" s="97"/>
      <c r="AA18" s="97"/>
      <c r="AB18" s="97"/>
      <c r="AC18" s="97"/>
      <c r="AD18" s="97"/>
      <c r="AE18" s="97"/>
      <c r="AF18" s="97"/>
      <c r="AG18" s="97"/>
      <c r="AH18" s="97"/>
      <c r="AI18" s="97"/>
      <c r="AJ18" s="97"/>
      <c r="AK18" s="97"/>
      <c r="AL18" s="97"/>
      <c r="AM18" s="97"/>
      <c r="AN18" s="98"/>
      <c r="AO18" s="98"/>
      <c r="AP18" s="98"/>
      <c r="AQ18" s="97"/>
      <c r="AR18" s="97"/>
      <c r="AS18" s="97"/>
      <c r="AT18" s="97"/>
      <c r="AU18" s="97"/>
      <c r="AV18" s="97"/>
      <c r="AW18" s="97"/>
      <c r="AX18" s="97"/>
      <c r="AY18" s="97"/>
      <c r="AZ18" s="99"/>
      <c r="BD18" s="1571"/>
      <c r="BE18" s="1572"/>
      <c r="BF18" s="1572"/>
      <c r="BG18" s="1572"/>
      <c r="BH18" s="1573"/>
      <c r="BI18" s="1571"/>
      <c r="BJ18" s="1572"/>
      <c r="BK18" s="1572"/>
      <c r="BL18" s="1572"/>
      <c r="BM18" s="1572"/>
      <c r="BN18" s="1573"/>
      <c r="BO18" s="1587"/>
      <c r="BP18" s="1588"/>
      <c r="BQ18" s="1588"/>
      <c r="BR18" s="1588"/>
      <c r="BS18" s="1588"/>
      <c r="BT18" s="1588"/>
      <c r="BU18" s="1589"/>
      <c r="BV18" s="1571"/>
      <c r="BW18" s="1572"/>
      <c r="BX18" s="1572"/>
      <c r="BY18" s="1572"/>
      <c r="BZ18" s="1573"/>
      <c r="CF18" s="22"/>
      <c r="CG18" s="1580"/>
      <c r="CH18" s="1578"/>
      <c r="CI18" s="1578"/>
      <c r="CJ18" s="1578"/>
      <c r="CK18" s="1578"/>
      <c r="CL18" s="1578"/>
      <c r="CM18" s="1578"/>
      <c r="CN18" s="1578"/>
      <c r="CO18" s="1578"/>
      <c r="CP18" s="1578"/>
      <c r="CQ18" s="1578"/>
      <c r="CR18" s="1578"/>
      <c r="CS18" s="1578"/>
      <c r="CT18" s="1578"/>
      <c r="CU18" s="1578"/>
      <c r="CV18" s="1578"/>
      <c r="CW18" s="1578"/>
      <c r="CX18" s="1578"/>
      <c r="CY18" s="1578"/>
      <c r="CZ18" s="1578"/>
      <c r="DA18" s="1578"/>
      <c r="DB18" s="1578"/>
      <c r="DC18" s="1579"/>
    </row>
    <row r="19" spans="3:107" ht="8.25" customHeight="1">
      <c r="C19" s="1660"/>
      <c r="D19" s="1661"/>
      <c r="E19" s="1662"/>
      <c r="F19" s="100"/>
      <c r="G19" s="1693">
        <f>'報告書（事業主控）'!J10</f>
        <v>0</v>
      </c>
      <c r="H19" s="1694"/>
      <c r="I19" s="1694"/>
      <c r="J19" s="1684">
        <f>'報告書（事業主控）'!K10</f>
        <v>0</v>
      </c>
      <c r="K19" s="1676"/>
      <c r="L19" s="1677"/>
      <c r="M19" s="1684">
        <f>'報告書（事業主控）'!L10</f>
        <v>0</v>
      </c>
      <c r="N19" s="1676"/>
      <c r="O19" s="1677"/>
      <c r="P19" s="1695">
        <f>'報告書（事業主控）'!M10</f>
        <v>0</v>
      </c>
      <c r="Q19" s="1696"/>
      <c r="R19" s="1697"/>
      <c r="S19" s="1695">
        <f>'報告書（事業主控）'!N10</f>
        <v>0</v>
      </c>
      <c r="T19" s="1696"/>
      <c r="U19" s="1697"/>
      <c r="V19" s="1684">
        <f>'報告書（事業主控）'!O10</f>
        <v>0</v>
      </c>
      <c r="W19" s="1676"/>
      <c r="X19" s="1677"/>
      <c r="Y19" s="1684">
        <f>'報告書（事業主控）'!P10</f>
        <v>0</v>
      </c>
      <c r="Z19" s="1676"/>
      <c r="AA19" s="1677"/>
      <c r="AB19" s="1684">
        <f>'報告書（事業主控）'!Q10</f>
        <v>0</v>
      </c>
      <c r="AC19" s="1676"/>
      <c r="AD19" s="1677"/>
      <c r="AE19" s="1684">
        <f>'報告書（事業主控）'!R10</f>
        <v>0</v>
      </c>
      <c r="AF19" s="1676"/>
      <c r="AG19" s="1677"/>
      <c r="AH19" s="1684">
        <f>'報告書（事業主控）'!S10</f>
        <v>0</v>
      </c>
      <c r="AI19" s="1676"/>
      <c r="AJ19" s="1677"/>
      <c r="AK19" s="1684">
        <f>'報告書（事業主控）'!T10</f>
        <v>0</v>
      </c>
      <c r="AL19" s="1676"/>
      <c r="AM19" s="1687"/>
      <c r="AN19" s="1690" t="s">
        <v>338</v>
      </c>
      <c r="AO19" s="1691"/>
      <c r="AP19" s="1692"/>
      <c r="AQ19" s="1675">
        <f>'報告書（事業主控）'!U10</f>
        <v>0</v>
      </c>
      <c r="AR19" s="1676"/>
      <c r="AS19" s="1677"/>
      <c r="AT19" s="1684">
        <f>'報告書（事業主控）'!V10</f>
        <v>0</v>
      </c>
      <c r="AU19" s="1676"/>
      <c r="AV19" s="1677"/>
      <c r="AW19" s="1684">
        <f>'報告書（事業主控）'!W10</f>
        <v>0</v>
      </c>
      <c r="AX19" s="1676"/>
      <c r="AY19" s="1687"/>
      <c r="AZ19" s="101"/>
      <c r="BA19" s="1537"/>
      <c r="BB19" s="1537"/>
      <c r="BD19" s="1584"/>
      <c r="BE19" s="1585"/>
      <c r="BF19" s="1585"/>
      <c r="BG19" s="1585"/>
      <c r="BH19" s="1586"/>
      <c r="BI19" s="1584"/>
      <c r="BJ19" s="1585"/>
      <c r="BK19" s="1585"/>
      <c r="BL19" s="1585"/>
      <c r="BM19" s="1585"/>
      <c r="BN19" s="1586"/>
      <c r="BO19" s="1590"/>
      <c r="BP19" s="1591"/>
      <c r="BQ19" s="1591"/>
      <c r="BR19" s="1591"/>
      <c r="BS19" s="1591"/>
      <c r="BT19" s="1591"/>
      <c r="BU19" s="1592"/>
      <c r="BV19" s="1584"/>
      <c r="BW19" s="1585"/>
      <c r="BX19" s="1585"/>
      <c r="BY19" s="1585"/>
      <c r="BZ19" s="1586"/>
      <c r="CF19" s="22"/>
      <c r="CG19" s="1580"/>
      <c r="CH19" s="1578"/>
      <c r="CI19" s="1578"/>
      <c r="CJ19" s="1578"/>
      <c r="CK19" s="1578"/>
      <c r="CL19" s="1578"/>
      <c r="CM19" s="1578"/>
      <c r="CN19" s="1578"/>
      <c r="CO19" s="1578"/>
      <c r="CP19" s="1578"/>
      <c r="CQ19" s="1578"/>
      <c r="CR19" s="1578"/>
      <c r="CS19" s="1578"/>
      <c r="CT19" s="1578"/>
      <c r="CU19" s="1578"/>
      <c r="CV19" s="1578"/>
      <c r="CW19" s="1578"/>
      <c r="CX19" s="1578"/>
      <c r="CY19" s="1578"/>
      <c r="CZ19" s="1578"/>
      <c r="DA19" s="1578"/>
      <c r="DB19" s="1578"/>
      <c r="DC19" s="1579"/>
    </row>
    <row r="20" spans="3:107" ht="8.25" customHeight="1">
      <c r="C20" s="1660"/>
      <c r="D20" s="1661"/>
      <c r="E20" s="1662"/>
      <c r="F20" s="100"/>
      <c r="G20" s="1693"/>
      <c r="H20" s="1694"/>
      <c r="I20" s="1694"/>
      <c r="J20" s="1685"/>
      <c r="K20" s="1679"/>
      <c r="L20" s="1680"/>
      <c r="M20" s="1685"/>
      <c r="N20" s="1679"/>
      <c r="O20" s="1680"/>
      <c r="P20" s="1698"/>
      <c r="Q20" s="1699"/>
      <c r="R20" s="1700"/>
      <c r="S20" s="1698"/>
      <c r="T20" s="1699"/>
      <c r="U20" s="1700"/>
      <c r="V20" s="1685"/>
      <c r="W20" s="1679"/>
      <c r="X20" s="1680"/>
      <c r="Y20" s="1685"/>
      <c r="Z20" s="1679"/>
      <c r="AA20" s="1680"/>
      <c r="AB20" s="1685"/>
      <c r="AC20" s="1679"/>
      <c r="AD20" s="1680"/>
      <c r="AE20" s="1685"/>
      <c r="AF20" s="1679"/>
      <c r="AG20" s="1680"/>
      <c r="AH20" s="1685"/>
      <c r="AI20" s="1679"/>
      <c r="AJ20" s="1680"/>
      <c r="AK20" s="1685"/>
      <c r="AL20" s="1679"/>
      <c r="AM20" s="1688"/>
      <c r="AN20" s="1690"/>
      <c r="AO20" s="1691"/>
      <c r="AP20" s="1692"/>
      <c r="AQ20" s="1678"/>
      <c r="AR20" s="1679"/>
      <c r="AS20" s="1680"/>
      <c r="AT20" s="1685"/>
      <c r="AU20" s="1679"/>
      <c r="AV20" s="1680"/>
      <c r="AW20" s="1685"/>
      <c r="AX20" s="1679"/>
      <c r="AY20" s="1688"/>
      <c r="AZ20" s="102"/>
      <c r="BA20" s="1537"/>
      <c r="BB20" s="1537"/>
      <c r="BD20" s="1584"/>
      <c r="BE20" s="1585"/>
      <c r="BF20" s="1585"/>
      <c r="BG20" s="1585"/>
      <c r="BH20" s="1586"/>
      <c r="BI20" s="1584"/>
      <c r="BJ20" s="1585"/>
      <c r="BK20" s="1585"/>
      <c r="BL20" s="1585"/>
      <c r="BM20" s="1585"/>
      <c r="BN20" s="1586"/>
      <c r="BO20" s="1590"/>
      <c r="BP20" s="1591"/>
      <c r="BQ20" s="1591"/>
      <c r="BR20" s="1591"/>
      <c r="BS20" s="1591"/>
      <c r="BT20" s="1591"/>
      <c r="BU20" s="1592"/>
      <c r="BV20" s="1584"/>
      <c r="BW20" s="1585"/>
      <c r="BX20" s="1585"/>
      <c r="BY20" s="1585"/>
      <c r="BZ20" s="1586"/>
      <c r="CG20" s="1580"/>
      <c r="CH20" s="1578"/>
      <c r="CI20" s="1578"/>
      <c r="CJ20" s="1578"/>
      <c r="CK20" s="1578"/>
      <c r="CL20" s="1578"/>
      <c r="CM20" s="1578"/>
      <c r="CN20" s="1578"/>
      <c r="CO20" s="1578"/>
      <c r="CP20" s="1578"/>
      <c r="CQ20" s="1578"/>
      <c r="CR20" s="1578"/>
      <c r="CS20" s="1578"/>
      <c r="CT20" s="1578"/>
      <c r="CU20" s="1578"/>
      <c r="CV20" s="1578"/>
      <c r="CW20" s="1578"/>
      <c r="CX20" s="1578"/>
      <c r="CY20" s="1578"/>
      <c r="CZ20" s="1578"/>
      <c r="DA20" s="1578"/>
      <c r="DB20" s="1578"/>
      <c r="DC20" s="1579"/>
    </row>
    <row r="21" spans="3:107" ht="8.25" customHeight="1">
      <c r="C21" s="1660"/>
      <c r="D21" s="1661"/>
      <c r="E21" s="1662"/>
      <c r="F21" s="100"/>
      <c r="G21" s="1693"/>
      <c r="H21" s="1694"/>
      <c r="I21" s="1694"/>
      <c r="J21" s="1686"/>
      <c r="K21" s="1682"/>
      <c r="L21" s="1683"/>
      <c r="M21" s="1686"/>
      <c r="N21" s="1682"/>
      <c r="O21" s="1683"/>
      <c r="P21" s="1701"/>
      <c r="Q21" s="1702"/>
      <c r="R21" s="1703"/>
      <c r="S21" s="1701"/>
      <c r="T21" s="1702"/>
      <c r="U21" s="1703"/>
      <c r="V21" s="1686"/>
      <c r="W21" s="1682"/>
      <c r="X21" s="1683"/>
      <c r="Y21" s="1686"/>
      <c r="Z21" s="1682"/>
      <c r="AA21" s="1683"/>
      <c r="AB21" s="1686"/>
      <c r="AC21" s="1682"/>
      <c r="AD21" s="1683"/>
      <c r="AE21" s="1686"/>
      <c r="AF21" s="1682"/>
      <c r="AG21" s="1683"/>
      <c r="AH21" s="1686"/>
      <c r="AI21" s="1682"/>
      <c r="AJ21" s="1683"/>
      <c r="AK21" s="1686"/>
      <c r="AL21" s="1682"/>
      <c r="AM21" s="1689"/>
      <c r="AN21" s="1690"/>
      <c r="AO21" s="1691"/>
      <c r="AP21" s="1692"/>
      <c r="AQ21" s="1681"/>
      <c r="AR21" s="1682"/>
      <c r="AS21" s="1683"/>
      <c r="AT21" s="1686"/>
      <c r="AU21" s="1682"/>
      <c r="AV21" s="1683"/>
      <c r="AW21" s="1686"/>
      <c r="AX21" s="1682"/>
      <c r="AY21" s="1689"/>
      <c r="AZ21" s="102"/>
      <c r="BA21" s="1537"/>
      <c r="BB21" s="1537"/>
      <c r="BD21" s="1584"/>
      <c r="BE21" s="1585"/>
      <c r="BF21" s="1585"/>
      <c r="BG21" s="1585"/>
      <c r="BH21" s="1586"/>
      <c r="BI21" s="1584"/>
      <c r="BJ21" s="1585"/>
      <c r="BK21" s="1585"/>
      <c r="BL21" s="1585"/>
      <c r="BM21" s="1585"/>
      <c r="BN21" s="1586"/>
      <c r="BO21" s="1590"/>
      <c r="BP21" s="1591"/>
      <c r="BQ21" s="1591"/>
      <c r="BR21" s="1591"/>
      <c r="BS21" s="1591"/>
      <c r="BT21" s="1591"/>
      <c r="BU21" s="1592"/>
      <c r="BV21" s="1584"/>
      <c r="BW21" s="1585"/>
      <c r="BX21" s="1585"/>
      <c r="BY21" s="1585"/>
      <c r="BZ21" s="1586"/>
      <c r="CG21" s="1580"/>
      <c r="CH21" s="1578"/>
      <c r="CI21" s="1578"/>
      <c r="CJ21" s="1578"/>
      <c r="CK21" s="1578"/>
      <c r="CL21" s="1578"/>
      <c r="CM21" s="1578"/>
      <c r="CN21" s="1578"/>
      <c r="CO21" s="1578"/>
      <c r="CP21" s="1578"/>
      <c r="CQ21" s="1578"/>
      <c r="CR21" s="1578"/>
      <c r="CS21" s="1578"/>
      <c r="CT21" s="1578"/>
      <c r="CU21" s="1578"/>
      <c r="CV21" s="1578"/>
      <c r="CW21" s="1578"/>
      <c r="CX21" s="1578"/>
      <c r="CY21" s="1578"/>
      <c r="CZ21" s="1578"/>
      <c r="DA21" s="1578"/>
      <c r="DB21" s="1578"/>
      <c r="DC21" s="1579"/>
    </row>
    <row r="22" spans="3:107" ht="2.25" customHeight="1">
      <c r="C22" s="104"/>
      <c r="D22" s="105"/>
      <c r="E22" s="106"/>
      <c r="F22" s="107"/>
      <c r="G22" s="91"/>
      <c r="H22" s="91"/>
      <c r="I22" s="91"/>
      <c r="J22" s="91"/>
      <c r="K22" s="91"/>
      <c r="L22" s="91"/>
      <c r="M22" s="91"/>
      <c r="N22" s="91"/>
      <c r="O22" s="91"/>
      <c r="P22" s="108"/>
      <c r="Q22" s="108"/>
      <c r="R22" s="108"/>
      <c r="S22" s="108"/>
      <c r="T22" s="108"/>
      <c r="U22" s="108"/>
      <c r="V22" s="91"/>
      <c r="W22" s="91"/>
      <c r="X22" s="91"/>
      <c r="Y22" s="91"/>
      <c r="Z22" s="91"/>
      <c r="AA22" s="91"/>
      <c r="AB22" s="91"/>
      <c r="AC22" s="91"/>
      <c r="AD22" s="91"/>
      <c r="AE22" s="91"/>
      <c r="AF22" s="91"/>
      <c r="AG22" s="91"/>
      <c r="AH22" s="91"/>
      <c r="AI22" s="91"/>
      <c r="AJ22" s="91"/>
      <c r="AK22" s="91"/>
      <c r="AL22" s="91"/>
      <c r="AM22" s="91"/>
      <c r="AN22" s="103"/>
      <c r="AO22" s="103"/>
      <c r="AP22" s="103"/>
      <c r="AQ22" s="91"/>
      <c r="AR22" s="91"/>
      <c r="AS22" s="91"/>
      <c r="AT22" s="91"/>
      <c r="AU22" s="91"/>
      <c r="AV22" s="91"/>
      <c r="AW22" s="91"/>
      <c r="AX22" s="91"/>
      <c r="AY22" s="91"/>
      <c r="AZ22" s="92"/>
      <c r="BA22" s="109"/>
      <c r="BD22" s="1584"/>
      <c r="BE22" s="1585"/>
      <c r="BF22" s="1585"/>
      <c r="BG22" s="1585"/>
      <c r="BH22" s="1586"/>
      <c r="BI22" s="1584"/>
      <c r="BJ22" s="1585"/>
      <c r="BK22" s="1585"/>
      <c r="BL22" s="1585"/>
      <c r="BM22" s="1585"/>
      <c r="BN22" s="1586"/>
      <c r="BO22" s="1590"/>
      <c r="BP22" s="1591"/>
      <c r="BQ22" s="1591"/>
      <c r="BR22" s="1591"/>
      <c r="BS22" s="1591"/>
      <c r="BT22" s="1591"/>
      <c r="BU22" s="1592"/>
      <c r="BV22" s="1584"/>
      <c r="BW22" s="1585"/>
      <c r="BX22" s="1585"/>
      <c r="BY22" s="1585"/>
      <c r="BZ22" s="1586"/>
      <c r="CG22" s="1580"/>
      <c r="CH22" s="1578"/>
      <c r="CI22" s="1578"/>
      <c r="CJ22" s="1578"/>
      <c r="CK22" s="1578"/>
      <c r="CL22" s="1578"/>
      <c r="CM22" s="1578"/>
      <c r="CN22" s="1578"/>
      <c r="CO22" s="1578"/>
      <c r="CP22" s="1578"/>
      <c r="CQ22" s="1578"/>
      <c r="CR22" s="1578"/>
      <c r="CS22" s="1578"/>
      <c r="CT22" s="1578"/>
      <c r="CU22" s="1578"/>
      <c r="CV22" s="1578"/>
      <c r="CW22" s="1578"/>
      <c r="CX22" s="1578"/>
      <c r="CY22" s="1578"/>
      <c r="CZ22" s="1578"/>
      <c r="DA22" s="1578"/>
      <c r="DB22" s="1578"/>
      <c r="DC22" s="1579"/>
    </row>
    <row r="23" spans="3:107" ht="8.25" customHeight="1">
      <c r="BD23" s="1574"/>
      <c r="BE23" s="1575"/>
      <c r="BF23" s="1575"/>
      <c r="BG23" s="1575"/>
      <c r="BH23" s="1576"/>
      <c r="BI23" s="1574"/>
      <c r="BJ23" s="1575"/>
      <c r="BK23" s="1575"/>
      <c r="BL23" s="1575"/>
      <c r="BM23" s="1575"/>
      <c r="BN23" s="1576"/>
      <c r="BO23" s="1593"/>
      <c r="BP23" s="1594"/>
      <c r="BQ23" s="1594"/>
      <c r="BR23" s="1594"/>
      <c r="BS23" s="1594"/>
      <c r="BT23" s="1594"/>
      <c r="BU23" s="1595"/>
      <c r="BV23" s="1574"/>
      <c r="BW23" s="1575"/>
      <c r="BX23" s="1575"/>
      <c r="BY23" s="1575"/>
      <c r="BZ23" s="1576"/>
      <c r="CG23" s="1580"/>
      <c r="CH23" s="1578"/>
      <c r="CI23" s="1578"/>
      <c r="CJ23" s="1578"/>
      <c r="CK23" s="1578"/>
      <c r="CL23" s="1578"/>
      <c r="CM23" s="1578"/>
      <c r="CN23" s="1578"/>
      <c r="CO23" s="1578"/>
      <c r="CP23" s="1578"/>
      <c r="CQ23" s="1578"/>
      <c r="CR23" s="1578"/>
      <c r="CS23" s="1578"/>
      <c r="CT23" s="1578"/>
      <c r="CU23" s="1578"/>
      <c r="CV23" s="1578"/>
      <c r="CW23" s="1578"/>
      <c r="CX23" s="1578"/>
      <c r="CY23" s="1578"/>
      <c r="CZ23" s="1578"/>
      <c r="DA23" s="1578"/>
      <c r="DB23" s="1578"/>
      <c r="DC23" s="1579"/>
    </row>
    <row r="24" spans="3:107" ht="8.25" customHeight="1">
      <c r="CG24" s="1580"/>
      <c r="CH24" s="1578"/>
      <c r="CI24" s="1578"/>
      <c r="CJ24" s="1578"/>
      <c r="CK24" s="1578"/>
      <c r="CL24" s="1578"/>
      <c r="CM24" s="1578"/>
      <c r="CN24" s="1578"/>
      <c r="CO24" s="1578"/>
      <c r="CP24" s="1578"/>
      <c r="CQ24" s="1578"/>
      <c r="CR24" s="1578"/>
      <c r="CS24" s="1578"/>
      <c r="CT24" s="1578"/>
      <c r="CU24" s="1578"/>
      <c r="CV24" s="1578"/>
      <c r="CW24" s="1578"/>
      <c r="CX24" s="1578"/>
      <c r="CY24" s="1578"/>
      <c r="CZ24" s="1578"/>
      <c r="DA24" s="1578"/>
      <c r="DB24" s="1578"/>
      <c r="DC24" s="1579"/>
    </row>
    <row r="25" spans="3:107" ht="8.25" customHeight="1">
      <c r="G25" s="1596" t="s">
        <v>339</v>
      </c>
      <c r="H25" s="1596"/>
      <c r="I25" s="1596"/>
      <c r="J25" s="1596"/>
      <c r="K25" s="1596"/>
      <c r="L25" s="1596"/>
      <c r="M25" s="1596"/>
      <c r="N25" s="1596"/>
      <c r="O25" s="1596"/>
      <c r="P25" s="1596"/>
      <c r="Q25" s="1596"/>
      <c r="R25" s="1596"/>
      <c r="S25" s="1596"/>
      <c r="T25" s="1596"/>
      <c r="U25" s="1596"/>
      <c r="V25" s="1596"/>
      <c r="W25" s="1596"/>
      <c r="X25" s="1596"/>
      <c r="Y25" s="1596"/>
      <c r="Z25" s="1596"/>
      <c r="AA25" s="1596"/>
      <c r="AN25" s="1596" t="s">
        <v>791</v>
      </c>
      <c r="AO25" s="1596"/>
      <c r="AP25" s="1596"/>
      <c r="AQ25" s="1596"/>
      <c r="AR25" s="1596"/>
      <c r="AS25" s="1596"/>
      <c r="AT25" s="1596"/>
      <c r="AU25" s="1596"/>
      <c r="AV25" s="1596"/>
      <c r="AW25" s="1596"/>
      <c r="AX25" s="1596"/>
      <c r="AY25" s="1596"/>
      <c r="AZ25" s="1596"/>
      <c r="BA25" s="1596"/>
      <c r="BB25" s="1596"/>
      <c r="BC25" s="1596"/>
      <c r="BD25" s="1596"/>
      <c r="BE25" s="1596"/>
      <c r="BF25" s="1596"/>
      <c r="BG25" s="1596"/>
      <c r="BH25" s="1596"/>
      <c r="BI25" s="1596"/>
      <c r="BS25" s="1596" t="s">
        <v>340</v>
      </c>
      <c r="BT25" s="1596"/>
      <c r="BU25" s="1596"/>
      <c r="BV25" s="1596"/>
      <c r="BW25" s="1596"/>
      <c r="BX25" s="1596"/>
      <c r="BY25" s="1596"/>
      <c r="BZ25" s="1596"/>
      <c r="CA25" s="1596"/>
      <c r="CB25" s="1596"/>
      <c r="CC25" s="1596"/>
      <c r="CG25" s="1580"/>
      <c r="CH25" s="1578"/>
      <c r="CI25" s="1578"/>
      <c r="CJ25" s="1578"/>
      <c r="CK25" s="1578"/>
      <c r="CL25" s="1578"/>
      <c r="CM25" s="1578"/>
      <c r="CN25" s="1578"/>
      <c r="CO25" s="1578"/>
      <c r="CP25" s="1578"/>
      <c r="CQ25" s="1578"/>
      <c r="CR25" s="1578"/>
      <c r="CS25" s="1578"/>
      <c r="CT25" s="1578"/>
      <c r="CU25" s="1578"/>
      <c r="CV25" s="1578"/>
      <c r="CW25" s="1578"/>
      <c r="CX25" s="1578"/>
      <c r="CY25" s="1578"/>
      <c r="CZ25" s="1578"/>
      <c r="DA25" s="1578"/>
      <c r="DB25" s="1578"/>
      <c r="DC25" s="1579"/>
    </row>
    <row r="26" spans="3:107" ht="8.25" customHeight="1" thickBot="1">
      <c r="G26" s="1596"/>
      <c r="H26" s="1596"/>
      <c r="I26" s="1596"/>
      <c r="J26" s="1596"/>
      <c r="K26" s="1596"/>
      <c r="L26" s="1596"/>
      <c r="M26" s="1596"/>
      <c r="N26" s="1596"/>
      <c r="O26" s="1596"/>
      <c r="P26" s="1596"/>
      <c r="Q26" s="1596"/>
      <c r="R26" s="1596"/>
      <c r="S26" s="1596"/>
      <c r="T26" s="1596"/>
      <c r="U26" s="1596"/>
      <c r="V26" s="1596"/>
      <c r="W26" s="1596"/>
      <c r="X26" s="1596"/>
      <c r="Y26" s="1596"/>
      <c r="Z26" s="1596"/>
      <c r="AA26" s="1596"/>
      <c r="AN26" s="1596"/>
      <c r="AO26" s="1596"/>
      <c r="AP26" s="1596"/>
      <c r="AQ26" s="1596"/>
      <c r="AR26" s="1596"/>
      <c r="AS26" s="1596"/>
      <c r="AT26" s="1596"/>
      <c r="AU26" s="1596"/>
      <c r="AV26" s="1596"/>
      <c r="AW26" s="1596"/>
      <c r="AX26" s="1596"/>
      <c r="AY26" s="1596"/>
      <c r="AZ26" s="1596"/>
      <c r="BA26" s="1596"/>
      <c r="BB26" s="1596"/>
      <c r="BC26" s="1596"/>
      <c r="BD26" s="1596"/>
      <c r="BE26" s="1596"/>
      <c r="BF26" s="1596"/>
      <c r="BG26" s="1596"/>
      <c r="BH26" s="1596"/>
      <c r="BI26" s="1596"/>
      <c r="BS26" s="1596"/>
      <c r="BT26" s="1596"/>
      <c r="BU26" s="1596"/>
      <c r="BV26" s="1596"/>
      <c r="BW26" s="1596"/>
      <c r="BX26" s="1596"/>
      <c r="BY26" s="1596"/>
      <c r="BZ26" s="1596"/>
      <c r="CA26" s="1596"/>
      <c r="CB26" s="1596"/>
      <c r="CC26" s="1596"/>
      <c r="CG26" s="1581"/>
      <c r="CH26" s="1582"/>
      <c r="CI26" s="1582"/>
      <c r="CJ26" s="1582"/>
      <c r="CK26" s="1582"/>
      <c r="CL26" s="1582"/>
      <c r="CM26" s="1582"/>
      <c r="CN26" s="1582"/>
      <c r="CO26" s="1582"/>
      <c r="CP26" s="1582"/>
      <c r="CQ26" s="1582"/>
      <c r="CR26" s="1582"/>
      <c r="CS26" s="1582"/>
      <c r="CT26" s="1582"/>
      <c r="CU26" s="1582"/>
      <c r="CV26" s="1582"/>
      <c r="CW26" s="1582"/>
      <c r="CX26" s="1582"/>
      <c r="CY26" s="1582"/>
      <c r="CZ26" s="1582"/>
      <c r="DA26" s="1582"/>
      <c r="DB26" s="1582"/>
      <c r="DC26" s="1583"/>
    </row>
    <row r="27" spans="3:107" ht="8.25" customHeight="1">
      <c r="G27" s="1616" t="s">
        <v>341</v>
      </c>
      <c r="H27" s="1617"/>
      <c r="I27" s="1618"/>
      <c r="J27" s="1613" t="s">
        <v>342</v>
      </c>
      <c r="K27" s="1613"/>
      <c r="L27" s="1613"/>
      <c r="M27" s="1619"/>
      <c r="N27" s="1620"/>
      <c r="O27" s="1620"/>
      <c r="P27" s="1610" t="s">
        <v>38</v>
      </c>
      <c r="Q27" s="1611"/>
      <c r="R27" s="1612"/>
      <c r="S27" s="1613" t="s">
        <v>342</v>
      </c>
      <c r="T27" s="1613"/>
      <c r="U27" s="1613"/>
      <c r="V27" s="1619"/>
      <c r="W27" s="1620"/>
      <c r="X27" s="1620"/>
      <c r="Y27" s="1610" t="s">
        <v>39</v>
      </c>
      <c r="Z27" s="1611"/>
      <c r="AA27" s="1612"/>
      <c r="AB27" s="1613" t="s">
        <v>342</v>
      </c>
      <c r="AC27" s="1613"/>
      <c r="AD27" s="1613"/>
      <c r="AE27" s="1619"/>
      <c r="AF27" s="1620"/>
      <c r="AG27" s="1620"/>
      <c r="AH27" s="1610" t="s">
        <v>343</v>
      </c>
      <c r="AI27" s="1611"/>
      <c r="AJ27" s="1612"/>
      <c r="AK27" s="1646"/>
      <c r="AL27" s="1705"/>
      <c r="AM27" s="99"/>
      <c r="AN27" s="1616" t="s">
        <v>341</v>
      </c>
      <c r="AO27" s="1617"/>
      <c r="AP27" s="1618"/>
      <c r="AQ27" s="1613" t="s">
        <v>342</v>
      </c>
      <c r="AR27" s="1613"/>
      <c r="AS27" s="1613"/>
      <c r="AT27" s="1619"/>
      <c r="AU27" s="1620"/>
      <c r="AV27" s="1620"/>
      <c r="AW27" s="1610" t="s">
        <v>38</v>
      </c>
      <c r="AX27" s="1611"/>
      <c r="AY27" s="1612"/>
      <c r="AZ27" s="1613" t="s">
        <v>342</v>
      </c>
      <c r="BA27" s="1613"/>
      <c r="BB27" s="1613"/>
      <c r="BC27" s="1619"/>
      <c r="BD27" s="1620"/>
      <c r="BE27" s="1620"/>
      <c r="BF27" s="1610" t="s">
        <v>39</v>
      </c>
      <c r="BG27" s="1611"/>
      <c r="BH27" s="1612"/>
      <c r="BI27" s="1613" t="s">
        <v>342</v>
      </c>
      <c r="BJ27" s="1613"/>
      <c r="BK27" s="1613"/>
      <c r="BL27" s="1619"/>
      <c r="BM27" s="1620"/>
      <c r="BN27" s="1620"/>
      <c r="BO27" s="1610" t="s">
        <v>343</v>
      </c>
      <c r="BP27" s="1611"/>
      <c r="BQ27" s="1612"/>
      <c r="BR27" s="1646"/>
      <c r="BS27" s="1705"/>
      <c r="BU27" s="1704"/>
      <c r="BV27" s="1704"/>
      <c r="BW27" s="1704"/>
      <c r="BX27" s="1646"/>
      <c r="BY27" s="1705"/>
    </row>
    <row r="28" spans="3:107" ht="8.25" customHeight="1">
      <c r="G28" s="1603"/>
      <c r="H28" s="1398"/>
      <c r="I28" s="1607"/>
      <c r="J28" s="1614"/>
      <c r="K28" s="1614"/>
      <c r="L28" s="1614"/>
      <c r="M28" s="1603"/>
      <c r="N28" s="1398"/>
      <c r="O28" s="1398"/>
      <c r="P28" s="1606"/>
      <c r="Q28" s="1398"/>
      <c r="R28" s="1607"/>
      <c r="S28" s="1614"/>
      <c r="T28" s="1614"/>
      <c r="U28" s="1614"/>
      <c r="V28" s="1603"/>
      <c r="W28" s="1398"/>
      <c r="X28" s="1398"/>
      <c r="Y28" s="1606"/>
      <c r="Z28" s="1398"/>
      <c r="AA28" s="1607"/>
      <c r="AB28" s="1614"/>
      <c r="AC28" s="1614"/>
      <c r="AD28" s="1614"/>
      <c r="AE28" s="1603"/>
      <c r="AF28" s="1398"/>
      <c r="AG28" s="1398"/>
      <c r="AH28" s="1606"/>
      <c r="AI28" s="1398"/>
      <c r="AJ28" s="1607"/>
      <c r="AK28" s="1706"/>
      <c r="AL28" s="1705"/>
      <c r="AM28" s="99"/>
      <c r="AN28" s="1603"/>
      <c r="AO28" s="1398"/>
      <c r="AP28" s="1607"/>
      <c r="AQ28" s="1614"/>
      <c r="AR28" s="1614"/>
      <c r="AS28" s="1614"/>
      <c r="AT28" s="1603"/>
      <c r="AU28" s="1398"/>
      <c r="AV28" s="1398"/>
      <c r="AW28" s="1606"/>
      <c r="AX28" s="1398"/>
      <c r="AY28" s="1607"/>
      <c r="AZ28" s="1614"/>
      <c r="BA28" s="1614"/>
      <c r="BB28" s="1614"/>
      <c r="BC28" s="1603"/>
      <c r="BD28" s="1398"/>
      <c r="BE28" s="1398"/>
      <c r="BF28" s="1606"/>
      <c r="BG28" s="1398"/>
      <c r="BH28" s="1607"/>
      <c r="BI28" s="1614"/>
      <c r="BJ28" s="1614"/>
      <c r="BK28" s="1614"/>
      <c r="BL28" s="1603"/>
      <c r="BM28" s="1398"/>
      <c r="BN28" s="1398"/>
      <c r="BO28" s="1606"/>
      <c r="BP28" s="1398"/>
      <c r="BQ28" s="1607"/>
      <c r="BR28" s="1706"/>
      <c r="BS28" s="1705"/>
      <c r="BU28" s="1704"/>
      <c r="BV28" s="1704"/>
      <c r="BW28" s="1704"/>
      <c r="BX28" s="1706"/>
      <c r="BY28" s="1705"/>
    </row>
    <row r="29" spans="3:107" ht="8.25" customHeight="1">
      <c r="G29" s="1604"/>
      <c r="H29" s="1605"/>
      <c r="I29" s="1609"/>
      <c r="J29" s="1615"/>
      <c r="K29" s="1615"/>
      <c r="L29" s="1615"/>
      <c r="M29" s="1604"/>
      <c r="N29" s="1605"/>
      <c r="O29" s="1605"/>
      <c r="P29" s="1608"/>
      <c r="Q29" s="1605"/>
      <c r="R29" s="1609"/>
      <c r="S29" s="1615"/>
      <c r="T29" s="1615"/>
      <c r="U29" s="1615"/>
      <c r="V29" s="1604"/>
      <c r="W29" s="1605"/>
      <c r="X29" s="1605"/>
      <c r="Y29" s="1608"/>
      <c r="Z29" s="1605"/>
      <c r="AA29" s="1609"/>
      <c r="AB29" s="1615"/>
      <c r="AC29" s="1615"/>
      <c r="AD29" s="1615"/>
      <c r="AE29" s="1604"/>
      <c r="AF29" s="1605"/>
      <c r="AG29" s="1605"/>
      <c r="AH29" s="1608"/>
      <c r="AI29" s="1605"/>
      <c r="AJ29" s="1609"/>
      <c r="AK29" s="1706"/>
      <c r="AL29" s="1705"/>
      <c r="AM29" s="99"/>
      <c r="AN29" s="1604"/>
      <c r="AO29" s="1605"/>
      <c r="AP29" s="1609"/>
      <c r="AQ29" s="1615"/>
      <c r="AR29" s="1615"/>
      <c r="AS29" s="1615"/>
      <c r="AT29" s="1604"/>
      <c r="AU29" s="1605"/>
      <c r="AV29" s="1605"/>
      <c r="AW29" s="1608"/>
      <c r="AX29" s="1605"/>
      <c r="AY29" s="1609"/>
      <c r="AZ29" s="1615"/>
      <c r="BA29" s="1615"/>
      <c r="BB29" s="1615"/>
      <c r="BC29" s="1604"/>
      <c r="BD29" s="1605"/>
      <c r="BE29" s="1605"/>
      <c r="BF29" s="1608"/>
      <c r="BG29" s="1605"/>
      <c r="BH29" s="1609"/>
      <c r="BI29" s="1615"/>
      <c r="BJ29" s="1615"/>
      <c r="BK29" s="1615"/>
      <c r="BL29" s="1604"/>
      <c r="BM29" s="1605"/>
      <c r="BN29" s="1605"/>
      <c r="BO29" s="1608"/>
      <c r="BP29" s="1605"/>
      <c r="BQ29" s="1609"/>
      <c r="BR29" s="1706"/>
      <c r="BS29" s="1705"/>
      <c r="BU29" s="1704"/>
      <c r="BV29" s="1704"/>
      <c r="BW29" s="1704"/>
      <c r="BX29" s="1706"/>
      <c r="BY29" s="1705"/>
    </row>
    <row r="30" spans="3:107" ht="8.25" customHeight="1" thickBot="1">
      <c r="G30" s="1596" t="s">
        <v>344</v>
      </c>
      <c r="H30" s="1641"/>
      <c r="I30" s="1641"/>
      <c r="J30" s="1641"/>
      <c r="K30" s="1641"/>
      <c r="L30" s="1641"/>
      <c r="M30" s="1641"/>
      <c r="N30" s="1641"/>
      <c r="O30" s="1641"/>
      <c r="P30" s="1641"/>
      <c r="Q30" s="1641"/>
      <c r="R30" s="1641"/>
      <c r="AB30" s="1596" t="s">
        <v>345</v>
      </c>
      <c r="AC30" s="1641"/>
      <c r="AD30" s="1641"/>
      <c r="AE30" s="1641"/>
      <c r="AF30" s="1641"/>
      <c r="AG30" s="1641"/>
      <c r="AH30" s="1641"/>
      <c r="AI30" s="1641"/>
      <c r="AJ30" s="1641"/>
      <c r="AK30" s="1641"/>
      <c r="AL30" s="1641"/>
      <c r="AM30" s="1641"/>
      <c r="AN30" s="1641"/>
      <c r="AO30" s="1641"/>
      <c r="AW30" s="799"/>
      <c r="AX30" s="800"/>
      <c r="AY30" s="800"/>
      <c r="AZ30" s="800"/>
      <c r="BA30" s="800"/>
      <c r="BB30" s="800"/>
      <c r="BC30" s="800"/>
      <c r="BD30" s="800"/>
      <c r="BE30" s="800"/>
      <c r="BF30" s="800"/>
      <c r="BG30" s="800"/>
      <c r="BH30" s="800"/>
      <c r="BI30" s="800"/>
      <c r="BJ30" s="800"/>
      <c r="BK30" s="800"/>
      <c r="BN30" s="1596" t="s">
        <v>346</v>
      </c>
      <c r="BO30" s="1596"/>
      <c r="BP30" s="1596"/>
      <c r="BQ30" s="1596"/>
      <c r="BR30" s="1596"/>
      <c r="BS30" s="1596"/>
      <c r="BT30" s="1596"/>
      <c r="BU30" s="1596" t="s">
        <v>347</v>
      </c>
      <c r="BV30" s="1596"/>
      <c r="BW30" s="1596"/>
      <c r="BX30" s="1596"/>
      <c r="BY30" s="1596"/>
      <c r="BZ30" s="1596"/>
      <c r="CA30" s="1596"/>
      <c r="CB30" s="1596"/>
      <c r="CC30" s="1596"/>
      <c r="CD30" s="1596"/>
      <c r="CE30" s="1596"/>
      <c r="CF30" s="1596"/>
    </row>
    <row r="31" spans="3:107" ht="8.25" customHeight="1" thickTop="1">
      <c r="D31" s="110"/>
      <c r="E31" s="111"/>
      <c r="F31" s="111"/>
      <c r="G31" s="1644"/>
      <c r="H31" s="1644"/>
      <c r="I31" s="1644"/>
      <c r="J31" s="1644"/>
      <c r="K31" s="1644"/>
      <c r="L31" s="1644"/>
      <c r="M31" s="1644"/>
      <c r="N31" s="1644"/>
      <c r="O31" s="1644"/>
      <c r="P31" s="1644"/>
      <c r="Q31" s="1644"/>
      <c r="R31" s="1644"/>
      <c r="S31" s="111"/>
      <c r="T31" s="111"/>
      <c r="U31" s="111"/>
      <c r="V31" s="111"/>
      <c r="W31" s="111"/>
      <c r="X31" s="111"/>
      <c r="Y31" s="111"/>
      <c r="Z31" s="111"/>
      <c r="AA31" s="111"/>
      <c r="AB31" s="1644"/>
      <c r="AC31" s="1644"/>
      <c r="AD31" s="1644"/>
      <c r="AE31" s="1644"/>
      <c r="AF31" s="1644"/>
      <c r="AG31" s="1644"/>
      <c r="AH31" s="1644"/>
      <c r="AI31" s="1644"/>
      <c r="AJ31" s="1644"/>
      <c r="AK31" s="1644"/>
      <c r="AL31" s="1644"/>
      <c r="AM31" s="1644"/>
      <c r="AN31" s="1644"/>
      <c r="AO31" s="1644"/>
      <c r="AP31" s="111"/>
      <c r="AQ31" s="111"/>
      <c r="AR31" s="111"/>
      <c r="AS31" s="111"/>
      <c r="AT31" s="111"/>
      <c r="AU31" s="112"/>
      <c r="AV31" s="804"/>
      <c r="AW31" s="800"/>
      <c r="AX31" s="800"/>
      <c r="AY31" s="800"/>
      <c r="AZ31" s="800"/>
      <c r="BA31" s="800"/>
      <c r="BB31" s="800"/>
      <c r="BC31" s="800"/>
      <c r="BD31" s="800"/>
      <c r="BE31" s="800"/>
      <c r="BF31" s="800"/>
      <c r="BG31" s="800"/>
      <c r="BH31" s="800"/>
      <c r="BI31" s="800"/>
      <c r="BJ31" s="800"/>
      <c r="BK31" s="800"/>
      <c r="BL31" s="804"/>
      <c r="BM31" s="804"/>
      <c r="BN31" s="1596"/>
      <c r="BO31" s="1596"/>
      <c r="BP31" s="1596"/>
      <c r="BQ31" s="1596"/>
      <c r="BR31" s="1596"/>
      <c r="BS31" s="1596"/>
      <c r="BT31" s="1596"/>
      <c r="BU31" s="1596"/>
      <c r="BV31" s="1596"/>
      <c r="BW31" s="1596"/>
      <c r="BX31" s="1596"/>
      <c r="BY31" s="1596"/>
      <c r="BZ31" s="1596"/>
      <c r="CA31" s="1596"/>
      <c r="CB31" s="1596"/>
      <c r="CC31" s="1596"/>
      <c r="CD31" s="1596"/>
      <c r="CE31" s="1596"/>
      <c r="CF31" s="1596"/>
    </row>
    <row r="32" spans="3:107" ht="8.25" customHeight="1">
      <c r="D32" s="113"/>
      <c r="G32" s="1711" t="s">
        <v>94</v>
      </c>
      <c r="H32" s="1712"/>
      <c r="I32" s="1712"/>
      <c r="J32" s="1713" t="s">
        <v>95</v>
      </c>
      <c r="K32" s="1713"/>
      <c r="L32" s="1713"/>
      <c r="M32" s="1713" t="s">
        <v>96</v>
      </c>
      <c r="N32" s="1713"/>
      <c r="O32" s="1713"/>
      <c r="P32" s="1713" t="s">
        <v>97</v>
      </c>
      <c r="Q32" s="1713"/>
      <c r="R32" s="1713"/>
      <c r="S32" s="1713" t="s">
        <v>94</v>
      </c>
      <c r="T32" s="1713"/>
      <c r="U32" s="1713"/>
      <c r="V32" s="1712" t="s">
        <v>98</v>
      </c>
      <c r="W32" s="1712"/>
      <c r="X32" s="1714"/>
      <c r="Y32" s="1646"/>
      <c r="Z32" s="1705"/>
      <c r="AA32" s="99"/>
      <c r="AB32" s="1715" t="s">
        <v>348</v>
      </c>
      <c r="AC32" s="1611"/>
      <c r="AD32" s="1611"/>
      <c r="AE32" s="1707" t="s">
        <v>349</v>
      </c>
      <c r="AF32" s="1707"/>
      <c r="AG32" s="1707"/>
      <c r="AH32" s="1707" t="s">
        <v>350</v>
      </c>
      <c r="AI32" s="1707"/>
      <c r="AJ32" s="1707"/>
      <c r="AK32" s="1707" t="s">
        <v>351</v>
      </c>
      <c r="AL32" s="1707"/>
      <c r="AM32" s="1707"/>
      <c r="AN32" s="1707" t="s">
        <v>348</v>
      </c>
      <c r="AO32" s="1707"/>
      <c r="AP32" s="1707"/>
      <c r="AQ32" s="1611" t="s">
        <v>352</v>
      </c>
      <c r="AR32" s="1611"/>
      <c r="AS32" s="1612"/>
      <c r="AT32" s="1646"/>
      <c r="AU32" s="2720"/>
      <c r="AW32" s="804"/>
      <c r="AX32" s="804"/>
      <c r="AY32" s="804"/>
      <c r="AZ32" s="804"/>
      <c r="BA32" s="804"/>
      <c r="BB32" s="804"/>
      <c r="BC32" s="804"/>
      <c r="BD32" s="804"/>
      <c r="BE32" s="804"/>
      <c r="BF32" s="804"/>
      <c r="BG32" s="804"/>
      <c r="BH32" s="804"/>
      <c r="BI32" s="804"/>
      <c r="BJ32" s="804"/>
      <c r="BK32" s="804"/>
      <c r="BL32" s="804"/>
      <c r="BM32" s="804"/>
      <c r="BO32" s="1704"/>
      <c r="BP32" s="1704"/>
      <c r="BQ32" s="1704"/>
      <c r="BR32" s="1646"/>
      <c r="BS32" s="1705"/>
      <c r="BU32" s="1704"/>
      <c r="BV32" s="1704"/>
      <c r="BW32" s="1704"/>
      <c r="BX32" s="1646"/>
      <c r="BY32" s="1705"/>
    </row>
    <row r="33" spans="4:111" ht="8.25" customHeight="1">
      <c r="D33" s="113"/>
      <c r="G33" s="1719"/>
      <c r="H33" s="1720"/>
      <c r="I33" s="1720"/>
      <c r="J33" s="1720"/>
      <c r="K33" s="1720"/>
      <c r="L33" s="1720"/>
      <c r="M33" s="1720"/>
      <c r="N33" s="1720"/>
      <c r="O33" s="1720"/>
      <c r="P33" s="1720"/>
      <c r="Q33" s="1720"/>
      <c r="R33" s="1720"/>
      <c r="S33" s="1720"/>
      <c r="T33" s="1720"/>
      <c r="U33" s="1720"/>
      <c r="V33" s="1723"/>
      <c r="W33" s="1723"/>
      <c r="X33" s="1724"/>
      <c r="Y33" s="1706"/>
      <c r="Z33" s="1705"/>
      <c r="AA33" s="99"/>
      <c r="AB33" s="1727" t="s">
        <v>100</v>
      </c>
      <c r="AC33" s="1708"/>
      <c r="AD33" s="1708"/>
      <c r="AE33" s="1708" t="s">
        <v>100</v>
      </c>
      <c r="AF33" s="1708"/>
      <c r="AG33" s="1708"/>
      <c r="AH33" s="1708" t="s">
        <v>100</v>
      </c>
      <c r="AI33" s="1708"/>
      <c r="AJ33" s="1708"/>
      <c r="AK33" s="1708" t="s">
        <v>100</v>
      </c>
      <c r="AL33" s="1708"/>
      <c r="AM33" s="1708"/>
      <c r="AN33" s="1708" t="s">
        <v>100</v>
      </c>
      <c r="AO33" s="1708"/>
      <c r="AP33" s="1708"/>
      <c r="AQ33" s="1398" t="s">
        <v>100</v>
      </c>
      <c r="AR33" s="1398"/>
      <c r="AS33" s="1607"/>
      <c r="AT33" s="1706"/>
      <c r="AU33" s="2720"/>
      <c r="AW33" s="805"/>
      <c r="AX33" s="805"/>
      <c r="AY33" s="805"/>
      <c r="AZ33" s="805"/>
      <c r="BA33" s="805"/>
      <c r="BB33" s="805"/>
      <c r="BC33" s="805"/>
      <c r="BD33" s="805"/>
      <c r="BE33" s="805"/>
      <c r="BF33" s="805"/>
      <c r="BG33" s="805"/>
      <c r="BH33" s="805"/>
      <c r="BI33" s="805"/>
      <c r="BJ33" s="805"/>
      <c r="BK33" s="805"/>
      <c r="BL33" s="804"/>
      <c r="BM33" s="804"/>
      <c r="BO33" s="1704"/>
      <c r="BP33" s="1704"/>
      <c r="BQ33" s="1704"/>
      <c r="BR33" s="1706"/>
      <c r="BS33" s="1705"/>
      <c r="BU33" s="1704"/>
      <c r="BV33" s="1704"/>
      <c r="BW33" s="1704"/>
      <c r="BX33" s="1706"/>
      <c r="BY33" s="1705"/>
    </row>
    <row r="34" spans="4:111" ht="8.25" customHeight="1">
      <c r="D34" s="113"/>
      <c r="G34" s="1721"/>
      <c r="H34" s="1722"/>
      <c r="I34" s="1722"/>
      <c r="J34" s="1722"/>
      <c r="K34" s="1722"/>
      <c r="L34" s="1722"/>
      <c r="M34" s="1722"/>
      <c r="N34" s="1722"/>
      <c r="O34" s="1722"/>
      <c r="P34" s="1722"/>
      <c r="Q34" s="1722"/>
      <c r="R34" s="1722"/>
      <c r="S34" s="1722"/>
      <c r="T34" s="1722"/>
      <c r="U34" s="1722"/>
      <c r="V34" s="1725"/>
      <c r="W34" s="1725"/>
      <c r="X34" s="1726"/>
      <c r="Y34" s="1706"/>
      <c r="Z34" s="1705"/>
      <c r="AA34" s="99"/>
      <c r="AB34" s="1728"/>
      <c r="AC34" s="1709"/>
      <c r="AD34" s="1709"/>
      <c r="AE34" s="1709"/>
      <c r="AF34" s="1709"/>
      <c r="AG34" s="1709"/>
      <c r="AH34" s="1709"/>
      <c r="AI34" s="1709"/>
      <c r="AJ34" s="1709"/>
      <c r="AK34" s="1709"/>
      <c r="AL34" s="1709"/>
      <c r="AM34" s="1709"/>
      <c r="AN34" s="1709"/>
      <c r="AO34" s="1709"/>
      <c r="AP34" s="1709"/>
      <c r="AQ34" s="1605"/>
      <c r="AR34" s="1605"/>
      <c r="AS34" s="1609"/>
      <c r="AT34" s="1706"/>
      <c r="AU34" s="2720"/>
      <c r="AW34" s="805"/>
      <c r="AX34" s="805"/>
      <c r="AY34" s="805"/>
      <c r="AZ34" s="805"/>
      <c r="BA34" s="805"/>
      <c r="BB34" s="805"/>
      <c r="BC34" s="805"/>
      <c r="BD34" s="805"/>
      <c r="BE34" s="805"/>
      <c r="BF34" s="805"/>
      <c r="BG34" s="805"/>
      <c r="BH34" s="805"/>
      <c r="BI34" s="805"/>
      <c r="BJ34" s="805"/>
      <c r="BK34" s="805"/>
      <c r="BL34" s="804"/>
      <c r="BM34" s="804"/>
      <c r="BO34" s="1704"/>
      <c r="BP34" s="1704"/>
      <c r="BQ34" s="1704"/>
      <c r="BR34" s="1706"/>
      <c r="BS34" s="1705"/>
      <c r="BU34" s="1704"/>
      <c r="BV34" s="1704"/>
      <c r="BW34" s="1704"/>
      <c r="BX34" s="1706"/>
      <c r="BY34" s="1705"/>
    </row>
    <row r="35" spans="4:111" ht="4.95" customHeight="1" thickBot="1">
      <c r="D35" s="114"/>
      <c r="E35" s="115"/>
      <c r="F35" s="115"/>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7"/>
      <c r="AV35" s="804"/>
      <c r="AW35" s="804"/>
      <c r="AX35" s="804"/>
      <c r="AY35" s="804"/>
      <c r="AZ35" s="804"/>
      <c r="BA35" s="804"/>
      <c r="BB35" s="804"/>
      <c r="BC35" s="804"/>
      <c r="BD35" s="804"/>
      <c r="BE35" s="804"/>
      <c r="BF35" s="804"/>
      <c r="BG35" s="804"/>
      <c r="BH35" s="804"/>
      <c r="BI35" s="804"/>
      <c r="BJ35" s="804"/>
      <c r="BK35" s="804"/>
      <c r="BL35" s="804"/>
      <c r="BM35" s="804"/>
      <c r="BO35" s="109"/>
      <c r="BP35" s="109"/>
      <c r="BQ35" s="109"/>
      <c r="CD35" s="22"/>
      <c r="CE35" s="22"/>
      <c r="CF35" s="2721" t="s">
        <v>353</v>
      </c>
      <c r="CG35" s="2721"/>
      <c r="CH35" s="2721"/>
      <c r="CI35" s="2721"/>
      <c r="CJ35" s="2721"/>
      <c r="CK35" s="2721"/>
      <c r="CL35" s="2721"/>
      <c r="CM35" s="2721"/>
      <c r="CN35" s="2721"/>
      <c r="CO35" s="2721"/>
      <c r="CP35" s="2721"/>
      <c r="CQ35" s="2721"/>
      <c r="CR35" s="2721"/>
      <c r="CS35" s="2721"/>
      <c r="CT35" s="2721"/>
      <c r="CU35" s="2721"/>
      <c r="CV35" s="2721"/>
      <c r="CW35" s="2721"/>
      <c r="CX35" s="2721"/>
      <c r="CY35" s="2721"/>
      <c r="CZ35" s="2721"/>
      <c r="DA35" s="2721"/>
      <c r="DB35" s="2721"/>
      <c r="DC35" s="22"/>
    </row>
    <row r="36" spans="4:111" ht="8.25" customHeight="1" thickTop="1">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O36" s="109"/>
      <c r="BP36" s="109"/>
      <c r="BQ36" s="109"/>
      <c r="CC36" s="22"/>
      <c r="CD36" s="22"/>
      <c r="CE36" s="22"/>
      <c r="CF36" s="2721"/>
      <c r="CG36" s="2721"/>
      <c r="CH36" s="2721"/>
      <c r="CI36" s="2721"/>
      <c r="CJ36" s="2721"/>
      <c r="CK36" s="2721"/>
      <c r="CL36" s="2721"/>
      <c r="CM36" s="2721"/>
      <c r="CN36" s="2721"/>
      <c r="CO36" s="2721"/>
      <c r="CP36" s="2721"/>
      <c r="CQ36" s="2721"/>
      <c r="CR36" s="2721"/>
      <c r="CS36" s="2721"/>
      <c r="CT36" s="2721"/>
      <c r="CU36" s="2721"/>
      <c r="CV36" s="2721"/>
      <c r="CW36" s="2721"/>
      <c r="CX36" s="2721"/>
      <c r="CY36" s="2721"/>
      <c r="CZ36" s="2721"/>
      <c r="DA36" s="2721"/>
      <c r="DB36" s="2721"/>
      <c r="DC36" s="22"/>
    </row>
    <row r="37" spans="4:111" ht="8.25" customHeight="1"/>
    <row r="38" spans="4:111" ht="8.25" customHeight="1">
      <c r="D38" s="2708" t="s">
        <v>483</v>
      </c>
      <c r="E38" s="2709"/>
      <c r="F38" s="2710"/>
      <c r="G38" s="121"/>
      <c r="H38" s="1717" t="s">
        <v>354</v>
      </c>
      <c r="I38" s="1717"/>
      <c r="J38" s="1717"/>
      <c r="K38" s="121"/>
      <c r="L38" s="121"/>
      <c r="M38" s="121"/>
      <c r="N38" s="121"/>
      <c r="O38" s="121"/>
      <c r="P38" s="121"/>
      <c r="Q38" s="122"/>
      <c r="R38" s="123"/>
      <c r="S38" s="124"/>
      <c r="T38" s="124"/>
      <c r="U38" s="124"/>
      <c r="V38" s="124"/>
      <c r="W38" s="124"/>
      <c r="X38" s="124"/>
      <c r="Y38" s="124"/>
      <c r="Z38" s="124"/>
      <c r="AA38" s="124"/>
      <c r="AB38" s="124"/>
      <c r="AC38" s="124"/>
      <c r="AD38" s="124"/>
      <c r="AE38" s="124"/>
      <c r="AF38" s="1555" t="s">
        <v>355</v>
      </c>
      <c r="AG38" s="1555"/>
      <c r="AH38" s="1555"/>
      <c r="AI38" s="1555"/>
      <c r="AJ38" s="1555"/>
      <c r="AK38" s="1555"/>
      <c r="AL38" s="1555"/>
      <c r="AM38" s="1555"/>
      <c r="AN38" s="1555"/>
      <c r="AO38" s="124"/>
      <c r="AP38" s="124"/>
      <c r="AQ38" s="124"/>
      <c r="AR38" s="1540" t="s">
        <v>883</v>
      </c>
      <c r="AS38" s="1540"/>
      <c r="AT38" s="1540"/>
      <c r="AU38" s="1540"/>
      <c r="AV38" s="1543">
        <f>概算年度-1</f>
        <v>7</v>
      </c>
      <c r="AW38" s="1540"/>
      <c r="AX38" s="1540"/>
      <c r="AY38" s="1540" t="s">
        <v>38</v>
      </c>
      <c r="AZ38" s="1540"/>
      <c r="BA38" s="1540">
        <v>4</v>
      </c>
      <c r="BB38" s="1540"/>
      <c r="BC38" s="1540"/>
      <c r="BD38" s="1540" t="s">
        <v>39</v>
      </c>
      <c r="BE38" s="1540"/>
      <c r="BF38" s="1540">
        <v>1</v>
      </c>
      <c r="BG38" s="1540"/>
      <c r="BH38" s="1540"/>
      <c r="BI38" s="1540" t="s">
        <v>343</v>
      </c>
      <c r="BJ38" s="1540"/>
      <c r="BK38" s="124"/>
      <c r="BL38" s="1540" t="s">
        <v>356</v>
      </c>
      <c r="BM38" s="1540"/>
      <c r="BN38" s="1540"/>
      <c r="BO38" s="1540"/>
      <c r="BP38" s="124"/>
      <c r="BQ38" s="1540" t="s">
        <v>883</v>
      </c>
      <c r="BR38" s="1540"/>
      <c r="BS38" s="1540"/>
      <c r="BT38" s="1540"/>
      <c r="BU38" s="1543">
        <f>AV38+1</f>
        <v>8</v>
      </c>
      <c r="BV38" s="1540"/>
      <c r="BW38" s="1540"/>
      <c r="BX38" s="1540" t="s">
        <v>38</v>
      </c>
      <c r="BY38" s="1540"/>
      <c r="BZ38" s="1540">
        <v>3</v>
      </c>
      <c r="CA38" s="1540"/>
      <c r="CB38" s="1540"/>
      <c r="CC38" s="1540" t="s">
        <v>39</v>
      </c>
      <c r="CD38" s="1540"/>
      <c r="CE38" s="1540">
        <v>31</v>
      </c>
      <c r="CF38" s="1540"/>
      <c r="CG38" s="1540"/>
      <c r="CH38" s="1540" t="s">
        <v>343</v>
      </c>
      <c r="CI38" s="1540"/>
      <c r="CJ38" s="124"/>
      <c r="CK38" s="1540" t="s">
        <v>357</v>
      </c>
      <c r="CL38" s="1540"/>
      <c r="CM38" s="1540"/>
      <c r="CN38" s="1540"/>
      <c r="CO38" s="125"/>
      <c r="CP38" s="124"/>
      <c r="CQ38" s="124"/>
      <c r="CR38" s="124"/>
      <c r="CS38" s="124"/>
      <c r="CT38" s="124"/>
      <c r="CU38" s="124"/>
      <c r="CV38" s="124"/>
      <c r="CW38" s="124"/>
      <c r="CX38" s="125"/>
      <c r="CY38" s="125"/>
      <c r="CZ38" s="125"/>
      <c r="DA38" s="125"/>
      <c r="DB38" s="125"/>
      <c r="DC38" s="90"/>
    </row>
    <row r="39" spans="4:111" ht="8.25" customHeight="1">
      <c r="D39" s="1523"/>
      <c r="E39" s="1524"/>
      <c r="F39" s="1525"/>
      <c r="G39" s="128"/>
      <c r="H39" s="1718"/>
      <c r="I39" s="1718"/>
      <c r="J39" s="1718"/>
      <c r="K39" s="128"/>
      <c r="L39" s="128"/>
      <c r="M39" s="128"/>
      <c r="N39" s="128"/>
      <c r="O39" s="128"/>
      <c r="P39" s="128"/>
      <c r="Q39" s="129"/>
      <c r="R39" s="130"/>
      <c r="S39" s="79"/>
      <c r="T39" s="79"/>
      <c r="U39" s="79"/>
      <c r="V39" s="79"/>
      <c r="W39" s="79"/>
      <c r="X39" s="79"/>
      <c r="Y39" s="79"/>
      <c r="Z39" s="79"/>
      <c r="AA39" s="79"/>
      <c r="AB39" s="79"/>
      <c r="AC39" s="79"/>
      <c r="AD39" s="79"/>
      <c r="AE39" s="79"/>
      <c r="AF39" s="1556"/>
      <c r="AG39" s="1556"/>
      <c r="AH39" s="1556"/>
      <c r="AI39" s="1556"/>
      <c r="AJ39" s="1556"/>
      <c r="AK39" s="1556"/>
      <c r="AL39" s="1556"/>
      <c r="AM39" s="1556"/>
      <c r="AN39" s="1556"/>
      <c r="AO39" s="79"/>
      <c r="AP39" s="79"/>
      <c r="AQ39" s="79"/>
      <c r="AR39" s="1541"/>
      <c r="AS39" s="1541"/>
      <c r="AT39" s="1541"/>
      <c r="AU39" s="1541"/>
      <c r="AV39" s="1541"/>
      <c r="AW39" s="1541"/>
      <c r="AX39" s="1541"/>
      <c r="AY39" s="1541"/>
      <c r="AZ39" s="1541"/>
      <c r="BA39" s="1541"/>
      <c r="BB39" s="1541"/>
      <c r="BC39" s="1541"/>
      <c r="BD39" s="1541"/>
      <c r="BE39" s="1541"/>
      <c r="BF39" s="1541"/>
      <c r="BG39" s="1541"/>
      <c r="BH39" s="1541"/>
      <c r="BI39" s="1541"/>
      <c r="BJ39" s="1541"/>
      <c r="BK39" s="79"/>
      <c r="BL39" s="1541"/>
      <c r="BM39" s="1541"/>
      <c r="BN39" s="1541"/>
      <c r="BO39" s="1541"/>
      <c r="BP39" s="79"/>
      <c r="BQ39" s="1541"/>
      <c r="BR39" s="1541"/>
      <c r="BS39" s="1541"/>
      <c r="BT39" s="1541"/>
      <c r="BU39" s="1541"/>
      <c r="BV39" s="1541"/>
      <c r="BW39" s="1541"/>
      <c r="BX39" s="1541"/>
      <c r="BY39" s="1541"/>
      <c r="BZ39" s="1541"/>
      <c r="CA39" s="1541"/>
      <c r="CB39" s="1541"/>
      <c r="CC39" s="1541"/>
      <c r="CD39" s="1541"/>
      <c r="CE39" s="1541"/>
      <c r="CF39" s="1541"/>
      <c r="CG39" s="1541"/>
      <c r="CH39" s="1541"/>
      <c r="CI39" s="1541"/>
      <c r="CJ39" s="79"/>
      <c r="CK39" s="1541"/>
      <c r="CL39" s="1541"/>
      <c r="CM39" s="1541"/>
      <c r="CN39" s="1541"/>
      <c r="CP39" s="79"/>
      <c r="CQ39" s="79"/>
      <c r="CR39" s="79"/>
      <c r="CS39" s="79"/>
      <c r="CT39" s="79"/>
      <c r="CU39" s="79"/>
      <c r="CV39" s="79"/>
      <c r="CW39" s="79"/>
      <c r="DC39" s="99"/>
    </row>
    <row r="40" spans="4:111" ht="8.25" customHeight="1">
      <c r="D40" s="1523"/>
      <c r="E40" s="1524"/>
      <c r="F40" s="1525"/>
      <c r="G40" s="128"/>
      <c r="H40" s="1718"/>
      <c r="I40" s="1718"/>
      <c r="J40" s="1718"/>
      <c r="K40" s="128"/>
      <c r="L40" s="128"/>
      <c r="M40" s="128"/>
      <c r="N40" s="128"/>
      <c r="O40" s="128"/>
      <c r="P40" s="128"/>
      <c r="Q40" s="129"/>
      <c r="R40" s="131"/>
      <c r="S40" s="81"/>
      <c r="T40" s="81"/>
      <c r="U40" s="81"/>
      <c r="V40" s="81"/>
      <c r="W40" s="81"/>
      <c r="X40" s="81"/>
      <c r="Y40" s="81"/>
      <c r="Z40" s="81"/>
      <c r="AA40" s="81"/>
      <c r="AB40" s="81"/>
      <c r="AC40" s="81"/>
      <c r="AD40" s="81"/>
      <c r="AE40" s="81"/>
      <c r="AF40" s="1557"/>
      <c r="AG40" s="1557"/>
      <c r="AH40" s="1557"/>
      <c r="AI40" s="1557"/>
      <c r="AJ40" s="1557"/>
      <c r="AK40" s="1557"/>
      <c r="AL40" s="1557"/>
      <c r="AM40" s="1557"/>
      <c r="AN40" s="1557"/>
      <c r="AO40" s="81"/>
      <c r="AP40" s="81"/>
      <c r="AQ40" s="81"/>
      <c r="AR40" s="1542"/>
      <c r="AS40" s="1542"/>
      <c r="AT40" s="1542"/>
      <c r="AU40" s="1542"/>
      <c r="AV40" s="1542"/>
      <c r="AW40" s="1542"/>
      <c r="AX40" s="1542"/>
      <c r="AY40" s="1542"/>
      <c r="AZ40" s="1542"/>
      <c r="BA40" s="1542"/>
      <c r="BB40" s="1542"/>
      <c r="BC40" s="1542"/>
      <c r="BD40" s="1542"/>
      <c r="BE40" s="1542"/>
      <c r="BF40" s="1542"/>
      <c r="BG40" s="1542"/>
      <c r="BH40" s="1542"/>
      <c r="BI40" s="1542"/>
      <c r="BJ40" s="1542"/>
      <c r="BK40" s="81"/>
      <c r="BL40" s="1542"/>
      <c r="BM40" s="1542"/>
      <c r="BN40" s="1542"/>
      <c r="BO40" s="1542"/>
      <c r="BP40" s="81"/>
      <c r="BQ40" s="1542"/>
      <c r="BR40" s="1542"/>
      <c r="BS40" s="1542"/>
      <c r="BT40" s="1542"/>
      <c r="BU40" s="1542"/>
      <c r="BV40" s="1542"/>
      <c r="BW40" s="1542"/>
      <c r="BX40" s="1542"/>
      <c r="BY40" s="1542"/>
      <c r="BZ40" s="1542"/>
      <c r="CA40" s="1542"/>
      <c r="CB40" s="1542"/>
      <c r="CC40" s="1542"/>
      <c r="CD40" s="1542"/>
      <c r="CE40" s="1542"/>
      <c r="CF40" s="1542"/>
      <c r="CG40" s="1542"/>
      <c r="CH40" s="1542"/>
      <c r="CI40" s="1542"/>
      <c r="CJ40" s="81"/>
      <c r="CK40" s="1542"/>
      <c r="CL40" s="1542"/>
      <c r="CM40" s="1542"/>
      <c r="CN40" s="1542"/>
      <c r="CP40" s="81"/>
      <c r="CQ40" s="81"/>
      <c r="CR40" s="81"/>
      <c r="CS40" s="81"/>
      <c r="CT40" s="81"/>
      <c r="CU40" s="81"/>
      <c r="CV40" s="81"/>
      <c r="CW40" s="81"/>
      <c r="DC40" s="99"/>
    </row>
    <row r="41" spans="4:111" ht="8.25" customHeight="1">
      <c r="D41" s="1523"/>
      <c r="E41" s="1524"/>
      <c r="F41" s="1525"/>
      <c r="G41" s="132"/>
      <c r="H41" s="1544" t="s">
        <v>358</v>
      </c>
      <c r="I41" s="1544"/>
      <c r="J41" s="1544"/>
      <c r="K41" s="1544"/>
      <c r="L41" s="1544"/>
      <c r="M41" s="1544"/>
      <c r="N41" s="1544"/>
      <c r="O41" s="1544"/>
      <c r="P41" s="1544"/>
      <c r="Q41" s="133"/>
      <c r="R41" s="126"/>
      <c r="U41" s="2728" t="s">
        <v>359</v>
      </c>
      <c r="V41" s="2729"/>
      <c r="W41" s="2729"/>
      <c r="X41" s="2729"/>
      <c r="Y41" s="2729"/>
      <c r="Z41" s="2729"/>
      <c r="AA41" s="2729"/>
      <c r="AB41" s="2729"/>
      <c r="AC41" s="2729"/>
      <c r="AD41" s="2729"/>
      <c r="AE41" s="2729"/>
      <c r="AF41" s="2729"/>
      <c r="AG41" s="2729"/>
      <c r="AH41" s="2729"/>
      <c r="AI41" s="2729"/>
      <c r="AJ41" s="2729"/>
      <c r="AK41" s="2729"/>
      <c r="AL41" s="2729"/>
      <c r="AM41" s="2729"/>
      <c r="AN41" s="2729"/>
      <c r="AO41" s="2729"/>
      <c r="AP41" s="2729"/>
      <c r="AQ41" s="2729"/>
      <c r="AR41" s="2729"/>
      <c r="AS41" s="2729"/>
      <c r="AT41" s="2729"/>
      <c r="AU41" s="2729"/>
      <c r="AV41" s="2729"/>
      <c r="BA41" s="99"/>
      <c r="BB41" s="1546" t="s">
        <v>360</v>
      </c>
      <c r="BC41" s="1547"/>
      <c r="BD41" s="1547"/>
      <c r="BE41" s="1547"/>
      <c r="BF41" s="1547"/>
      <c r="BG41" s="1547"/>
      <c r="BH41" s="1547"/>
      <c r="BI41" s="1547"/>
      <c r="BJ41" s="1547"/>
      <c r="BK41" s="1547"/>
      <c r="BL41" s="1547"/>
      <c r="BM41" s="1548"/>
      <c r="BQ41" s="1555" t="s">
        <v>361</v>
      </c>
      <c r="BR41" s="1555"/>
      <c r="BS41" s="1555"/>
      <c r="BT41" s="1555"/>
      <c r="BU41" s="1555"/>
      <c r="BV41" s="1555"/>
      <c r="BW41" s="1555"/>
      <c r="BX41" s="1555"/>
      <c r="BY41" s="1555"/>
      <c r="BZ41" s="1555"/>
      <c r="CA41" s="1555"/>
      <c r="CB41" s="1555"/>
      <c r="CC41" s="1555"/>
      <c r="CD41" s="1555"/>
      <c r="CE41" s="1555"/>
      <c r="CF41" s="1555"/>
      <c r="CG41" s="1555"/>
      <c r="CH41" s="1555"/>
      <c r="CI41" s="1555"/>
      <c r="CJ41" s="1555"/>
      <c r="CK41" s="1555"/>
      <c r="CL41" s="1555"/>
      <c r="CM41" s="1555"/>
      <c r="CN41" s="1555"/>
      <c r="CO41" s="1555"/>
      <c r="CP41" s="1555"/>
      <c r="CQ41" s="1555"/>
      <c r="CR41" s="1555"/>
      <c r="CS41" s="1555"/>
      <c r="CT41" s="1555"/>
      <c r="CU41" s="1555"/>
      <c r="CV41" s="1555"/>
      <c r="CW41" s="1555"/>
      <c r="CX41" s="125"/>
      <c r="CY41" s="125"/>
      <c r="CZ41" s="125"/>
      <c r="DA41" s="125"/>
      <c r="DB41" s="125"/>
      <c r="DC41" s="90"/>
      <c r="DD41" s="1561" t="s">
        <v>362</v>
      </c>
      <c r="DE41" s="1562"/>
      <c r="DF41" s="1562" t="s">
        <v>363</v>
      </c>
      <c r="DG41" s="1562"/>
    </row>
    <row r="42" spans="4:111" ht="8.25" customHeight="1">
      <c r="D42" s="1523"/>
      <c r="E42" s="1524"/>
      <c r="F42" s="1525"/>
      <c r="G42" s="132"/>
      <c r="H42" s="1544"/>
      <c r="I42" s="1544"/>
      <c r="J42" s="1544"/>
      <c r="K42" s="1544"/>
      <c r="L42" s="1544"/>
      <c r="M42" s="1544"/>
      <c r="N42" s="1544"/>
      <c r="O42" s="1544"/>
      <c r="P42" s="1544"/>
      <c r="Q42" s="133"/>
      <c r="R42" s="126"/>
      <c r="U42" s="2730"/>
      <c r="V42" s="2730"/>
      <c r="W42" s="2730"/>
      <c r="X42" s="2730"/>
      <c r="Y42" s="2730"/>
      <c r="Z42" s="2730"/>
      <c r="AA42" s="2730"/>
      <c r="AB42" s="2730"/>
      <c r="AC42" s="2730"/>
      <c r="AD42" s="2730"/>
      <c r="AE42" s="2730"/>
      <c r="AF42" s="2730"/>
      <c r="AG42" s="2730"/>
      <c r="AH42" s="2730"/>
      <c r="AI42" s="2730"/>
      <c r="AJ42" s="2730"/>
      <c r="AK42" s="2730"/>
      <c r="AL42" s="2730"/>
      <c r="AM42" s="2730"/>
      <c r="AN42" s="2730"/>
      <c r="AO42" s="2730"/>
      <c r="AP42" s="2730"/>
      <c r="AQ42" s="2730"/>
      <c r="AR42" s="2730"/>
      <c r="AS42" s="2730"/>
      <c r="AT42" s="2730"/>
      <c r="AU42" s="2730"/>
      <c r="AV42" s="2730"/>
      <c r="BA42" s="99"/>
      <c r="BB42" s="1549"/>
      <c r="BC42" s="1550"/>
      <c r="BD42" s="1550"/>
      <c r="BE42" s="1550"/>
      <c r="BF42" s="1550"/>
      <c r="BG42" s="1550"/>
      <c r="BH42" s="1550"/>
      <c r="BI42" s="1550"/>
      <c r="BJ42" s="1550"/>
      <c r="BK42" s="1550"/>
      <c r="BL42" s="1550"/>
      <c r="BM42" s="1551"/>
      <c r="BQ42" s="1556"/>
      <c r="BR42" s="1556"/>
      <c r="BS42" s="1556"/>
      <c r="BT42" s="1556"/>
      <c r="BU42" s="1556"/>
      <c r="BV42" s="1556"/>
      <c r="BW42" s="1556"/>
      <c r="BX42" s="1556"/>
      <c r="BY42" s="1556"/>
      <c r="BZ42" s="1556"/>
      <c r="CA42" s="1556"/>
      <c r="CB42" s="1556"/>
      <c r="CC42" s="1556"/>
      <c r="CD42" s="1556"/>
      <c r="CE42" s="1556"/>
      <c r="CF42" s="1556"/>
      <c r="CG42" s="1556"/>
      <c r="CH42" s="1556"/>
      <c r="CI42" s="1556"/>
      <c r="CJ42" s="1556"/>
      <c r="CK42" s="1556"/>
      <c r="CL42" s="1556"/>
      <c r="CM42" s="1556"/>
      <c r="CN42" s="1556"/>
      <c r="CO42" s="1556"/>
      <c r="CP42" s="1556"/>
      <c r="CQ42" s="1556"/>
      <c r="CR42" s="1556"/>
      <c r="CS42" s="1556"/>
      <c r="CT42" s="1556"/>
      <c r="CU42" s="1556"/>
      <c r="CV42" s="1556"/>
      <c r="CW42" s="1556"/>
      <c r="DC42" s="99"/>
      <c r="DD42" s="1757" t="s">
        <v>364</v>
      </c>
      <c r="DE42" s="1758"/>
      <c r="DF42" s="1758" t="s">
        <v>365</v>
      </c>
      <c r="DG42" s="1758"/>
    </row>
    <row r="43" spans="4:111" ht="8.25" customHeight="1">
      <c r="D43" s="1523"/>
      <c r="E43" s="1524"/>
      <c r="F43" s="1525"/>
      <c r="G43" s="134"/>
      <c r="H43" s="1545"/>
      <c r="I43" s="1545"/>
      <c r="J43" s="1545"/>
      <c r="K43" s="1545"/>
      <c r="L43" s="1545"/>
      <c r="M43" s="1545"/>
      <c r="N43" s="1545"/>
      <c r="O43" s="1545"/>
      <c r="P43" s="1545"/>
      <c r="Q43" s="135"/>
      <c r="R43" s="136"/>
      <c r="S43" s="137"/>
      <c r="T43" s="137"/>
      <c r="U43" s="2731"/>
      <c r="V43" s="2731"/>
      <c r="W43" s="2731"/>
      <c r="X43" s="2731"/>
      <c r="Y43" s="2731"/>
      <c r="Z43" s="2731"/>
      <c r="AA43" s="2731"/>
      <c r="AB43" s="2731"/>
      <c r="AC43" s="2731"/>
      <c r="AD43" s="2731"/>
      <c r="AE43" s="2731"/>
      <c r="AF43" s="2731"/>
      <c r="AG43" s="2731"/>
      <c r="AH43" s="2731"/>
      <c r="AI43" s="2731"/>
      <c r="AJ43" s="2731"/>
      <c r="AK43" s="2731"/>
      <c r="AL43" s="2731"/>
      <c r="AM43" s="2731"/>
      <c r="AN43" s="2731"/>
      <c r="AO43" s="2731"/>
      <c r="AP43" s="2731"/>
      <c r="AQ43" s="2731"/>
      <c r="AR43" s="2731"/>
      <c r="AS43" s="2731"/>
      <c r="AT43" s="2731"/>
      <c r="AU43" s="2731"/>
      <c r="AV43" s="2731"/>
      <c r="AW43" s="137"/>
      <c r="AX43" s="137"/>
      <c r="AY43" s="137"/>
      <c r="AZ43" s="137"/>
      <c r="BA43" s="93"/>
      <c r="BB43" s="1552"/>
      <c r="BC43" s="1553"/>
      <c r="BD43" s="1553"/>
      <c r="BE43" s="1553"/>
      <c r="BF43" s="1553"/>
      <c r="BG43" s="1553"/>
      <c r="BH43" s="1553"/>
      <c r="BI43" s="1553"/>
      <c r="BJ43" s="1553"/>
      <c r="BK43" s="1553"/>
      <c r="BL43" s="1553"/>
      <c r="BM43" s="1554"/>
      <c r="BN43" s="137"/>
      <c r="BO43" s="137"/>
      <c r="BP43" s="137"/>
      <c r="BQ43" s="1557"/>
      <c r="BR43" s="1557"/>
      <c r="BS43" s="1557"/>
      <c r="BT43" s="1557"/>
      <c r="BU43" s="1557"/>
      <c r="BV43" s="1557"/>
      <c r="BW43" s="1557"/>
      <c r="BX43" s="1557"/>
      <c r="BY43" s="1557"/>
      <c r="BZ43" s="1557"/>
      <c r="CA43" s="1557"/>
      <c r="CB43" s="1557"/>
      <c r="CC43" s="1557"/>
      <c r="CD43" s="1557"/>
      <c r="CE43" s="1557"/>
      <c r="CF43" s="1557"/>
      <c r="CG43" s="1557"/>
      <c r="CH43" s="1557"/>
      <c r="CI43" s="1557"/>
      <c r="CJ43" s="1557"/>
      <c r="CK43" s="1557"/>
      <c r="CL43" s="1557"/>
      <c r="CM43" s="1557"/>
      <c r="CN43" s="1557"/>
      <c r="CO43" s="1557"/>
      <c r="CP43" s="1557"/>
      <c r="CQ43" s="1557"/>
      <c r="CR43" s="1557"/>
      <c r="CS43" s="1557"/>
      <c r="CT43" s="1557"/>
      <c r="CU43" s="1557"/>
      <c r="CV43" s="1557"/>
      <c r="CW43" s="1557"/>
      <c r="CX43" s="137"/>
      <c r="CY43" s="137"/>
      <c r="CZ43" s="137"/>
      <c r="DA43" s="137"/>
      <c r="DB43" s="137"/>
      <c r="DC43" s="93"/>
      <c r="DD43" s="1757"/>
      <c r="DE43" s="1758"/>
      <c r="DF43" s="1758"/>
      <c r="DG43" s="1758"/>
    </row>
    <row r="44" spans="4:111" ht="8.25" customHeight="1">
      <c r="D44" s="1523"/>
      <c r="E44" s="1524"/>
      <c r="F44" s="1525"/>
      <c r="G44" s="1759" t="s">
        <v>366</v>
      </c>
      <c r="H44" s="1717"/>
      <c r="I44" s="1717"/>
      <c r="J44" s="1717"/>
      <c r="K44" s="1717"/>
      <c r="L44" s="1717"/>
      <c r="M44" s="1717"/>
      <c r="N44" s="1717"/>
      <c r="O44" s="1717"/>
      <c r="P44" s="1717"/>
      <c r="Q44" s="1760"/>
      <c r="R44" s="1749" t="s">
        <v>367</v>
      </c>
      <c r="S44" s="1750"/>
      <c r="T44" s="1750"/>
      <c r="U44" s="1750"/>
      <c r="V44" s="138"/>
      <c r="W44" s="138" t="s">
        <v>350</v>
      </c>
      <c r="X44" s="138"/>
      <c r="Y44" s="138"/>
      <c r="Z44" s="138" t="s">
        <v>351</v>
      </c>
      <c r="AA44" s="138"/>
      <c r="AB44" s="138"/>
      <c r="AC44" s="138" t="s">
        <v>348</v>
      </c>
      <c r="AD44" s="138"/>
      <c r="AE44" s="138"/>
      <c r="AF44" s="138" t="s">
        <v>368</v>
      </c>
      <c r="AG44" s="138"/>
      <c r="AH44" s="138"/>
      <c r="AI44" s="138" t="s">
        <v>350</v>
      </c>
      <c r="AJ44" s="138"/>
      <c r="AK44" s="138"/>
      <c r="AL44" s="138" t="s">
        <v>351</v>
      </c>
      <c r="AM44" s="138"/>
      <c r="AN44" s="138"/>
      <c r="AO44" s="138" t="s">
        <v>348</v>
      </c>
      <c r="AP44" s="138"/>
      <c r="AQ44" s="138"/>
      <c r="AR44" s="138" t="s">
        <v>349</v>
      </c>
      <c r="AS44" s="138"/>
      <c r="AT44" s="138"/>
      <c r="AU44" s="138" t="s">
        <v>350</v>
      </c>
      <c r="AV44" s="138"/>
      <c r="BA44" s="99"/>
      <c r="BB44" s="1619" t="s">
        <v>367</v>
      </c>
      <c r="BC44" s="1620"/>
      <c r="BH44" s="1620" t="s">
        <v>369</v>
      </c>
      <c r="BI44" s="1620"/>
      <c r="BJ44" s="1620"/>
      <c r="BK44" s="1620"/>
      <c r="BL44" s="1620"/>
      <c r="BM44" s="1663"/>
      <c r="BN44" s="1766" t="s">
        <v>367</v>
      </c>
      <c r="BO44" s="1750"/>
      <c r="BP44" s="1750"/>
      <c r="BQ44" s="1750"/>
      <c r="BR44" s="139"/>
      <c r="BS44" s="139" t="s">
        <v>351</v>
      </c>
      <c r="BT44" s="139"/>
      <c r="BU44" s="139"/>
      <c r="BV44" s="139" t="s">
        <v>348</v>
      </c>
      <c r="BW44" s="139"/>
      <c r="BX44" s="139"/>
      <c r="BY44" s="139" t="s">
        <v>368</v>
      </c>
      <c r="BZ44" s="139"/>
      <c r="CA44" s="139"/>
      <c r="CB44" s="139" t="s">
        <v>350</v>
      </c>
      <c r="CC44" s="139"/>
      <c r="CD44" s="139"/>
      <c r="CE44" s="139" t="s">
        <v>351</v>
      </c>
      <c r="CF44" s="139"/>
      <c r="CG44" s="139"/>
      <c r="CH44" s="139" t="s">
        <v>348</v>
      </c>
      <c r="CI44" s="139"/>
      <c r="CJ44" s="139"/>
      <c r="CK44" s="139" t="s">
        <v>349</v>
      </c>
      <c r="CL44" s="139"/>
      <c r="CM44" s="139"/>
      <c r="CN44" s="139" t="s">
        <v>350</v>
      </c>
      <c r="CO44" s="139"/>
      <c r="CP44" s="139"/>
      <c r="CQ44" s="139" t="s">
        <v>351</v>
      </c>
      <c r="CR44" s="139"/>
      <c r="CS44" s="139"/>
      <c r="CT44" s="139" t="s">
        <v>348</v>
      </c>
      <c r="CU44" s="139"/>
      <c r="CV44" s="139"/>
      <c r="CW44" s="139" t="s">
        <v>370</v>
      </c>
      <c r="CX44" s="139"/>
      <c r="DC44" s="99"/>
      <c r="DD44" s="1757"/>
      <c r="DE44" s="1758"/>
      <c r="DF44" s="1758"/>
      <c r="DG44" s="1758"/>
    </row>
    <row r="45" spans="4:111" ht="8.25" customHeight="1">
      <c r="D45" s="1523"/>
      <c r="E45" s="1524"/>
      <c r="F45" s="1525"/>
      <c r="G45" s="1761"/>
      <c r="H45" s="1718"/>
      <c r="I45" s="1718"/>
      <c r="J45" s="1718"/>
      <c r="K45" s="1718"/>
      <c r="L45" s="1718"/>
      <c r="M45" s="1718"/>
      <c r="N45" s="1718"/>
      <c r="O45" s="1718"/>
      <c r="P45" s="1718"/>
      <c r="Q45" s="1762"/>
      <c r="R45" s="1751"/>
      <c r="S45" s="1752"/>
      <c r="T45" s="1752"/>
      <c r="U45" s="1752"/>
      <c r="V45" s="1744" t="s">
        <v>100</v>
      </c>
      <c r="W45" s="1745"/>
      <c r="X45" s="1745"/>
      <c r="Y45" s="1563" t="s">
        <v>100</v>
      </c>
      <c r="Z45" s="1563"/>
      <c r="AA45" s="1563"/>
      <c r="AB45" s="1563" t="s">
        <v>100</v>
      </c>
      <c r="AC45" s="1563"/>
      <c r="AD45" s="1563"/>
      <c r="AE45" s="1563" t="s">
        <v>100</v>
      </c>
      <c r="AF45" s="1563"/>
      <c r="AG45" s="1563"/>
      <c r="AH45" s="1563" t="s">
        <v>100</v>
      </c>
      <c r="AI45" s="1563"/>
      <c r="AJ45" s="1563"/>
      <c r="AK45" s="1563" t="s">
        <v>100</v>
      </c>
      <c r="AL45" s="1563"/>
      <c r="AM45" s="1563"/>
      <c r="AN45" s="1563" t="s">
        <v>100</v>
      </c>
      <c r="AO45" s="1563"/>
      <c r="AP45" s="1563"/>
      <c r="AQ45" s="1563" t="s">
        <v>100</v>
      </c>
      <c r="AR45" s="1563"/>
      <c r="AS45" s="1563"/>
      <c r="AT45" s="1737" t="s">
        <v>100</v>
      </c>
      <c r="AU45" s="1738"/>
      <c r="AV45" s="1739"/>
      <c r="AW45" s="1646"/>
      <c r="AX45" s="1705"/>
      <c r="BA45" s="99"/>
      <c r="BB45" s="1706"/>
      <c r="BC45" s="1705"/>
      <c r="BH45" s="1705"/>
      <c r="BI45" s="1705"/>
      <c r="BJ45" s="1705"/>
      <c r="BK45" s="1705"/>
      <c r="BL45" s="1705"/>
      <c r="BM45" s="1755"/>
      <c r="BN45" s="1767"/>
      <c r="BO45" s="1752"/>
      <c r="BP45" s="1752"/>
      <c r="BQ45" s="1752"/>
      <c r="BR45" s="1744"/>
      <c r="BS45" s="1745"/>
      <c r="BT45" s="1745"/>
      <c r="BU45" s="1563"/>
      <c r="BV45" s="1563"/>
      <c r="BW45" s="1563"/>
      <c r="BX45" s="1756"/>
      <c r="BY45" s="1563"/>
      <c r="BZ45" s="1563"/>
      <c r="CA45" s="1563"/>
      <c r="CB45" s="1563"/>
      <c r="CC45" s="1563"/>
      <c r="CD45" s="1563">
        <v>1</v>
      </c>
      <c r="CE45" s="1563"/>
      <c r="CF45" s="1563"/>
      <c r="CG45" s="1563">
        <v>5</v>
      </c>
      <c r="CH45" s="1563"/>
      <c r="CI45" s="1563"/>
      <c r="CJ45" s="1563">
        <v>7</v>
      </c>
      <c r="CK45" s="1563"/>
      <c r="CL45" s="1563"/>
      <c r="CM45" s="1563">
        <v>5</v>
      </c>
      <c r="CN45" s="1563"/>
      <c r="CO45" s="1563"/>
      <c r="CP45" s="1563">
        <v>0</v>
      </c>
      <c r="CQ45" s="1563"/>
      <c r="CR45" s="1563"/>
      <c r="CS45" s="1563">
        <v>0</v>
      </c>
      <c r="CT45" s="1563"/>
      <c r="CU45" s="1563"/>
      <c r="CV45" s="1563">
        <v>0</v>
      </c>
      <c r="CW45" s="1563"/>
      <c r="CX45" s="1736"/>
      <c r="CY45" s="1646"/>
      <c r="CZ45" s="1705"/>
      <c r="DC45" s="99"/>
      <c r="DD45" s="1757"/>
      <c r="DE45" s="1758"/>
      <c r="DF45" s="1758"/>
      <c r="DG45" s="1758"/>
    </row>
    <row r="46" spans="4:111" ht="8.25" customHeight="1">
      <c r="D46" s="1523"/>
      <c r="E46" s="1524"/>
      <c r="F46" s="1525"/>
      <c r="G46" s="1761"/>
      <c r="H46" s="1718"/>
      <c r="I46" s="1718"/>
      <c r="J46" s="1718"/>
      <c r="K46" s="1718"/>
      <c r="L46" s="1718"/>
      <c r="M46" s="1718"/>
      <c r="N46" s="1718"/>
      <c r="O46" s="1718"/>
      <c r="P46" s="1718"/>
      <c r="Q46" s="1762"/>
      <c r="R46" s="1751"/>
      <c r="S46" s="1752"/>
      <c r="T46" s="1752"/>
      <c r="U46" s="1752"/>
      <c r="V46" s="1744"/>
      <c r="W46" s="1745"/>
      <c r="X46" s="1745"/>
      <c r="Y46" s="1563"/>
      <c r="Z46" s="1563"/>
      <c r="AA46" s="1563"/>
      <c r="AB46" s="1563"/>
      <c r="AC46" s="1563"/>
      <c r="AD46" s="1563"/>
      <c r="AE46" s="1563"/>
      <c r="AF46" s="1563"/>
      <c r="AG46" s="1563"/>
      <c r="AH46" s="1563"/>
      <c r="AI46" s="1563"/>
      <c r="AJ46" s="1563"/>
      <c r="AK46" s="1563"/>
      <c r="AL46" s="1563"/>
      <c r="AM46" s="1563"/>
      <c r="AN46" s="1563"/>
      <c r="AO46" s="1563"/>
      <c r="AP46" s="1563"/>
      <c r="AQ46" s="1563"/>
      <c r="AR46" s="1563"/>
      <c r="AS46" s="1563"/>
      <c r="AT46" s="1740"/>
      <c r="AU46" s="1691"/>
      <c r="AV46" s="1692"/>
      <c r="AW46" s="1706"/>
      <c r="AX46" s="1705"/>
      <c r="BA46" s="99"/>
      <c r="BB46" s="2722"/>
      <c r="BC46" s="2723"/>
      <c r="BD46" s="2723"/>
      <c r="BE46" s="2723"/>
      <c r="BF46" s="2723"/>
      <c r="BG46" s="2723"/>
      <c r="BH46" s="2723"/>
      <c r="BI46" s="2723"/>
      <c r="BJ46" s="2723"/>
      <c r="BK46" s="2723"/>
      <c r="BL46" s="2723"/>
      <c r="BM46" s="2724"/>
      <c r="BN46" s="1767"/>
      <c r="BO46" s="1752"/>
      <c r="BP46" s="1752"/>
      <c r="BQ46" s="1752"/>
      <c r="BR46" s="1744"/>
      <c r="BS46" s="1745"/>
      <c r="BT46" s="1745"/>
      <c r="BU46" s="1563"/>
      <c r="BV46" s="1563"/>
      <c r="BW46" s="1563"/>
      <c r="BX46" s="1756"/>
      <c r="BY46" s="1563"/>
      <c r="BZ46" s="1563"/>
      <c r="CA46" s="1563"/>
      <c r="CB46" s="1563"/>
      <c r="CC46" s="1563"/>
      <c r="CD46" s="1563"/>
      <c r="CE46" s="1563"/>
      <c r="CF46" s="1563"/>
      <c r="CG46" s="1563"/>
      <c r="CH46" s="1563"/>
      <c r="CI46" s="1563"/>
      <c r="CJ46" s="1563"/>
      <c r="CK46" s="1563"/>
      <c r="CL46" s="1563"/>
      <c r="CM46" s="1563"/>
      <c r="CN46" s="1563"/>
      <c r="CO46" s="1563"/>
      <c r="CP46" s="1563"/>
      <c r="CQ46" s="1563"/>
      <c r="CR46" s="1563"/>
      <c r="CS46" s="1563"/>
      <c r="CT46" s="1563"/>
      <c r="CU46" s="1563"/>
      <c r="CV46" s="1563"/>
      <c r="CW46" s="1563"/>
      <c r="CX46" s="1736"/>
      <c r="CY46" s="1706"/>
      <c r="CZ46" s="1705"/>
      <c r="DC46" s="99"/>
      <c r="DD46" s="1757"/>
      <c r="DE46" s="1758"/>
      <c r="DF46" s="1758"/>
      <c r="DG46" s="1758"/>
    </row>
    <row r="47" spans="4:111" ht="8.25" customHeight="1">
      <c r="D47" s="1523"/>
      <c r="E47" s="1524"/>
      <c r="F47" s="1525"/>
      <c r="G47" s="1761"/>
      <c r="H47" s="1718"/>
      <c r="I47" s="1718"/>
      <c r="J47" s="1718"/>
      <c r="K47" s="1718"/>
      <c r="L47" s="1718"/>
      <c r="M47" s="1718"/>
      <c r="N47" s="1718"/>
      <c r="O47" s="1718"/>
      <c r="P47" s="1718"/>
      <c r="Q47" s="1762"/>
      <c r="R47" s="1751"/>
      <c r="S47" s="1752"/>
      <c r="T47" s="1752"/>
      <c r="U47" s="1752"/>
      <c r="V47" s="1744"/>
      <c r="W47" s="1745"/>
      <c r="X47" s="1745"/>
      <c r="Y47" s="1563"/>
      <c r="Z47" s="1563"/>
      <c r="AA47" s="1563"/>
      <c r="AB47" s="1563"/>
      <c r="AC47" s="1563"/>
      <c r="AD47" s="1563"/>
      <c r="AE47" s="1563"/>
      <c r="AF47" s="1563"/>
      <c r="AG47" s="1563"/>
      <c r="AH47" s="1563"/>
      <c r="AI47" s="1563"/>
      <c r="AJ47" s="1563"/>
      <c r="AK47" s="1563"/>
      <c r="AL47" s="1563"/>
      <c r="AM47" s="1563"/>
      <c r="AN47" s="1563"/>
      <c r="AO47" s="1563"/>
      <c r="AP47" s="1563"/>
      <c r="AQ47" s="1563"/>
      <c r="AR47" s="1563"/>
      <c r="AS47" s="1563"/>
      <c r="AT47" s="1741"/>
      <c r="AU47" s="1742"/>
      <c r="AV47" s="1743"/>
      <c r="AW47" s="1706"/>
      <c r="AX47" s="1705"/>
      <c r="AY47" s="1596" t="s">
        <v>371</v>
      </c>
      <c r="AZ47" s="1596"/>
      <c r="BA47" s="1735"/>
      <c r="BB47" s="2722"/>
      <c r="BC47" s="2723"/>
      <c r="BD47" s="2723"/>
      <c r="BE47" s="2723"/>
      <c r="BF47" s="2723"/>
      <c r="BG47" s="2723"/>
      <c r="BH47" s="2723"/>
      <c r="BI47" s="2723"/>
      <c r="BJ47" s="2723"/>
      <c r="BK47" s="2723"/>
      <c r="BL47" s="2723"/>
      <c r="BM47" s="2724"/>
      <c r="BN47" s="1767"/>
      <c r="BO47" s="1752"/>
      <c r="BP47" s="1752"/>
      <c r="BQ47" s="1752"/>
      <c r="BR47" s="1744"/>
      <c r="BS47" s="1745"/>
      <c r="BT47" s="1745"/>
      <c r="BU47" s="1563"/>
      <c r="BV47" s="1563"/>
      <c r="BW47" s="1563"/>
      <c r="BX47" s="1756"/>
      <c r="BY47" s="1563"/>
      <c r="BZ47" s="1563"/>
      <c r="CA47" s="1563"/>
      <c r="CB47" s="1563"/>
      <c r="CC47" s="1563"/>
      <c r="CD47" s="1563"/>
      <c r="CE47" s="1563"/>
      <c r="CF47" s="1563"/>
      <c r="CG47" s="1563"/>
      <c r="CH47" s="1563"/>
      <c r="CI47" s="1563"/>
      <c r="CJ47" s="1563"/>
      <c r="CK47" s="1563"/>
      <c r="CL47" s="1563"/>
      <c r="CM47" s="1563"/>
      <c r="CN47" s="1563"/>
      <c r="CO47" s="1563"/>
      <c r="CP47" s="1563"/>
      <c r="CQ47" s="1563"/>
      <c r="CR47" s="1563"/>
      <c r="CS47" s="1563"/>
      <c r="CT47" s="1563"/>
      <c r="CU47" s="1563"/>
      <c r="CV47" s="1563"/>
      <c r="CW47" s="1563"/>
      <c r="CX47" s="1736"/>
      <c r="CY47" s="1706"/>
      <c r="CZ47" s="1705"/>
      <c r="DA47" s="1705" t="s">
        <v>370</v>
      </c>
      <c r="DB47" s="1705"/>
      <c r="DC47" s="99"/>
      <c r="DD47" s="1757"/>
      <c r="DE47" s="1758"/>
      <c r="DF47" s="1758"/>
      <c r="DG47" s="1758"/>
    </row>
    <row r="48" spans="4:111" ht="8.25" customHeight="1">
      <c r="D48" s="1523"/>
      <c r="E48" s="1524"/>
      <c r="F48" s="1525"/>
      <c r="G48" s="1763"/>
      <c r="H48" s="1764"/>
      <c r="I48" s="1764"/>
      <c r="J48" s="1764"/>
      <c r="K48" s="1764"/>
      <c r="L48" s="1764"/>
      <c r="M48" s="1764"/>
      <c r="N48" s="1764"/>
      <c r="O48" s="1764"/>
      <c r="P48" s="1764"/>
      <c r="Q48" s="1765"/>
      <c r="R48" s="1753"/>
      <c r="S48" s="1754"/>
      <c r="T48" s="1754"/>
      <c r="U48" s="1754"/>
      <c r="AD48" s="1769" t="s">
        <v>372</v>
      </c>
      <c r="AE48" s="1769"/>
      <c r="AM48" s="1769" t="s">
        <v>372</v>
      </c>
      <c r="AN48" s="1769"/>
      <c r="AY48" s="1596"/>
      <c r="AZ48" s="1596"/>
      <c r="BA48" s="1735"/>
      <c r="BB48" s="2725"/>
      <c r="BC48" s="2726"/>
      <c r="BD48" s="2726"/>
      <c r="BE48" s="2726"/>
      <c r="BF48" s="2726"/>
      <c r="BG48" s="2726"/>
      <c r="BH48" s="2726"/>
      <c r="BI48" s="2726"/>
      <c r="BJ48" s="2726"/>
      <c r="BK48" s="2726"/>
      <c r="BL48" s="2726"/>
      <c r="BM48" s="2727"/>
      <c r="BN48" s="1768"/>
      <c r="BO48" s="1754"/>
      <c r="BP48" s="1754"/>
      <c r="BQ48" s="1754"/>
      <c r="BR48" s="140"/>
      <c r="BS48" s="140"/>
      <c r="BT48" s="140"/>
      <c r="BU48" s="140"/>
      <c r="BV48" s="140"/>
      <c r="BW48" s="1769" t="s">
        <v>372</v>
      </c>
      <c r="BX48" s="1769"/>
      <c r="BY48" s="137"/>
      <c r="BZ48" s="137"/>
      <c r="CA48" s="137"/>
      <c r="CB48" s="137"/>
      <c r="CC48" s="137"/>
      <c r="CD48" s="137"/>
      <c r="CE48" s="137"/>
      <c r="CF48" s="1769" t="s">
        <v>372</v>
      </c>
      <c r="CG48" s="1769"/>
      <c r="CH48" s="137"/>
      <c r="CI48" s="137"/>
      <c r="CJ48" s="137"/>
      <c r="CK48" s="137"/>
      <c r="CL48" s="137"/>
      <c r="CM48" s="137"/>
      <c r="CN48" s="137"/>
      <c r="CO48" s="1769" t="s">
        <v>372</v>
      </c>
      <c r="CP48" s="1769"/>
      <c r="CQ48" s="137"/>
      <c r="CR48" s="137"/>
      <c r="CS48" s="137"/>
      <c r="CT48" s="137"/>
      <c r="CU48" s="137"/>
      <c r="CV48" s="137"/>
      <c r="CW48" s="137"/>
      <c r="CX48" s="137"/>
      <c r="CY48" s="137"/>
      <c r="CZ48" s="137"/>
      <c r="DA48" s="1665"/>
      <c r="DB48" s="1665"/>
      <c r="DC48" s="93"/>
      <c r="DD48" s="1757"/>
      <c r="DE48" s="1758"/>
      <c r="DF48" s="1758"/>
      <c r="DG48" s="1758"/>
    </row>
    <row r="49" spans="4:111" ht="8.25" customHeight="1">
      <c r="D49" s="1523"/>
      <c r="E49" s="1524"/>
      <c r="F49" s="1525"/>
      <c r="G49" s="1746" t="s">
        <v>373</v>
      </c>
      <c r="H49" s="1747"/>
      <c r="I49" s="1747"/>
      <c r="J49" s="1747"/>
      <c r="K49" s="1747"/>
      <c r="L49" s="1747"/>
      <c r="M49" s="1747"/>
      <c r="N49" s="1747"/>
      <c r="O49" s="1747"/>
      <c r="P49" s="1747"/>
      <c r="Q49" s="1748"/>
      <c r="R49" s="1749" t="s">
        <v>374</v>
      </c>
      <c r="S49" s="1750"/>
      <c r="T49" s="1750"/>
      <c r="U49" s="1750"/>
      <c r="V49" s="139"/>
      <c r="W49" s="139" t="s">
        <v>350</v>
      </c>
      <c r="X49" s="139"/>
      <c r="Y49" s="139"/>
      <c r="Z49" s="139" t="s">
        <v>351</v>
      </c>
      <c r="AA49" s="139"/>
      <c r="AB49" s="139"/>
      <c r="AC49" s="139" t="s">
        <v>348</v>
      </c>
      <c r="AD49" s="139"/>
      <c r="AE49" s="139"/>
      <c r="AF49" s="139" t="s">
        <v>368</v>
      </c>
      <c r="AG49" s="139"/>
      <c r="AH49" s="139"/>
      <c r="AI49" s="139" t="s">
        <v>350</v>
      </c>
      <c r="AJ49" s="139"/>
      <c r="AK49" s="139"/>
      <c r="AL49" s="139" t="s">
        <v>351</v>
      </c>
      <c r="AM49" s="139"/>
      <c r="AN49" s="139"/>
      <c r="AO49" s="139" t="s">
        <v>348</v>
      </c>
      <c r="AP49" s="139"/>
      <c r="AQ49" s="139"/>
      <c r="AR49" s="139" t="s">
        <v>349</v>
      </c>
      <c r="AS49" s="139"/>
      <c r="AT49" s="139"/>
      <c r="AU49" s="139" t="s">
        <v>350</v>
      </c>
      <c r="AV49" s="139"/>
      <c r="AW49" s="125"/>
      <c r="AX49" s="125"/>
      <c r="AY49" s="125"/>
      <c r="AZ49" s="125"/>
      <c r="BA49" s="90"/>
      <c r="BB49" s="1619" t="s">
        <v>374</v>
      </c>
      <c r="BC49" s="1620"/>
      <c r="BH49" s="1620" t="s">
        <v>369</v>
      </c>
      <c r="BI49" s="1620"/>
      <c r="BJ49" s="1620"/>
      <c r="BK49" s="1620"/>
      <c r="BL49" s="1620"/>
      <c r="BM49" s="1663"/>
      <c r="BN49" s="1752" t="s">
        <v>374</v>
      </c>
      <c r="BO49" s="1752"/>
      <c r="BP49" s="1752"/>
      <c r="BQ49" s="1752"/>
      <c r="BR49" s="138"/>
      <c r="BS49" s="138" t="s">
        <v>351</v>
      </c>
      <c r="BT49" s="138"/>
      <c r="BU49" s="138"/>
      <c r="BV49" s="138" t="s">
        <v>348</v>
      </c>
      <c r="BW49" s="138"/>
      <c r="BX49" s="138"/>
      <c r="BY49" s="138" t="s">
        <v>368</v>
      </c>
      <c r="BZ49" s="138"/>
      <c r="CA49" s="138"/>
      <c r="CB49" s="138" t="s">
        <v>350</v>
      </c>
      <c r="CC49" s="138"/>
      <c r="CD49" s="138"/>
      <c r="CE49" s="138" t="s">
        <v>351</v>
      </c>
      <c r="CF49" s="138"/>
      <c r="CG49" s="138"/>
      <c r="CH49" s="138" t="s">
        <v>348</v>
      </c>
      <c r="CI49" s="138"/>
      <c r="CJ49" s="138"/>
      <c r="CK49" s="138" t="s">
        <v>349</v>
      </c>
      <c r="CL49" s="138"/>
      <c r="CM49" s="138"/>
      <c r="CN49" s="138" t="s">
        <v>350</v>
      </c>
      <c r="CO49" s="138"/>
      <c r="CP49" s="138"/>
      <c r="CQ49" s="138" t="s">
        <v>351</v>
      </c>
      <c r="CR49" s="138"/>
      <c r="CS49" s="138"/>
      <c r="CT49" s="138" t="s">
        <v>348</v>
      </c>
      <c r="CU49" s="138"/>
      <c r="CV49" s="138"/>
      <c r="CW49" s="138" t="s">
        <v>370</v>
      </c>
      <c r="CX49" s="138"/>
      <c r="DC49" s="90"/>
      <c r="DD49" s="1757"/>
      <c r="DE49" s="1758"/>
      <c r="DF49" s="1758"/>
      <c r="DG49" s="1758"/>
    </row>
    <row r="50" spans="4:111" ht="8.25" customHeight="1">
      <c r="D50" s="1523"/>
      <c r="E50" s="1524"/>
      <c r="F50" s="1525"/>
      <c r="G50" s="1531"/>
      <c r="H50" s="1532"/>
      <c r="I50" s="1532"/>
      <c r="J50" s="1532"/>
      <c r="K50" s="1532"/>
      <c r="L50" s="1532"/>
      <c r="M50" s="1532"/>
      <c r="N50" s="1532"/>
      <c r="O50" s="1532"/>
      <c r="P50" s="1532"/>
      <c r="Q50" s="1533"/>
      <c r="R50" s="1751"/>
      <c r="S50" s="1752"/>
      <c r="T50" s="1752"/>
      <c r="U50" s="1752"/>
      <c r="V50" s="1744"/>
      <c r="W50" s="1745"/>
      <c r="X50" s="1745"/>
      <c r="Y50" s="1563"/>
      <c r="Z50" s="1563"/>
      <c r="AA50" s="1563"/>
      <c r="AB50" s="1563"/>
      <c r="AC50" s="1563"/>
      <c r="AD50" s="1563"/>
      <c r="AE50" s="1563">
        <v>1</v>
      </c>
      <c r="AF50" s="1563"/>
      <c r="AG50" s="1563"/>
      <c r="AH50" s="1563">
        <v>0</v>
      </c>
      <c r="AI50" s="1563"/>
      <c r="AJ50" s="1563"/>
      <c r="AK50" s="1563">
        <v>5</v>
      </c>
      <c r="AL50" s="1563"/>
      <c r="AM50" s="1563"/>
      <c r="AN50" s="1737">
        <v>0</v>
      </c>
      <c r="AO50" s="1738"/>
      <c r="AP50" s="1777"/>
      <c r="AQ50" s="1563">
        <v>0</v>
      </c>
      <c r="AR50" s="1563"/>
      <c r="AS50" s="1563"/>
      <c r="AT50" s="1563">
        <v>0</v>
      </c>
      <c r="AU50" s="1563"/>
      <c r="AV50" s="1736"/>
      <c r="AW50" s="1537"/>
      <c r="AX50" s="1705"/>
      <c r="BA50" s="99"/>
      <c r="BB50" s="1706"/>
      <c r="BC50" s="1705"/>
      <c r="BH50" s="1705"/>
      <c r="BI50" s="1705"/>
      <c r="BJ50" s="1705"/>
      <c r="BK50" s="1705"/>
      <c r="BL50" s="1705"/>
      <c r="BM50" s="1755"/>
      <c r="BN50" s="1752"/>
      <c r="BO50" s="1752"/>
      <c r="BP50" s="1752"/>
      <c r="BQ50" s="1752"/>
      <c r="BR50" s="1744">
        <f>BR45</f>
        <v>0</v>
      </c>
      <c r="BS50" s="1745"/>
      <c r="BT50" s="1745"/>
      <c r="BU50" s="1563"/>
      <c r="BV50" s="1563"/>
      <c r="BW50" s="1563"/>
      <c r="BX50" s="1756"/>
      <c r="BY50" s="1563"/>
      <c r="BZ50" s="1563"/>
      <c r="CA50" s="1563"/>
      <c r="CB50" s="1563"/>
      <c r="CC50" s="1563"/>
      <c r="CD50" s="1563">
        <v>1</v>
      </c>
      <c r="CE50" s="1563"/>
      <c r="CF50" s="1563"/>
      <c r="CG50" s="1563">
        <v>5</v>
      </c>
      <c r="CH50" s="1563"/>
      <c r="CI50" s="1563"/>
      <c r="CJ50" s="1563">
        <v>7</v>
      </c>
      <c r="CK50" s="1563"/>
      <c r="CL50" s="1563"/>
      <c r="CM50" s="1563">
        <v>5</v>
      </c>
      <c r="CN50" s="1563"/>
      <c r="CO50" s="1563"/>
      <c r="CP50" s="1563">
        <v>0</v>
      </c>
      <c r="CQ50" s="1563"/>
      <c r="CR50" s="1563"/>
      <c r="CS50" s="1563">
        <v>0</v>
      </c>
      <c r="CT50" s="1563"/>
      <c r="CU50" s="1563"/>
      <c r="CV50" s="1563">
        <v>0</v>
      </c>
      <c r="CW50" s="1563"/>
      <c r="CX50" s="1736"/>
      <c r="CY50" s="1646"/>
      <c r="CZ50" s="1705"/>
      <c r="DC50" s="99"/>
      <c r="DD50" s="1757"/>
      <c r="DE50" s="1758"/>
      <c r="DF50" s="1758"/>
      <c r="DG50" s="1758"/>
    </row>
    <row r="51" spans="4:111" ht="8.25" customHeight="1">
      <c r="D51" s="1523"/>
      <c r="E51" s="1524"/>
      <c r="F51" s="1525"/>
      <c r="G51" s="1531"/>
      <c r="H51" s="1532"/>
      <c r="I51" s="1532"/>
      <c r="J51" s="1532"/>
      <c r="K51" s="1532"/>
      <c r="L51" s="1532"/>
      <c r="M51" s="1532"/>
      <c r="N51" s="1532"/>
      <c r="O51" s="1532"/>
      <c r="P51" s="1532"/>
      <c r="Q51" s="1533"/>
      <c r="R51" s="1751"/>
      <c r="S51" s="1752"/>
      <c r="T51" s="1752"/>
      <c r="U51" s="1752"/>
      <c r="V51" s="1744"/>
      <c r="W51" s="1745"/>
      <c r="X51" s="1745"/>
      <c r="Y51" s="1563"/>
      <c r="Z51" s="1563"/>
      <c r="AA51" s="1563"/>
      <c r="AB51" s="1563"/>
      <c r="AC51" s="1563"/>
      <c r="AD51" s="1563"/>
      <c r="AE51" s="1563"/>
      <c r="AF51" s="1563"/>
      <c r="AG51" s="1563"/>
      <c r="AH51" s="1563"/>
      <c r="AI51" s="1563"/>
      <c r="AJ51" s="1563"/>
      <c r="AK51" s="1563"/>
      <c r="AL51" s="1563"/>
      <c r="AM51" s="1563"/>
      <c r="AN51" s="1740"/>
      <c r="AO51" s="1691"/>
      <c r="AP51" s="1778"/>
      <c r="AQ51" s="1563"/>
      <c r="AR51" s="1563"/>
      <c r="AS51" s="1563"/>
      <c r="AT51" s="1563"/>
      <c r="AU51" s="1563"/>
      <c r="AV51" s="1736"/>
      <c r="AW51" s="1705"/>
      <c r="AX51" s="1705"/>
      <c r="BB51" s="1771"/>
      <c r="BC51" s="1772"/>
      <c r="BD51" s="1772"/>
      <c r="BE51" s="1772"/>
      <c r="BF51" s="1772"/>
      <c r="BG51" s="1772"/>
      <c r="BH51" s="1772"/>
      <c r="BI51" s="1772"/>
      <c r="BJ51" s="1772"/>
      <c r="BK51" s="1772"/>
      <c r="BL51" s="1772"/>
      <c r="BM51" s="1773"/>
      <c r="BN51" s="1752"/>
      <c r="BO51" s="1752"/>
      <c r="BP51" s="1752"/>
      <c r="BQ51" s="1752"/>
      <c r="BR51" s="1744"/>
      <c r="BS51" s="1745"/>
      <c r="BT51" s="1745"/>
      <c r="BU51" s="1563"/>
      <c r="BV51" s="1563"/>
      <c r="BW51" s="1563"/>
      <c r="BX51" s="1756"/>
      <c r="BY51" s="1563"/>
      <c r="BZ51" s="1563"/>
      <c r="CA51" s="1563"/>
      <c r="CB51" s="1563"/>
      <c r="CC51" s="1563"/>
      <c r="CD51" s="1563"/>
      <c r="CE51" s="1563"/>
      <c r="CF51" s="1563"/>
      <c r="CG51" s="1563"/>
      <c r="CH51" s="1563"/>
      <c r="CI51" s="1563"/>
      <c r="CJ51" s="1563"/>
      <c r="CK51" s="1563"/>
      <c r="CL51" s="1563"/>
      <c r="CM51" s="1563"/>
      <c r="CN51" s="1563"/>
      <c r="CO51" s="1563"/>
      <c r="CP51" s="1563"/>
      <c r="CQ51" s="1563"/>
      <c r="CR51" s="1563"/>
      <c r="CS51" s="1563"/>
      <c r="CT51" s="1563"/>
      <c r="CU51" s="1563"/>
      <c r="CV51" s="1563"/>
      <c r="CW51" s="1563"/>
      <c r="CX51" s="1736"/>
      <c r="CY51" s="1706"/>
      <c r="CZ51" s="1705"/>
      <c r="DC51" s="99"/>
      <c r="DD51" s="1757"/>
      <c r="DE51" s="1758"/>
      <c r="DF51" s="1758"/>
      <c r="DG51" s="1758"/>
    </row>
    <row r="52" spans="4:111" ht="8.25" customHeight="1">
      <c r="D52" s="1523"/>
      <c r="E52" s="1524"/>
      <c r="F52" s="1525"/>
      <c r="G52" s="1531"/>
      <c r="H52" s="1532"/>
      <c r="I52" s="1532"/>
      <c r="J52" s="1532"/>
      <c r="K52" s="1532"/>
      <c r="L52" s="1532"/>
      <c r="M52" s="1532"/>
      <c r="N52" s="1532"/>
      <c r="O52" s="1532"/>
      <c r="P52" s="1532"/>
      <c r="Q52" s="1533"/>
      <c r="R52" s="1751"/>
      <c r="S52" s="1752"/>
      <c r="T52" s="1752"/>
      <c r="U52" s="1752"/>
      <c r="V52" s="1744"/>
      <c r="W52" s="1745"/>
      <c r="X52" s="1745"/>
      <c r="Y52" s="1563"/>
      <c r="Z52" s="1563"/>
      <c r="AA52" s="1563"/>
      <c r="AB52" s="1563"/>
      <c r="AC52" s="1563"/>
      <c r="AD52" s="1563"/>
      <c r="AE52" s="1563"/>
      <c r="AF52" s="1563"/>
      <c r="AG52" s="1563"/>
      <c r="AH52" s="1563"/>
      <c r="AI52" s="1563"/>
      <c r="AJ52" s="1563"/>
      <c r="AK52" s="1563"/>
      <c r="AL52" s="1563"/>
      <c r="AM52" s="1563"/>
      <c r="AN52" s="1741"/>
      <c r="AO52" s="1742"/>
      <c r="AP52" s="1779"/>
      <c r="AQ52" s="1563"/>
      <c r="AR52" s="1563"/>
      <c r="AS52" s="1563"/>
      <c r="AT52" s="1563"/>
      <c r="AU52" s="1563"/>
      <c r="AV52" s="1736"/>
      <c r="AW52" s="1705"/>
      <c r="AX52" s="1705"/>
      <c r="AY52" s="1596" t="s">
        <v>371</v>
      </c>
      <c r="AZ52" s="1596"/>
      <c r="BA52" s="1596"/>
      <c r="BB52" s="1771"/>
      <c r="BC52" s="1772"/>
      <c r="BD52" s="1772"/>
      <c r="BE52" s="1772"/>
      <c r="BF52" s="1772"/>
      <c r="BG52" s="1772"/>
      <c r="BH52" s="1772"/>
      <c r="BI52" s="1772"/>
      <c r="BJ52" s="1772"/>
      <c r="BK52" s="1772"/>
      <c r="BL52" s="1772"/>
      <c r="BM52" s="1773"/>
      <c r="BN52" s="1752"/>
      <c r="BO52" s="1752"/>
      <c r="BP52" s="1752"/>
      <c r="BQ52" s="1752"/>
      <c r="BR52" s="1744"/>
      <c r="BS52" s="1745"/>
      <c r="BT52" s="1745"/>
      <c r="BU52" s="1563"/>
      <c r="BV52" s="1563"/>
      <c r="BW52" s="1563"/>
      <c r="BX52" s="1756"/>
      <c r="BY52" s="1563"/>
      <c r="BZ52" s="1563"/>
      <c r="CA52" s="1563"/>
      <c r="CB52" s="1563"/>
      <c r="CC52" s="1563"/>
      <c r="CD52" s="1563"/>
      <c r="CE52" s="1563"/>
      <c r="CF52" s="1563"/>
      <c r="CG52" s="1563"/>
      <c r="CH52" s="1563"/>
      <c r="CI52" s="1563"/>
      <c r="CJ52" s="1563"/>
      <c r="CK52" s="1563"/>
      <c r="CL52" s="1563"/>
      <c r="CM52" s="1563"/>
      <c r="CN52" s="1563"/>
      <c r="CO52" s="1563"/>
      <c r="CP52" s="1563"/>
      <c r="CQ52" s="1563"/>
      <c r="CR52" s="1563"/>
      <c r="CS52" s="1563"/>
      <c r="CT52" s="1563"/>
      <c r="CU52" s="1563"/>
      <c r="CV52" s="1563"/>
      <c r="CW52" s="1563"/>
      <c r="CX52" s="1736"/>
      <c r="CY52" s="1706"/>
      <c r="CZ52" s="1705"/>
      <c r="DA52" s="1705" t="s">
        <v>370</v>
      </c>
      <c r="DB52" s="1705"/>
      <c r="DC52" s="99"/>
      <c r="DD52" s="1757"/>
      <c r="DE52" s="1758"/>
      <c r="DF52" s="1758"/>
      <c r="DG52" s="1758"/>
    </row>
    <row r="53" spans="4:111" ht="8.25" customHeight="1">
      <c r="D53" s="1523"/>
      <c r="E53" s="1524"/>
      <c r="F53" s="1525"/>
      <c r="G53" s="1534"/>
      <c r="H53" s="1535"/>
      <c r="I53" s="1535"/>
      <c r="J53" s="1535"/>
      <c r="K53" s="1535"/>
      <c r="L53" s="1535"/>
      <c r="M53" s="1535"/>
      <c r="N53" s="1535"/>
      <c r="O53" s="1535"/>
      <c r="P53" s="1535"/>
      <c r="Q53" s="1536"/>
      <c r="R53" s="1753"/>
      <c r="S53" s="1754"/>
      <c r="T53" s="1754"/>
      <c r="U53" s="1754"/>
      <c r="V53" s="137"/>
      <c r="W53" s="137"/>
      <c r="X53" s="137"/>
      <c r="Y53" s="137"/>
      <c r="Z53" s="137"/>
      <c r="AA53" s="137"/>
      <c r="AB53" s="137"/>
      <c r="AC53" s="137"/>
      <c r="AD53" s="1769" t="s">
        <v>372</v>
      </c>
      <c r="AE53" s="1769"/>
      <c r="AF53" s="137"/>
      <c r="AG53" s="137"/>
      <c r="AH53" s="137"/>
      <c r="AI53" s="137"/>
      <c r="AJ53" s="137"/>
      <c r="AK53" s="137"/>
      <c r="AL53" s="137"/>
      <c r="AM53" s="1769" t="s">
        <v>372</v>
      </c>
      <c r="AN53" s="1769"/>
      <c r="AO53" s="137"/>
      <c r="AP53" s="137"/>
      <c r="AQ53" s="137"/>
      <c r="AR53" s="137"/>
      <c r="AS53" s="137"/>
      <c r="AT53" s="137"/>
      <c r="AU53" s="137"/>
      <c r="AV53" s="137"/>
      <c r="AW53" s="137"/>
      <c r="AX53" s="137"/>
      <c r="AY53" s="1770"/>
      <c r="AZ53" s="1770"/>
      <c r="BA53" s="1770"/>
      <c r="BB53" s="1774"/>
      <c r="BC53" s="1775"/>
      <c r="BD53" s="1775"/>
      <c r="BE53" s="1775"/>
      <c r="BF53" s="1775"/>
      <c r="BG53" s="1775"/>
      <c r="BH53" s="1775"/>
      <c r="BI53" s="1775"/>
      <c r="BJ53" s="1775"/>
      <c r="BK53" s="1775"/>
      <c r="BL53" s="1775"/>
      <c r="BM53" s="1776"/>
      <c r="BN53" s="1754"/>
      <c r="BO53" s="1754"/>
      <c r="BP53" s="1754"/>
      <c r="BQ53" s="1754"/>
      <c r="BR53" s="140"/>
      <c r="BS53" s="140"/>
      <c r="BT53" s="140"/>
      <c r="BU53" s="140"/>
      <c r="BV53" s="140"/>
      <c r="BW53" s="1769" t="s">
        <v>372</v>
      </c>
      <c r="BX53" s="1769"/>
      <c r="BY53" s="137"/>
      <c r="BZ53" s="137"/>
      <c r="CA53" s="137"/>
      <c r="CB53" s="137"/>
      <c r="CC53" s="137"/>
      <c r="CD53" s="137"/>
      <c r="CE53" s="137"/>
      <c r="CF53" s="1769" t="s">
        <v>372</v>
      </c>
      <c r="CG53" s="1769"/>
      <c r="CH53" s="137"/>
      <c r="CI53" s="137"/>
      <c r="CJ53" s="137"/>
      <c r="CK53" s="137"/>
      <c r="CL53" s="137"/>
      <c r="CM53" s="137"/>
      <c r="CN53" s="137"/>
      <c r="CO53" s="1769" t="s">
        <v>372</v>
      </c>
      <c r="CP53" s="1769"/>
      <c r="CQ53" s="137"/>
      <c r="CR53" s="137"/>
      <c r="CS53" s="137"/>
      <c r="CT53" s="137"/>
      <c r="CU53" s="137"/>
      <c r="CV53" s="137"/>
      <c r="CW53" s="137"/>
      <c r="CX53" s="137"/>
      <c r="CY53" s="137"/>
      <c r="CZ53" s="137"/>
      <c r="DA53" s="1665"/>
      <c r="DB53" s="1665"/>
      <c r="DC53" s="93"/>
      <c r="DD53" s="1757"/>
      <c r="DE53" s="1758"/>
      <c r="DF53" s="1758"/>
      <c r="DG53" s="1758"/>
    </row>
    <row r="54" spans="4:111" ht="8.25" customHeight="1">
      <c r="D54" s="1523"/>
      <c r="E54" s="1524"/>
      <c r="F54" s="1525"/>
      <c r="G54" s="1746" t="s">
        <v>872</v>
      </c>
      <c r="H54" s="1747"/>
      <c r="I54" s="1747"/>
      <c r="J54" s="1747"/>
      <c r="K54" s="1747"/>
      <c r="L54" s="1747"/>
      <c r="M54" s="1747"/>
      <c r="N54" s="1747"/>
      <c r="O54" s="1747"/>
      <c r="P54" s="1747"/>
      <c r="Q54" s="1748"/>
      <c r="R54" s="1780" t="s">
        <v>882</v>
      </c>
      <c r="S54" s="1781"/>
      <c r="T54" s="1781"/>
      <c r="U54" s="1781"/>
      <c r="V54" s="139"/>
      <c r="W54" s="139" t="s">
        <v>350</v>
      </c>
      <c r="X54" s="139"/>
      <c r="Y54" s="139"/>
      <c r="Z54" s="139" t="s">
        <v>351</v>
      </c>
      <c r="AA54" s="139"/>
      <c r="AB54" s="139"/>
      <c r="AC54" s="139" t="s">
        <v>348</v>
      </c>
      <c r="AD54" s="139"/>
      <c r="AE54" s="139"/>
      <c r="AF54" s="139" t="s">
        <v>368</v>
      </c>
      <c r="AG54" s="139"/>
      <c r="AH54" s="139"/>
      <c r="AI54" s="139" t="s">
        <v>350</v>
      </c>
      <c r="AJ54" s="139"/>
      <c r="AK54" s="139"/>
      <c r="AL54" s="139" t="s">
        <v>351</v>
      </c>
      <c r="AM54" s="139"/>
      <c r="AN54" s="139"/>
      <c r="AO54" s="139" t="s">
        <v>348</v>
      </c>
      <c r="AP54" s="139"/>
      <c r="AQ54" s="139"/>
      <c r="AR54" s="139" t="s">
        <v>349</v>
      </c>
      <c r="AS54" s="139"/>
      <c r="AT54" s="139"/>
      <c r="AU54" s="139" t="s">
        <v>350</v>
      </c>
      <c r="AV54" s="139"/>
      <c r="AW54" s="125"/>
      <c r="AX54" s="125"/>
      <c r="AY54" s="125"/>
      <c r="AZ54" s="125"/>
      <c r="BA54" s="90"/>
      <c r="BB54" s="1619" t="s">
        <v>377</v>
      </c>
      <c r="BC54" s="1620"/>
      <c r="BH54" s="1620" t="s">
        <v>369</v>
      </c>
      <c r="BI54" s="1620"/>
      <c r="BJ54" s="1620"/>
      <c r="BK54" s="1620"/>
      <c r="BL54" s="1620"/>
      <c r="BM54" s="1663"/>
      <c r="BN54" s="1784" t="s">
        <v>377</v>
      </c>
      <c r="BO54" s="1781"/>
      <c r="BP54" s="1781"/>
      <c r="BQ54" s="1781"/>
      <c r="BR54" s="138"/>
      <c r="BS54" s="138" t="s">
        <v>351</v>
      </c>
      <c r="BT54" s="138"/>
      <c r="BU54" s="138"/>
      <c r="BV54" s="138" t="s">
        <v>348</v>
      </c>
      <c r="BW54" s="138"/>
      <c r="BX54" s="138"/>
      <c r="BY54" s="138" t="s">
        <v>368</v>
      </c>
      <c r="BZ54" s="138"/>
      <c r="CA54" s="138"/>
      <c r="CB54" s="138" t="s">
        <v>350</v>
      </c>
      <c r="CC54" s="138"/>
      <c r="CD54" s="138"/>
      <c r="CE54" s="138" t="s">
        <v>351</v>
      </c>
      <c r="CF54" s="138"/>
      <c r="CG54" s="138"/>
      <c r="CH54" s="138" t="s">
        <v>348</v>
      </c>
      <c r="CI54" s="138"/>
      <c r="CJ54" s="138"/>
      <c r="CK54" s="138" t="s">
        <v>349</v>
      </c>
      <c r="CL54" s="138"/>
      <c r="CM54" s="138"/>
      <c r="CN54" s="138" t="s">
        <v>350</v>
      </c>
      <c r="CO54" s="138"/>
      <c r="CP54" s="138"/>
      <c r="CQ54" s="138" t="s">
        <v>351</v>
      </c>
      <c r="CR54" s="138"/>
      <c r="CS54" s="138"/>
      <c r="CT54" s="138" t="s">
        <v>348</v>
      </c>
      <c r="CU54" s="138"/>
      <c r="CV54" s="138"/>
      <c r="CW54" s="138" t="s">
        <v>370</v>
      </c>
      <c r="CX54" s="138"/>
      <c r="CY54" s="125"/>
      <c r="CZ54" s="125"/>
      <c r="DA54" s="125"/>
      <c r="DB54" s="125"/>
      <c r="DC54" s="90"/>
      <c r="DF54" s="1758"/>
      <c r="DG54" s="1758"/>
    </row>
    <row r="55" spans="4:111" ht="8.25" customHeight="1">
      <c r="D55" s="1523"/>
      <c r="E55" s="1524"/>
      <c r="F55" s="1525"/>
      <c r="G55" s="1531"/>
      <c r="H55" s="1532"/>
      <c r="I55" s="1532"/>
      <c r="J55" s="1532"/>
      <c r="K55" s="1532"/>
      <c r="L55" s="1532"/>
      <c r="M55" s="1532"/>
      <c r="N55" s="1532"/>
      <c r="O55" s="1532"/>
      <c r="P55" s="1532"/>
      <c r="Q55" s="1533"/>
      <c r="R55" s="1782"/>
      <c r="S55" s="1783"/>
      <c r="T55" s="1783"/>
      <c r="U55" s="1783"/>
      <c r="V55" s="1744" t="s">
        <v>100</v>
      </c>
      <c r="W55" s="1745"/>
      <c r="X55" s="1745"/>
      <c r="Y55" s="1563" t="s">
        <v>100</v>
      </c>
      <c r="Z55" s="1563"/>
      <c r="AA55" s="1563"/>
      <c r="AB55" s="1563" t="s">
        <v>100</v>
      </c>
      <c r="AC55" s="1563"/>
      <c r="AD55" s="1563"/>
      <c r="AE55" s="1563" t="s">
        <v>100</v>
      </c>
      <c r="AF55" s="1563"/>
      <c r="AG55" s="1563"/>
      <c r="AH55" s="1563" t="s">
        <v>100</v>
      </c>
      <c r="AI55" s="1563"/>
      <c r="AJ55" s="1563"/>
      <c r="AK55" s="1563" t="s">
        <v>100</v>
      </c>
      <c r="AL55" s="1563"/>
      <c r="AM55" s="1563"/>
      <c r="AN55" s="1563" t="s">
        <v>100</v>
      </c>
      <c r="AO55" s="1563"/>
      <c r="AP55" s="1563"/>
      <c r="AQ55" s="1563" t="s">
        <v>100</v>
      </c>
      <c r="AR55" s="1563"/>
      <c r="AS55" s="1563"/>
      <c r="AT55" s="1563" t="s">
        <v>100</v>
      </c>
      <c r="AU55" s="1563"/>
      <c r="AV55" s="1736"/>
      <c r="AW55" s="1646"/>
      <c r="AX55" s="1705"/>
      <c r="BA55" s="99"/>
      <c r="BB55" s="1706"/>
      <c r="BC55" s="1705"/>
      <c r="BH55" s="1705"/>
      <c r="BI55" s="1705"/>
      <c r="BJ55" s="1705"/>
      <c r="BK55" s="1705"/>
      <c r="BL55" s="1705"/>
      <c r="BM55" s="1755"/>
      <c r="BN55" s="1785"/>
      <c r="BO55" s="1783"/>
      <c r="BP55" s="1783"/>
      <c r="BQ55" s="1783"/>
      <c r="BR55" s="1744" t="s">
        <v>100</v>
      </c>
      <c r="BS55" s="1745"/>
      <c r="BT55" s="1745"/>
      <c r="BU55" s="1563" t="s">
        <v>100</v>
      </c>
      <c r="BV55" s="1563"/>
      <c r="BW55" s="1563"/>
      <c r="BX55" s="1756" t="s">
        <v>100</v>
      </c>
      <c r="BY55" s="1563"/>
      <c r="BZ55" s="1563"/>
      <c r="CA55" s="1563" t="s">
        <v>100</v>
      </c>
      <c r="CB55" s="1563"/>
      <c r="CC55" s="1563"/>
      <c r="CD55" s="1563" t="s">
        <v>100</v>
      </c>
      <c r="CE55" s="1563"/>
      <c r="CF55" s="1563"/>
      <c r="CG55" s="1563" t="s">
        <v>100</v>
      </c>
      <c r="CH55" s="1563"/>
      <c r="CI55" s="1563"/>
      <c r="CJ55" s="1563" t="s">
        <v>100</v>
      </c>
      <c r="CK55" s="1563"/>
      <c r="CL55" s="1563"/>
      <c r="CM55" s="1563" t="s">
        <v>100</v>
      </c>
      <c r="CN55" s="1563"/>
      <c r="CO55" s="1563"/>
      <c r="CP55" s="1563" t="s">
        <v>100</v>
      </c>
      <c r="CQ55" s="1563"/>
      <c r="CR55" s="1563"/>
      <c r="CS55" s="1563" t="s">
        <v>100</v>
      </c>
      <c r="CT55" s="1563"/>
      <c r="CU55" s="1563"/>
      <c r="CV55" s="1563" t="s">
        <v>100</v>
      </c>
      <c r="CW55" s="1563"/>
      <c r="CX55" s="1736"/>
      <c r="CY55" s="1646"/>
      <c r="CZ55" s="1705"/>
      <c r="DC55" s="99"/>
      <c r="DF55" s="1758"/>
      <c r="DG55" s="1758"/>
    </row>
    <row r="56" spans="4:111" ht="8.25" customHeight="1">
      <c r="D56" s="1523"/>
      <c r="E56" s="1524"/>
      <c r="F56" s="1525"/>
      <c r="G56" s="1531"/>
      <c r="H56" s="1532"/>
      <c r="I56" s="1532"/>
      <c r="J56" s="1532"/>
      <c r="K56" s="1532"/>
      <c r="L56" s="1532"/>
      <c r="M56" s="1532"/>
      <c r="N56" s="1532"/>
      <c r="O56" s="1532"/>
      <c r="P56" s="1532"/>
      <c r="Q56" s="1533"/>
      <c r="R56" s="1782"/>
      <c r="S56" s="1783"/>
      <c r="T56" s="1783"/>
      <c r="U56" s="1783"/>
      <c r="V56" s="1744"/>
      <c r="W56" s="1745"/>
      <c r="X56" s="1745"/>
      <c r="Y56" s="1563"/>
      <c r="Z56" s="1563"/>
      <c r="AA56" s="1563"/>
      <c r="AB56" s="1563"/>
      <c r="AC56" s="1563"/>
      <c r="AD56" s="1563"/>
      <c r="AE56" s="1563"/>
      <c r="AF56" s="1563"/>
      <c r="AG56" s="1563"/>
      <c r="AH56" s="1563"/>
      <c r="AI56" s="1563"/>
      <c r="AJ56" s="1563"/>
      <c r="AK56" s="1563"/>
      <c r="AL56" s="1563"/>
      <c r="AM56" s="1563"/>
      <c r="AN56" s="1563"/>
      <c r="AO56" s="1563"/>
      <c r="AP56" s="1563"/>
      <c r="AQ56" s="1563"/>
      <c r="AR56" s="1563"/>
      <c r="AS56" s="1563"/>
      <c r="AT56" s="1563"/>
      <c r="AU56" s="1563"/>
      <c r="AV56" s="1736"/>
      <c r="AW56" s="1706"/>
      <c r="AX56" s="1705"/>
      <c r="BB56" s="1786" t="s">
        <v>376</v>
      </c>
      <c r="BC56" s="1787"/>
      <c r="BD56" s="1787"/>
      <c r="BE56" s="1787"/>
      <c r="BF56" s="1787"/>
      <c r="BG56" s="1787"/>
      <c r="BH56" s="1787"/>
      <c r="BI56" s="1787"/>
      <c r="BJ56" s="1787"/>
      <c r="BK56" s="1787"/>
      <c r="BL56" s="1787"/>
      <c r="BM56" s="1788"/>
      <c r="BN56" s="1783"/>
      <c r="BO56" s="1783"/>
      <c r="BP56" s="1783"/>
      <c r="BQ56" s="1783"/>
      <c r="BR56" s="1744"/>
      <c r="BS56" s="1745"/>
      <c r="BT56" s="1745"/>
      <c r="BU56" s="1563"/>
      <c r="BV56" s="1563"/>
      <c r="BW56" s="1563"/>
      <c r="BX56" s="1756"/>
      <c r="BY56" s="1563"/>
      <c r="BZ56" s="1563"/>
      <c r="CA56" s="1563"/>
      <c r="CB56" s="1563"/>
      <c r="CC56" s="1563"/>
      <c r="CD56" s="1563"/>
      <c r="CE56" s="1563"/>
      <c r="CF56" s="1563"/>
      <c r="CG56" s="1563"/>
      <c r="CH56" s="1563"/>
      <c r="CI56" s="1563"/>
      <c r="CJ56" s="1563"/>
      <c r="CK56" s="1563"/>
      <c r="CL56" s="1563"/>
      <c r="CM56" s="1563"/>
      <c r="CN56" s="1563"/>
      <c r="CO56" s="1563"/>
      <c r="CP56" s="1563"/>
      <c r="CQ56" s="1563"/>
      <c r="CR56" s="1563"/>
      <c r="CS56" s="1563"/>
      <c r="CT56" s="1563"/>
      <c r="CU56" s="1563"/>
      <c r="CV56" s="1563"/>
      <c r="CW56" s="1563"/>
      <c r="CX56" s="1736"/>
      <c r="CY56" s="1706"/>
      <c r="CZ56" s="1705"/>
      <c r="DC56" s="99"/>
      <c r="DF56" s="1758"/>
      <c r="DG56" s="1758"/>
    </row>
    <row r="57" spans="4:111" ht="8.25" customHeight="1">
      <c r="D57" s="1523"/>
      <c r="E57" s="1524"/>
      <c r="F57" s="1525"/>
      <c r="G57" s="1531"/>
      <c r="H57" s="1532"/>
      <c r="I57" s="1532"/>
      <c r="J57" s="1532"/>
      <c r="K57" s="1532"/>
      <c r="L57" s="1532"/>
      <c r="M57" s="1532"/>
      <c r="N57" s="1532"/>
      <c r="O57" s="1532"/>
      <c r="P57" s="1532"/>
      <c r="Q57" s="1533"/>
      <c r="R57" s="1782"/>
      <c r="S57" s="1783"/>
      <c r="T57" s="1783"/>
      <c r="U57" s="1783"/>
      <c r="V57" s="1744"/>
      <c r="W57" s="1745"/>
      <c r="X57" s="1745"/>
      <c r="Y57" s="1563"/>
      <c r="Z57" s="1563"/>
      <c r="AA57" s="1563"/>
      <c r="AB57" s="1563"/>
      <c r="AC57" s="1563"/>
      <c r="AD57" s="1563"/>
      <c r="AE57" s="1563"/>
      <c r="AF57" s="1563"/>
      <c r="AG57" s="1563"/>
      <c r="AH57" s="1563"/>
      <c r="AI57" s="1563"/>
      <c r="AJ57" s="1563"/>
      <c r="AK57" s="1563"/>
      <c r="AL57" s="1563"/>
      <c r="AM57" s="1563"/>
      <c r="AN57" s="1563"/>
      <c r="AO57" s="1563"/>
      <c r="AP57" s="1563"/>
      <c r="AQ57" s="1563"/>
      <c r="AR57" s="1563"/>
      <c r="AS57" s="1563"/>
      <c r="AT57" s="1563"/>
      <c r="AU57" s="1563"/>
      <c r="AV57" s="1736"/>
      <c r="AW57" s="1706"/>
      <c r="AX57" s="1705"/>
      <c r="AY57" s="1596" t="s">
        <v>371</v>
      </c>
      <c r="AZ57" s="1596"/>
      <c r="BA57" s="1596"/>
      <c r="BB57" s="1786"/>
      <c r="BC57" s="1787"/>
      <c r="BD57" s="1787"/>
      <c r="BE57" s="1787"/>
      <c r="BF57" s="1787"/>
      <c r="BG57" s="1787"/>
      <c r="BH57" s="1787"/>
      <c r="BI57" s="1787"/>
      <c r="BJ57" s="1787"/>
      <c r="BK57" s="1787"/>
      <c r="BL57" s="1787"/>
      <c r="BM57" s="1788"/>
      <c r="BN57" s="1783"/>
      <c r="BO57" s="1783"/>
      <c r="BP57" s="1783"/>
      <c r="BQ57" s="1783"/>
      <c r="BR57" s="1744"/>
      <c r="BS57" s="1745"/>
      <c r="BT57" s="1745"/>
      <c r="BU57" s="1563"/>
      <c r="BV57" s="1563"/>
      <c r="BW57" s="1563"/>
      <c r="BX57" s="1756"/>
      <c r="BY57" s="1563"/>
      <c r="BZ57" s="1563"/>
      <c r="CA57" s="1563"/>
      <c r="CB57" s="1563"/>
      <c r="CC57" s="1563"/>
      <c r="CD57" s="1563"/>
      <c r="CE57" s="1563"/>
      <c r="CF57" s="1563"/>
      <c r="CG57" s="1563"/>
      <c r="CH57" s="1563"/>
      <c r="CI57" s="1563"/>
      <c r="CJ57" s="1563"/>
      <c r="CK57" s="1563"/>
      <c r="CL57" s="1563"/>
      <c r="CM57" s="1563"/>
      <c r="CN57" s="1563"/>
      <c r="CO57" s="1563"/>
      <c r="CP57" s="1563"/>
      <c r="CQ57" s="1563"/>
      <c r="CR57" s="1563"/>
      <c r="CS57" s="1563"/>
      <c r="CT57" s="1563"/>
      <c r="CU57" s="1563"/>
      <c r="CV57" s="1563"/>
      <c r="CW57" s="1563"/>
      <c r="CX57" s="1736"/>
      <c r="CY57" s="1706"/>
      <c r="CZ57" s="1705"/>
      <c r="DA57" s="1705" t="s">
        <v>370</v>
      </c>
      <c r="DB57" s="1705"/>
      <c r="DC57" s="99"/>
      <c r="DF57" s="1758"/>
      <c r="DG57" s="1758"/>
    </row>
    <row r="58" spans="4:111" ht="8.25" customHeight="1" thickBot="1">
      <c r="D58" s="1526"/>
      <c r="E58" s="1527"/>
      <c r="F58" s="1528"/>
      <c r="G58" s="1534"/>
      <c r="H58" s="1535"/>
      <c r="I58" s="1535"/>
      <c r="J58" s="1535"/>
      <c r="K58" s="1535"/>
      <c r="L58" s="1535"/>
      <c r="M58" s="1535"/>
      <c r="N58" s="1535"/>
      <c r="O58" s="1535"/>
      <c r="P58" s="1535"/>
      <c r="Q58" s="1536"/>
      <c r="R58" s="1782"/>
      <c r="S58" s="1783"/>
      <c r="T58" s="1783"/>
      <c r="U58" s="1783"/>
      <c r="Y58" s="137"/>
      <c r="Z58" s="137"/>
      <c r="AA58" s="137"/>
      <c r="AB58" s="137"/>
      <c r="AC58" s="137"/>
      <c r="AD58" s="1769" t="s">
        <v>372</v>
      </c>
      <c r="AE58" s="1769"/>
      <c r="AF58" s="137"/>
      <c r="AG58" s="137"/>
      <c r="AH58" s="137"/>
      <c r="AI58" s="137"/>
      <c r="AJ58" s="137"/>
      <c r="AK58" s="137"/>
      <c r="AL58" s="137"/>
      <c r="AM58" s="1769" t="s">
        <v>372</v>
      </c>
      <c r="AN58" s="1769"/>
      <c r="AO58" s="137"/>
      <c r="AP58" s="137"/>
      <c r="AQ58" s="137"/>
      <c r="AR58" s="137"/>
      <c r="AS58" s="137"/>
      <c r="AT58" s="137"/>
      <c r="AU58" s="137"/>
      <c r="AV58" s="137"/>
      <c r="AY58" s="1596"/>
      <c r="AZ58" s="1596"/>
      <c r="BA58" s="1596"/>
      <c r="BB58" s="1789"/>
      <c r="BC58" s="1790"/>
      <c r="BD58" s="1790"/>
      <c r="BE58" s="1790"/>
      <c r="BF58" s="1790"/>
      <c r="BG58" s="1790"/>
      <c r="BH58" s="1790"/>
      <c r="BI58" s="1790"/>
      <c r="BJ58" s="1790"/>
      <c r="BK58" s="1790"/>
      <c r="BL58" s="1790"/>
      <c r="BM58" s="1791"/>
      <c r="BN58" s="1783"/>
      <c r="BO58" s="1783"/>
      <c r="BP58" s="1783"/>
      <c r="BQ58" s="1783"/>
      <c r="BR58" s="140"/>
      <c r="BS58" s="140"/>
      <c r="BT58" s="140"/>
      <c r="BU58" s="140"/>
      <c r="BV58" s="140"/>
      <c r="BW58" s="1769" t="s">
        <v>372</v>
      </c>
      <c r="BX58" s="1769"/>
      <c r="BY58" s="137"/>
      <c r="BZ58" s="137"/>
      <c r="CA58" s="137"/>
      <c r="CB58" s="137"/>
      <c r="CC58" s="137"/>
      <c r="CD58" s="137"/>
      <c r="CE58" s="137"/>
      <c r="CF58" s="1769" t="s">
        <v>372</v>
      </c>
      <c r="CG58" s="1769"/>
      <c r="CH58" s="137"/>
      <c r="CI58" s="137"/>
      <c r="CJ58" s="137"/>
      <c r="CK58" s="137"/>
      <c r="CL58" s="137"/>
      <c r="CM58" s="137"/>
      <c r="CN58" s="137"/>
      <c r="CO58" s="1769" t="s">
        <v>372</v>
      </c>
      <c r="CP58" s="1769"/>
      <c r="CQ58" s="137"/>
      <c r="CR58" s="137"/>
      <c r="CS58" s="137"/>
      <c r="CT58" s="137"/>
      <c r="CU58" s="137"/>
      <c r="CV58" s="137"/>
      <c r="CW58" s="137"/>
      <c r="CX58" s="137"/>
      <c r="DA58" s="1705"/>
      <c r="DB58" s="1705"/>
      <c r="DC58" s="99"/>
      <c r="DF58" s="1758"/>
      <c r="DG58" s="1758"/>
    </row>
    <row r="59" spans="4:111" ht="8.25" customHeight="1" thickTop="1">
      <c r="D59" s="144"/>
      <c r="E59" s="145"/>
      <c r="F59" s="145"/>
      <c r="G59" s="145"/>
      <c r="H59" s="145"/>
      <c r="I59" s="145"/>
      <c r="J59" s="145"/>
      <c r="K59" s="145"/>
      <c r="L59" s="145"/>
      <c r="M59" s="145"/>
      <c r="N59" s="145"/>
      <c r="O59" s="145"/>
      <c r="P59" s="145"/>
      <c r="Q59" s="146"/>
      <c r="R59" s="1810" t="s">
        <v>378</v>
      </c>
      <c r="S59" s="1795"/>
      <c r="T59" s="1795"/>
      <c r="U59" s="1795"/>
      <c r="V59" s="148"/>
      <c r="W59" s="148" t="s">
        <v>350</v>
      </c>
      <c r="X59" s="148"/>
      <c r="Y59" s="148"/>
      <c r="Z59" s="148" t="s">
        <v>351</v>
      </c>
      <c r="AA59" s="148"/>
      <c r="AB59" s="148"/>
      <c r="AC59" s="148" t="s">
        <v>348</v>
      </c>
      <c r="AD59" s="148"/>
      <c r="AE59" s="148"/>
      <c r="AF59" s="148" t="s">
        <v>368</v>
      </c>
      <c r="AG59" s="148"/>
      <c r="AH59" s="148"/>
      <c r="AI59" s="148" t="s">
        <v>350</v>
      </c>
      <c r="AJ59" s="148"/>
      <c r="AK59" s="148"/>
      <c r="AL59" s="148" t="s">
        <v>351</v>
      </c>
      <c r="AM59" s="148"/>
      <c r="AN59" s="148"/>
      <c r="AO59" s="148" t="s">
        <v>348</v>
      </c>
      <c r="AP59" s="148"/>
      <c r="AQ59" s="148"/>
      <c r="AR59" s="148" t="s">
        <v>349</v>
      </c>
      <c r="AS59" s="148"/>
      <c r="AT59" s="148"/>
      <c r="AU59" s="148" t="s">
        <v>350</v>
      </c>
      <c r="AV59" s="148"/>
      <c r="AW59" s="111"/>
      <c r="AX59" s="111"/>
      <c r="AY59" s="111"/>
      <c r="AZ59" s="111"/>
      <c r="BA59" s="111"/>
      <c r="BB59" s="1706" t="s">
        <v>378</v>
      </c>
      <c r="BC59" s="1705"/>
      <c r="BH59" s="1705" t="s">
        <v>369</v>
      </c>
      <c r="BI59" s="1705"/>
      <c r="BJ59" s="1705"/>
      <c r="BK59" s="1705"/>
      <c r="BL59" s="1705"/>
      <c r="BM59" s="1755"/>
      <c r="BN59" s="1795" t="s">
        <v>378</v>
      </c>
      <c r="BO59" s="1795"/>
      <c r="BP59" s="1795"/>
      <c r="BQ59" s="1795"/>
      <c r="BR59" s="148"/>
      <c r="BS59" s="148" t="s">
        <v>351</v>
      </c>
      <c r="BT59" s="148"/>
      <c r="BU59" s="148"/>
      <c r="BV59" s="148" t="s">
        <v>348</v>
      </c>
      <c r="BW59" s="148"/>
      <c r="BX59" s="148"/>
      <c r="BY59" s="148" t="s">
        <v>368</v>
      </c>
      <c r="BZ59" s="148"/>
      <c r="CA59" s="148"/>
      <c r="CB59" s="148" t="s">
        <v>350</v>
      </c>
      <c r="CC59" s="148"/>
      <c r="CD59" s="148"/>
      <c r="CE59" s="148" t="s">
        <v>351</v>
      </c>
      <c r="CF59" s="148"/>
      <c r="CG59" s="148"/>
      <c r="CH59" s="148" t="s">
        <v>348</v>
      </c>
      <c r="CI59" s="148"/>
      <c r="CJ59" s="148"/>
      <c r="CK59" s="148" t="s">
        <v>349</v>
      </c>
      <c r="CL59" s="148"/>
      <c r="CM59" s="148"/>
      <c r="CN59" s="148" t="s">
        <v>350</v>
      </c>
      <c r="CO59" s="148"/>
      <c r="CP59" s="148"/>
      <c r="CQ59" s="148" t="s">
        <v>351</v>
      </c>
      <c r="CR59" s="148"/>
      <c r="CS59" s="148"/>
      <c r="CT59" s="148" t="s">
        <v>348</v>
      </c>
      <c r="CU59" s="148"/>
      <c r="CV59" s="148"/>
      <c r="CW59" s="148" t="s">
        <v>370</v>
      </c>
      <c r="CX59" s="148"/>
      <c r="CY59" s="111"/>
      <c r="CZ59" s="111"/>
      <c r="DA59" s="111"/>
      <c r="DB59" s="111"/>
      <c r="DC59" s="112"/>
      <c r="DF59" s="1758"/>
      <c r="DG59" s="1758"/>
    </row>
    <row r="60" spans="4:111" ht="8.25" customHeight="1">
      <c r="D60" s="1803" t="s">
        <v>209</v>
      </c>
      <c r="E60" s="1804"/>
      <c r="F60" s="1804"/>
      <c r="G60" s="1804"/>
      <c r="H60" s="1804"/>
      <c r="I60" s="1804"/>
      <c r="J60" s="1804"/>
      <c r="K60" s="1804"/>
      <c r="L60" s="1804"/>
      <c r="M60" s="1804"/>
      <c r="N60" s="1804"/>
      <c r="O60" s="1804"/>
      <c r="P60" s="1804"/>
      <c r="Q60" s="1805"/>
      <c r="R60" s="1782"/>
      <c r="S60" s="1783"/>
      <c r="T60" s="1783"/>
      <c r="U60" s="1783"/>
      <c r="V60" s="1744"/>
      <c r="W60" s="1745"/>
      <c r="X60" s="1745"/>
      <c r="Y60" s="1563"/>
      <c r="Z60" s="1563"/>
      <c r="AA60" s="1563"/>
      <c r="AB60" s="1563"/>
      <c r="AC60" s="1563"/>
      <c r="AD60" s="1563"/>
      <c r="AE60" s="1563">
        <v>1</v>
      </c>
      <c r="AF60" s="1563"/>
      <c r="AG60" s="1563"/>
      <c r="AH60" s="1563">
        <v>0</v>
      </c>
      <c r="AI60" s="1563"/>
      <c r="AJ60" s="1563"/>
      <c r="AK60" s="1563">
        <v>5</v>
      </c>
      <c r="AL60" s="1563"/>
      <c r="AM60" s="1563"/>
      <c r="AN60" s="1563">
        <v>0</v>
      </c>
      <c r="AO60" s="1563"/>
      <c r="AP60" s="1563"/>
      <c r="AQ60" s="1563">
        <v>0</v>
      </c>
      <c r="AR60" s="1563"/>
      <c r="AS60" s="1563"/>
      <c r="AT60" s="1563">
        <v>0</v>
      </c>
      <c r="AU60" s="1563"/>
      <c r="AV60" s="1736"/>
      <c r="AW60" s="1646"/>
      <c r="AX60" s="1705"/>
      <c r="BB60" s="1706"/>
      <c r="BC60" s="1705"/>
      <c r="BH60" s="1705"/>
      <c r="BI60" s="1705"/>
      <c r="BJ60" s="1705"/>
      <c r="BK60" s="1705"/>
      <c r="BL60" s="1705"/>
      <c r="BM60" s="1755"/>
      <c r="BN60" s="1783"/>
      <c r="BO60" s="1783"/>
      <c r="BP60" s="1783"/>
      <c r="BQ60" s="1783"/>
      <c r="BR60" s="1744"/>
      <c r="BS60" s="1745"/>
      <c r="BT60" s="1745"/>
      <c r="BU60" s="1563"/>
      <c r="BV60" s="1563"/>
      <c r="BW60" s="1563"/>
      <c r="BX60" s="1756"/>
      <c r="BY60" s="1563"/>
      <c r="BZ60" s="1563"/>
      <c r="CA60" s="1563"/>
      <c r="CB60" s="1563"/>
      <c r="CC60" s="1563"/>
      <c r="CD60" s="1563"/>
      <c r="CE60" s="1563"/>
      <c r="CF60" s="1563"/>
      <c r="CG60" s="1563"/>
      <c r="CH60" s="1563"/>
      <c r="CI60" s="1563"/>
      <c r="CJ60" s="1563"/>
      <c r="CK60" s="1563"/>
      <c r="CL60" s="1563"/>
      <c r="CM60" s="1563">
        <v>2</v>
      </c>
      <c r="CN60" s="1563"/>
      <c r="CO60" s="1563"/>
      <c r="CP60" s="1563">
        <v>1</v>
      </c>
      <c r="CQ60" s="1563"/>
      <c r="CR60" s="1563"/>
      <c r="CS60" s="1563">
        <v>0</v>
      </c>
      <c r="CT60" s="1563"/>
      <c r="CU60" s="1563"/>
      <c r="CV60" s="1563">
        <v>0</v>
      </c>
      <c r="CW60" s="1563"/>
      <c r="CX60" s="1736"/>
      <c r="CY60" s="1646"/>
      <c r="CZ60" s="1705"/>
      <c r="DC60" s="149"/>
      <c r="DF60" s="1758"/>
      <c r="DG60" s="1758"/>
    </row>
    <row r="61" spans="4:111" ht="8.25" customHeight="1">
      <c r="D61" s="1803"/>
      <c r="E61" s="1804"/>
      <c r="F61" s="1804"/>
      <c r="G61" s="1804"/>
      <c r="H61" s="1804"/>
      <c r="I61" s="1804"/>
      <c r="J61" s="1804"/>
      <c r="K61" s="1804"/>
      <c r="L61" s="1804"/>
      <c r="M61" s="1804"/>
      <c r="N61" s="1804"/>
      <c r="O61" s="1804"/>
      <c r="P61" s="1804"/>
      <c r="Q61" s="1805"/>
      <c r="R61" s="1782"/>
      <c r="S61" s="1783"/>
      <c r="T61" s="1783"/>
      <c r="U61" s="1783"/>
      <c r="V61" s="1744"/>
      <c r="W61" s="1745"/>
      <c r="X61" s="1745"/>
      <c r="Y61" s="1563"/>
      <c r="Z61" s="1563"/>
      <c r="AA61" s="1563"/>
      <c r="AB61" s="1563"/>
      <c r="AC61" s="1563"/>
      <c r="AD61" s="1563"/>
      <c r="AE61" s="1563"/>
      <c r="AF61" s="1563"/>
      <c r="AG61" s="1563"/>
      <c r="AH61" s="1563"/>
      <c r="AI61" s="1563"/>
      <c r="AJ61" s="1563"/>
      <c r="AK61" s="1563"/>
      <c r="AL61" s="1563"/>
      <c r="AM61" s="1563"/>
      <c r="AN61" s="1563"/>
      <c r="AO61" s="1563"/>
      <c r="AP61" s="1563"/>
      <c r="AQ61" s="1563"/>
      <c r="AR61" s="1563"/>
      <c r="AS61" s="1563"/>
      <c r="AT61" s="1563"/>
      <c r="AU61" s="1563"/>
      <c r="AV61" s="1736"/>
      <c r="AW61" s="1706"/>
      <c r="AX61" s="1705"/>
      <c r="BB61" s="1797">
        <v>0.02</v>
      </c>
      <c r="BC61" s="1798"/>
      <c r="BD61" s="1798"/>
      <c r="BE61" s="1798"/>
      <c r="BF61" s="1798"/>
      <c r="BG61" s="1798"/>
      <c r="BH61" s="1798"/>
      <c r="BI61" s="1798"/>
      <c r="BJ61" s="1798"/>
      <c r="BK61" s="1798"/>
      <c r="BL61" s="1798"/>
      <c r="BM61" s="1799"/>
      <c r="BN61" s="1783"/>
      <c r="BO61" s="1783"/>
      <c r="BP61" s="1783"/>
      <c r="BQ61" s="1783"/>
      <c r="BR61" s="1744"/>
      <c r="BS61" s="1745"/>
      <c r="BT61" s="1745"/>
      <c r="BU61" s="1563"/>
      <c r="BV61" s="1563"/>
      <c r="BW61" s="1563"/>
      <c r="BX61" s="1756"/>
      <c r="BY61" s="1563"/>
      <c r="BZ61" s="1563"/>
      <c r="CA61" s="1563"/>
      <c r="CB61" s="1563"/>
      <c r="CC61" s="1563"/>
      <c r="CD61" s="1563"/>
      <c r="CE61" s="1563"/>
      <c r="CF61" s="1563"/>
      <c r="CG61" s="1563"/>
      <c r="CH61" s="1563"/>
      <c r="CI61" s="1563"/>
      <c r="CJ61" s="1563"/>
      <c r="CK61" s="1563"/>
      <c r="CL61" s="1563"/>
      <c r="CM61" s="1563"/>
      <c r="CN61" s="1563"/>
      <c r="CO61" s="1563"/>
      <c r="CP61" s="1563"/>
      <c r="CQ61" s="1563"/>
      <c r="CR61" s="1563"/>
      <c r="CS61" s="1563"/>
      <c r="CT61" s="1563"/>
      <c r="CU61" s="1563"/>
      <c r="CV61" s="1563"/>
      <c r="CW61" s="1563"/>
      <c r="CX61" s="1736"/>
      <c r="CY61" s="1706"/>
      <c r="CZ61" s="1705"/>
      <c r="DC61" s="149"/>
      <c r="DF61" s="1758"/>
      <c r="DG61" s="1758"/>
    </row>
    <row r="62" spans="4:111" ht="8.25" customHeight="1">
      <c r="D62" s="150"/>
      <c r="E62" s="72"/>
      <c r="F62" s="72"/>
      <c r="G62" s="72"/>
      <c r="H62" s="72"/>
      <c r="I62" s="72"/>
      <c r="J62" s="72"/>
      <c r="K62" s="72"/>
      <c r="L62" s="72"/>
      <c r="M62" s="1806" t="s">
        <v>379</v>
      </c>
      <c r="N62" s="1806"/>
      <c r="O62" s="1806"/>
      <c r="P62" s="1806"/>
      <c r="Q62" s="1807"/>
      <c r="R62" s="1782"/>
      <c r="S62" s="1783"/>
      <c r="T62" s="1783"/>
      <c r="U62" s="1783"/>
      <c r="V62" s="1744"/>
      <c r="W62" s="1745"/>
      <c r="X62" s="1745"/>
      <c r="Y62" s="1563"/>
      <c r="Z62" s="1563"/>
      <c r="AA62" s="1563"/>
      <c r="AB62" s="1563"/>
      <c r="AC62" s="1563"/>
      <c r="AD62" s="1563"/>
      <c r="AE62" s="1563"/>
      <c r="AF62" s="1563"/>
      <c r="AG62" s="1563"/>
      <c r="AH62" s="1563"/>
      <c r="AI62" s="1563"/>
      <c r="AJ62" s="1563"/>
      <c r="AK62" s="1563"/>
      <c r="AL62" s="1563"/>
      <c r="AM62" s="1563"/>
      <c r="AN62" s="1563"/>
      <c r="AO62" s="1563"/>
      <c r="AP62" s="1563"/>
      <c r="AQ62" s="1563"/>
      <c r="AR62" s="1563"/>
      <c r="AS62" s="1563"/>
      <c r="AT62" s="1563"/>
      <c r="AU62" s="1563"/>
      <c r="AV62" s="1736"/>
      <c r="AW62" s="1706"/>
      <c r="AX62" s="1705"/>
      <c r="AY62" s="1596" t="s">
        <v>371</v>
      </c>
      <c r="AZ62" s="1596"/>
      <c r="BA62" s="1596"/>
      <c r="BB62" s="1797"/>
      <c r="BC62" s="1798"/>
      <c r="BD62" s="1798"/>
      <c r="BE62" s="1798"/>
      <c r="BF62" s="1798"/>
      <c r="BG62" s="1798"/>
      <c r="BH62" s="1798"/>
      <c r="BI62" s="1798"/>
      <c r="BJ62" s="1798"/>
      <c r="BK62" s="1798"/>
      <c r="BL62" s="1798"/>
      <c r="BM62" s="1799"/>
      <c r="BN62" s="1783"/>
      <c r="BO62" s="1783"/>
      <c r="BP62" s="1783"/>
      <c r="BQ62" s="1783"/>
      <c r="BR62" s="1744"/>
      <c r="BS62" s="1745"/>
      <c r="BT62" s="1745"/>
      <c r="BU62" s="1563"/>
      <c r="BV62" s="1563"/>
      <c r="BW62" s="1563"/>
      <c r="BX62" s="1756"/>
      <c r="BY62" s="1563"/>
      <c r="BZ62" s="1563"/>
      <c r="CA62" s="1563"/>
      <c r="CB62" s="1563"/>
      <c r="CC62" s="1563"/>
      <c r="CD62" s="1563"/>
      <c r="CE62" s="1563"/>
      <c r="CF62" s="1563"/>
      <c r="CG62" s="1563"/>
      <c r="CH62" s="1563"/>
      <c r="CI62" s="1563"/>
      <c r="CJ62" s="1563"/>
      <c r="CK62" s="1563"/>
      <c r="CL62" s="1563"/>
      <c r="CM62" s="1563"/>
      <c r="CN62" s="1563"/>
      <c r="CO62" s="1563"/>
      <c r="CP62" s="1563"/>
      <c r="CQ62" s="1563"/>
      <c r="CR62" s="1563"/>
      <c r="CS62" s="1563"/>
      <c r="CT62" s="1563"/>
      <c r="CU62" s="1563"/>
      <c r="CV62" s="1563"/>
      <c r="CW62" s="1563"/>
      <c r="CX62" s="1736"/>
      <c r="CY62" s="1706"/>
      <c r="CZ62" s="1705"/>
      <c r="DA62" s="1705" t="s">
        <v>370</v>
      </c>
      <c r="DB62" s="1705"/>
      <c r="DC62" s="149"/>
      <c r="DF62" s="1758"/>
      <c r="DG62" s="1758"/>
    </row>
    <row r="63" spans="4:111" ht="8.25" customHeight="1" thickBot="1">
      <c r="D63" s="151"/>
      <c r="E63" s="152"/>
      <c r="F63" s="152"/>
      <c r="G63" s="152"/>
      <c r="H63" s="152"/>
      <c r="I63" s="152"/>
      <c r="J63" s="152"/>
      <c r="K63" s="152"/>
      <c r="L63" s="152"/>
      <c r="M63" s="1808"/>
      <c r="N63" s="1808"/>
      <c r="O63" s="1808"/>
      <c r="P63" s="1808"/>
      <c r="Q63" s="1809"/>
      <c r="R63" s="1811"/>
      <c r="S63" s="1796"/>
      <c r="T63" s="1796"/>
      <c r="U63" s="1796"/>
      <c r="V63" s="115"/>
      <c r="W63" s="115"/>
      <c r="X63" s="115"/>
      <c r="Y63" s="115"/>
      <c r="Z63" s="115"/>
      <c r="AA63" s="115"/>
      <c r="AB63" s="115"/>
      <c r="AC63" s="115"/>
      <c r="AD63" s="1793" t="s">
        <v>372</v>
      </c>
      <c r="AE63" s="1793"/>
      <c r="AF63" s="115"/>
      <c r="AG63" s="115"/>
      <c r="AH63" s="115"/>
      <c r="AI63" s="115"/>
      <c r="AJ63" s="115"/>
      <c r="AK63" s="115"/>
      <c r="AL63" s="115"/>
      <c r="AM63" s="1793" t="s">
        <v>372</v>
      </c>
      <c r="AN63" s="1793"/>
      <c r="AO63" s="115"/>
      <c r="AP63" s="115"/>
      <c r="AQ63" s="115"/>
      <c r="AR63" s="115"/>
      <c r="AS63" s="115"/>
      <c r="AT63" s="115"/>
      <c r="AU63" s="115"/>
      <c r="AV63" s="115"/>
      <c r="AW63" s="115"/>
      <c r="AX63" s="115"/>
      <c r="AY63" s="1794"/>
      <c r="AZ63" s="1794"/>
      <c r="BA63" s="1794"/>
      <c r="BB63" s="1800"/>
      <c r="BC63" s="1801"/>
      <c r="BD63" s="1801"/>
      <c r="BE63" s="1801"/>
      <c r="BF63" s="1801"/>
      <c r="BG63" s="1801"/>
      <c r="BH63" s="1801"/>
      <c r="BI63" s="1801"/>
      <c r="BJ63" s="1801"/>
      <c r="BK63" s="1801"/>
      <c r="BL63" s="1801"/>
      <c r="BM63" s="1802"/>
      <c r="BN63" s="1796"/>
      <c r="BO63" s="1796"/>
      <c r="BP63" s="1796"/>
      <c r="BQ63" s="1796"/>
      <c r="BR63" s="153"/>
      <c r="BS63" s="153"/>
      <c r="BT63" s="153"/>
      <c r="BU63" s="153"/>
      <c r="BV63" s="153"/>
      <c r="BW63" s="1793" t="s">
        <v>372</v>
      </c>
      <c r="BX63" s="1793"/>
      <c r="BY63" s="115"/>
      <c r="BZ63" s="115"/>
      <c r="CA63" s="115"/>
      <c r="CB63" s="115"/>
      <c r="CC63" s="115"/>
      <c r="CD63" s="115"/>
      <c r="CE63" s="115"/>
      <c r="CF63" s="1793" t="s">
        <v>372</v>
      </c>
      <c r="CG63" s="1793"/>
      <c r="CH63" s="115"/>
      <c r="CI63" s="115"/>
      <c r="CJ63" s="115"/>
      <c r="CK63" s="115"/>
      <c r="CL63" s="115"/>
      <c r="CM63" s="115"/>
      <c r="CN63" s="115"/>
      <c r="CO63" s="1793" t="s">
        <v>372</v>
      </c>
      <c r="CP63" s="1793"/>
      <c r="CQ63" s="115"/>
      <c r="CR63" s="115"/>
      <c r="CS63" s="115"/>
      <c r="CT63" s="115"/>
      <c r="CU63" s="115"/>
      <c r="CV63" s="115"/>
      <c r="CW63" s="115"/>
      <c r="CX63" s="115"/>
      <c r="CY63" s="115"/>
      <c r="CZ63" s="115"/>
      <c r="DA63" s="1792"/>
      <c r="DB63" s="1792"/>
      <c r="DC63" s="117"/>
      <c r="DF63" s="1758"/>
      <c r="DG63" s="1758"/>
    </row>
    <row r="64" spans="4:111" ht="8.25" customHeight="1" thickTop="1">
      <c r="D64" s="72"/>
      <c r="E64" s="72"/>
      <c r="F64" s="72"/>
      <c r="G64" s="72"/>
      <c r="H64" s="72"/>
      <c r="I64" s="72"/>
      <c r="J64" s="72"/>
      <c r="K64" s="72"/>
      <c r="L64" s="72"/>
      <c r="M64" s="802"/>
      <c r="N64" s="802"/>
      <c r="O64" s="802"/>
      <c r="P64" s="802"/>
      <c r="Q64" s="802"/>
      <c r="R64" s="143"/>
      <c r="S64" s="143"/>
      <c r="T64" s="143"/>
      <c r="U64" s="143"/>
      <c r="AD64" s="803"/>
      <c r="AE64" s="803"/>
      <c r="AM64" s="803"/>
      <c r="AN64" s="803"/>
      <c r="BB64" s="801"/>
      <c r="BC64" s="801"/>
      <c r="BD64" s="801"/>
      <c r="BE64" s="801"/>
      <c r="BF64" s="801"/>
      <c r="BG64" s="801"/>
      <c r="BH64" s="801"/>
      <c r="BI64" s="801"/>
      <c r="BJ64" s="801"/>
      <c r="BK64" s="801"/>
      <c r="BL64" s="801"/>
      <c r="BM64" s="801"/>
      <c r="BN64" s="143"/>
      <c r="BO64" s="143"/>
      <c r="BP64" s="143"/>
      <c r="BQ64" s="143"/>
      <c r="BR64" s="143"/>
      <c r="BS64" s="143"/>
      <c r="BT64" s="143"/>
      <c r="BU64" s="143"/>
      <c r="BV64" s="143"/>
      <c r="BW64" s="803"/>
      <c r="BX64" s="803"/>
      <c r="CF64" s="803"/>
      <c r="CG64" s="803"/>
      <c r="CO64" s="803"/>
      <c r="CP64" s="803"/>
      <c r="DA64" s="109"/>
      <c r="DB64" s="109"/>
      <c r="DF64" s="1758"/>
      <c r="DG64" s="1758"/>
    </row>
    <row r="65" spans="115:121" s="78" customFormat="1" ht="0" hidden="1" customHeight="1">
      <c r="DK65" s="72"/>
      <c r="DL65" s="72"/>
      <c r="DM65" s="72"/>
      <c r="DN65" s="72"/>
      <c r="DO65" s="72"/>
      <c r="DP65" s="72"/>
      <c r="DQ65" s="72"/>
    </row>
    <row r="66" spans="115:121" s="78" customFormat="1" ht="0" hidden="1" customHeight="1">
      <c r="DK66" s="72"/>
      <c r="DL66" s="72"/>
      <c r="DM66" s="72"/>
      <c r="DN66" s="72"/>
      <c r="DO66" s="72"/>
      <c r="DP66" s="72"/>
      <c r="DQ66" s="72"/>
    </row>
    <row r="67" spans="115:121" s="78" customFormat="1" ht="0" hidden="1" customHeight="1">
      <c r="DK67" s="72"/>
      <c r="DL67" s="72"/>
      <c r="DM67" s="72"/>
      <c r="DN67" s="72"/>
      <c r="DO67" s="72"/>
      <c r="DP67" s="72"/>
      <c r="DQ67" s="72"/>
    </row>
    <row r="68" spans="115:121" s="78" customFormat="1" ht="0" hidden="1" customHeight="1">
      <c r="DK68" s="72"/>
      <c r="DL68" s="72"/>
      <c r="DM68" s="72"/>
      <c r="DN68" s="72"/>
      <c r="DO68" s="72"/>
      <c r="DP68" s="72"/>
      <c r="DQ68" s="72"/>
    </row>
    <row r="69" spans="115:121" s="78" customFormat="1" ht="0" hidden="1" customHeight="1">
      <c r="DK69" s="72"/>
      <c r="DL69" s="72"/>
      <c r="DM69" s="72"/>
      <c r="DN69" s="72"/>
      <c r="DO69" s="72"/>
      <c r="DP69" s="72"/>
      <c r="DQ69" s="72"/>
    </row>
    <row r="70" spans="115:121" s="78" customFormat="1" ht="0" hidden="1" customHeight="1">
      <c r="DK70" s="72"/>
      <c r="DL70" s="72"/>
      <c r="DM70" s="72"/>
      <c r="DN70" s="72"/>
      <c r="DO70" s="72"/>
      <c r="DP70" s="72"/>
      <c r="DQ70" s="72"/>
    </row>
    <row r="71" spans="115:121" s="78" customFormat="1" ht="0" hidden="1" customHeight="1">
      <c r="DK71" s="72"/>
      <c r="DL71" s="72"/>
      <c r="DM71" s="72"/>
      <c r="DN71" s="72"/>
      <c r="DO71" s="72"/>
      <c r="DP71" s="72"/>
      <c r="DQ71" s="72"/>
    </row>
    <row r="72" spans="115:121" s="78" customFormat="1" ht="0" hidden="1" customHeight="1">
      <c r="DK72" s="72"/>
      <c r="DL72" s="72"/>
      <c r="DM72" s="72"/>
      <c r="DN72" s="72"/>
      <c r="DO72" s="72"/>
      <c r="DP72" s="72"/>
      <c r="DQ72" s="72"/>
    </row>
    <row r="73" spans="115:121" s="78" customFormat="1" ht="0" hidden="1" customHeight="1">
      <c r="DK73" s="72"/>
      <c r="DL73" s="72"/>
      <c r="DM73" s="72"/>
      <c r="DN73" s="72"/>
      <c r="DO73" s="72"/>
      <c r="DP73" s="72"/>
      <c r="DQ73" s="72"/>
    </row>
  </sheetData>
  <sheetProtection selectLockedCells="1"/>
  <mergeCells count="294">
    <mergeCell ref="CD60:CF62"/>
    <mergeCell ref="CG60:CI62"/>
    <mergeCell ref="CJ60:CL62"/>
    <mergeCell ref="AK60:AM62"/>
    <mergeCell ref="AN60:AP62"/>
    <mergeCell ref="AQ60:AS62"/>
    <mergeCell ref="D60:Q61"/>
    <mergeCell ref="V60:X62"/>
    <mergeCell ref="Y60:AA62"/>
    <mergeCell ref="AB60:AD62"/>
    <mergeCell ref="AE60:AG62"/>
    <mergeCell ref="AH60:AJ62"/>
    <mergeCell ref="R59:U63"/>
    <mergeCell ref="BB59:BC60"/>
    <mergeCell ref="BH59:BM60"/>
    <mergeCell ref="BN59:BQ63"/>
    <mergeCell ref="DF42:DG64"/>
    <mergeCell ref="M62:Q63"/>
    <mergeCell ref="AY62:BA63"/>
    <mergeCell ref="DA62:DB63"/>
    <mergeCell ref="AD63:AE63"/>
    <mergeCell ref="AM63:AN63"/>
    <mergeCell ref="BW63:BX63"/>
    <mergeCell ref="CF63:CG63"/>
    <mergeCell ref="CO63:CP63"/>
    <mergeCell ref="CM60:CO62"/>
    <mergeCell ref="CP60:CR62"/>
    <mergeCell ref="CS60:CU62"/>
    <mergeCell ref="CV60:CX62"/>
    <mergeCell ref="CY60:CZ62"/>
    <mergeCell ref="BB61:BM63"/>
    <mergeCell ref="BU60:BW62"/>
    <mergeCell ref="BX60:BZ62"/>
    <mergeCell ref="CA60:CC62"/>
    <mergeCell ref="AW55:AX57"/>
    <mergeCell ref="BR55:BT57"/>
    <mergeCell ref="BU55:BW57"/>
    <mergeCell ref="AT60:AV62"/>
    <mergeCell ref="AW60:AX62"/>
    <mergeCell ref="BR60:BT62"/>
    <mergeCell ref="CJ55:CL57"/>
    <mergeCell ref="CM55:CO57"/>
    <mergeCell ref="DA57:DB58"/>
    <mergeCell ref="AD58:AE58"/>
    <mergeCell ref="AM58:AN58"/>
    <mergeCell ref="BW58:BX58"/>
    <mergeCell ref="CF58:CG58"/>
    <mergeCell ref="CO58:CP58"/>
    <mergeCell ref="CP55:CR57"/>
    <mergeCell ref="CS55:CU57"/>
    <mergeCell ref="CV55:CX57"/>
    <mergeCell ref="CY55:CZ57"/>
    <mergeCell ref="BB56:BM58"/>
    <mergeCell ref="AY57:BA58"/>
    <mergeCell ref="BX55:BZ57"/>
    <mergeCell ref="CA55:CC57"/>
    <mergeCell ref="CD55:CF57"/>
    <mergeCell ref="CG55:CI57"/>
    <mergeCell ref="BR50:BT52"/>
    <mergeCell ref="R54:U58"/>
    <mergeCell ref="BB54:BC55"/>
    <mergeCell ref="BH54:BM55"/>
    <mergeCell ref="V55:X57"/>
    <mergeCell ref="Y55:AA57"/>
    <mergeCell ref="AB55:AD57"/>
    <mergeCell ref="AE55:AG57"/>
    <mergeCell ref="AH55:AJ57"/>
    <mergeCell ref="AK55:AM57"/>
    <mergeCell ref="AN55:AP57"/>
    <mergeCell ref="AQ55:AS57"/>
    <mergeCell ref="AT55:AV57"/>
    <mergeCell ref="BN54:BQ58"/>
    <mergeCell ref="BN49:BQ53"/>
    <mergeCell ref="V50:X52"/>
    <mergeCell ref="Y50:AA52"/>
    <mergeCell ref="AB50:AD52"/>
    <mergeCell ref="AE50:AG52"/>
    <mergeCell ref="AH50:AJ52"/>
    <mergeCell ref="DA52:DB53"/>
    <mergeCell ref="AD53:AE53"/>
    <mergeCell ref="AM53:AN53"/>
    <mergeCell ref="BW53:BX53"/>
    <mergeCell ref="CF53:CG53"/>
    <mergeCell ref="CO53:CP53"/>
    <mergeCell ref="CM50:CO52"/>
    <mergeCell ref="CP50:CR52"/>
    <mergeCell ref="CS50:CU52"/>
    <mergeCell ref="CV50:CX52"/>
    <mergeCell ref="CY50:CZ52"/>
    <mergeCell ref="BB51:BM53"/>
    <mergeCell ref="BU50:BW52"/>
    <mergeCell ref="BX50:BZ52"/>
    <mergeCell ref="CA50:CC52"/>
    <mergeCell ref="CD50:CF52"/>
    <mergeCell ref="CG50:CI52"/>
    <mergeCell ref="CJ50:CL52"/>
    <mergeCell ref="AY52:BA53"/>
    <mergeCell ref="AK50:AM52"/>
    <mergeCell ref="AN50:AP52"/>
    <mergeCell ref="AQ50:AS52"/>
    <mergeCell ref="AT50:AV52"/>
    <mergeCell ref="AW50:AX52"/>
    <mergeCell ref="G49:Q53"/>
    <mergeCell ref="R49:U53"/>
    <mergeCell ref="BB49:BC50"/>
    <mergeCell ref="BH49:BM50"/>
    <mergeCell ref="DF41:DG41"/>
    <mergeCell ref="DD42:DE53"/>
    <mergeCell ref="G44:Q48"/>
    <mergeCell ref="R44:U48"/>
    <mergeCell ref="BB44:BC45"/>
    <mergeCell ref="BH44:BM45"/>
    <mergeCell ref="BN44:BQ48"/>
    <mergeCell ref="V45:X47"/>
    <mergeCell ref="Y45:AA47"/>
    <mergeCell ref="DA47:DB48"/>
    <mergeCell ref="AD48:AE48"/>
    <mergeCell ref="AM48:AN48"/>
    <mergeCell ref="BW48:BX48"/>
    <mergeCell ref="CF48:CG48"/>
    <mergeCell ref="CO48:CP48"/>
    <mergeCell ref="CP45:CR47"/>
    <mergeCell ref="CS45:CU47"/>
    <mergeCell ref="CV45:CX47"/>
    <mergeCell ref="CY45:CZ47"/>
    <mergeCell ref="H41:P43"/>
    <mergeCell ref="BB41:BM43"/>
    <mergeCell ref="BQ41:CW43"/>
    <mergeCell ref="DD41:DE41"/>
    <mergeCell ref="AB45:AD47"/>
    <mergeCell ref="AE45:AG47"/>
    <mergeCell ref="AH45:AJ47"/>
    <mergeCell ref="AK45:AM47"/>
    <mergeCell ref="CG45:CI47"/>
    <mergeCell ref="CJ45:CL47"/>
    <mergeCell ref="CM45:CO47"/>
    <mergeCell ref="AN45:AP47"/>
    <mergeCell ref="AQ45:AS47"/>
    <mergeCell ref="AT45:AV47"/>
    <mergeCell ref="AW45:AX47"/>
    <mergeCell ref="BR45:BT47"/>
    <mergeCell ref="BU45:BW47"/>
    <mergeCell ref="BB46:BM48"/>
    <mergeCell ref="AY47:BA48"/>
    <mergeCell ref="BX45:BZ47"/>
    <mergeCell ref="CA45:CC47"/>
    <mergeCell ref="CD45:CF47"/>
    <mergeCell ref="U41:AV43"/>
    <mergeCell ref="BX38:BY40"/>
    <mergeCell ref="BZ38:CB40"/>
    <mergeCell ref="CC38:CD40"/>
    <mergeCell ref="CE38:CG40"/>
    <mergeCell ref="CH38:CI40"/>
    <mergeCell ref="CK38:CN40"/>
    <mergeCell ref="BD38:BE40"/>
    <mergeCell ref="BF38:BH40"/>
    <mergeCell ref="BI38:BJ40"/>
    <mergeCell ref="BL38:BO40"/>
    <mergeCell ref="BQ38:BT40"/>
    <mergeCell ref="BU38:BW40"/>
    <mergeCell ref="BU32:BW34"/>
    <mergeCell ref="AN32:AP32"/>
    <mergeCell ref="AQ32:AS32"/>
    <mergeCell ref="AT32:AU34"/>
    <mergeCell ref="AN33:AP34"/>
    <mergeCell ref="AQ33:AS34"/>
    <mergeCell ref="CF35:DB36"/>
    <mergeCell ref="H38:J40"/>
    <mergeCell ref="AF38:AN40"/>
    <mergeCell ref="AR38:AU40"/>
    <mergeCell ref="AV38:AX40"/>
    <mergeCell ref="AY38:AZ40"/>
    <mergeCell ref="BA38:BC40"/>
    <mergeCell ref="BX32:BY34"/>
    <mergeCell ref="G33:I34"/>
    <mergeCell ref="J33:L34"/>
    <mergeCell ref="M33:O34"/>
    <mergeCell ref="P33:R34"/>
    <mergeCell ref="S33:U34"/>
    <mergeCell ref="V33:X34"/>
    <mergeCell ref="AB33:AD34"/>
    <mergeCell ref="AE33:AG34"/>
    <mergeCell ref="AH33:AJ34"/>
    <mergeCell ref="BO32:BQ34"/>
    <mergeCell ref="Y32:Z34"/>
    <mergeCell ref="AB32:AD32"/>
    <mergeCell ref="AE32:AG32"/>
    <mergeCell ref="AH32:AJ32"/>
    <mergeCell ref="AK32:AM32"/>
    <mergeCell ref="AK33:AM34"/>
    <mergeCell ref="G30:R31"/>
    <mergeCell ref="AB30:AO31"/>
    <mergeCell ref="BR32:BS34"/>
    <mergeCell ref="BN30:BT31"/>
    <mergeCell ref="BU30:CF31"/>
    <mergeCell ref="G32:I32"/>
    <mergeCell ref="J32:L32"/>
    <mergeCell ref="M32:O32"/>
    <mergeCell ref="P32:R32"/>
    <mergeCell ref="S32:U32"/>
    <mergeCell ref="BI27:BK29"/>
    <mergeCell ref="BL27:BN27"/>
    <mergeCell ref="BO27:BQ27"/>
    <mergeCell ref="BR27:BS29"/>
    <mergeCell ref="BU27:BW29"/>
    <mergeCell ref="BX27:BY29"/>
    <mergeCell ref="BL28:BN29"/>
    <mergeCell ref="BO28:BQ29"/>
    <mergeCell ref="AQ27:AS29"/>
    <mergeCell ref="AT27:AV27"/>
    <mergeCell ref="AW27:AY27"/>
    <mergeCell ref="AZ27:BB29"/>
    <mergeCell ref="BC27:BE27"/>
    <mergeCell ref="BF27:BH27"/>
    <mergeCell ref="AT28:AV29"/>
    <mergeCell ref="AW28:AY29"/>
    <mergeCell ref="V32:X32"/>
    <mergeCell ref="BC28:BE29"/>
    <mergeCell ref="BF28:BH29"/>
    <mergeCell ref="Y27:AA27"/>
    <mergeCell ref="AB27:AD29"/>
    <mergeCell ref="AE27:AG27"/>
    <mergeCell ref="AH27:AJ27"/>
    <mergeCell ref="AK27:AL29"/>
    <mergeCell ref="AN27:AP27"/>
    <mergeCell ref="Y28:AA29"/>
    <mergeCell ref="AE28:AG29"/>
    <mergeCell ref="AH28:AJ29"/>
    <mergeCell ref="AN28:AP29"/>
    <mergeCell ref="G27:I27"/>
    <mergeCell ref="J27:L29"/>
    <mergeCell ref="M27:O27"/>
    <mergeCell ref="P27:R27"/>
    <mergeCell ref="S27:U29"/>
    <mergeCell ref="V27:X27"/>
    <mergeCell ref="G28:I29"/>
    <mergeCell ref="M28:O29"/>
    <mergeCell ref="P28:R29"/>
    <mergeCell ref="V28:X29"/>
    <mergeCell ref="BO16:BU17"/>
    <mergeCell ref="BV16:BZ17"/>
    <mergeCell ref="CG16:DC26"/>
    <mergeCell ref="BD18:BH23"/>
    <mergeCell ref="BI18:BN23"/>
    <mergeCell ref="BO18:BU23"/>
    <mergeCell ref="BV18:BZ23"/>
    <mergeCell ref="BS25:CC26"/>
    <mergeCell ref="G25:AA26"/>
    <mergeCell ref="AN25:BI26"/>
    <mergeCell ref="Y19:AA21"/>
    <mergeCell ref="AB19:AD21"/>
    <mergeCell ref="AE19:AG21"/>
    <mergeCell ref="AH19:AJ21"/>
    <mergeCell ref="AK19:AM21"/>
    <mergeCell ref="AN19:AP21"/>
    <mergeCell ref="G19:I21"/>
    <mergeCell ref="J19:L21"/>
    <mergeCell ref="M19:O21"/>
    <mergeCell ref="P19:R21"/>
    <mergeCell ref="S19:U21"/>
    <mergeCell ref="V19:X21"/>
    <mergeCell ref="R11:T14"/>
    <mergeCell ref="V11:X14"/>
    <mergeCell ref="AC11:AE14"/>
    <mergeCell ref="AG11:AI14"/>
    <mergeCell ref="AQ19:AS21"/>
    <mergeCell ref="AT19:AV21"/>
    <mergeCell ref="AW19:AY21"/>
    <mergeCell ref="BA19:BB21"/>
    <mergeCell ref="BI16:BN17"/>
    <mergeCell ref="G54:Q58"/>
    <mergeCell ref="D38:F58"/>
    <mergeCell ref="D2:K2"/>
    <mergeCell ref="L2:P2"/>
    <mergeCell ref="W4:AF4"/>
    <mergeCell ref="DL5:DM5"/>
    <mergeCell ref="F9:H10"/>
    <mergeCell ref="I9:K10"/>
    <mergeCell ref="AC9:AN10"/>
    <mergeCell ref="AQ9:BC10"/>
    <mergeCell ref="CG10:DC15"/>
    <mergeCell ref="F11:H14"/>
    <mergeCell ref="AQ11:AS14"/>
    <mergeCell ref="AT11:AU14"/>
    <mergeCell ref="BI14:BU15"/>
    <mergeCell ref="C16:E21"/>
    <mergeCell ref="F16:L17"/>
    <mergeCell ref="M16:O17"/>
    <mergeCell ref="P16:U17"/>
    <mergeCell ref="V16:AM17"/>
    <mergeCell ref="AN16:AY17"/>
    <mergeCell ref="BD16:BH17"/>
    <mergeCell ref="J11:L14"/>
    <mergeCell ref="N11:P14"/>
  </mergeCells>
  <phoneticPr fontId="2"/>
  <dataValidations count="1">
    <dataValidation type="list" allowBlank="1" showInputMessage="1" showErrorMessage="1" sqref="W4:AF4" xr:uid="{00000000-0002-0000-0800-000000000000}">
      <formula1>還付</formula1>
    </dataValidation>
  </dataValidations>
  <printOptions horizontalCentered="1" verticalCentered="1"/>
  <pageMargins left="0.39370078740157483" right="0.39370078740157483" top="0.23622047244094491" bottom="0.23622047244094491" header="0.11811023622047245" footer="0.11811023622047245"/>
  <pageSetup paperSize="9" scale="46" orientation="portrait" r:id="rId1"/>
  <headerFooter alignWithMargins="0"/>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27D5E49CBF7043BE30B0C7CD051591" ma:contentTypeVersion="14" ma:contentTypeDescription="新しいドキュメントを作成します。" ma:contentTypeScope="" ma:versionID="d98d7e9ea93878359a5a4b3cd4bf9c04">
  <xsd:schema xmlns:xsd="http://www.w3.org/2001/XMLSchema" xmlns:xs="http://www.w3.org/2001/XMLSchema" xmlns:p="http://schemas.microsoft.com/office/2006/metadata/properties" xmlns:ns2="40384895-298b-4720-8d2f-4d412dee44a8" xmlns:ns3="263dbbe5-076b-4606-a03b-9598f5f2f35a" targetNamespace="http://schemas.microsoft.com/office/2006/metadata/properties" ma:root="true" ma:fieldsID="9c9a69406bc47b4a522408f5d1d015e0" ns2:_="" ns3:_="">
    <xsd:import namespace="40384895-298b-4720-8d2f-4d412dee44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384895-298b-4720-8d2f-4d412dee44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bc8bb42-a1ed-45a1-9581-d13b192fad3f}"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40384895-298b-4720-8d2f-4d412dee44a8">
      <UserInfo>
        <DisplayName/>
        <AccountId xsi:nil="true"/>
        <AccountType/>
      </UserInfo>
    </Owner>
    <TaxCatchAll xmlns="263dbbe5-076b-4606-a03b-9598f5f2f35a" xsi:nil="true"/>
    <lcf76f155ced4ddcb4097134ff3c332f xmlns="40384895-298b-4720-8d2f-4d412dee44a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FDCBE1-503A-45E7-816D-D8E16DD3BDDD}"/>
</file>

<file path=customXml/itemProps2.xml><?xml version="1.0" encoding="utf-8"?>
<ds:datastoreItem xmlns:ds="http://schemas.openxmlformats.org/officeDocument/2006/customXml" ds:itemID="{24B0E0C1-A5CE-4657-8BBC-A8FCC68EE876}">
  <ds:schemaRefs>
    <ds:schemaRef ds:uri="http://schemas.microsoft.com/office/2006/metadata/properties"/>
    <ds:schemaRef ds:uri="http://purl.org/dc/terms/"/>
    <ds:schemaRef ds:uri="40384895-298b-4720-8d2f-4d412dee44a8"/>
    <ds:schemaRef ds:uri="263dbbe5-076b-4606-a03b-9598f5f2f35a"/>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2C96763-30CF-42AF-88C0-2202824D8A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41</vt:i4>
      </vt:variant>
    </vt:vector>
  </HeadingPairs>
  <TitlesOfParts>
    <vt:vector size="50" baseType="lpstr">
      <vt:lpstr>利用方法・注意事項（必ずお読みください。）</vt:lpstr>
      <vt:lpstr>報告書（事業主控）</vt:lpstr>
      <vt:lpstr>報告書（提出用）</vt:lpstr>
      <vt:lpstr>総括表</vt:lpstr>
      <vt:lpstr>申告書記入イメージ</vt:lpstr>
      <vt:lpstr>(参考)e-Govイメージ</vt:lpstr>
      <vt:lpstr>設定シート</vt:lpstr>
      <vt:lpstr>保険料計算シート（非表示）</vt:lpstr>
      <vt:lpstr>申告書記入img(非表示)</vt:lpstr>
      <vt:lpstr>_10月</vt:lpstr>
      <vt:lpstr>_11月</vt:lpstr>
      <vt:lpstr>_12月</vt:lpstr>
      <vt:lpstr>_1月</vt:lpstr>
      <vt:lpstr>_2月</vt:lpstr>
      <vt:lpstr>_3月</vt:lpstr>
      <vt:lpstr>_4月</vt:lpstr>
      <vt:lpstr>_5月</vt:lpstr>
      <vt:lpstr>_6月</vt:lpstr>
      <vt:lpstr>_7月</vt:lpstr>
      <vt:lpstr>_8月</vt:lpstr>
      <vt:lpstr>_9月</vt:lpstr>
      <vt:lpstr>'申告書記入img(非表示)'!Print_Area</vt:lpstr>
      <vt:lpstr>申告書記入イメージ!Print_Area</vt:lpstr>
      <vt:lpstr>総括表!Print_Area</vt:lpstr>
      <vt:lpstr>'保険料計算シート（非表示）'!Print_Area</vt:lpstr>
      <vt:lpstr>'報告書（事業主控）'!Print_Area</vt:lpstr>
      <vt:lpstr>'利用方法・注意事項（必ずお読みください。）'!Print_Area</vt:lpstr>
      <vt:lpstr>可能</vt:lpstr>
      <vt:lpstr>概算年度</vt:lpstr>
      <vt:lpstr>'申告書記入img(非表示)'!還付</vt:lpstr>
      <vt:lpstr>申告書記入イメージ!還付</vt:lpstr>
      <vt:lpstr>空白</vt:lpstr>
      <vt:lpstr>'申告書記入img(非表示)'!行う</vt:lpstr>
      <vt:lpstr>'申告書記入img(非表示)'!行わない</vt:lpstr>
      <vt:lpstr>事業の期間・最小値</vt:lpstr>
      <vt:lpstr>事業の期間・最大値</vt:lpstr>
      <vt:lpstr>事業の種類</vt:lpstr>
      <vt:lpstr>事業の種類控除</vt:lpstr>
      <vt:lpstr>申告書記入イメージ!充当しない</vt:lpstr>
      <vt:lpstr>申告書記入イメージ!充当を優先</vt:lpstr>
      <vt:lpstr>対象年1_3月</vt:lpstr>
      <vt:lpstr>対象年2_3月</vt:lpstr>
      <vt:lpstr>対象年3月</vt:lpstr>
      <vt:lpstr>賃金算定基準</vt:lpstr>
      <vt:lpstr>平31_1</vt:lpstr>
      <vt:lpstr>平31_2</vt:lpstr>
      <vt:lpstr>平31_3</vt:lpstr>
      <vt:lpstr>平31_4</vt:lpstr>
      <vt:lpstr>労務比率</vt:lpstr>
      <vt:lpstr>労務比率2</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0x010100A727D5E49CBF7043BE30B0C7CD051591</vt:lpwstr>
  </property>
  <property fmtid="{D5CDD505-2E9C-101B-9397-08002B2CF9AE}" pid="3" name="MediaServiceImageTags">
    <vt:lpwstr/>
  </property>
</Properties>
</file>